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showInkAnnotation="0" defaultThemeVersion="124226"/>
  <bookViews>
    <workbookView xWindow="-75" yWindow="-135" windowWidth="13275" windowHeight="12915" tabRatio="663" activeTab="1"/>
  </bookViews>
  <sheets>
    <sheet name="характеристика мкд" sheetId="5" r:id="rId1"/>
    <sheet name="виды работ" sheetId="7" r:id="rId2"/>
    <sheet name="надо" sheetId="20" state="hidden" r:id="rId3"/>
    <sheet name="идеально" sheetId="18" state="hidden" r:id="rId4"/>
    <sheet name="замечания" sheetId="19" state="hidden" r:id="rId5"/>
    <sheet name="НЕ ПРИСЛАЛИ" sheetId="17" state="hidden" r:id="rId6"/>
    <sheet name="Красные" sheetId="10" state="hidden" r:id="rId7"/>
    <sheet name="НЕ ПРИСЛАЛИ 2" sheetId="16" state="hidden" r:id="rId8"/>
    <sheet name="не прислали1" sheetId="15" state="hidden" r:id="rId9"/>
    <sheet name="Отсутствуют в предложениях" sheetId="13" state="hidden" r:id="rId10"/>
    <sheet name="Нет характеристик от МО" sheetId="14" state="hidden" r:id="rId11"/>
  </sheets>
  <definedNames>
    <definedName name="_xlnm._FilterDatabase" localSheetId="1" hidden="1">'виды работ'!$A$8:$AE$17</definedName>
    <definedName name="_xlnm._FilterDatabase" localSheetId="6" hidden="1">Красные!$A$8:$Q$113</definedName>
    <definedName name="_xlnm._FilterDatabase" localSheetId="5" hidden="1">'НЕ ПРИСЛАЛИ'!$A$8:$AG$1340</definedName>
    <definedName name="_xlnm._FilterDatabase" localSheetId="7" hidden="1">'НЕ ПРИСЛАЛИ 2'!$A$8:$AF$1307</definedName>
    <definedName name="_xlnm._FilterDatabase" localSheetId="8" hidden="1">'не прислали1'!$A$8:$AE$1307</definedName>
    <definedName name="_xlnm._FilterDatabase" localSheetId="10" hidden="1">'Нет характеристик от МО'!$A$8:$AE$1307</definedName>
    <definedName name="_xlnm._FilterDatabase" localSheetId="9" hidden="1">'Отсутствуют в предложениях'!$A$8:$AE$1307</definedName>
    <definedName name="_xlnm._FilterDatabase" localSheetId="0" hidden="1">'характеристика мкд'!$B$7:$T$7</definedName>
    <definedName name="_xlnm.Print_Titles" localSheetId="1">'виды работ'!$8:$8</definedName>
    <definedName name="_xlnm.Print_Titles" localSheetId="6">Красные!$8:$8</definedName>
    <definedName name="_xlnm.Print_Titles" localSheetId="5">'НЕ ПРИСЛАЛИ'!$8:$8</definedName>
    <definedName name="_xlnm.Print_Titles" localSheetId="7">'НЕ ПРИСЛАЛИ 2'!$8:$8</definedName>
    <definedName name="_xlnm.Print_Titles" localSheetId="8">'не прислали1'!$8:$8</definedName>
    <definedName name="_xlnm.Print_Titles" localSheetId="10">'Нет характеристик от МО'!$8:$8</definedName>
    <definedName name="_xlnm.Print_Titles" localSheetId="9">'Отсутствуют в предложениях'!$8:$8</definedName>
    <definedName name="_xlnm.Print_Titles" localSheetId="0">'характеристика мкд'!$7:$7</definedName>
    <definedName name="_xlnm.Print_Area" localSheetId="1">'виды работ'!$A$1:$X$18</definedName>
    <definedName name="_xlnm.Print_Area" localSheetId="6">Красные!$A$1:$J$113</definedName>
    <definedName name="_xlnm.Print_Area" localSheetId="5">'НЕ ПРИСЛАЛИ'!$A$1:$AB$1341</definedName>
    <definedName name="_xlnm.Print_Area" localSheetId="7">'НЕ ПРИСЛАЛИ 2'!$A$1:$AB$1306</definedName>
    <definedName name="_xlnm.Print_Area" localSheetId="8">'не прислали1'!$A$1:$X$1307</definedName>
    <definedName name="_xlnm.Print_Area" localSheetId="10">'Нет характеристик от МО'!$A$1:$X$1307</definedName>
    <definedName name="_xlnm.Print_Area" localSheetId="9">'Отсутствуют в предложениях'!$A$1:$X$1307</definedName>
    <definedName name="_xlnm.Print_Area" localSheetId="0">'характеристика мкд'!$A$1:$T$16</definedName>
  </definedNames>
  <calcPr calcId="114210" fullCalcOnLoad="1" iterateDelta="1E-4"/>
</workbook>
</file>

<file path=xl/calcChain.xml><?xml version="1.0" encoding="utf-8"?>
<calcChain xmlns="http://schemas.openxmlformats.org/spreadsheetml/2006/main">
  <c r="A11" i="5"/>
  <c r="A12"/>
  <c r="A13"/>
  <c r="A14"/>
  <c r="A15"/>
  <c r="M16"/>
  <c r="N16"/>
  <c r="O16"/>
  <c r="X17" i="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6"/>
  <c r="C16"/>
  <c r="L15" i="5"/>
  <c r="D15" i="7"/>
  <c r="C15"/>
  <c r="L14" i="5"/>
  <c r="D14" i="7"/>
  <c r="C14"/>
  <c r="L13" i="5"/>
  <c r="D13" i="7"/>
  <c r="C13"/>
  <c r="L12" i="5"/>
  <c r="D12" i="7"/>
  <c r="C12"/>
  <c r="L11" i="5"/>
  <c r="W11" i="7"/>
  <c r="D11"/>
  <c r="W10"/>
  <c r="D10"/>
  <c r="Q13" i="5"/>
  <c r="P13"/>
  <c r="P14"/>
  <c r="Q14"/>
  <c r="P11"/>
  <c r="Q11"/>
  <c r="Q15"/>
  <c r="P15"/>
  <c r="Q12"/>
  <c r="P12"/>
  <c r="C10" i="7"/>
  <c r="L9" i="5"/>
  <c r="W17" i="7"/>
  <c r="C11"/>
  <c r="L10" i="5"/>
  <c r="D17" i="7"/>
  <c r="Q10" i="5"/>
  <c r="P10"/>
  <c r="P9"/>
  <c r="Q9"/>
  <c r="L16"/>
  <c r="C17" i="7"/>
  <c r="Q16" i="5"/>
  <c r="P16"/>
  <c r="E503" i="18"/>
  <c r="Z1336" i="17"/>
  <c r="X1336"/>
  <c r="X1337"/>
  <c r="W1336"/>
  <c r="V1336"/>
  <c r="U1336"/>
  <c r="T1336"/>
  <c r="S1336"/>
  <c r="R1336"/>
  <c r="Q1336"/>
  <c r="P1336"/>
  <c r="P1337"/>
  <c r="O1336"/>
  <c r="O1337"/>
  <c r="N1336"/>
  <c r="M1336"/>
  <c r="L1336"/>
  <c r="L1337"/>
  <c r="K1336"/>
  <c r="J1336"/>
  <c r="I1336"/>
  <c r="H1336"/>
  <c r="G1336"/>
  <c r="G1337"/>
  <c r="F1335"/>
  <c r="F1336"/>
  <c r="D1335"/>
  <c r="C1335"/>
  <c r="D1334"/>
  <c r="C1334"/>
  <c r="D1333"/>
  <c r="C1333"/>
  <c r="D1332"/>
  <c r="C1332"/>
  <c r="D1331"/>
  <c r="D1330"/>
  <c r="C1330"/>
  <c r="D1329"/>
  <c r="C1329"/>
  <c r="Z1327"/>
  <c r="X1327"/>
  <c r="W1327"/>
  <c r="V1327"/>
  <c r="U1327"/>
  <c r="T1327"/>
  <c r="T1337"/>
  <c r="S1327"/>
  <c r="R1327"/>
  <c r="Q1327"/>
  <c r="P1327"/>
  <c r="O1327"/>
  <c r="N1327"/>
  <c r="M1327"/>
  <c r="L1327"/>
  <c r="K1327"/>
  <c r="J1327"/>
  <c r="I1327"/>
  <c r="H1327"/>
  <c r="H1337"/>
  <c r="G1327"/>
  <c r="F1327"/>
  <c r="D1326"/>
  <c r="C1326"/>
  <c r="D1325"/>
  <c r="C1325"/>
  <c r="D1324"/>
  <c r="C1324"/>
  <c r="D1323"/>
  <c r="D1322"/>
  <c r="C1322"/>
  <c r="Z1320"/>
  <c r="X1320"/>
  <c r="V1320"/>
  <c r="U1320"/>
  <c r="T1320"/>
  <c r="S1320"/>
  <c r="S1337"/>
  <c r="R1320"/>
  <c r="Q1320"/>
  <c r="P1320"/>
  <c r="O1320"/>
  <c r="N1320"/>
  <c r="M1320"/>
  <c r="L1320"/>
  <c r="K1320"/>
  <c r="K1337"/>
  <c r="J1320"/>
  <c r="I1320"/>
  <c r="H1320"/>
  <c r="G1320"/>
  <c r="F1320"/>
  <c r="X1319"/>
  <c r="X1318"/>
  <c r="D1316"/>
  <c r="C1316"/>
  <c r="D1315"/>
  <c r="C1315"/>
  <c r="X1314"/>
  <c r="W1314"/>
  <c r="D1314"/>
  <c r="X1313"/>
  <c r="W1313"/>
  <c r="D1313"/>
  <c r="D1320"/>
  <c r="Z1311"/>
  <c r="X1311"/>
  <c r="W1311"/>
  <c r="V1311"/>
  <c r="U1311"/>
  <c r="T1311"/>
  <c r="S1311"/>
  <c r="R1311"/>
  <c r="Q1311"/>
  <c r="P1311"/>
  <c r="O1311"/>
  <c r="N1311"/>
  <c r="M1311"/>
  <c r="L1311"/>
  <c r="K1311"/>
  <c r="J1311"/>
  <c r="I1311"/>
  <c r="H1311"/>
  <c r="G1311"/>
  <c r="F1311"/>
  <c r="D1311"/>
  <c r="D1310"/>
  <c r="C1310"/>
  <c r="C1311"/>
  <c r="R1304"/>
  <c r="Z1303"/>
  <c r="Z1304"/>
  <c r="X1303"/>
  <c r="X1304"/>
  <c r="W1303"/>
  <c r="W1304"/>
  <c r="V1303"/>
  <c r="V1304"/>
  <c r="U1303"/>
  <c r="U1304"/>
  <c r="T1303"/>
  <c r="T1304"/>
  <c r="S1303"/>
  <c r="S1304"/>
  <c r="R1303"/>
  <c r="Q1303"/>
  <c r="Q1304"/>
  <c r="P1303"/>
  <c r="P1304"/>
  <c r="O1303"/>
  <c r="O1304"/>
  <c r="N1303"/>
  <c r="N1304"/>
  <c r="M1303"/>
  <c r="M1304"/>
  <c r="L1303"/>
  <c r="L1304"/>
  <c r="K1303"/>
  <c r="K1304"/>
  <c r="J1303"/>
  <c r="J1304"/>
  <c r="I1303"/>
  <c r="I1304"/>
  <c r="H1303"/>
  <c r="H1304"/>
  <c r="G1303"/>
  <c r="G1304"/>
  <c r="F1303"/>
  <c r="F1304"/>
  <c r="D1302"/>
  <c r="C1302"/>
  <c r="D1211"/>
  <c r="C1211"/>
  <c r="C1303"/>
  <c r="C1304"/>
  <c r="D1210"/>
  <c r="D1303"/>
  <c r="D1304"/>
  <c r="C1210"/>
  <c r="Z1207"/>
  <c r="X1207"/>
  <c r="W1207"/>
  <c r="V1207"/>
  <c r="U1207"/>
  <c r="T1207"/>
  <c r="S1207"/>
  <c r="R1207"/>
  <c r="Q1207"/>
  <c r="P1207"/>
  <c r="O1207"/>
  <c r="N1207"/>
  <c r="M1207"/>
  <c r="L1207"/>
  <c r="K1207"/>
  <c r="J1207"/>
  <c r="I1207"/>
  <c r="H1207"/>
  <c r="G1207"/>
  <c r="F1207"/>
  <c r="C1207"/>
  <c r="D1206"/>
  <c r="D1207"/>
  <c r="Z1204"/>
  <c r="X1204"/>
  <c r="W1204"/>
  <c r="V1204"/>
  <c r="U1204"/>
  <c r="T1204"/>
  <c r="S1204"/>
  <c r="R1204"/>
  <c r="Q1204"/>
  <c r="P1204"/>
  <c r="O1204"/>
  <c r="N1204"/>
  <c r="M1204"/>
  <c r="L1204"/>
  <c r="K1204"/>
  <c r="J1204"/>
  <c r="I1204"/>
  <c r="H1204"/>
  <c r="G1204"/>
  <c r="F1204"/>
  <c r="C1202"/>
  <c r="C1204"/>
  <c r="D1201"/>
  <c r="D1200"/>
  <c r="D1199"/>
  <c r="Z1196"/>
  <c r="X1196"/>
  <c r="W1196"/>
  <c r="V1196"/>
  <c r="U1196"/>
  <c r="T1196"/>
  <c r="S1196"/>
  <c r="R1196"/>
  <c r="Q1196"/>
  <c r="P1196"/>
  <c r="O1196"/>
  <c r="N1196"/>
  <c r="M1196"/>
  <c r="K1196"/>
  <c r="J1196"/>
  <c r="I1196"/>
  <c r="H1196"/>
  <c r="G1196"/>
  <c r="F1196"/>
  <c r="C1195"/>
  <c r="C1194"/>
  <c r="C1193"/>
  <c r="C1192"/>
  <c r="C1191"/>
  <c r="L1190"/>
  <c r="C1190"/>
  <c r="L1189"/>
  <c r="C1189"/>
  <c r="C1188"/>
  <c r="D1187"/>
  <c r="C1187"/>
  <c r="L1186"/>
  <c r="C1186"/>
  <c r="C1185"/>
  <c r="C1184"/>
  <c r="C1183"/>
  <c r="C1182"/>
  <c r="C1181"/>
  <c r="D1180"/>
  <c r="C1180"/>
  <c r="C1179"/>
  <c r="C1178"/>
  <c r="C1177"/>
  <c r="C1176"/>
  <c r="C1175"/>
  <c r="C1174"/>
  <c r="C1173"/>
  <c r="C1172"/>
  <c r="C1171"/>
  <c r="C1170"/>
  <c r="D1169"/>
  <c r="C1169"/>
  <c r="D1168"/>
  <c r="C1168"/>
  <c r="D1167"/>
  <c r="C1167"/>
  <c r="C1166"/>
  <c r="D1165"/>
  <c r="C1165"/>
  <c r="D1164"/>
  <c r="C1164"/>
  <c r="D1163"/>
  <c r="C1163"/>
  <c r="C1162"/>
  <c r="L1161"/>
  <c r="C1161"/>
  <c r="C1160"/>
  <c r="C1159"/>
  <c r="C1158"/>
  <c r="C1157"/>
  <c r="D1156"/>
  <c r="C1156"/>
  <c r="D1155"/>
  <c r="C1155"/>
  <c r="C1154"/>
  <c r="D1153"/>
  <c r="C1153"/>
  <c r="D1152"/>
  <c r="C1151"/>
  <c r="C1150"/>
  <c r="L1149"/>
  <c r="C1149"/>
  <c r="L1148"/>
  <c r="C1148"/>
  <c r="L1147"/>
  <c r="C1147"/>
  <c r="L1146"/>
  <c r="C1146"/>
  <c r="L1145"/>
  <c r="C1145"/>
  <c r="L1144"/>
  <c r="C1144"/>
  <c r="L1143"/>
  <c r="C1142"/>
  <c r="C1141"/>
  <c r="C1140"/>
  <c r="C1139"/>
  <c r="C1138"/>
  <c r="C1196"/>
  <c r="Z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H1135"/>
  <c r="G1135"/>
  <c r="F1135"/>
  <c r="D1134"/>
  <c r="C1134"/>
  <c r="D1133"/>
  <c r="C1133"/>
  <c r="D1132"/>
  <c r="C1132"/>
  <c r="D1131"/>
  <c r="C1131"/>
  <c r="D1130"/>
  <c r="C1130"/>
  <c r="D1129"/>
  <c r="C1129"/>
  <c r="D1128"/>
  <c r="C1128"/>
  <c r="D1127"/>
  <c r="C1127"/>
  <c r="D1126"/>
  <c r="C1126"/>
  <c r="D1125"/>
  <c r="C1125"/>
  <c r="D1124"/>
  <c r="C1124"/>
  <c r="D1123"/>
  <c r="C1123"/>
  <c r="D1122"/>
  <c r="C1122"/>
  <c r="D1121"/>
  <c r="C1121"/>
  <c r="D1120"/>
  <c r="C1120"/>
  <c r="D1119"/>
  <c r="C1119"/>
  <c r="D1118"/>
  <c r="C1118"/>
  <c r="D1117"/>
  <c r="C1117"/>
  <c r="D1116"/>
  <c r="C1116"/>
  <c r="D1115"/>
  <c r="C1115"/>
  <c r="D1114"/>
  <c r="C1114"/>
  <c r="D1113"/>
  <c r="C1113"/>
  <c r="D1112"/>
  <c r="C1112"/>
  <c r="D1111"/>
  <c r="C1111"/>
  <c r="D1110"/>
  <c r="C1110"/>
  <c r="D1109"/>
  <c r="C1109"/>
  <c r="D1108"/>
  <c r="C1108"/>
  <c r="D1107"/>
  <c r="C1107"/>
  <c r="D1106"/>
  <c r="C1106"/>
  <c r="D1105"/>
  <c r="C1105"/>
  <c r="D1104"/>
  <c r="C1104"/>
  <c r="D1103"/>
  <c r="C1103"/>
  <c r="D1102"/>
  <c r="C1102"/>
  <c r="D1101"/>
  <c r="C1101"/>
  <c r="D1100"/>
  <c r="C1100"/>
  <c r="Z1098"/>
  <c r="X1098"/>
  <c r="W1098"/>
  <c r="V1098"/>
  <c r="U1098"/>
  <c r="T1098"/>
  <c r="S1098"/>
  <c r="R1098"/>
  <c r="Q1098"/>
  <c r="P1098"/>
  <c r="O1098"/>
  <c r="N1098"/>
  <c r="M1098"/>
  <c r="L1098"/>
  <c r="K1098"/>
  <c r="J1098"/>
  <c r="I1098"/>
  <c r="H1098"/>
  <c r="G1098"/>
  <c r="F1098"/>
  <c r="D1098"/>
  <c r="C1097"/>
  <c r="C1096"/>
  <c r="C1095"/>
  <c r="C1094"/>
  <c r="Z1092"/>
  <c r="X1092"/>
  <c r="W1092"/>
  <c r="V1092"/>
  <c r="U1092"/>
  <c r="T1092"/>
  <c r="S1092"/>
  <c r="S1136"/>
  <c r="R1092"/>
  <c r="Q1092"/>
  <c r="P1092"/>
  <c r="O1092"/>
  <c r="N1092"/>
  <c r="M1092"/>
  <c r="L1092"/>
  <c r="K1092"/>
  <c r="J1092"/>
  <c r="I1092"/>
  <c r="H1092"/>
  <c r="G1092"/>
  <c r="F1092"/>
  <c r="D1091"/>
  <c r="Z1087"/>
  <c r="X1087"/>
  <c r="W1087"/>
  <c r="V1087"/>
  <c r="U1087"/>
  <c r="U1088"/>
  <c r="T1087"/>
  <c r="S1087"/>
  <c r="R1087"/>
  <c r="Q1087"/>
  <c r="P1087"/>
  <c r="O1087"/>
  <c r="N1087"/>
  <c r="M1087"/>
  <c r="M1088"/>
  <c r="L1087"/>
  <c r="K1087"/>
  <c r="J1087"/>
  <c r="I1087"/>
  <c r="H1087"/>
  <c r="G1087"/>
  <c r="F1087"/>
  <c r="D1086"/>
  <c r="C1086"/>
  <c r="D1085"/>
  <c r="C1085"/>
  <c r="Z1083"/>
  <c r="X1083"/>
  <c r="W1083"/>
  <c r="V1083"/>
  <c r="U1083"/>
  <c r="T1083"/>
  <c r="S1083"/>
  <c r="R1083"/>
  <c r="Q1083"/>
  <c r="P1083"/>
  <c r="O1083"/>
  <c r="N1083"/>
  <c r="M1083"/>
  <c r="L1083"/>
  <c r="K1083"/>
  <c r="J1083"/>
  <c r="I1083"/>
  <c r="H1083"/>
  <c r="G1083"/>
  <c r="F1083"/>
  <c r="D1073"/>
  <c r="C1073"/>
  <c r="D1072"/>
  <c r="C1072"/>
  <c r="D1071"/>
  <c r="C1071"/>
  <c r="D1070"/>
  <c r="Z1068"/>
  <c r="X1068"/>
  <c r="W1068"/>
  <c r="V1068"/>
  <c r="U1068"/>
  <c r="T1068"/>
  <c r="S1068"/>
  <c r="R1068"/>
  <c r="Q1068"/>
  <c r="P1068"/>
  <c r="O1068"/>
  <c r="N1068"/>
  <c r="M1068"/>
  <c r="L1068"/>
  <c r="K1068"/>
  <c r="J1068"/>
  <c r="I1068"/>
  <c r="H1068"/>
  <c r="G1068"/>
  <c r="F1068"/>
  <c r="D1067"/>
  <c r="C1067"/>
  <c r="D1066"/>
  <c r="D1065"/>
  <c r="C1065"/>
  <c r="D1064"/>
  <c r="C1064"/>
  <c r="D1063"/>
  <c r="C1063"/>
  <c r="D1062"/>
  <c r="C1062"/>
  <c r="Z1060"/>
  <c r="X1060"/>
  <c r="W1060"/>
  <c r="V1060"/>
  <c r="U1060"/>
  <c r="T1060"/>
  <c r="S1060"/>
  <c r="R1060"/>
  <c r="Q1060"/>
  <c r="P1060"/>
  <c r="O1060"/>
  <c r="N1060"/>
  <c r="M1060"/>
  <c r="L1060"/>
  <c r="K1060"/>
  <c r="J1060"/>
  <c r="I1060"/>
  <c r="H1060"/>
  <c r="G1060"/>
  <c r="F1060"/>
  <c r="D1060"/>
  <c r="D1059"/>
  <c r="C1059"/>
  <c r="C1060"/>
  <c r="Z1057"/>
  <c r="X1057"/>
  <c r="W1057"/>
  <c r="V1057"/>
  <c r="U1057"/>
  <c r="T1057"/>
  <c r="S1057"/>
  <c r="R1057"/>
  <c r="Q1057"/>
  <c r="P1057"/>
  <c r="O1057"/>
  <c r="N1057"/>
  <c r="M1057"/>
  <c r="L1057"/>
  <c r="K1057"/>
  <c r="J1057"/>
  <c r="I1057"/>
  <c r="H1057"/>
  <c r="G1057"/>
  <c r="F1057"/>
  <c r="D1057"/>
  <c r="D1056"/>
  <c r="C1056"/>
  <c r="C1057"/>
  <c r="O1053"/>
  <c r="Z1052"/>
  <c r="X1052"/>
  <c r="V1052"/>
  <c r="U1052"/>
  <c r="T1052"/>
  <c r="S1052"/>
  <c r="R1052"/>
  <c r="Q1052"/>
  <c r="P1052"/>
  <c r="O1052"/>
  <c r="N1052"/>
  <c r="M1052"/>
  <c r="L1052"/>
  <c r="K1052"/>
  <c r="J1052"/>
  <c r="I1052"/>
  <c r="H1052"/>
  <c r="G1052"/>
  <c r="F1052"/>
  <c r="W1035"/>
  <c r="W1052"/>
  <c r="D1035"/>
  <c r="D1052"/>
  <c r="C1035"/>
  <c r="C1052"/>
  <c r="Z1033"/>
  <c r="X1033"/>
  <c r="X1053"/>
  <c r="W1033"/>
  <c r="W1053"/>
  <c r="V1033"/>
  <c r="V1053"/>
  <c r="U1033"/>
  <c r="T1033"/>
  <c r="T1053"/>
  <c r="S1033"/>
  <c r="S1053"/>
  <c r="R1033"/>
  <c r="R1053"/>
  <c r="Q1033"/>
  <c r="P1033"/>
  <c r="P1053"/>
  <c r="O1033"/>
  <c r="N1033"/>
  <c r="N1053"/>
  <c r="M1033"/>
  <c r="L1033"/>
  <c r="L1053"/>
  <c r="K1033"/>
  <c r="K1053"/>
  <c r="J1033"/>
  <c r="J1053"/>
  <c r="I1033"/>
  <c r="H1033"/>
  <c r="H1053"/>
  <c r="G1033"/>
  <c r="G1053"/>
  <c r="F1032"/>
  <c r="D1032"/>
  <c r="C1032"/>
  <c r="F1031"/>
  <c r="Z1029"/>
  <c r="X1029"/>
  <c r="W1029"/>
  <c r="V1029"/>
  <c r="U1029"/>
  <c r="T1029"/>
  <c r="S1029"/>
  <c r="R1029"/>
  <c r="Q1029"/>
  <c r="P1029"/>
  <c r="O1029"/>
  <c r="N1029"/>
  <c r="M1029"/>
  <c r="L1029"/>
  <c r="K1029"/>
  <c r="J1029"/>
  <c r="I1029"/>
  <c r="H1029"/>
  <c r="G1029"/>
  <c r="F1029"/>
  <c r="D1029"/>
  <c r="C1029"/>
  <c r="R1023"/>
  <c r="Q1023"/>
  <c r="N1023"/>
  <c r="M1023"/>
  <c r="J1023"/>
  <c r="I1023"/>
  <c r="H1023"/>
  <c r="G1023"/>
  <c r="F1023"/>
  <c r="D1023"/>
  <c r="C1023"/>
  <c r="Z1009"/>
  <c r="X1009"/>
  <c r="W1009"/>
  <c r="V1009"/>
  <c r="U1009"/>
  <c r="T1009"/>
  <c r="S1009"/>
  <c r="R1009"/>
  <c r="Q1009"/>
  <c r="P1009"/>
  <c r="O1009"/>
  <c r="N1009"/>
  <c r="M1009"/>
  <c r="L1009"/>
  <c r="K1009"/>
  <c r="J1009"/>
  <c r="I1009"/>
  <c r="H1009"/>
  <c r="G1009"/>
  <c r="F1009"/>
  <c r="D1008"/>
  <c r="X1006"/>
  <c r="T1006"/>
  <c r="R1006"/>
  <c r="N1006"/>
  <c r="H1006"/>
  <c r="F1006"/>
  <c r="C1006"/>
  <c r="Z1001"/>
  <c r="Z1006"/>
  <c r="X1001"/>
  <c r="W1001"/>
  <c r="W1006"/>
  <c r="V1001"/>
  <c r="V1006"/>
  <c r="U1001"/>
  <c r="U1006"/>
  <c r="T1001"/>
  <c r="S1001"/>
  <c r="S1006"/>
  <c r="R1001"/>
  <c r="Q1001"/>
  <c r="Q1006"/>
  <c r="P1001"/>
  <c r="P1006"/>
  <c r="O1001"/>
  <c r="O1006"/>
  <c r="N1001"/>
  <c r="M1001"/>
  <c r="M1006"/>
  <c r="L1001"/>
  <c r="L1006"/>
  <c r="K1001"/>
  <c r="K1006"/>
  <c r="J1001"/>
  <c r="J1006"/>
  <c r="I1001"/>
  <c r="I1006"/>
  <c r="H1001"/>
  <c r="G1001"/>
  <c r="G1006"/>
  <c r="F1001"/>
  <c r="D1001"/>
  <c r="D1006"/>
  <c r="C1001"/>
  <c r="Z992"/>
  <c r="X992"/>
  <c r="W992"/>
  <c r="V992"/>
  <c r="U992"/>
  <c r="T992"/>
  <c r="S992"/>
  <c r="R992"/>
  <c r="Q992"/>
  <c r="P992"/>
  <c r="O992"/>
  <c r="N992"/>
  <c r="M992"/>
  <c r="L992"/>
  <c r="K992"/>
  <c r="J992"/>
  <c r="I992"/>
  <c r="H992"/>
  <c r="G992"/>
  <c r="F992"/>
  <c r="D991"/>
  <c r="C991"/>
  <c r="D990"/>
  <c r="C990"/>
  <c r="D989"/>
  <c r="C989"/>
  <c r="D988"/>
  <c r="C988"/>
  <c r="D987"/>
  <c r="C987"/>
  <c r="D986"/>
  <c r="C986"/>
  <c r="D985"/>
  <c r="C985"/>
  <c r="Z983"/>
  <c r="X983"/>
  <c r="W983"/>
  <c r="V983"/>
  <c r="U983"/>
  <c r="T983"/>
  <c r="S983"/>
  <c r="R983"/>
  <c r="Q983"/>
  <c r="P983"/>
  <c r="O983"/>
  <c r="N983"/>
  <c r="M983"/>
  <c r="L983"/>
  <c r="K983"/>
  <c r="J983"/>
  <c r="I983"/>
  <c r="H983"/>
  <c r="G983"/>
  <c r="F983"/>
  <c r="D968"/>
  <c r="C968"/>
  <c r="C983"/>
  <c r="Z966"/>
  <c r="X966"/>
  <c r="W966"/>
  <c r="V966"/>
  <c r="U966"/>
  <c r="T966"/>
  <c r="S966"/>
  <c r="R966"/>
  <c r="Q966"/>
  <c r="P966"/>
  <c r="O966"/>
  <c r="N966"/>
  <c r="M966"/>
  <c r="L966"/>
  <c r="K966"/>
  <c r="J966"/>
  <c r="I966"/>
  <c r="H966"/>
  <c r="G966"/>
  <c r="F966"/>
  <c r="C966"/>
  <c r="D963"/>
  <c r="D966"/>
  <c r="C963"/>
  <c r="C962"/>
  <c r="Z960"/>
  <c r="X960"/>
  <c r="W960"/>
  <c r="V960"/>
  <c r="U960"/>
  <c r="T960"/>
  <c r="S960"/>
  <c r="R960"/>
  <c r="Q960"/>
  <c r="P960"/>
  <c r="O960"/>
  <c r="N960"/>
  <c r="M960"/>
  <c r="L960"/>
  <c r="K960"/>
  <c r="J960"/>
  <c r="I960"/>
  <c r="H960"/>
  <c r="G960"/>
  <c r="F960"/>
  <c r="C959"/>
  <c r="C958"/>
  <c r="C957"/>
  <c r="C956"/>
  <c r="C955"/>
  <c r="C954"/>
  <c r="C953"/>
  <c r="D952"/>
  <c r="C952"/>
  <c r="C951"/>
  <c r="D950"/>
  <c r="D949"/>
  <c r="C949"/>
  <c r="C948"/>
  <c r="C947"/>
  <c r="D946"/>
  <c r="C946"/>
  <c r="Z944"/>
  <c r="X944"/>
  <c r="W944"/>
  <c r="V944"/>
  <c r="U944"/>
  <c r="T944"/>
  <c r="S944"/>
  <c r="R944"/>
  <c r="Q944"/>
  <c r="P944"/>
  <c r="O944"/>
  <c r="N944"/>
  <c r="M944"/>
  <c r="L944"/>
  <c r="K944"/>
  <c r="J944"/>
  <c r="I944"/>
  <c r="H944"/>
  <c r="G944"/>
  <c r="F944"/>
  <c r="D943"/>
  <c r="C943"/>
  <c r="D942"/>
  <c r="C942"/>
  <c r="D941"/>
  <c r="C941"/>
  <c r="D940"/>
  <c r="C940"/>
  <c r="D939"/>
  <c r="C939"/>
  <c r="D938"/>
  <c r="C938"/>
  <c r="D937"/>
  <c r="C937"/>
  <c r="D936"/>
  <c r="C936"/>
  <c r="D935"/>
  <c r="C935"/>
  <c r="D934"/>
  <c r="C934"/>
  <c r="Z932"/>
  <c r="X932"/>
  <c r="W932"/>
  <c r="V932"/>
  <c r="U932"/>
  <c r="T932"/>
  <c r="S932"/>
  <c r="R932"/>
  <c r="Q932"/>
  <c r="P932"/>
  <c r="O932"/>
  <c r="N932"/>
  <c r="M932"/>
  <c r="M1010"/>
  <c r="L932"/>
  <c r="K932"/>
  <c r="J932"/>
  <c r="I932"/>
  <c r="I1010"/>
  <c r="H932"/>
  <c r="G932"/>
  <c r="F932"/>
  <c r="D932"/>
  <c r="C931"/>
  <c r="C930"/>
  <c r="C929"/>
  <c r="C928"/>
  <c r="C927"/>
  <c r="C926"/>
  <c r="C925"/>
  <c r="Z921"/>
  <c r="X921"/>
  <c r="W921"/>
  <c r="V921"/>
  <c r="U921"/>
  <c r="T921"/>
  <c r="S921"/>
  <c r="R921"/>
  <c r="Q921"/>
  <c r="P921"/>
  <c r="O921"/>
  <c r="N921"/>
  <c r="M921"/>
  <c r="L921"/>
  <c r="K921"/>
  <c r="J921"/>
  <c r="I921"/>
  <c r="H921"/>
  <c r="G921"/>
  <c r="F921"/>
  <c r="D921"/>
  <c r="C921"/>
  <c r="Z918"/>
  <c r="X918"/>
  <c r="V918"/>
  <c r="U918"/>
  <c r="T918"/>
  <c r="S918"/>
  <c r="R918"/>
  <c r="Q918"/>
  <c r="P918"/>
  <c r="O918"/>
  <c r="N918"/>
  <c r="M918"/>
  <c r="L918"/>
  <c r="K918"/>
  <c r="J918"/>
  <c r="I918"/>
  <c r="H918"/>
  <c r="G918"/>
  <c r="F918"/>
  <c r="W917"/>
  <c r="D917"/>
  <c r="C917"/>
  <c r="W916"/>
  <c r="W918"/>
  <c r="W922"/>
  <c r="D916"/>
  <c r="D915"/>
  <c r="C915"/>
  <c r="W914"/>
  <c r="D914"/>
  <c r="Z912"/>
  <c r="X912"/>
  <c r="W912"/>
  <c r="V912"/>
  <c r="U912"/>
  <c r="T912"/>
  <c r="S912"/>
  <c r="R912"/>
  <c r="Q912"/>
  <c r="P912"/>
  <c r="O912"/>
  <c r="N912"/>
  <c r="M912"/>
  <c r="L912"/>
  <c r="K912"/>
  <c r="J912"/>
  <c r="I912"/>
  <c r="H912"/>
  <c r="G912"/>
  <c r="F912"/>
  <c r="D912"/>
  <c r="C912"/>
  <c r="Z892"/>
  <c r="X892"/>
  <c r="W892"/>
  <c r="V892"/>
  <c r="U892"/>
  <c r="T892"/>
  <c r="S892"/>
  <c r="R892"/>
  <c r="Q892"/>
  <c r="P892"/>
  <c r="O892"/>
  <c r="N892"/>
  <c r="M892"/>
  <c r="L892"/>
  <c r="K892"/>
  <c r="J892"/>
  <c r="I892"/>
  <c r="H892"/>
  <c r="G892"/>
  <c r="F892"/>
  <c r="D891"/>
  <c r="C891"/>
  <c r="D890"/>
  <c r="Z888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G888"/>
  <c r="F888"/>
  <c r="D887"/>
  <c r="C887"/>
  <c r="D886"/>
  <c r="C886"/>
  <c r="C888"/>
  <c r="Z884"/>
  <c r="X884"/>
  <c r="V884"/>
  <c r="U884"/>
  <c r="T884"/>
  <c r="S884"/>
  <c r="R884"/>
  <c r="Q884"/>
  <c r="P884"/>
  <c r="O884"/>
  <c r="N884"/>
  <c r="M884"/>
  <c r="L884"/>
  <c r="K884"/>
  <c r="J884"/>
  <c r="I884"/>
  <c r="H884"/>
  <c r="G884"/>
  <c r="F884"/>
  <c r="D884"/>
  <c r="C884"/>
  <c r="W883"/>
  <c r="W884"/>
  <c r="D883"/>
  <c r="C883"/>
  <c r="Z881"/>
  <c r="X881"/>
  <c r="W881"/>
  <c r="V881"/>
  <c r="U881"/>
  <c r="T881"/>
  <c r="S881"/>
  <c r="R881"/>
  <c r="Q881"/>
  <c r="P881"/>
  <c r="O881"/>
  <c r="N881"/>
  <c r="M881"/>
  <c r="L881"/>
  <c r="K881"/>
  <c r="J881"/>
  <c r="I881"/>
  <c r="H881"/>
  <c r="G881"/>
  <c r="F881"/>
  <c r="D881"/>
  <c r="C880"/>
  <c r="C881"/>
  <c r="Z878"/>
  <c r="X878"/>
  <c r="W878"/>
  <c r="V878"/>
  <c r="U878"/>
  <c r="T878"/>
  <c r="S878"/>
  <c r="R878"/>
  <c r="Q878"/>
  <c r="P878"/>
  <c r="O878"/>
  <c r="O922"/>
  <c r="N878"/>
  <c r="M878"/>
  <c r="L878"/>
  <c r="K878"/>
  <c r="K922"/>
  <c r="J878"/>
  <c r="I878"/>
  <c r="H878"/>
  <c r="G878"/>
  <c r="C877"/>
  <c r="C876"/>
  <c r="C875"/>
  <c r="D874"/>
  <c r="C874"/>
  <c r="D873"/>
  <c r="C873"/>
  <c r="D872"/>
  <c r="C872"/>
  <c r="D871"/>
  <c r="C871"/>
  <c r="F870"/>
  <c r="D870"/>
  <c r="D878"/>
  <c r="S867"/>
  <c r="K867"/>
  <c r="Z866"/>
  <c r="Z867"/>
  <c r="X866"/>
  <c r="X867"/>
  <c r="W866"/>
  <c r="W867"/>
  <c r="V866"/>
  <c r="V867"/>
  <c r="U866"/>
  <c r="U867"/>
  <c r="T866"/>
  <c r="T867"/>
  <c r="S866"/>
  <c r="R866"/>
  <c r="R867"/>
  <c r="Q866"/>
  <c r="Q867"/>
  <c r="P866"/>
  <c r="P867"/>
  <c r="O866"/>
  <c r="O867"/>
  <c r="N866"/>
  <c r="N867"/>
  <c r="M866"/>
  <c r="M867"/>
  <c r="L866"/>
  <c r="L867"/>
  <c r="K866"/>
  <c r="J866"/>
  <c r="J867"/>
  <c r="I866"/>
  <c r="I867"/>
  <c r="H866"/>
  <c r="H867"/>
  <c r="G866"/>
  <c r="G867"/>
  <c r="F866"/>
  <c r="F867"/>
  <c r="V865"/>
  <c r="P865"/>
  <c r="C865"/>
  <c r="V864"/>
  <c r="C864"/>
  <c r="P864"/>
  <c r="N863"/>
  <c r="C863"/>
  <c r="V862"/>
  <c r="C862"/>
  <c r="V861"/>
  <c r="C861"/>
  <c r="V860"/>
  <c r="C860"/>
  <c r="V859"/>
  <c r="C859"/>
  <c r="V858"/>
  <c r="C858"/>
  <c r="V857"/>
  <c r="N857"/>
  <c r="C857"/>
  <c r="V856"/>
  <c r="C856"/>
  <c r="V855"/>
  <c r="C855"/>
  <c r="V854"/>
  <c r="N854"/>
  <c r="C854"/>
  <c r="N853"/>
  <c r="C853"/>
  <c r="X852"/>
  <c r="C852"/>
  <c r="C851"/>
  <c r="V850"/>
  <c r="R850"/>
  <c r="C850"/>
  <c r="V849"/>
  <c r="R849"/>
  <c r="N849"/>
  <c r="C849"/>
  <c r="V848"/>
  <c r="R848"/>
  <c r="N848"/>
  <c r="V847"/>
  <c r="R847"/>
  <c r="N847"/>
  <c r="C847"/>
  <c r="V846"/>
  <c r="R846"/>
  <c r="V845"/>
  <c r="R845"/>
  <c r="C845"/>
  <c r="V844"/>
  <c r="C844"/>
  <c r="R844"/>
  <c r="C843"/>
  <c r="V842"/>
  <c r="R842"/>
  <c r="C842"/>
  <c r="V841"/>
  <c r="R841"/>
  <c r="C841"/>
  <c r="V840"/>
  <c r="C840"/>
  <c r="R840"/>
  <c r="V839"/>
  <c r="R839"/>
  <c r="N839"/>
  <c r="V838"/>
  <c r="R838"/>
  <c r="N838"/>
  <c r="V837"/>
  <c r="R837"/>
  <c r="V836"/>
  <c r="R836"/>
  <c r="V835"/>
  <c r="R835"/>
  <c r="V834"/>
  <c r="R834"/>
  <c r="V833"/>
  <c r="R833"/>
  <c r="V832"/>
  <c r="C832"/>
  <c r="V831"/>
  <c r="R831"/>
  <c r="V830"/>
  <c r="R830"/>
  <c r="V829"/>
  <c r="R829"/>
  <c r="C828"/>
  <c r="C827"/>
  <c r="N826"/>
  <c r="C826"/>
  <c r="C825"/>
  <c r="R824"/>
  <c r="C824"/>
  <c r="D823"/>
  <c r="C823"/>
  <c r="C866"/>
  <c r="C867"/>
  <c r="N822"/>
  <c r="C822"/>
  <c r="P821"/>
  <c r="C821"/>
  <c r="R820"/>
  <c r="P820"/>
  <c r="V819"/>
  <c r="P819"/>
  <c r="V818"/>
  <c r="P818"/>
  <c r="V817"/>
  <c r="P817"/>
  <c r="R816"/>
  <c r="P816"/>
  <c r="N816"/>
  <c r="V815"/>
  <c r="C815"/>
  <c r="P815"/>
  <c r="N815"/>
  <c r="P814"/>
  <c r="N814"/>
  <c r="T810"/>
  <c r="R810"/>
  <c r="P810"/>
  <c r="N810"/>
  <c r="Z809"/>
  <c r="X809"/>
  <c r="W809"/>
  <c r="V809"/>
  <c r="U809"/>
  <c r="T809"/>
  <c r="S809"/>
  <c r="R809"/>
  <c r="Q809"/>
  <c r="P809"/>
  <c r="O809"/>
  <c r="N809"/>
  <c r="M809"/>
  <c r="L809"/>
  <c r="K809"/>
  <c r="J809"/>
  <c r="I809"/>
  <c r="H809"/>
  <c r="G809"/>
  <c r="F809"/>
  <c r="C809"/>
  <c r="D808"/>
  <c r="D807"/>
  <c r="D806"/>
  <c r="D805"/>
  <c r="D803"/>
  <c r="D809"/>
  <c r="D802"/>
  <c r="D801"/>
  <c r="D799"/>
  <c r="D798"/>
  <c r="D797"/>
  <c r="D794"/>
  <c r="D789"/>
  <c r="D781"/>
  <c r="D779"/>
  <c r="D776"/>
  <c r="D774"/>
  <c r="D772"/>
  <c r="Z757"/>
  <c r="X757"/>
  <c r="W757"/>
  <c r="V757"/>
  <c r="U757"/>
  <c r="T757"/>
  <c r="S757"/>
  <c r="R757"/>
  <c r="Q757"/>
  <c r="P757"/>
  <c r="O757"/>
  <c r="N757"/>
  <c r="M757"/>
  <c r="L757"/>
  <c r="K757"/>
  <c r="J757"/>
  <c r="I757"/>
  <c r="H757"/>
  <c r="G757"/>
  <c r="F757"/>
  <c r="D757"/>
  <c r="D751"/>
  <c r="C751"/>
  <c r="C757"/>
  <c r="Z749"/>
  <c r="X749"/>
  <c r="W749"/>
  <c r="V749"/>
  <c r="U749"/>
  <c r="T749"/>
  <c r="S749"/>
  <c r="R749"/>
  <c r="Q749"/>
  <c r="P749"/>
  <c r="O749"/>
  <c r="N749"/>
  <c r="M749"/>
  <c r="L749"/>
  <c r="K749"/>
  <c r="J749"/>
  <c r="I749"/>
  <c r="H749"/>
  <c r="G749"/>
  <c r="F749"/>
  <c r="D749"/>
  <c r="C749"/>
  <c r="Z741"/>
  <c r="X741"/>
  <c r="W741"/>
  <c r="V741"/>
  <c r="U741"/>
  <c r="T741"/>
  <c r="S741"/>
  <c r="R741"/>
  <c r="Q741"/>
  <c r="P741"/>
  <c r="O741"/>
  <c r="N741"/>
  <c r="M741"/>
  <c r="L741"/>
  <c r="K741"/>
  <c r="J741"/>
  <c r="I741"/>
  <c r="H741"/>
  <c r="G741"/>
  <c r="F741"/>
  <c r="D740"/>
  <c r="C740"/>
  <c r="C741"/>
  <c r="Z738"/>
  <c r="X738"/>
  <c r="W738"/>
  <c r="V738"/>
  <c r="U738"/>
  <c r="T738"/>
  <c r="S738"/>
  <c r="R738"/>
  <c r="Q738"/>
  <c r="P738"/>
  <c r="O738"/>
  <c r="N738"/>
  <c r="M738"/>
  <c r="L738"/>
  <c r="K738"/>
  <c r="J738"/>
  <c r="I738"/>
  <c r="H738"/>
  <c r="G738"/>
  <c r="F738"/>
  <c r="D738"/>
  <c r="C738"/>
  <c r="D729"/>
  <c r="C729"/>
  <c r="Z727"/>
  <c r="X727"/>
  <c r="V727"/>
  <c r="U727"/>
  <c r="T727"/>
  <c r="S727"/>
  <c r="R727"/>
  <c r="Q727"/>
  <c r="P727"/>
  <c r="O727"/>
  <c r="N727"/>
  <c r="M727"/>
  <c r="L727"/>
  <c r="K727"/>
  <c r="J727"/>
  <c r="I727"/>
  <c r="H727"/>
  <c r="G727"/>
  <c r="D726"/>
  <c r="C726"/>
  <c r="D725"/>
  <c r="C725"/>
  <c r="C724"/>
  <c r="C723"/>
  <c r="D722"/>
  <c r="C722"/>
  <c r="D721"/>
  <c r="C721"/>
  <c r="D720"/>
  <c r="C720"/>
  <c r="D719"/>
  <c r="C719"/>
  <c r="D718"/>
  <c r="C718"/>
  <c r="D717"/>
  <c r="C717"/>
  <c r="C716"/>
  <c r="D715"/>
  <c r="C715"/>
  <c r="D714"/>
  <c r="C714"/>
  <c r="D713"/>
  <c r="C713"/>
  <c r="C712"/>
  <c r="W711"/>
  <c r="W727"/>
  <c r="F711"/>
  <c r="D711"/>
  <c r="D727"/>
  <c r="Z709"/>
  <c r="X709"/>
  <c r="W709"/>
  <c r="V709"/>
  <c r="U709"/>
  <c r="T709"/>
  <c r="S709"/>
  <c r="R709"/>
  <c r="Q709"/>
  <c r="P709"/>
  <c r="O709"/>
  <c r="N709"/>
  <c r="M709"/>
  <c r="L709"/>
  <c r="K709"/>
  <c r="J709"/>
  <c r="I709"/>
  <c r="H709"/>
  <c r="G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F662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F653"/>
  <c r="D653"/>
  <c r="C653"/>
  <c r="C709"/>
  <c r="U650"/>
  <c r="I650"/>
  <c r="D650"/>
  <c r="C649"/>
  <c r="Z643"/>
  <c r="Z650"/>
  <c r="X643"/>
  <c r="X650"/>
  <c r="W643"/>
  <c r="W650"/>
  <c r="V643"/>
  <c r="V650"/>
  <c r="U643"/>
  <c r="T643"/>
  <c r="T650"/>
  <c r="S643"/>
  <c r="S650"/>
  <c r="R643"/>
  <c r="R650"/>
  <c r="Q643"/>
  <c r="Q650"/>
  <c r="P643"/>
  <c r="P650"/>
  <c r="O643"/>
  <c r="O650"/>
  <c r="N643"/>
  <c r="N650"/>
  <c r="M643"/>
  <c r="M650"/>
  <c r="L643"/>
  <c r="L650"/>
  <c r="K643"/>
  <c r="K650"/>
  <c r="J643"/>
  <c r="J650"/>
  <c r="I643"/>
  <c r="H643"/>
  <c r="H650"/>
  <c r="G643"/>
  <c r="G650"/>
  <c r="F643"/>
  <c r="F650"/>
  <c r="D643"/>
  <c r="C642"/>
  <c r="C641"/>
  <c r="C643"/>
  <c r="C650"/>
  <c r="Z637"/>
  <c r="X637"/>
  <c r="W637"/>
  <c r="V637"/>
  <c r="U637"/>
  <c r="T637"/>
  <c r="S637"/>
  <c r="R637"/>
  <c r="Q637"/>
  <c r="P637"/>
  <c r="O637"/>
  <c r="M637"/>
  <c r="L637"/>
  <c r="K637"/>
  <c r="F637"/>
  <c r="Z632"/>
  <c r="X632"/>
  <c r="W632"/>
  <c r="V632"/>
  <c r="U632"/>
  <c r="T632"/>
  <c r="S632"/>
  <c r="R632"/>
  <c r="Q632"/>
  <c r="P632"/>
  <c r="O632"/>
  <c r="N632"/>
  <c r="M632"/>
  <c r="L632"/>
  <c r="K632"/>
  <c r="J632"/>
  <c r="I632"/>
  <c r="H632"/>
  <c r="G632"/>
  <c r="F632"/>
  <c r="D632"/>
  <c r="C632"/>
  <c r="Z610"/>
  <c r="Z638"/>
  <c r="X610"/>
  <c r="X638"/>
  <c r="W610"/>
  <c r="W638"/>
  <c r="V610"/>
  <c r="V638"/>
  <c r="U610"/>
  <c r="U638"/>
  <c r="T610"/>
  <c r="T638"/>
  <c r="S610"/>
  <c r="S638"/>
  <c r="R610"/>
  <c r="R638"/>
  <c r="Q610"/>
  <c r="Q638"/>
  <c r="P610"/>
  <c r="P638"/>
  <c r="O610"/>
  <c r="O638"/>
  <c r="N610"/>
  <c r="N638"/>
  <c r="M610"/>
  <c r="M638"/>
  <c r="L610"/>
  <c r="L638"/>
  <c r="K610"/>
  <c r="K638"/>
  <c r="J610"/>
  <c r="J638"/>
  <c r="I610"/>
  <c r="I638"/>
  <c r="H610"/>
  <c r="H638"/>
  <c r="G610"/>
  <c r="G638"/>
  <c r="F610"/>
  <c r="F638"/>
  <c r="D610"/>
  <c r="D638"/>
  <c r="C609"/>
  <c r="C608"/>
  <c r="C607"/>
  <c r="C610"/>
  <c r="C638"/>
  <c r="C606"/>
  <c r="S598"/>
  <c r="O598"/>
  <c r="N598"/>
  <c r="C598"/>
  <c r="V593"/>
  <c r="T593"/>
  <c r="R593"/>
  <c r="N593"/>
  <c r="C593"/>
  <c r="Z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D581"/>
  <c r="D559"/>
  <c r="C559"/>
  <c r="C581"/>
  <c r="Z554"/>
  <c r="X554"/>
  <c r="W554"/>
  <c r="V554"/>
  <c r="U554"/>
  <c r="U603"/>
  <c r="T554"/>
  <c r="S554"/>
  <c r="R554"/>
  <c r="Q554"/>
  <c r="P554"/>
  <c r="O554"/>
  <c r="N554"/>
  <c r="M554"/>
  <c r="L554"/>
  <c r="K554"/>
  <c r="J554"/>
  <c r="I554"/>
  <c r="I603"/>
  <c r="H554"/>
  <c r="G554"/>
  <c r="F554"/>
  <c r="D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C554"/>
  <c r="Z542"/>
  <c r="X542"/>
  <c r="W542"/>
  <c r="V542"/>
  <c r="V603"/>
  <c r="U542"/>
  <c r="T542"/>
  <c r="S542"/>
  <c r="Q542"/>
  <c r="Q603"/>
  <c r="P542"/>
  <c r="O542"/>
  <c r="O603"/>
  <c r="M542"/>
  <c r="L542"/>
  <c r="K542"/>
  <c r="K603"/>
  <c r="J542"/>
  <c r="J603"/>
  <c r="I542"/>
  <c r="H542"/>
  <c r="G542"/>
  <c r="G603"/>
  <c r="F542"/>
  <c r="F603"/>
  <c r="D541"/>
  <c r="C541"/>
  <c r="D540"/>
  <c r="C540"/>
  <c r="C539"/>
  <c r="C538"/>
  <c r="C537"/>
  <c r="D536"/>
  <c r="C536"/>
  <c r="D535"/>
  <c r="C535"/>
  <c r="D534"/>
  <c r="C534"/>
  <c r="D533"/>
  <c r="C533"/>
  <c r="C532"/>
  <c r="C531"/>
  <c r="C530"/>
  <c r="C529"/>
  <c r="C528"/>
  <c r="C527"/>
  <c r="C526"/>
  <c r="C525"/>
  <c r="C524"/>
  <c r="C522"/>
  <c r="C521"/>
  <c r="D520"/>
  <c r="C520"/>
  <c r="C519"/>
  <c r="C518"/>
  <c r="C517"/>
  <c r="C516"/>
  <c r="C515"/>
  <c r="C513"/>
  <c r="R512"/>
  <c r="C512"/>
  <c r="C511"/>
  <c r="C507"/>
  <c r="C506"/>
  <c r="C505"/>
  <c r="C504"/>
  <c r="C503"/>
  <c r="C502"/>
  <c r="C497"/>
  <c r="C496"/>
  <c r="R493"/>
  <c r="C493"/>
  <c r="C491"/>
  <c r="C490"/>
  <c r="C488"/>
  <c r="C487"/>
  <c r="C486"/>
  <c r="C485"/>
  <c r="C484"/>
  <c r="C483"/>
  <c r="D482"/>
  <c r="C482"/>
  <c r="D481"/>
  <c r="C481"/>
  <c r="D480"/>
  <c r="C480"/>
  <c r="D479"/>
  <c r="C479"/>
  <c r="C478"/>
  <c r="C477"/>
  <c r="C476"/>
  <c r="C474"/>
  <c r="C473"/>
  <c r="C472"/>
  <c r="C471"/>
  <c r="R470"/>
  <c r="C470"/>
  <c r="C469"/>
  <c r="C467"/>
  <c r="C466"/>
  <c r="C464"/>
  <c r="C463"/>
  <c r="C462"/>
  <c r="C461"/>
  <c r="C460"/>
  <c r="D459"/>
  <c r="C459"/>
  <c r="D458"/>
  <c r="C458"/>
  <c r="D457"/>
  <c r="C457"/>
  <c r="D456"/>
  <c r="C456"/>
  <c r="D455"/>
  <c r="C455"/>
  <c r="D454"/>
  <c r="C454"/>
  <c r="R453"/>
  <c r="N453"/>
  <c r="R451"/>
  <c r="C451"/>
  <c r="R450"/>
  <c r="C450"/>
  <c r="R449"/>
  <c r="C449"/>
  <c r="D447"/>
  <c r="C447"/>
  <c r="D446"/>
  <c r="C446"/>
  <c r="C442"/>
  <c r="C441"/>
  <c r="D440"/>
  <c r="C440"/>
  <c r="D439"/>
  <c r="C439"/>
  <c r="D438"/>
  <c r="C438"/>
  <c r="C437"/>
  <c r="C435"/>
  <c r="C434"/>
  <c r="C433"/>
  <c r="N430"/>
  <c r="C430"/>
  <c r="Z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C417"/>
  <c r="D416"/>
  <c r="D418"/>
  <c r="Z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D411"/>
  <c r="C411"/>
  <c r="D410"/>
  <c r="C410"/>
  <c r="D409"/>
  <c r="C409"/>
  <c r="D408"/>
  <c r="C408"/>
  <c r="D407"/>
  <c r="Z405"/>
  <c r="X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W401"/>
  <c r="D401"/>
  <c r="D400"/>
  <c r="C400"/>
  <c r="W399"/>
  <c r="F399"/>
  <c r="D399"/>
  <c r="C399"/>
  <c r="D398"/>
  <c r="Z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D392"/>
  <c r="C392"/>
  <c r="F391"/>
  <c r="D391"/>
  <c r="P389"/>
  <c r="O389"/>
  <c r="N389"/>
  <c r="M389"/>
  <c r="L389"/>
  <c r="K389"/>
  <c r="J389"/>
  <c r="I389"/>
  <c r="G389"/>
  <c r="Z384"/>
  <c r="X384"/>
  <c r="W384"/>
  <c r="V384"/>
  <c r="U384"/>
  <c r="U413"/>
  <c r="T384"/>
  <c r="S384"/>
  <c r="R384"/>
  <c r="Q384"/>
  <c r="Q413"/>
  <c r="P384"/>
  <c r="O384"/>
  <c r="N384"/>
  <c r="M384"/>
  <c r="L384"/>
  <c r="K384"/>
  <c r="J384"/>
  <c r="I384"/>
  <c r="H384"/>
  <c r="G384"/>
  <c r="F384"/>
  <c r="D381"/>
  <c r="C381"/>
  <c r="D377"/>
  <c r="C377"/>
  <c r="D376"/>
  <c r="C376"/>
  <c r="D362"/>
  <c r="C362"/>
  <c r="D361"/>
  <c r="C361"/>
  <c r="D360"/>
  <c r="C360"/>
  <c r="D359"/>
  <c r="C359"/>
  <c r="D358"/>
  <c r="C358"/>
  <c r="D357"/>
  <c r="C357"/>
  <c r="L322"/>
  <c r="Z321"/>
  <c r="X321"/>
  <c r="N321"/>
  <c r="M321"/>
  <c r="F321"/>
  <c r="D303"/>
  <c r="Z301"/>
  <c r="X301"/>
  <c r="W301"/>
  <c r="V301"/>
  <c r="U301"/>
  <c r="U322"/>
  <c r="T301"/>
  <c r="S301"/>
  <c r="R301"/>
  <c r="Q301"/>
  <c r="Q322"/>
  <c r="P301"/>
  <c r="O301"/>
  <c r="N301"/>
  <c r="M301"/>
  <c r="M322"/>
  <c r="L301"/>
  <c r="K301"/>
  <c r="J301"/>
  <c r="I301"/>
  <c r="H301"/>
  <c r="G301"/>
  <c r="F301"/>
  <c r="D301"/>
  <c r="C296"/>
  <c r="C295"/>
  <c r="C294"/>
  <c r="C293"/>
  <c r="D280"/>
  <c r="C280"/>
  <c r="D279"/>
  <c r="C279"/>
  <c r="D278"/>
  <c r="C278"/>
  <c r="D277"/>
  <c r="C277"/>
  <c r="AA275"/>
  <c r="Z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D275"/>
  <c r="C274"/>
  <c r="C273"/>
  <c r="C275"/>
  <c r="Z271"/>
  <c r="X271"/>
  <c r="X322"/>
  <c r="W271"/>
  <c r="W322"/>
  <c r="V271"/>
  <c r="U271"/>
  <c r="T271"/>
  <c r="S271"/>
  <c r="S322"/>
  <c r="R271"/>
  <c r="Q271"/>
  <c r="P271"/>
  <c r="O271"/>
  <c r="O322"/>
  <c r="N271"/>
  <c r="M271"/>
  <c r="L271"/>
  <c r="K271"/>
  <c r="K322"/>
  <c r="J271"/>
  <c r="I271"/>
  <c r="H271"/>
  <c r="H322"/>
  <c r="G271"/>
  <c r="G322"/>
  <c r="F271"/>
  <c r="D270"/>
  <c r="C270"/>
  <c r="D269"/>
  <c r="C269"/>
  <c r="D268"/>
  <c r="C268"/>
  <c r="D267"/>
  <c r="C267"/>
  <c r="Z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D265"/>
  <c r="C265"/>
  <c r="Z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D251"/>
  <c r="C251"/>
  <c r="Z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D234"/>
  <c r="C234"/>
  <c r="C235"/>
  <c r="D229"/>
  <c r="C229"/>
  <c r="Z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D227"/>
  <c r="C227"/>
  <c r="D226"/>
  <c r="Z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D224"/>
  <c r="C223"/>
  <c r="C222"/>
  <c r="C224"/>
  <c r="C221"/>
  <c r="Z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D218"/>
  <c r="C218"/>
  <c r="D217"/>
  <c r="C217"/>
  <c r="D216"/>
  <c r="D219"/>
  <c r="Z214"/>
  <c r="X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D213"/>
  <c r="C213"/>
  <c r="W212"/>
  <c r="D212"/>
  <c r="W211"/>
  <c r="D211"/>
  <c r="W210"/>
  <c r="W214"/>
  <c r="D210"/>
  <c r="D206"/>
  <c r="D205"/>
  <c r="D204"/>
  <c r="D203"/>
  <c r="D202"/>
  <c r="D201"/>
  <c r="D200"/>
  <c r="D199"/>
  <c r="D197"/>
  <c r="D196"/>
  <c r="D195"/>
  <c r="Z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Z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D177"/>
  <c r="C177"/>
  <c r="C178"/>
  <c r="Z175"/>
  <c r="Z236"/>
  <c r="X175"/>
  <c r="V175"/>
  <c r="V236"/>
  <c r="U175"/>
  <c r="T175"/>
  <c r="S175"/>
  <c r="R175"/>
  <c r="Q175"/>
  <c r="P175"/>
  <c r="O175"/>
  <c r="N175"/>
  <c r="M175"/>
  <c r="L175"/>
  <c r="K175"/>
  <c r="J175"/>
  <c r="I175"/>
  <c r="H175"/>
  <c r="G175"/>
  <c r="F175"/>
  <c r="F236"/>
  <c r="W174"/>
  <c r="W175"/>
  <c r="D174"/>
  <c r="D173"/>
  <c r="C173"/>
  <c r="Z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C170"/>
  <c r="C169"/>
  <c r="C168"/>
  <c r="C167"/>
  <c r="C166"/>
  <c r="C165"/>
  <c r="C164"/>
  <c r="C163"/>
  <c r="C162"/>
  <c r="C161"/>
  <c r="D160"/>
  <c r="C160"/>
  <c r="D159"/>
  <c r="C159"/>
  <c r="D158"/>
  <c r="C158"/>
  <c r="D157"/>
  <c r="C157"/>
  <c r="D156"/>
  <c r="C156"/>
  <c r="D155"/>
  <c r="C155"/>
  <c r="D154"/>
  <c r="D171"/>
  <c r="D153"/>
  <c r="C153"/>
  <c r="Z151"/>
  <c r="X151"/>
  <c r="W151"/>
  <c r="V151"/>
  <c r="U151"/>
  <c r="T151"/>
  <c r="S151"/>
  <c r="R151"/>
  <c r="Q151"/>
  <c r="P151"/>
  <c r="O151"/>
  <c r="N151"/>
  <c r="M151"/>
  <c r="L151"/>
  <c r="K151"/>
  <c r="K236"/>
  <c r="J151"/>
  <c r="I151"/>
  <c r="H151"/>
  <c r="G151"/>
  <c r="F151"/>
  <c r="D150"/>
  <c r="C150"/>
  <c r="D149"/>
  <c r="C149"/>
  <c r="D148"/>
  <c r="C148"/>
  <c r="D147"/>
  <c r="D151"/>
  <c r="U144"/>
  <c r="Q144"/>
  <c r="G144"/>
  <c r="Z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D143"/>
  <c r="C142"/>
  <c r="C143"/>
  <c r="Z140"/>
  <c r="Z144"/>
  <c r="X140"/>
  <c r="X144"/>
  <c r="W140"/>
  <c r="W144"/>
  <c r="V140"/>
  <c r="V144"/>
  <c r="U140"/>
  <c r="T140"/>
  <c r="T144"/>
  <c r="S140"/>
  <c r="S144"/>
  <c r="R140"/>
  <c r="R144"/>
  <c r="Q140"/>
  <c r="P140"/>
  <c r="P144"/>
  <c r="O140"/>
  <c r="O144"/>
  <c r="N140"/>
  <c r="N144"/>
  <c r="M140"/>
  <c r="M144"/>
  <c r="L140"/>
  <c r="L144"/>
  <c r="K140"/>
  <c r="K144"/>
  <c r="J140"/>
  <c r="J144"/>
  <c r="I140"/>
  <c r="I144"/>
  <c r="H140"/>
  <c r="H144"/>
  <c r="G140"/>
  <c r="F140"/>
  <c r="F144"/>
  <c r="D139"/>
  <c r="D140"/>
  <c r="D144"/>
  <c r="C138"/>
  <c r="Z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AA136"/>
  <c r="D136"/>
  <c r="C135"/>
  <c r="C134"/>
  <c r="C133"/>
  <c r="C136"/>
  <c r="Z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D131"/>
  <c r="C130"/>
  <c r="C129"/>
  <c r="C128"/>
  <c r="C131"/>
  <c r="Z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AA126"/>
  <c r="D126"/>
  <c r="C125"/>
  <c r="C126"/>
  <c r="Z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D123"/>
  <c r="C123"/>
  <c r="C122"/>
  <c r="Z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D120"/>
  <c r="C119"/>
  <c r="C120"/>
  <c r="Z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D117"/>
  <c r="C116"/>
  <c r="C115"/>
  <c r="C114"/>
  <c r="Z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D112"/>
  <c r="C111"/>
  <c r="C110"/>
  <c r="C112"/>
  <c r="Z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D108"/>
  <c r="C107"/>
  <c r="C108"/>
  <c r="Z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D105"/>
  <c r="C105"/>
  <c r="C104"/>
  <c r="Z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D102"/>
  <c r="C101"/>
  <c r="C100"/>
  <c r="Z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D98"/>
  <c r="C97"/>
  <c r="C96"/>
  <c r="C95"/>
  <c r="C94"/>
  <c r="C93"/>
  <c r="C92"/>
  <c r="C91"/>
  <c r="C90"/>
  <c r="C98"/>
  <c r="Z88"/>
  <c r="N88"/>
  <c r="M88"/>
  <c r="C87"/>
  <c r="C88"/>
  <c r="C84"/>
  <c r="C83"/>
  <c r="Z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AA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Z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C55"/>
  <c r="D54"/>
  <c r="C54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D52"/>
  <c r="Z51"/>
  <c r="Z52"/>
  <c r="X51"/>
  <c r="X52"/>
  <c r="C50"/>
  <c r="Z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D48"/>
  <c r="C47"/>
  <c r="C46"/>
  <c r="C48"/>
  <c r="D45"/>
  <c r="C45"/>
  <c r="Z43"/>
  <c r="Z80"/>
  <c r="X43"/>
  <c r="W43"/>
  <c r="V43"/>
  <c r="V80"/>
  <c r="U43"/>
  <c r="U80"/>
  <c r="T43"/>
  <c r="S43"/>
  <c r="S80"/>
  <c r="R43"/>
  <c r="R80"/>
  <c r="Q43"/>
  <c r="Q80"/>
  <c r="P43"/>
  <c r="O43"/>
  <c r="O80"/>
  <c r="N43"/>
  <c r="N80"/>
  <c r="M43"/>
  <c r="M80"/>
  <c r="L43"/>
  <c r="K43"/>
  <c r="J43"/>
  <c r="J80"/>
  <c r="I43"/>
  <c r="I80"/>
  <c r="H43"/>
  <c r="G43"/>
  <c r="F43"/>
  <c r="F80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C16"/>
  <c r="D15"/>
  <c r="C15"/>
  <c r="D14"/>
  <c r="C14"/>
  <c r="D13"/>
  <c r="C13"/>
  <c r="D12"/>
  <c r="C12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5"/>
  <c r="A46"/>
  <c r="A47"/>
  <c r="A50"/>
  <c r="A51"/>
  <c r="A54"/>
  <c r="A55"/>
  <c r="A56"/>
  <c r="A57"/>
  <c r="A58"/>
  <c r="A59"/>
  <c r="A60"/>
  <c r="A61"/>
  <c r="A62"/>
  <c r="A63"/>
  <c r="A64"/>
  <c r="A67"/>
  <c r="A68"/>
  <c r="A69"/>
  <c r="A70"/>
  <c r="A71"/>
  <c r="A72"/>
  <c r="A73"/>
  <c r="A74"/>
  <c r="A75"/>
  <c r="A76"/>
  <c r="A77"/>
  <c r="A78"/>
  <c r="A83"/>
  <c r="A84"/>
  <c r="A87"/>
  <c r="A90"/>
  <c r="A91"/>
  <c r="A92"/>
  <c r="A93"/>
  <c r="A94"/>
  <c r="A95"/>
  <c r="A96"/>
  <c r="A97"/>
  <c r="A100"/>
  <c r="A101"/>
  <c r="A104"/>
  <c r="A107"/>
  <c r="A110"/>
  <c r="A111"/>
  <c r="A114"/>
  <c r="A115"/>
  <c r="A116"/>
  <c r="A119"/>
  <c r="A122"/>
  <c r="A125"/>
  <c r="A128"/>
  <c r="A129"/>
  <c r="A130"/>
  <c r="A133"/>
  <c r="A134"/>
  <c r="A135"/>
  <c r="A138"/>
  <c r="A139"/>
  <c r="A142"/>
  <c r="A147"/>
  <c r="A148"/>
  <c r="A149"/>
  <c r="A150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3"/>
  <c r="A174"/>
  <c r="A177"/>
  <c r="A180"/>
  <c r="A181"/>
  <c r="A182"/>
  <c r="A183"/>
  <c r="A184"/>
  <c r="A185"/>
  <c r="A186"/>
  <c r="A187"/>
  <c r="A188"/>
  <c r="A189"/>
  <c r="A190"/>
  <c r="A191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6"/>
  <c r="A217"/>
  <c r="A218"/>
  <c r="A221"/>
  <c r="A222"/>
  <c r="A223"/>
  <c r="A226"/>
  <c r="A229"/>
  <c r="A230"/>
  <c r="A231"/>
  <c r="A232"/>
  <c r="A233"/>
  <c r="A234"/>
  <c r="A239"/>
  <c r="A240"/>
  <c r="A241"/>
  <c r="A242"/>
  <c r="A243"/>
  <c r="A244"/>
  <c r="A245"/>
  <c r="A246"/>
  <c r="A247"/>
  <c r="A248"/>
  <c r="A249"/>
  <c r="A250"/>
  <c r="A254"/>
  <c r="A255"/>
  <c r="A256"/>
  <c r="A257"/>
  <c r="A258"/>
  <c r="A259"/>
  <c r="A260"/>
  <c r="A261"/>
  <c r="A262"/>
  <c r="A263"/>
  <c r="A264"/>
  <c r="A267"/>
  <c r="A268"/>
  <c r="A269"/>
  <c r="A270"/>
  <c r="A273"/>
  <c r="A274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6"/>
  <c r="A387"/>
  <c r="A388"/>
  <c r="A391"/>
  <c r="A392"/>
  <c r="D11"/>
  <c r="C11"/>
  <c r="C117"/>
  <c r="AA117"/>
  <c r="I236"/>
  <c r="M236"/>
  <c r="Q236"/>
  <c r="U236"/>
  <c r="C216"/>
  <c r="C219"/>
  <c r="J236"/>
  <c r="D393"/>
  <c r="G80"/>
  <c r="W80"/>
  <c r="H236"/>
  <c r="P236"/>
  <c r="T236"/>
  <c r="D65"/>
  <c r="C85"/>
  <c r="AA98"/>
  <c r="C102"/>
  <c r="AA123"/>
  <c r="C147"/>
  <c r="C151"/>
  <c r="N236"/>
  <c r="R236"/>
  <c r="D192"/>
  <c r="C301"/>
  <c r="P322"/>
  <c r="T322"/>
  <c r="P413"/>
  <c r="Z603"/>
  <c r="C271"/>
  <c r="K80"/>
  <c r="AA143"/>
  <c r="L236"/>
  <c r="C192"/>
  <c r="D271"/>
  <c r="C384"/>
  <c r="M603"/>
  <c r="H80"/>
  <c r="L80"/>
  <c r="P80"/>
  <c r="T80"/>
  <c r="X80"/>
  <c r="C79"/>
  <c r="AA102"/>
  <c r="AA120"/>
  <c r="D175"/>
  <c r="O236"/>
  <c r="S236"/>
  <c r="X236"/>
  <c r="C210"/>
  <c r="G236"/>
  <c r="I322"/>
  <c r="Z322"/>
  <c r="G413"/>
  <c r="K413"/>
  <c r="O413"/>
  <c r="S413"/>
  <c r="C391"/>
  <c r="C393"/>
  <c r="I413"/>
  <c r="M413"/>
  <c r="Z413"/>
  <c r="C401"/>
  <c r="C416"/>
  <c r="C418"/>
  <c r="C453"/>
  <c r="N542"/>
  <c r="N603"/>
  <c r="S603"/>
  <c r="W603"/>
  <c r="H413"/>
  <c r="L413"/>
  <c r="T413"/>
  <c r="X413"/>
  <c r="F393"/>
  <c r="W405"/>
  <c r="W413"/>
  <c r="D412"/>
  <c r="C944"/>
  <c r="F709"/>
  <c r="G811"/>
  <c r="K811"/>
  <c r="O811"/>
  <c r="S811"/>
  <c r="I922"/>
  <c r="M922"/>
  <c r="Q922"/>
  <c r="U922"/>
  <c r="Z922"/>
  <c r="I1088"/>
  <c r="Q1088"/>
  <c r="Z1088"/>
  <c r="C1087"/>
  <c r="F1088"/>
  <c r="J1088"/>
  <c r="N1088"/>
  <c r="R1088"/>
  <c r="V1088"/>
  <c r="J1136"/>
  <c r="N1136"/>
  <c r="F727"/>
  <c r="D741"/>
  <c r="C814"/>
  <c r="C816"/>
  <c r="C818"/>
  <c r="C820"/>
  <c r="C833"/>
  <c r="C835"/>
  <c r="C837"/>
  <c r="C870"/>
  <c r="C878"/>
  <c r="F878"/>
  <c r="H1010"/>
  <c r="L1010"/>
  <c r="P1010"/>
  <c r="T1010"/>
  <c r="X1010"/>
  <c r="Z1053"/>
  <c r="D1087"/>
  <c r="H1136"/>
  <c r="L1136"/>
  <c r="P1136"/>
  <c r="T1136"/>
  <c r="X1136"/>
  <c r="H811"/>
  <c r="L811"/>
  <c r="P811"/>
  <c r="T811"/>
  <c r="X811"/>
  <c r="D866"/>
  <c r="D867"/>
  <c r="G922"/>
  <c r="S922"/>
  <c r="Q1010"/>
  <c r="U1010"/>
  <c r="Z1010"/>
  <c r="D709"/>
  <c r="C817"/>
  <c r="C819"/>
  <c r="C834"/>
  <c r="C836"/>
  <c r="H1088"/>
  <c r="L1088"/>
  <c r="P1088"/>
  <c r="T1088"/>
  <c r="X1088"/>
  <c r="O1136"/>
  <c r="C1313"/>
  <c r="C1320"/>
  <c r="C43"/>
  <c r="C65"/>
  <c r="W236"/>
  <c r="A398"/>
  <c r="A399"/>
  <c r="A400"/>
  <c r="A401"/>
  <c r="A402"/>
  <c r="A403"/>
  <c r="A404"/>
  <c r="A407"/>
  <c r="A408"/>
  <c r="A409"/>
  <c r="A410"/>
  <c r="A411"/>
  <c r="A416"/>
  <c r="A41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4"/>
  <c r="A545"/>
  <c r="A546"/>
  <c r="A547"/>
  <c r="A548"/>
  <c r="A549"/>
  <c r="A550"/>
  <c r="A551"/>
  <c r="A552"/>
  <c r="A553"/>
  <c r="A559"/>
  <c r="A560"/>
  <c r="A561"/>
  <c r="A562"/>
  <c r="A563"/>
  <c r="A585"/>
  <c r="A589"/>
  <c r="A590"/>
  <c r="A591"/>
  <c r="A592"/>
  <c r="A596"/>
  <c r="A597"/>
  <c r="A601"/>
  <c r="A606"/>
  <c r="A607"/>
  <c r="A608"/>
  <c r="A609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4"/>
  <c r="A635"/>
  <c r="A636"/>
  <c r="A641"/>
  <c r="A642"/>
  <c r="A645"/>
  <c r="A646"/>
  <c r="A647"/>
  <c r="A648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11"/>
  <c r="A712"/>
  <c r="A713"/>
  <c r="A714"/>
  <c r="A715"/>
  <c r="A716"/>
  <c r="A717"/>
  <c r="A718"/>
  <c r="A719"/>
  <c r="A720"/>
  <c r="A721"/>
  <c r="A722"/>
  <c r="A723"/>
  <c r="A724"/>
  <c r="A725"/>
  <c r="A726"/>
  <c r="A729"/>
  <c r="A740"/>
  <c r="A743"/>
  <c r="A744"/>
  <c r="A745"/>
  <c r="A746"/>
  <c r="A747"/>
  <c r="A748"/>
  <c r="A751"/>
  <c r="A752"/>
  <c r="A753"/>
  <c r="A754"/>
  <c r="A755"/>
  <c r="A756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70"/>
  <c r="A871"/>
  <c r="A872"/>
  <c r="A873"/>
  <c r="A874"/>
  <c r="A875"/>
  <c r="A876"/>
  <c r="A877"/>
  <c r="A880"/>
  <c r="A883"/>
  <c r="A886"/>
  <c r="A887"/>
  <c r="A890"/>
  <c r="A891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4"/>
  <c r="A915"/>
  <c r="A916"/>
  <c r="A917"/>
  <c r="A920"/>
  <c r="A925"/>
  <c r="A926"/>
  <c r="A927"/>
  <c r="A928"/>
  <c r="A929"/>
  <c r="A930"/>
  <c r="A931"/>
  <c r="A934"/>
  <c r="A935"/>
  <c r="A936"/>
  <c r="A937"/>
  <c r="A938"/>
  <c r="A939"/>
  <c r="A940"/>
  <c r="A941"/>
  <c r="A942"/>
  <c r="A943"/>
  <c r="A946"/>
  <c r="A947"/>
  <c r="A948"/>
  <c r="A949"/>
  <c r="A950"/>
  <c r="A951"/>
  <c r="A395"/>
  <c r="A396"/>
  <c r="R542"/>
  <c r="R603"/>
  <c r="D79"/>
  <c r="D178"/>
  <c r="C51"/>
  <c r="C52"/>
  <c r="AA88"/>
  <c r="C139"/>
  <c r="C140"/>
  <c r="C144"/>
  <c r="C154"/>
  <c r="C171"/>
  <c r="C174"/>
  <c r="C175"/>
  <c r="C211"/>
  <c r="D214"/>
  <c r="D236"/>
  <c r="F322"/>
  <c r="J322"/>
  <c r="N322"/>
  <c r="R322"/>
  <c r="V322"/>
  <c r="D384"/>
  <c r="F413"/>
  <c r="J413"/>
  <c r="N413"/>
  <c r="R413"/>
  <c r="V413"/>
  <c r="D405"/>
  <c r="C542"/>
  <c r="C603"/>
  <c r="D542"/>
  <c r="D603"/>
  <c r="D43"/>
  <c r="D80"/>
  <c r="C212"/>
  <c r="D235"/>
  <c r="D321"/>
  <c r="D322"/>
  <c r="C303"/>
  <c r="C321"/>
  <c r="C322"/>
  <c r="C398"/>
  <c r="C405"/>
  <c r="C407"/>
  <c r="C412"/>
  <c r="H603"/>
  <c r="L603"/>
  <c r="P603"/>
  <c r="T603"/>
  <c r="X603"/>
  <c r="C950"/>
  <c r="C960"/>
  <c r="D960"/>
  <c r="W811"/>
  <c r="C890"/>
  <c r="C892"/>
  <c r="D892"/>
  <c r="C711"/>
  <c r="C727"/>
  <c r="C811"/>
  <c r="G1010"/>
  <c r="K1010"/>
  <c r="O1010"/>
  <c r="S1010"/>
  <c r="W1010"/>
  <c r="C1152"/>
  <c r="D1196"/>
  <c r="D811"/>
  <c r="I811"/>
  <c r="M811"/>
  <c r="Q811"/>
  <c r="U811"/>
  <c r="Z811"/>
  <c r="C1066"/>
  <c r="C1068"/>
  <c r="D1068"/>
  <c r="G1088"/>
  <c r="K1088"/>
  <c r="O1088"/>
  <c r="O1338"/>
  <c r="S1088"/>
  <c r="W1088"/>
  <c r="C1323"/>
  <c r="D1327"/>
  <c r="F922"/>
  <c r="J922"/>
  <c r="N922"/>
  <c r="R922"/>
  <c r="V922"/>
  <c r="C932"/>
  <c r="D983"/>
  <c r="D1009"/>
  <c r="C1008"/>
  <c r="C1009"/>
  <c r="F811"/>
  <c r="J811"/>
  <c r="N811"/>
  <c r="R811"/>
  <c r="V811"/>
  <c r="C829"/>
  <c r="C831"/>
  <c r="C838"/>
  <c r="C848"/>
  <c r="D888"/>
  <c r="D918"/>
  <c r="C914"/>
  <c r="C916"/>
  <c r="C992"/>
  <c r="L1196"/>
  <c r="L1338"/>
  <c r="C1143"/>
  <c r="F1337"/>
  <c r="J1337"/>
  <c r="N1337"/>
  <c r="R1337"/>
  <c r="V1337"/>
  <c r="C830"/>
  <c r="C839"/>
  <c r="C846"/>
  <c r="H922"/>
  <c r="L922"/>
  <c r="P922"/>
  <c r="T922"/>
  <c r="T1338"/>
  <c r="X922"/>
  <c r="X1338"/>
  <c r="F1010"/>
  <c r="J1010"/>
  <c r="N1010"/>
  <c r="R1010"/>
  <c r="V1010"/>
  <c r="D944"/>
  <c r="D992"/>
  <c r="F1033"/>
  <c r="F1053"/>
  <c r="D1031"/>
  <c r="D1092"/>
  <c r="C1091"/>
  <c r="C1092"/>
  <c r="G1136"/>
  <c r="G1338"/>
  <c r="K1136"/>
  <c r="K1338"/>
  <c r="W1136"/>
  <c r="I1053"/>
  <c r="M1053"/>
  <c r="Q1053"/>
  <c r="U1053"/>
  <c r="D1083"/>
  <c r="D1088"/>
  <c r="C1070"/>
  <c r="C1083"/>
  <c r="F1136"/>
  <c r="R1136"/>
  <c r="V1136"/>
  <c r="C1098"/>
  <c r="C1135"/>
  <c r="S1338"/>
  <c r="W1320"/>
  <c r="W1337"/>
  <c r="C1327"/>
  <c r="D1336"/>
  <c r="C1331"/>
  <c r="C1336"/>
  <c r="C1337"/>
  <c r="D1135"/>
  <c r="I1337"/>
  <c r="M1337"/>
  <c r="Q1337"/>
  <c r="U1337"/>
  <c r="Z1337"/>
  <c r="I1136"/>
  <c r="M1136"/>
  <c r="Q1136"/>
  <c r="U1136"/>
  <c r="Z1136"/>
  <c r="D1204"/>
  <c r="C1314"/>
  <c r="H1338"/>
  <c r="C80"/>
  <c r="J1338"/>
  <c r="D922"/>
  <c r="C214"/>
  <c r="M1338"/>
  <c r="D1337"/>
  <c r="C1136"/>
  <c r="D413"/>
  <c r="C236"/>
  <c r="C1088"/>
  <c r="P1338"/>
  <c r="C413"/>
  <c r="A959"/>
  <c r="A952"/>
  <c r="Z1338"/>
  <c r="I1338"/>
  <c r="V1338"/>
  <c r="F1338"/>
  <c r="U1338"/>
  <c r="D1136"/>
  <c r="D1010"/>
  <c r="R1338"/>
  <c r="C918"/>
  <c r="C922"/>
  <c r="Q1338"/>
  <c r="W1338"/>
  <c r="D1033"/>
  <c r="D1053"/>
  <c r="C1031"/>
  <c r="C1033"/>
  <c r="C1053"/>
  <c r="C1338"/>
  <c r="N1338"/>
  <c r="C1010"/>
  <c r="D1338"/>
  <c r="C1339"/>
  <c r="C1340"/>
  <c r="A962"/>
  <c r="A963"/>
  <c r="A964"/>
  <c r="A965"/>
  <c r="A968"/>
  <c r="A969"/>
  <c r="A970"/>
  <c r="A971"/>
  <c r="A972"/>
  <c r="A973"/>
  <c r="A974"/>
  <c r="A975"/>
  <c r="A976"/>
  <c r="A977"/>
  <c r="A978"/>
  <c r="A979"/>
  <c r="A980"/>
  <c r="A981"/>
  <c r="A982"/>
  <c r="A985"/>
  <c r="A986"/>
  <c r="A987"/>
  <c r="A988"/>
  <c r="A989"/>
  <c r="A990"/>
  <c r="A991"/>
  <c r="A994"/>
  <c r="A995"/>
  <c r="A996"/>
  <c r="A997"/>
  <c r="A998"/>
  <c r="A999"/>
  <c r="A1000"/>
  <c r="A1003"/>
  <c r="A1004"/>
  <c r="A1005"/>
  <c r="A1008"/>
  <c r="A1013"/>
  <c r="A1014"/>
  <c r="A1015"/>
  <c r="A1016"/>
  <c r="A1017"/>
  <c r="A1018"/>
  <c r="A1019"/>
  <c r="A1020"/>
  <c r="A953"/>
  <c r="A954"/>
  <c r="A955"/>
  <c r="A956"/>
  <c r="A957"/>
  <c r="A958"/>
  <c r="A1021"/>
  <c r="A1022"/>
  <c r="A1025"/>
  <c r="A1026"/>
  <c r="A1027"/>
  <c r="A1028"/>
  <c r="A1031"/>
  <c r="A1032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6"/>
  <c r="A1059"/>
  <c r="A1062"/>
  <c r="A1063"/>
  <c r="A1064"/>
  <c r="A1065"/>
  <c r="A1066"/>
  <c r="A1067"/>
  <c r="A1070"/>
  <c r="A1071"/>
  <c r="A1072"/>
  <c r="A1073"/>
  <c r="A1085"/>
  <c r="A1086"/>
  <c r="A1091"/>
  <c r="A1094"/>
  <c r="A1095"/>
  <c r="A1096"/>
  <c r="A1097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9"/>
  <c r="A1200"/>
  <c r="A1201"/>
  <c r="A1202"/>
  <c r="A1203"/>
  <c r="A1206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10"/>
  <c r="A1313"/>
  <c r="A1314"/>
  <c r="A1315"/>
  <c r="A1316"/>
  <c r="A1317"/>
  <c r="A1318"/>
  <c r="A1319"/>
  <c r="A1322"/>
  <c r="A1323"/>
  <c r="A1324"/>
  <c r="A1325"/>
  <c r="A1326"/>
  <c r="A1329"/>
  <c r="A1330"/>
  <c r="A1331"/>
  <c r="A1332"/>
  <c r="A1333"/>
  <c r="A1334"/>
  <c r="A1335"/>
  <c r="Y1303" i="16"/>
  <c r="W1303"/>
  <c r="V1303"/>
  <c r="U1303"/>
  <c r="T1303"/>
  <c r="S1303"/>
  <c r="R1303"/>
  <c r="Q1303"/>
  <c r="P1303"/>
  <c r="O1303"/>
  <c r="O1304"/>
  <c r="N1303"/>
  <c r="M1303"/>
  <c r="L1303"/>
  <c r="K1303"/>
  <c r="J1303"/>
  <c r="I1303"/>
  <c r="H1303"/>
  <c r="G1303"/>
  <c r="F1303"/>
  <c r="E1302"/>
  <c r="E1303"/>
  <c r="E1304"/>
  <c r="D1301"/>
  <c r="C1301"/>
  <c r="D1300"/>
  <c r="C1300"/>
  <c r="D1299"/>
  <c r="C1299"/>
  <c r="D1298"/>
  <c r="C1298"/>
  <c r="D1297"/>
  <c r="C1297"/>
  <c r="D1296"/>
  <c r="Y1294"/>
  <c r="W1294"/>
  <c r="V1294"/>
  <c r="U1294"/>
  <c r="T1294"/>
  <c r="S1294"/>
  <c r="R1294"/>
  <c r="Q1294"/>
  <c r="P1294"/>
  <c r="O1294"/>
  <c r="N1294"/>
  <c r="M1294"/>
  <c r="L1294"/>
  <c r="K1294"/>
  <c r="J1294"/>
  <c r="I1294"/>
  <c r="H1294"/>
  <c r="G1294"/>
  <c r="F1294"/>
  <c r="E1294"/>
  <c r="D1293"/>
  <c r="C1293"/>
  <c r="D1292"/>
  <c r="C1292"/>
  <c r="D1291"/>
  <c r="C1291"/>
  <c r="D1290"/>
  <c r="C1290"/>
  <c r="D1289"/>
  <c r="Y1287"/>
  <c r="W1287"/>
  <c r="U1287"/>
  <c r="T1287"/>
  <c r="S1287"/>
  <c r="R1287"/>
  <c r="Q1287"/>
  <c r="P1287"/>
  <c r="O1287"/>
  <c r="N1287"/>
  <c r="M1287"/>
  <c r="L1287"/>
  <c r="K1287"/>
  <c r="J1287"/>
  <c r="I1287"/>
  <c r="H1287"/>
  <c r="G1287"/>
  <c r="F1287"/>
  <c r="E1287"/>
  <c r="W1286"/>
  <c r="W1285"/>
  <c r="D1283"/>
  <c r="C1283"/>
  <c r="D1282"/>
  <c r="C1282"/>
  <c r="W1281"/>
  <c r="V1281"/>
  <c r="D1281"/>
  <c r="C1281"/>
  <c r="W1280"/>
  <c r="V1280"/>
  <c r="D1280"/>
  <c r="C1280"/>
  <c r="C1287"/>
  <c r="Y1278"/>
  <c r="W1278"/>
  <c r="V1278"/>
  <c r="U1278"/>
  <c r="U1304"/>
  <c r="T1278"/>
  <c r="S1278"/>
  <c r="R1278"/>
  <c r="Q1278"/>
  <c r="Q1304"/>
  <c r="P1278"/>
  <c r="O1278"/>
  <c r="N1278"/>
  <c r="M1278"/>
  <c r="L1278"/>
  <c r="K1278"/>
  <c r="J1278"/>
  <c r="I1278"/>
  <c r="H1278"/>
  <c r="G1278"/>
  <c r="F1278"/>
  <c r="E1278"/>
  <c r="D1277"/>
  <c r="S1271"/>
  <c r="R1271"/>
  <c r="N1271"/>
  <c r="K1271"/>
  <c r="F1271"/>
  <c r="Y1270"/>
  <c r="Y1271"/>
  <c r="W1270"/>
  <c r="W1271"/>
  <c r="V1270"/>
  <c r="V1271"/>
  <c r="U1270"/>
  <c r="U1271"/>
  <c r="T1270"/>
  <c r="T1271"/>
  <c r="S1270"/>
  <c r="R1270"/>
  <c r="Q1270"/>
  <c r="Q1271"/>
  <c r="P1270"/>
  <c r="P1271"/>
  <c r="O1270"/>
  <c r="O1271"/>
  <c r="N1270"/>
  <c r="M1270"/>
  <c r="M1271"/>
  <c r="L1270"/>
  <c r="L1271"/>
  <c r="K1270"/>
  <c r="J1270"/>
  <c r="J1271"/>
  <c r="I1270"/>
  <c r="I1271"/>
  <c r="H1270"/>
  <c r="H1271"/>
  <c r="G1270"/>
  <c r="G1271"/>
  <c r="F1270"/>
  <c r="E1270"/>
  <c r="E1271"/>
  <c r="D1269"/>
  <c r="C1269"/>
  <c r="D1178"/>
  <c r="C1178"/>
  <c r="D1177"/>
  <c r="C1177"/>
  <c r="Y1174"/>
  <c r="W1174"/>
  <c r="V1174"/>
  <c r="U1174"/>
  <c r="T1174"/>
  <c r="S1174"/>
  <c r="R1174"/>
  <c r="Q1174"/>
  <c r="P1174"/>
  <c r="O1174"/>
  <c r="N1174"/>
  <c r="M1174"/>
  <c r="L1174"/>
  <c r="K1174"/>
  <c r="J1174"/>
  <c r="I1174"/>
  <c r="H1174"/>
  <c r="G1174"/>
  <c r="F1174"/>
  <c r="E1174"/>
  <c r="D1174"/>
  <c r="C1174"/>
  <c r="D1173"/>
  <c r="Y1171"/>
  <c r="W1171"/>
  <c r="V1171"/>
  <c r="U1171"/>
  <c r="T1171"/>
  <c r="S1171"/>
  <c r="R1171"/>
  <c r="Q1171"/>
  <c r="P1171"/>
  <c r="O1171"/>
  <c r="N1171"/>
  <c r="M1171"/>
  <c r="L1171"/>
  <c r="K1171"/>
  <c r="J1171"/>
  <c r="I1171"/>
  <c r="H1171"/>
  <c r="G1171"/>
  <c r="F1171"/>
  <c r="E1171"/>
  <c r="C1169"/>
  <c r="C1171"/>
  <c r="D1168"/>
  <c r="D1167"/>
  <c r="D1166"/>
  <c r="Y1163"/>
  <c r="W1163"/>
  <c r="V1163"/>
  <c r="U1163"/>
  <c r="T1163"/>
  <c r="S1163"/>
  <c r="R1163"/>
  <c r="Q1163"/>
  <c r="P1163"/>
  <c r="O1163"/>
  <c r="N1163"/>
  <c r="M1163"/>
  <c r="L1163"/>
  <c r="J1163"/>
  <c r="I1163"/>
  <c r="H1163"/>
  <c r="G1163"/>
  <c r="F1163"/>
  <c r="E1163"/>
  <c r="C1162"/>
  <c r="C1161"/>
  <c r="C1160"/>
  <c r="C1159"/>
  <c r="C1158"/>
  <c r="K1157"/>
  <c r="C1157"/>
  <c r="K1156"/>
  <c r="C1156"/>
  <c r="C1155"/>
  <c r="D1154"/>
  <c r="C1154"/>
  <c r="K1153"/>
  <c r="C1153"/>
  <c r="C1152"/>
  <c r="C1151"/>
  <c r="C1150"/>
  <c r="C1149"/>
  <c r="C1148"/>
  <c r="D1147"/>
  <c r="C1147"/>
  <c r="C1146"/>
  <c r="C1145"/>
  <c r="C1144"/>
  <c r="C1143"/>
  <c r="C1142"/>
  <c r="C1141"/>
  <c r="C1140"/>
  <c r="C1139"/>
  <c r="C1138"/>
  <c r="C1137"/>
  <c r="D1136"/>
  <c r="C1136"/>
  <c r="D1135"/>
  <c r="C1135"/>
  <c r="D1134"/>
  <c r="C1134"/>
  <c r="C1133"/>
  <c r="D1132"/>
  <c r="C1132"/>
  <c r="D1131"/>
  <c r="C1131"/>
  <c r="D1130"/>
  <c r="C1130"/>
  <c r="C1129"/>
  <c r="K1128"/>
  <c r="C1128"/>
  <c r="C1127"/>
  <c r="C1126"/>
  <c r="C1125"/>
  <c r="C1124"/>
  <c r="D1123"/>
  <c r="C1123"/>
  <c r="D1122"/>
  <c r="C1122"/>
  <c r="C1121"/>
  <c r="D1120"/>
  <c r="C1120"/>
  <c r="D1119"/>
  <c r="C1118"/>
  <c r="C1117"/>
  <c r="K1116"/>
  <c r="C1116"/>
  <c r="K1115"/>
  <c r="C1115"/>
  <c r="K1114"/>
  <c r="C1114"/>
  <c r="K1113"/>
  <c r="C1113"/>
  <c r="K1112"/>
  <c r="K1111"/>
  <c r="C1111"/>
  <c r="K1110"/>
  <c r="C1110"/>
  <c r="C1109"/>
  <c r="C1108"/>
  <c r="C1107"/>
  <c r="C1106"/>
  <c r="C1105"/>
  <c r="C1163"/>
  <c r="Y1102"/>
  <c r="W1102"/>
  <c r="V1102"/>
  <c r="U1102"/>
  <c r="T1102"/>
  <c r="S1102"/>
  <c r="R1102"/>
  <c r="Q1102"/>
  <c r="P1102"/>
  <c r="O1102"/>
  <c r="N1102"/>
  <c r="M1102"/>
  <c r="L1102"/>
  <c r="K1102"/>
  <c r="J1102"/>
  <c r="I1102"/>
  <c r="H1102"/>
  <c r="G1102"/>
  <c r="F1102"/>
  <c r="E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C1102"/>
  <c r="Y1065"/>
  <c r="W1065"/>
  <c r="W1103"/>
  <c r="V1065"/>
  <c r="U1065"/>
  <c r="T1065"/>
  <c r="S1065"/>
  <c r="S1103"/>
  <c r="R1065"/>
  <c r="Q1065"/>
  <c r="P1065"/>
  <c r="O1065"/>
  <c r="N1065"/>
  <c r="M1065"/>
  <c r="L1065"/>
  <c r="K1065"/>
  <c r="K1103"/>
  <c r="J1065"/>
  <c r="I1065"/>
  <c r="H1065"/>
  <c r="G1065"/>
  <c r="G1103"/>
  <c r="F1065"/>
  <c r="E1065"/>
  <c r="D1065"/>
  <c r="C1064"/>
  <c r="C1063"/>
  <c r="C1062"/>
  <c r="C1061"/>
  <c r="C1065"/>
  <c r="Y1059"/>
  <c r="W1059"/>
  <c r="V1059"/>
  <c r="V1103"/>
  <c r="U1059"/>
  <c r="U1103"/>
  <c r="T1059"/>
  <c r="S1059"/>
  <c r="R1059"/>
  <c r="Q1059"/>
  <c r="Q1103"/>
  <c r="P1059"/>
  <c r="P1103"/>
  <c r="O1059"/>
  <c r="N1059"/>
  <c r="N1103"/>
  <c r="M1059"/>
  <c r="M1103"/>
  <c r="L1059"/>
  <c r="L1103"/>
  <c r="K1059"/>
  <c r="J1059"/>
  <c r="I1059"/>
  <c r="I1103"/>
  <c r="H1059"/>
  <c r="H1103"/>
  <c r="G1059"/>
  <c r="F1059"/>
  <c r="F1103"/>
  <c r="E1059"/>
  <c r="E1103"/>
  <c r="D1058"/>
  <c r="Y1054"/>
  <c r="W1054"/>
  <c r="V1054"/>
  <c r="U1054"/>
  <c r="T1054"/>
  <c r="S1054"/>
  <c r="R1054"/>
  <c r="Q1054"/>
  <c r="P1054"/>
  <c r="O1054"/>
  <c r="N1054"/>
  <c r="M1054"/>
  <c r="L1054"/>
  <c r="K1054"/>
  <c r="J1054"/>
  <c r="I1054"/>
  <c r="H1054"/>
  <c r="G1054"/>
  <c r="F1054"/>
  <c r="E1054"/>
  <c r="D1053"/>
  <c r="C1053"/>
  <c r="D1052"/>
  <c r="C1052"/>
  <c r="Y1050"/>
  <c r="W1050"/>
  <c r="V1050"/>
  <c r="U1050"/>
  <c r="T1050"/>
  <c r="S1050"/>
  <c r="R1050"/>
  <c r="Q1050"/>
  <c r="P1050"/>
  <c r="O1050"/>
  <c r="N1050"/>
  <c r="M1050"/>
  <c r="L1050"/>
  <c r="K1050"/>
  <c r="J1050"/>
  <c r="I1050"/>
  <c r="H1050"/>
  <c r="G1050"/>
  <c r="F1050"/>
  <c r="E1050"/>
  <c r="D1040"/>
  <c r="C1040"/>
  <c r="D1039"/>
  <c r="C1039"/>
  <c r="D1038"/>
  <c r="C1038"/>
  <c r="D1037"/>
  <c r="Y1035"/>
  <c r="W1035"/>
  <c r="V1035"/>
  <c r="U1035"/>
  <c r="T1035"/>
  <c r="S1035"/>
  <c r="R1035"/>
  <c r="Q1035"/>
  <c r="P1035"/>
  <c r="O1035"/>
  <c r="N1035"/>
  <c r="M1035"/>
  <c r="L1035"/>
  <c r="K1035"/>
  <c r="J1035"/>
  <c r="I1035"/>
  <c r="H1035"/>
  <c r="G1035"/>
  <c r="F1035"/>
  <c r="E1035"/>
  <c r="D1034"/>
  <c r="C1034"/>
  <c r="D1033"/>
  <c r="C1033"/>
  <c r="D1032"/>
  <c r="C1032"/>
  <c r="D1031"/>
  <c r="C1031"/>
  <c r="D1030"/>
  <c r="C1030"/>
  <c r="D1029"/>
  <c r="Y1027"/>
  <c r="W1027"/>
  <c r="V1027"/>
  <c r="U1027"/>
  <c r="T1027"/>
  <c r="S1027"/>
  <c r="R1027"/>
  <c r="Q1027"/>
  <c r="P1027"/>
  <c r="O1027"/>
  <c r="N1027"/>
  <c r="M1027"/>
  <c r="L1027"/>
  <c r="K1027"/>
  <c r="J1027"/>
  <c r="I1027"/>
  <c r="H1027"/>
  <c r="G1027"/>
  <c r="F1027"/>
  <c r="E1027"/>
  <c r="D1026"/>
  <c r="D1027"/>
  <c r="C1026"/>
  <c r="C1027"/>
  <c r="Y1024"/>
  <c r="W1024"/>
  <c r="V1024"/>
  <c r="U1024"/>
  <c r="T1024"/>
  <c r="S1024"/>
  <c r="R1024"/>
  <c r="Q1024"/>
  <c r="P1024"/>
  <c r="O1024"/>
  <c r="N1024"/>
  <c r="M1024"/>
  <c r="L1024"/>
  <c r="K1024"/>
  <c r="J1024"/>
  <c r="I1024"/>
  <c r="H1024"/>
  <c r="G1024"/>
  <c r="F1024"/>
  <c r="E1024"/>
  <c r="D1023"/>
  <c r="Y1019"/>
  <c r="W1019"/>
  <c r="V1019"/>
  <c r="U1019"/>
  <c r="T1019"/>
  <c r="S1019"/>
  <c r="R1019"/>
  <c r="Q1019"/>
  <c r="P1019"/>
  <c r="O1019"/>
  <c r="N1019"/>
  <c r="M1019"/>
  <c r="L1019"/>
  <c r="K1019"/>
  <c r="J1019"/>
  <c r="I1019"/>
  <c r="I1020"/>
  <c r="H1019"/>
  <c r="G1019"/>
  <c r="F1019"/>
  <c r="E1019"/>
  <c r="V1002"/>
  <c r="D1002"/>
  <c r="Y1000"/>
  <c r="Y1020"/>
  <c r="W1000"/>
  <c r="W1020"/>
  <c r="V1000"/>
  <c r="U1000"/>
  <c r="U1020"/>
  <c r="T1000"/>
  <c r="T1020"/>
  <c r="S1000"/>
  <c r="S1020"/>
  <c r="R1000"/>
  <c r="Q1000"/>
  <c r="Q1020"/>
  <c r="P1000"/>
  <c r="P1020"/>
  <c r="O1000"/>
  <c r="O1020"/>
  <c r="N1000"/>
  <c r="M1000"/>
  <c r="L1000"/>
  <c r="L1020"/>
  <c r="K1000"/>
  <c r="K1020"/>
  <c r="J1000"/>
  <c r="I1000"/>
  <c r="H1000"/>
  <c r="H1020"/>
  <c r="G1000"/>
  <c r="G1020"/>
  <c r="F1000"/>
  <c r="E999"/>
  <c r="D999"/>
  <c r="C999"/>
  <c r="E998"/>
  <c r="E1000"/>
  <c r="E1020"/>
  <c r="D998"/>
  <c r="C998"/>
  <c r="Y996"/>
  <c r="W996"/>
  <c r="V996"/>
  <c r="U996"/>
  <c r="T996"/>
  <c r="S996"/>
  <c r="R996"/>
  <c r="Q996"/>
  <c r="P996"/>
  <c r="O996"/>
  <c r="N996"/>
  <c r="M996"/>
  <c r="L996"/>
  <c r="K996"/>
  <c r="J996"/>
  <c r="I996"/>
  <c r="H996"/>
  <c r="G996"/>
  <c r="F996"/>
  <c r="E996"/>
  <c r="D996"/>
  <c r="C996"/>
  <c r="Q990"/>
  <c r="P990"/>
  <c r="M990"/>
  <c r="L990"/>
  <c r="I990"/>
  <c r="H990"/>
  <c r="G990"/>
  <c r="F990"/>
  <c r="E990"/>
  <c r="D990"/>
  <c r="C990"/>
  <c r="Y976"/>
  <c r="W976"/>
  <c r="V976"/>
  <c r="U976"/>
  <c r="T976"/>
  <c r="S976"/>
  <c r="R976"/>
  <c r="Q976"/>
  <c r="P976"/>
  <c r="O976"/>
  <c r="N976"/>
  <c r="M976"/>
  <c r="L976"/>
  <c r="K976"/>
  <c r="J976"/>
  <c r="I976"/>
  <c r="H976"/>
  <c r="G976"/>
  <c r="F976"/>
  <c r="E976"/>
  <c r="D975"/>
  <c r="C975"/>
  <c r="C976"/>
  <c r="P973"/>
  <c r="Y968"/>
  <c r="Y973"/>
  <c r="W968"/>
  <c r="W973"/>
  <c r="V968"/>
  <c r="V973"/>
  <c r="U968"/>
  <c r="U973"/>
  <c r="T968"/>
  <c r="T973"/>
  <c r="S968"/>
  <c r="S973"/>
  <c r="R968"/>
  <c r="R973"/>
  <c r="Q968"/>
  <c r="Q973"/>
  <c r="P968"/>
  <c r="O968"/>
  <c r="O973"/>
  <c r="N968"/>
  <c r="N973"/>
  <c r="M968"/>
  <c r="M973"/>
  <c r="L968"/>
  <c r="L973"/>
  <c r="K968"/>
  <c r="K973"/>
  <c r="J968"/>
  <c r="J973"/>
  <c r="I968"/>
  <c r="I973"/>
  <c r="H968"/>
  <c r="H973"/>
  <c r="G968"/>
  <c r="G973"/>
  <c r="F968"/>
  <c r="F973"/>
  <c r="E968"/>
  <c r="E973"/>
  <c r="D968"/>
  <c r="D973"/>
  <c r="C968"/>
  <c r="C973"/>
  <c r="Y959"/>
  <c r="W959"/>
  <c r="V959"/>
  <c r="U959"/>
  <c r="T959"/>
  <c r="S959"/>
  <c r="R959"/>
  <c r="Q959"/>
  <c r="P959"/>
  <c r="O959"/>
  <c r="N959"/>
  <c r="M959"/>
  <c r="L959"/>
  <c r="K959"/>
  <c r="J959"/>
  <c r="I959"/>
  <c r="H959"/>
  <c r="G959"/>
  <c r="F959"/>
  <c r="E959"/>
  <c r="D958"/>
  <c r="C958"/>
  <c r="D957"/>
  <c r="C957"/>
  <c r="D956"/>
  <c r="C956"/>
  <c r="D955"/>
  <c r="C955"/>
  <c r="D954"/>
  <c r="C954"/>
  <c r="D953"/>
  <c r="C953"/>
  <c r="D952"/>
  <c r="C952"/>
  <c r="Y950"/>
  <c r="W950"/>
  <c r="V950"/>
  <c r="U950"/>
  <c r="T950"/>
  <c r="S950"/>
  <c r="R950"/>
  <c r="Q950"/>
  <c r="P950"/>
  <c r="O950"/>
  <c r="N950"/>
  <c r="M950"/>
  <c r="L950"/>
  <c r="K950"/>
  <c r="J950"/>
  <c r="I950"/>
  <c r="H950"/>
  <c r="G950"/>
  <c r="F950"/>
  <c r="E950"/>
  <c r="D935"/>
  <c r="C935"/>
  <c r="C950"/>
  <c r="Y933"/>
  <c r="W933"/>
  <c r="V933"/>
  <c r="U933"/>
  <c r="T933"/>
  <c r="S933"/>
  <c r="R933"/>
  <c r="Q933"/>
  <c r="P933"/>
  <c r="O933"/>
  <c r="N933"/>
  <c r="M933"/>
  <c r="L933"/>
  <c r="K933"/>
  <c r="J933"/>
  <c r="I933"/>
  <c r="H933"/>
  <c r="G933"/>
  <c r="F933"/>
  <c r="E933"/>
  <c r="D930"/>
  <c r="C929"/>
  <c r="C933"/>
  <c r="Y927"/>
  <c r="W927"/>
  <c r="V927"/>
  <c r="U927"/>
  <c r="T927"/>
  <c r="S927"/>
  <c r="R927"/>
  <c r="Q927"/>
  <c r="P927"/>
  <c r="O927"/>
  <c r="N927"/>
  <c r="M927"/>
  <c r="L927"/>
  <c r="K927"/>
  <c r="J927"/>
  <c r="I927"/>
  <c r="H927"/>
  <c r="G927"/>
  <c r="F927"/>
  <c r="E927"/>
  <c r="C926"/>
  <c r="C925"/>
  <c r="C924"/>
  <c r="C923"/>
  <c r="C922"/>
  <c r="C921"/>
  <c r="C920"/>
  <c r="D919"/>
  <c r="C919"/>
  <c r="C918"/>
  <c r="D917"/>
  <c r="C917"/>
  <c r="D916"/>
  <c r="C916"/>
  <c r="C915"/>
  <c r="C914"/>
  <c r="D913"/>
  <c r="C913"/>
  <c r="Y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C901"/>
  <c r="Y899"/>
  <c r="Y977"/>
  <c r="W899"/>
  <c r="V899"/>
  <c r="U899"/>
  <c r="T899"/>
  <c r="S899"/>
  <c r="R899"/>
  <c r="Q899"/>
  <c r="P899"/>
  <c r="O899"/>
  <c r="N899"/>
  <c r="M899"/>
  <c r="L899"/>
  <c r="K899"/>
  <c r="J899"/>
  <c r="I899"/>
  <c r="H899"/>
  <c r="G899"/>
  <c r="F899"/>
  <c r="E899"/>
  <c r="D899"/>
  <c r="C898"/>
  <c r="C897"/>
  <c r="C896"/>
  <c r="C895"/>
  <c r="C894"/>
  <c r="C893"/>
  <c r="C892"/>
  <c r="Y888"/>
  <c r="W888"/>
  <c r="V888"/>
  <c r="U888"/>
  <c r="T888"/>
  <c r="S888"/>
  <c r="R888"/>
  <c r="Q888"/>
  <c r="P888"/>
  <c r="O888"/>
  <c r="N888"/>
  <c r="M888"/>
  <c r="L888"/>
  <c r="K888"/>
  <c r="J888"/>
  <c r="I888"/>
  <c r="H888"/>
  <c r="G888"/>
  <c r="F888"/>
  <c r="E888"/>
  <c r="D888"/>
  <c r="C888"/>
  <c r="Y885"/>
  <c r="W885"/>
  <c r="U885"/>
  <c r="T885"/>
  <c r="S885"/>
  <c r="R885"/>
  <c r="Q885"/>
  <c r="P885"/>
  <c r="O885"/>
  <c r="N885"/>
  <c r="M885"/>
  <c r="L885"/>
  <c r="K885"/>
  <c r="J885"/>
  <c r="I885"/>
  <c r="H885"/>
  <c r="G885"/>
  <c r="F885"/>
  <c r="E885"/>
  <c r="V884"/>
  <c r="D884"/>
  <c r="V883"/>
  <c r="D883"/>
  <c r="D882"/>
  <c r="C882"/>
  <c r="V881"/>
  <c r="D881"/>
  <c r="Y879"/>
  <c r="W879"/>
  <c r="V879"/>
  <c r="U879"/>
  <c r="T879"/>
  <c r="S879"/>
  <c r="R879"/>
  <c r="Q879"/>
  <c r="P879"/>
  <c r="O879"/>
  <c r="N879"/>
  <c r="M879"/>
  <c r="L879"/>
  <c r="K879"/>
  <c r="J879"/>
  <c r="I879"/>
  <c r="H879"/>
  <c r="G879"/>
  <c r="F879"/>
  <c r="E879"/>
  <c r="D879"/>
  <c r="C879"/>
  <c r="Y859"/>
  <c r="W859"/>
  <c r="V859"/>
  <c r="U859"/>
  <c r="T859"/>
  <c r="S859"/>
  <c r="R859"/>
  <c r="Q859"/>
  <c r="P859"/>
  <c r="O859"/>
  <c r="N859"/>
  <c r="M859"/>
  <c r="L859"/>
  <c r="K859"/>
  <c r="J859"/>
  <c r="I859"/>
  <c r="H859"/>
  <c r="G859"/>
  <c r="F859"/>
  <c r="E859"/>
  <c r="D858"/>
  <c r="D859"/>
  <c r="C858"/>
  <c r="D857"/>
  <c r="C857"/>
  <c r="Y855"/>
  <c r="W855"/>
  <c r="V855"/>
  <c r="U855"/>
  <c r="T855"/>
  <c r="S855"/>
  <c r="R855"/>
  <c r="Q855"/>
  <c r="P855"/>
  <c r="O855"/>
  <c r="N855"/>
  <c r="M855"/>
  <c r="L855"/>
  <c r="K855"/>
  <c r="J855"/>
  <c r="I855"/>
  <c r="H855"/>
  <c r="G855"/>
  <c r="F855"/>
  <c r="E855"/>
  <c r="D854"/>
  <c r="C854"/>
  <c r="D853"/>
  <c r="C853"/>
  <c r="Y851"/>
  <c r="W851"/>
  <c r="U851"/>
  <c r="T851"/>
  <c r="S851"/>
  <c r="R851"/>
  <c r="Q851"/>
  <c r="P851"/>
  <c r="O851"/>
  <c r="N851"/>
  <c r="M851"/>
  <c r="L851"/>
  <c r="K851"/>
  <c r="J851"/>
  <c r="I851"/>
  <c r="H851"/>
  <c r="G851"/>
  <c r="F851"/>
  <c r="E851"/>
  <c r="V850"/>
  <c r="V851"/>
  <c r="D850"/>
  <c r="D851"/>
  <c r="Y848"/>
  <c r="W848"/>
  <c r="V848"/>
  <c r="U848"/>
  <c r="T848"/>
  <c r="S848"/>
  <c r="R848"/>
  <c r="Q848"/>
  <c r="P848"/>
  <c r="O848"/>
  <c r="N848"/>
  <c r="M848"/>
  <c r="L848"/>
  <c r="K848"/>
  <c r="J848"/>
  <c r="I848"/>
  <c r="H848"/>
  <c r="G848"/>
  <c r="F848"/>
  <c r="E848"/>
  <c r="D848"/>
  <c r="C848"/>
  <c r="C847"/>
  <c r="Y845"/>
  <c r="W845"/>
  <c r="V845"/>
  <c r="U845"/>
  <c r="T845"/>
  <c r="S845"/>
  <c r="R845"/>
  <c r="Q845"/>
  <c r="P845"/>
  <c r="O845"/>
  <c r="O889"/>
  <c r="N845"/>
  <c r="M845"/>
  <c r="L845"/>
  <c r="K845"/>
  <c r="J845"/>
  <c r="I845"/>
  <c r="H845"/>
  <c r="G845"/>
  <c r="F845"/>
  <c r="C844"/>
  <c r="C843"/>
  <c r="C842"/>
  <c r="D841"/>
  <c r="C841"/>
  <c r="D840"/>
  <c r="C840"/>
  <c r="D839"/>
  <c r="C839"/>
  <c r="D838"/>
  <c r="C838"/>
  <c r="E837"/>
  <c r="U834"/>
  <c r="M834"/>
  <c r="I834"/>
  <c r="Y833"/>
  <c r="Y834"/>
  <c r="W833"/>
  <c r="W834"/>
  <c r="V833"/>
  <c r="V834"/>
  <c r="U833"/>
  <c r="T833"/>
  <c r="T834"/>
  <c r="S833"/>
  <c r="S834"/>
  <c r="R833"/>
  <c r="R834"/>
  <c r="Q833"/>
  <c r="Q834"/>
  <c r="P833"/>
  <c r="P834"/>
  <c r="O833"/>
  <c r="O834"/>
  <c r="N833"/>
  <c r="N834"/>
  <c r="M833"/>
  <c r="L833"/>
  <c r="L834"/>
  <c r="K833"/>
  <c r="K834"/>
  <c r="J833"/>
  <c r="J834"/>
  <c r="I833"/>
  <c r="H833"/>
  <c r="H834"/>
  <c r="G833"/>
  <c r="G834"/>
  <c r="F833"/>
  <c r="F834"/>
  <c r="E833"/>
  <c r="E834"/>
  <c r="U832"/>
  <c r="O832"/>
  <c r="U831"/>
  <c r="O831"/>
  <c r="M830"/>
  <c r="C830"/>
  <c r="U829"/>
  <c r="C829"/>
  <c r="U828"/>
  <c r="C828"/>
  <c r="U827"/>
  <c r="C827"/>
  <c r="U826"/>
  <c r="C826"/>
  <c r="U825"/>
  <c r="C825"/>
  <c r="U824"/>
  <c r="M824"/>
  <c r="C824"/>
  <c r="U823"/>
  <c r="C823"/>
  <c r="M822"/>
  <c r="C822"/>
  <c r="U821"/>
  <c r="C821"/>
  <c r="U820"/>
  <c r="M820"/>
  <c r="M819"/>
  <c r="C819"/>
  <c r="W818"/>
  <c r="C818"/>
  <c r="C817"/>
  <c r="U816"/>
  <c r="Q816"/>
  <c r="U815"/>
  <c r="Q815"/>
  <c r="M815"/>
  <c r="U814"/>
  <c r="Q814"/>
  <c r="M814"/>
  <c r="C814"/>
  <c r="U813"/>
  <c r="Q813"/>
  <c r="M813"/>
  <c r="U812"/>
  <c r="C812"/>
  <c r="Q812"/>
  <c r="U811"/>
  <c r="Q811"/>
  <c r="C811"/>
  <c r="U810"/>
  <c r="C810"/>
  <c r="Q810"/>
  <c r="C809"/>
  <c r="U808"/>
  <c r="Q808"/>
  <c r="C808"/>
  <c r="U807"/>
  <c r="C807"/>
  <c r="Q807"/>
  <c r="U806"/>
  <c r="Q806"/>
  <c r="C806"/>
  <c r="U805"/>
  <c r="Q805"/>
  <c r="M805"/>
  <c r="C805"/>
  <c r="U804"/>
  <c r="Q804"/>
  <c r="M804"/>
  <c r="U803"/>
  <c r="C803"/>
  <c r="Q803"/>
  <c r="U802"/>
  <c r="Q802"/>
  <c r="U801"/>
  <c r="C801"/>
  <c r="Q801"/>
  <c r="U800"/>
  <c r="Q800"/>
  <c r="U799"/>
  <c r="Q799"/>
  <c r="U798"/>
  <c r="C798"/>
  <c r="U797"/>
  <c r="C797"/>
  <c r="Q797"/>
  <c r="U796"/>
  <c r="Q796"/>
  <c r="C796"/>
  <c r="U795"/>
  <c r="Q795"/>
  <c r="C795"/>
  <c r="C794"/>
  <c r="C793"/>
  <c r="M792"/>
  <c r="C792"/>
  <c r="C791"/>
  <c r="Q790"/>
  <c r="C790"/>
  <c r="D789"/>
  <c r="D833"/>
  <c r="D834"/>
  <c r="C789"/>
  <c r="C833"/>
  <c r="C834"/>
  <c r="M788"/>
  <c r="C788"/>
  <c r="O787"/>
  <c r="C787"/>
  <c r="Q786"/>
  <c r="O786"/>
  <c r="U785"/>
  <c r="O785"/>
  <c r="C785"/>
  <c r="U784"/>
  <c r="C784"/>
  <c r="O784"/>
  <c r="U783"/>
  <c r="O783"/>
  <c r="Q782"/>
  <c r="O782"/>
  <c r="M782"/>
  <c r="U781"/>
  <c r="O781"/>
  <c r="M781"/>
  <c r="O780"/>
  <c r="M780"/>
  <c r="S776"/>
  <c r="Q776"/>
  <c r="O776"/>
  <c r="M776"/>
  <c r="Y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C775"/>
  <c r="D774"/>
  <c r="D773"/>
  <c r="D772"/>
  <c r="D771"/>
  <c r="D769"/>
  <c r="D775"/>
  <c r="D768"/>
  <c r="D767"/>
  <c r="D765"/>
  <c r="D764"/>
  <c r="D763"/>
  <c r="D760"/>
  <c r="D755"/>
  <c r="D747"/>
  <c r="D745"/>
  <c r="D742"/>
  <c r="D740"/>
  <c r="D738"/>
  <c r="Y723"/>
  <c r="Y777"/>
  <c r="W723"/>
  <c r="V723"/>
  <c r="U723"/>
  <c r="T723"/>
  <c r="S723"/>
  <c r="R723"/>
  <c r="Q723"/>
  <c r="Q777"/>
  <c r="P723"/>
  <c r="O723"/>
  <c r="N723"/>
  <c r="M723"/>
  <c r="M777"/>
  <c r="L723"/>
  <c r="K723"/>
  <c r="J723"/>
  <c r="I723"/>
  <c r="H723"/>
  <c r="G723"/>
  <c r="F723"/>
  <c r="E723"/>
  <c r="D723"/>
  <c r="D717"/>
  <c r="C717"/>
  <c r="C723"/>
  <c r="Y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Y707"/>
  <c r="W707"/>
  <c r="V707"/>
  <c r="U707"/>
  <c r="T707"/>
  <c r="S707"/>
  <c r="R707"/>
  <c r="Q707"/>
  <c r="P707"/>
  <c r="O707"/>
  <c r="N707"/>
  <c r="M707"/>
  <c r="L707"/>
  <c r="K707"/>
  <c r="J707"/>
  <c r="I707"/>
  <c r="I777"/>
  <c r="H707"/>
  <c r="G707"/>
  <c r="F707"/>
  <c r="E707"/>
  <c r="D706"/>
  <c r="Y704"/>
  <c r="W704"/>
  <c r="V704"/>
  <c r="U704"/>
  <c r="T704"/>
  <c r="S704"/>
  <c r="R704"/>
  <c r="R777"/>
  <c r="Q704"/>
  <c r="P704"/>
  <c r="O704"/>
  <c r="N704"/>
  <c r="M704"/>
  <c r="L704"/>
  <c r="K704"/>
  <c r="J704"/>
  <c r="I704"/>
  <c r="H704"/>
  <c r="G704"/>
  <c r="F704"/>
  <c r="E704"/>
  <c r="D704"/>
  <c r="D703"/>
  <c r="C703"/>
  <c r="C704"/>
  <c r="Y701"/>
  <c r="W701"/>
  <c r="U701"/>
  <c r="T701"/>
  <c r="S701"/>
  <c r="R701"/>
  <c r="Q701"/>
  <c r="P701"/>
  <c r="O701"/>
  <c r="N701"/>
  <c r="M701"/>
  <c r="L701"/>
  <c r="K701"/>
  <c r="J701"/>
  <c r="I701"/>
  <c r="H701"/>
  <c r="G701"/>
  <c r="F701"/>
  <c r="E701"/>
  <c r="D700"/>
  <c r="C700"/>
  <c r="D699"/>
  <c r="C699"/>
  <c r="C698"/>
  <c r="C697"/>
  <c r="D696"/>
  <c r="C696"/>
  <c r="D695"/>
  <c r="C695"/>
  <c r="D694"/>
  <c r="C694"/>
  <c r="D693"/>
  <c r="C693"/>
  <c r="D692"/>
  <c r="C692"/>
  <c r="D691"/>
  <c r="C691"/>
  <c r="C690"/>
  <c r="D689"/>
  <c r="C689"/>
  <c r="D688"/>
  <c r="C688"/>
  <c r="D687"/>
  <c r="C687"/>
  <c r="C686"/>
  <c r="V685"/>
  <c r="V701"/>
  <c r="E685"/>
  <c r="D685"/>
  <c r="D701"/>
  <c r="Y683"/>
  <c r="W683"/>
  <c r="V683"/>
  <c r="U683"/>
  <c r="T683"/>
  <c r="S683"/>
  <c r="R683"/>
  <c r="Q683"/>
  <c r="P683"/>
  <c r="O683"/>
  <c r="N683"/>
  <c r="M683"/>
  <c r="L683"/>
  <c r="K683"/>
  <c r="J683"/>
  <c r="I683"/>
  <c r="H683"/>
  <c r="G683"/>
  <c r="F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E636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E627"/>
  <c r="W624"/>
  <c r="S624"/>
  <c r="O624"/>
  <c r="I624"/>
  <c r="G624"/>
  <c r="C623"/>
  <c r="Y617"/>
  <c r="Y624"/>
  <c r="W617"/>
  <c r="V617"/>
  <c r="V624"/>
  <c r="U617"/>
  <c r="U624"/>
  <c r="T617"/>
  <c r="T624"/>
  <c r="S617"/>
  <c r="R617"/>
  <c r="R624"/>
  <c r="Q617"/>
  <c r="Q624"/>
  <c r="P617"/>
  <c r="P624"/>
  <c r="O617"/>
  <c r="N617"/>
  <c r="N624"/>
  <c r="M617"/>
  <c r="M624"/>
  <c r="L617"/>
  <c r="L624"/>
  <c r="K617"/>
  <c r="K624"/>
  <c r="J617"/>
  <c r="J624"/>
  <c r="I617"/>
  <c r="H617"/>
  <c r="H624"/>
  <c r="G617"/>
  <c r="F617"/>
  <c r="F624"/>
  <c r="E617"/>
  <c r="E624"/>
  <c r="D617"/>
  <c r="D624"/>
  <c r="C616"/>
  <c r="C615"/>
  <c r="C617"/>
  <c r="C624"/>
  <c r="Y611"/>
  <c r="W611"/>
  <c r="V611"/>
  <c r="U611"/>
  <c r="T611"/>
  <c r="S611"/>
  <c r="R611"/>
  <c r="Q611"/>
  <c r="P611"/>
  <c r="O611"/>
  <c r="N611"/>
  <c r="L611"/>
  <c r="K611"/>
  <c r="J611"/>
  <c r="E611"/>
  <c r="Y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Y584"/>
  <c r="Y612"/>
  <c r="W584"/>
  <c r="W612"/>
  <c r="V584"/>
  <c r="V612"/>
  <c r="U584"/>
  <c r="U612"/>
  <c r="T584"/>
  <c r="T612"/>
  <c r="S584"/>
  <c r="S612"/>
  <c r="R584"/>
  <c r="R612"/>
  <c r="Q584"/>
  <c r="Q612"/>
  <c r="P584"/>
  <c r="P612"/>
  <c r="O584"/>
  <c r="O612"/>
  <c r="N584"/>
  <c r="N612"/>
  <c r="M584"/>
  <c r="M612"/>
  <c r="L584"/>
  <c r="L612"/>
  <c r="K584"/>
  <c r="K612"/>
  <c r="J584"/>
  <c r="J612"/>
  <c r="I584"/>
  <c r="I612"/>
  <c r="H584"/>
  <c r="H612"/>
  <c r="G584"/>
  <c r="G612"/>
  <c r="F584"/>
  <c r="F612"/>
  <c r="E584"/>
  <c r="E612"/>
  <c r="D584"/>
  <c r="D612"/>
  <c r="C583"/>
  <c r="C582"/>
  <c r="C581"/>
  <c r="C580"/>
  <c r="R572"/>
  <c r="N572"/>
  <c r="M572"/>
  <c r="C572"/>
  <c r="U567"/>
  <c r="S567"/>
  <c r="Q567"/>
  <c r="M567"/>
  <c r="C567"/>
  <c r="T557"/>
  <c r="S557"/>
  <c r="R557"/>
  <c r="Q557"/>
  <c r="N557"/>
  <c r="M557"/>
  <c r="Y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49"/>
  <c r="C549"/>
  <c r="C554"/>
  <c r="Y547"/>
  <c r="W547"/>
  <c r="V547"/>
  <c r="U547"/>
  <c r="T547"/>
  <c r="S547"/>
  <c r="R547"/>
  <c r="Q547"/>
  <c r="P547"/>
  <c r="O547"/>
  <c r="N547"/>
  <c r="N577"/>
  <c r="M547"/>
  <c r="L547"/>
  <c r="K547"/>
  <c r="J547"/>
  <c r="I547"/>
  <c r="H547"/>
  <c r="G547"/>
  <c r="F547"/>
  <c r="F577"/>
  <c r="E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C547"/>
  <c r="Y535"/>
  <c r="W535"/>
  <c r="V535"/>
  <c r="V577"/>
  <c r="U535"/>
  <c r="T535"/>
  <c r="S535"/>
  <c r="R535"/>
  <c r="P535"/>
  <c r="P577"/>
  <c r="O535"/>
  <c r="O577"/>
  <c r="N535"/>
  <c r="M535"/>
  <c r="M577"/>
  <c r="L535"/>
  <c r="K535"/>
  <c r="K577"/>
  <c r="J535"/>
  <c r="I535"/>
  <c r="I577"/>
  <c r="H535"/>
  <c r="G535"/>
  <c r="G577"/>
  <c r="F535"/>
  <c r="E535"/>
  <c r="E577"/>
  <c r="D534"/>
  <c r="C534"/>
  <c r="D533"/>
  <c r="C533"/>
  <c r="C532"/>
  <c r="C531"/>
  <c r="C530"/>
  <c r="D529"/>
  <c r="C529"/>
  <c r="D528"/>
  <c r="C528"/>
  <c r="D527"/>
  <c r="C527"/>
  <c r="D526"/>
  <c r="C526"/>
  <c r="C525"/>
  <c r="C524"/>
  <c r="C523"/>
  <c r="C522"/>
  <c r="C521"/>
  <c r="C520"/>
  <c r="C519"/>
  <c r="C518"/>
  <c r="C517"/>
  <c r="C515"/>
  <c r="C514"/>
  <c r="D513"/>
  <c r="C513"/>
  <c r="C512"/>
  <c r="C511"/>
  <c r="C510"/>
  <c r="C509"/>
  <c r="C508"/>
  <c r="C506"/>
  <c r="Q505"/>
  <c r="C505"/>
  <c r="C504"/>
  <c r="C500"/>
  <c r="C499"/>
  <c r="C498"/>
  <c r="C497"/>
  <c r="C496"/>
  <c r="C495"/>
  <c r="C490"/>
  <c r="C489"/>
  <c r="Q486"/>
  <c r="C486"/>
  <c r="C484"/>
  <c r="C483"/>
  <c r="C481"/>
  <c r="C480"/>
  <c r="C479"/>
  <c r="C478"/>
  <c r="C477"/>
  <c r="C476"/>
  <c r="D475"/>
  <c r="C475"/>
  <c r="D474"/>
  <c r="C474"/>
  <c r="D473"/>
  <c r="C473"/>
  <c r="D472"/>
  <c r="C472"/>
  <c r="C471"/>
  <c r="C470"/>
  <c r="C469"/>
  <c r="C467"/>
  <c r="C466"/>
  <c r="C465"/>
  <c r="C464"/>
  <c r="Q463"/>
  <c r="C463"/>
  <c r="C462"/>
  <c r="C460"/>
  <c r="C459"/>
  <c r="C457"/>
  <c r="C456"/>
  <c r="C455"/>
  <c r="C454"/>
  <c r="C453"/>
  <c r="D452"/>
  <c r="C452"/>
  <c r="D451"/>
  <c r="C451"/>
  <c r="D450"/>
  <c r="C450"/>
  <c r="D449"/>
  <c r="C449"/>
  <c r="D448"/>
  <c r="C448"/>
  <c r="D447"/>
  <c r="C447"/>
  <c r="Q446"/>
  <c r="M446"/>
  <c r="C446"/>
  <c r="Q444"/>
  <c r="C444"/>
  <c r="Q443"/>
  <c r="C443"/>
  <c r="Q442"/>
  <c r="C442"/>
  <c r="D440"/>
  <c r="C440"/>
  <c r="D439"/>
  <c r="C439"/>
  <c r="C435"/>
  <c r="C434"/>
  <c r="D433"/>
  <c r="C433"/>
  <c r="D432"/>
  <c r="C432"/>
  <c r="D431"/>
  <c r="C431"/>
  <c r="C430"/>
  <c r="C428"/>
  <c r="C427"/>
  <c r="C426"/>
  <c r="M423"/>
  <c r="C423"/>
  <c r="T419"/>
  <c r="S419"/>
  <c r="N419"/>
  <c r="K419"/>
  <c r="F419"/>
  <c r="Y418"/>
  <c r="Y419"/>
  <c r="W418"/>
  <c r="W419"/>
  <c r="V418"/>
  <c r="V419"/>
  <c r="U418"/>
  <c r="U419"/>
  <c r="T418"/>
  <c r="S418"/>
  <c r="R418"/>
  <c r="R419"/>
  <c r="Q418"/>
  <c r="Q419"/>
  <c r="P418"/>
  <c r="P419"/>
  <c r="O418"/>
  <c r="O419"/>
  <c r="N418"/>
  <c r="M418"/>
  <c r="M419"/>
  <c r="L418"/>
  <c r="L419"/>
  <c r="K418"/>
  <c r="J418"/>
  <c r="J419"/>
  <c r="I418"/>
  <c r="I419"/>
  <c r="H418"/>
  <c r="H419"/>
  <c r="G418"/>
  <c r="G419"/>
  <c r="F418"/>
  <c r="E418"/>
  <c r="E419"/>
  <c r="C417"/>
  <c r="D416"/>
  <c r="C416"/>
  <c r="Y412"/>
  <c r="W412"/>
  <c r="V412"/>
  <c r="U412"/>
  <c r="T412"/>
  <c r="S412"/>
  <c r="R412"/>
  <c r="Q412"/>
  <c r="P412"/>
  <c r="O412"/>
  <c r="N412"/>
  <c r="M412"/>
  <c r="M413"/>
  <c r="L412"/>
  <c r="K412"/>
  <c r="J412"/>
  <c r="I412"/>
  <c r="H412"/>
  <c r="G412"/>
  <c r="F412"/>
  <c r="E412"/>
  <c r="D411"/>
  <c r="C411"/>
  <c r="D410"/>
  <c r="C410"/>
  <c r="D409"/>
  <c r="C409"/>
  <c r="D408"/>
  <c r="C408"/>
  <c r="D407"/>
  <c r="C407"/>
  <c r="Y405"/>
  <c r="W405"/>
  <c r="U405"/>
  <c r="T405"/>
  <c r="S405"/>
  <c r="R405"/>
  <c r="Q405"/>
  <c r="P405"/>
  <c r="O405"/>
  <c r="N405"/>
  <c r="M405"/>
  <c r="L405"/>
  <c r="K405"/>
  <c r="J405"/>
  <c r="I405"/>
  <c r="H405"/>
  <c r="G405"/>
  <c r="F405"/>
  <c r="V401"/>
  <c r="D401"/>
  <c r="D400"/>
  <c r="C400"/>
  <c r="V399"/>
  <c r="V405"/>
  <c r="E399"/>
  <c r="E405"/>
  <c r="D398"/>
  <c r="C398"/>
  <c r="C405"/>
  <c r="Y393"/>
  <c r="Y413"/>
  <c r="W393"/>
  <c r="V393"/>
  <c r="U393"/>
  <c r="T393"/>
  <c r="S393"/>
  <c r="R393"/>
  <c r="Q393"/>
  <c r="P393"/>
  <c r="P413"/>
  <c r="O393"/>
  <c r="N393"/>
  <c r="M393"/>
  <c r="L393"/>
  <c r="K393"/>
  <c r="J393"/>
  <c r="I393"/>
  <c r="H393"/>
  <c r="H413"/>
  <c r="G393"/>
  <c r="F393"/>
  <c r="D392"/>
  <c r="C392"/>
  <c r="E391"/>
  <c r="E393"/>
  <c r="E413"/>
  <c r="D391"/>
  <c r="D393"/>
  <c r="O389"/>
  <c r="N389"/>
  <c r="M389"/>
  <c r="L389"/>
  <c r="K389"/>
  <c r="J389"/>
  <c r="I389"/>
  <c r="H389"/>
  <c r="F389"/>
  <c r="Y384"/>
  <c r="W384"/>
  <c r="W413"/>
  <c r="V384"/>
  <c r="U384"/>
  <c r="U413"/>
  <c r="T384"/>
  <c r="S384"/>
  <c r="S413"/>
  <c r="R384"/>
  <c r="Q384"/>
  <c r="P384"/>
  <c r="O384"/>
  <c r="O413"/>
  <c r="N384"/>
  <c r="M384"/>
  <c r="L384"/>
  <c r="K384"/>
  <c r="K413"/>
  <c r="J384"/>
  <c r="I384"/>
  <c r="H384"/>
  <c r="G384"/>
  <c r="G413"/>
  <c r="F384"/>
  <c r="E384"/>
  <c r="D381"/>
  <c r="C381"/>
  <c r="D377"/>
  <c r="C377"/>
  <c r="D376"/>
  <c r="C376"/>
  <c r="D362"/>
  <c r="C362"/>
  <c r="D361"/>
  <c r="C361"/>
  <c r="D360"/>
  <c r="C360"/>
  <c r="D359"/>
  <c r="C359"/>
  <c r="D358"/>
  <c r="D357"/>
  <c r="C357"/>
  <c r="Y321"/>
  <c r="W321"/>
  <c r="M321"/>
  <c r="L321"/>
  <c r="E321"/>
  <c r="D321"/>
  <c r="D303"/>
  <c r="C303"/>
  <c r="C321"/>
  <c r="Y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C296"/>
  <c r="C295"/>
  <c r="C294"/>
  <c r="C293"/>
  <c r="D280"/>
  <c r="C280"/>
  <c r="D279"/>
  <c r="D301"/>
  <c r="D278"/>
  <c r="C278"/>
  <c r="D277"/>
  <c r="C277"/>
  <c r="Z275"/>
  <c r="Y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4"/>
  <c r="C273"/>
  <c r="C275"/>
  <c r="Y271"/>
  <c r="W271"/>
  <c r="W322"/>
  <c r="V271"/>
  <c r="V322"/>
  <c r="U271"/>
  <c r="U322"/>
  <c r="T271"/>
  <c r="S271"/>
  <c r="S322"/>
  <c r="R271"/>
  <c r="R322"/>
  <c r="Q271"/>
  <c r="Q322"/>
  <c r="P271"/>
  <c r="P322"/>
  <c r="O271"/>
  <c r="O322"/>
  <c r="N271"/>
  <c r="N322"/>
  <c r="M271"/>
  <c r="M322"/>
  <c r="L271"/>
  <c r="K271"/>
  <c r="K322"/>
  <c r="J271"/>
  <c r="J322"/>
  <c r="I271"/>
  <c r="I322"/>
  <c r="H271"/>
  <c r="G271"/>
  <c r="G322"/>
  <c r="F271"/>
  <c r="F322"/>
  <c r="E271"/>
  <c r="E322"/>
  <c r="D270"/>
  <c r="C270"/>
  <c r="D269"/>
  <c r="C269"/>
  <c r="D268"/>
  <c r="C268"/>
  <c r="D267"/>
  <c r="Y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Y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F236"/>
  <c r="Y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4"/>
  <c r="C234"/>
  <c r="D229"/>
  <c r="C229"/>
  <c r="Y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C227"/>
  <c r="D226"/>
  <c r="D227"/>
  <c r="Y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3"/>
  <c r="C222"/>
  <c r="C224"/>
  <c r="C221"/>
  <c r="Y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8"/>
  <c r="C218"/>
  <c r="D217"/>
  <c r="C217"/>
  <c r="D216"/>
  <c r="C216"/>
  <c r="Y214"/>
  <c r="W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3"/>
  <c r="C213"/>
  <c r="V212"/>
  <c r="C212"/>
  <c r="D212"/>
  <c r="V211"/>
  <c r="D211"/>
  <c r="V210"/>
  <c r="V214"/>
  <c r="D210"/>
  <c r="D214"/>
  <c r="D206"/>
  <c r="D205"/>
  <c r="D204"/>
  <c r="D203"/>
  <c r="D202"/>
  <c r="D201"/>
  <c r="D200"/>
  <c r="D199"/>
  <c r="D197"/>
  <c r="D196"/>
  <c r="D195"/>
  <c r="Y192"/>
  <c r="Y236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D192"/>
  <c r="Y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7"/>
  <c r="D178"/>
  <c r="Y175"/>
  <c r="W175"/>
  <c r="U175"/>
  <c r="T175"/>
  <c r="T236"/>
  <c r="S175"/>
  <c r="R175"/>
  <c r="Q175"/>
  <c r="P175"/>
  <c r="O175"/>
  <c r="N175"/>
  <c r="M175"/>
  <c r="L175"/>
  <c r="L236"/>
  <c r="K175"/>
  <c r="J175"/>
  <c r="I175"/>
  <c r="H175"/>
  <c r="G175"/>
  <c r="F175"/>
  <c r="E175"/>
  <c r="V174"/>
  <c r="V175"/>
  <c r="D174"/>
  <c r="D175"/>
  <c r="D173"/>
  <c r="C173"/>
  <c r="Y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C170"/>
  <c r="C169"/>
  <c r="C168"/>
  <c r="C167"/>
  <c r="C166"/>
  <c r="C165"/>
  <c r="C164"/>
  <c r="C163"/>
  <c r="C162"/>
  <c r="C161"/>
  <c r="D160"/>
  <c r="C160"/>
  <c r="D159"/>
  <c r="C159"/>
  <c r="D158"/>
  <c r="C158"/>
  <c r="D157"/>
  <c r="C157"/>
  <c r="D156"/>
  <c r="C156"/>
  <c r="D155"/>
  <c r="C155"/>
  <c r="D154"/>
  <c r="C154"/>
  <c r="D153"/>
  <c r="Y151"/>
  <c r="W151"/>
  <c r="V151"/>
  <c r="U151"/>
  <c r="T151"/>
  <c r="S151"/>
  <c r="R151"/>
  <c r="R236"/>
  <c r="Q151"/>
  <c r="P151"/>
  <c r="O151"/>
  <c r="N151"/>
  <c r="M151"/>
  <c r="L151"/>
  <c r="K151"/>
  <c r="J151"/>
  <c r="I151"/>
  <c r="H151"/>
  <c r="G151"/>
  <c r="F151"/>
  <c r="E151"/>
  <c r="D150"/>
  <c r="C150"/>
  <c r="D149"/>
  <c r="C149"/>
  <c r="D148"/>
  <c r="C148"/>
  <c r="D147"/>
  <c r="U144"/>
  <c r="M144"/>
  <c r="Y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142"/>
  <c r="Y140"/>
  <c r="Y144"/>
  <c r="W140"/>
  <c r="W144"/>
  <c r="V140"/>
  <c r="V144"/>
  <c r="U140"/>
  <c r="T140"/>
  <c r="T144"/>
  <c r="S140"/>
  <c r="S144"/>
  <c r="R140"/>
  <c r="R144"/>
  <c r="Q140"/>
  <c r="Q144"/>
  <c r="P140"/>
  <c r="P144"/>
  <c r="O140"/>
  <c r="O144"/>
  <c r="N140"/>
  <c r="N144"/>
  <c r="M140"/>
  <c r="L140"/>
  <c r="L144"/>
  <c r="K140"/>
  <c r="K144"/>
  <c r="J140"/>
  <c r="J144"/>
  <c r="I140"/>
  <c r="I144"/>
  <c r="H140"/>
  <c r="H144"/>
  <c r="G140"/>
  <c r="G144"/>
  <c r="F140"/>
  <c r="F144"/>
  <c r="E140"/>
  <c r="E144"/>
  <c r="D139"/>
  <c r="C139"/>
  <c r="C140"/>
  <c r="C144"/>
  <c r="C138"/>
  <c r="Y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5"/>
  <c r="C134"/>
  <c r="C133"/>
  <c r="Y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0"/>
  <c r="C129"/>
  <c r="C128"/>
  <c r="Y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5"/>
  <c r="C126"/>
  <c r="Y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Z123"/>
  <c r="D123"/>
  <c r="C122"/>
  <c r="C123"/>
  <c r="Y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19"/>
  <c r="C120"/>
  <c r="Y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6"/>
  <c r="C115"/>
  <c r="C114"/>
  <c r="C117"/>
  <c r="Y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1"/>
  <c r="C110"/>
  <c r="C112"/>
  <c r="Y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7"/>
  <c r="C108"/>
  <c r="Y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4"/>
  <c r="C105"/>
  <c r="Y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Z102"/>
  <c r="D102"/>
  <c r="C101"/>
  <c r="C100"/>
  <c r="Y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7"/>
  <c r="C96"/>
  <c r="C95"/>
  <c r="C94"/>
  <c r="C93"/>
  <c r="C92"/>
  <c r="C91"/>
  <c r="C90"/>
  <c r="Y88"/>
  <c r="M88"/>
  <c r="L88"/>
  <c r="C88"/>
  <c r="C87"/>
  <c r="C84"/>
  <c r="C83"/>
  <c r="C85"/>
  <c r="Y80"/>
  <c r="H80"/>
  <c r="Y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Y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C55"/>
  <c r="D54"/>
  <c r="C54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Y51"/>
  <c r="Y52"/>
  <c r="C50"/>
  <c r="Y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47"/>
  <c r="C46"/>
  <c r="D45"/>
  <c r="C45"/>
  <c r="Y43"/>
  <c r="W43"/>
  <c r="W80"/>
  <c r="V43"/>
  <c r="V80"/>
  <c r="U43"/>
  <c r="T43"/>
  <c r="T80"/>
  <c r="S43"/>
  <c r="R43"/>
  <c r="R80"/>
  <c r="Q43"/>
  <c r="P43"/>
  <c r="P80"/>
  <c r="O43"/>
  <c r="O80"/>
  <c r="N43"/>
  <c r="N80"/>
  <c r="M43"/>
  <c r="L43"/>
  <c r="L80"/>
  <c r="K43"/>
  <c r="J43"/>
  <c r="J80"/>
  <c r="I43"/>
  <c r="H43"/>
  <c r="G43"/>
  <c r="G80"/>
  <c r="F43"/>
  <c r="F80"/>
  <c r="E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C16"/>
  <c r="D15"/>
  <c r="C15"/>
  <c r="D14"/>
  <c r="C14"/>
  <c r="D13"/>
  <c r="C13"/>
  <c r="D12"/>
  <c r="C12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5"/>
  <c r="A46"/>
  <c r="A47"/>
  <c r="A50"/>
  <c r="A51"/>
  <c r="A54"/>
  <c r="A55"/>
  <c r="A56"/>
  <c r="A57"/>
  <c r="A58"/>
  <c r="A59"/>
  <c r="A60"/>
  <c r="A61"/>
  <c r="A62"/>
  <c r="A63"/>
  <c r="A64"/>
  <c r="A67"/>
  <c r="A68"/>
  <c r="A69"/>
  <c r="A70"/>
  <c r="A71"/>
  <c r="A72"/>
  <c r="A73"/>
  <c r="A74"/>
  <c r="A75"/>
  <c r="A76"/>
  <c r="A77"/>
  <c r="A78"/>
  <c r="A83"/>
  <c r="A84"/>
  <c r="A87"/>
  <c r="A90"/>
  <c r="A91"/>
  <c r="A92"/>
  <c r="A93"/>
  <c r="A94"/>
  <c r="A95"/>
  <c r="A96"/>
  <c r="A97"/>
  <c r="A100"/>
  <c r="A101"/>
  <c r="A104"/>
  <c r="A107"/>
  <c r="A110"/>
  <c r="A111"/>
  <c r="A114"/>
  <c r="A115"/>
  <c r="A116"/>
  <c r="A119"/>
  <c r="A122"/>
  <c r="A125"/>
  <c r="A128"/>
  <c r="A129"/>
  <c r="A130"/>
  <c r="A133"/>
  <c r="A134"/>
  <c r="A135"/>
  <c r="A138"/>
  <c r="A139"/>
  <c r="A142"/>
  <c r="A147"/>
  <c r="A148"/>
  <c r="A149"/>
  <c r="A150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3"/>
  <c r="A174"/>
  <c r="A177"/>
  <c r="A180"/>
  <c r="A181"/>
  <c r="A182"/>
  <c r="A183"/>
  <c r="A184"/>
  <c r="A185"/>
  <c r="A186"/>
  <c r="A187"/>
  <c r="A188"/>
  <c r="A189"/>
  <c r="A190"/>
  <c r="A191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6"/>
  <c r="A217"/>
  <c r="A218"/>
  <c r="A221"/>
  <c r="A222"/>
  <c r="A223"/>
  <c r="A226"/>
  <c r="A229"/>
  <c r="A230"/>
  <c r="A231"/>
  <c r="A232"/>
  <c r="A233"/>
  <c r="A234"/>
  <c r="A239"/>
  <c r="A240"/>
  <c r="A241"/>
  <c r="A242"/>
  <c r="A243"/>
  <c r="A244"/>
  <c r="A245"/>
  <c r="A246"/>
  <c r="A247"/>
  <c r="A248"/>
  <c r="A249"/>
  <c r="A250"/>
  <c r="A254"/>
  <c r="A255"/>
  <c r="A256"/>
  <c r="A257"/>
  <c r="A258"/>
  <c r="A259"/>
  <c r="A260"/>
  <c r="A261"/>
  <c r="A262"/>
  <c r="A263"/>
  <c r="A264"/>
  <c r="A267"/>
  <c r="A268"/>
  <c r="A269"/>
  <c r="A270"/>
  <c r="A273"/>
  <c r="A274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6"/>
  <c r="A387"/>
  <c r="A388"/>
  <c r="A391"/>
  <c r="A392"/>
  <c r="D11"/>
  <c r="C11"/>
  <c r="W51"/>
  <c r="C51"/>
  <c r="C52"/>
  <c r="Z88"/>
  <c r="C102"/>
  <c r="Z120"/>
  <c r="D171"/>
  <c r="G236"/>
  <c r="K236"/>
  <c r="O236"/>
  <c r="S236"/>
  <c r="C180"/>
  <c r="C192"/>
  <c r="C211"/>
  <c r="D384"/>
  <c r="D399"/>
  <c r="C401"/>
  <c r="C418"/>
  <c r="C419"/>
  <c r="D547"/>
  <c r="H577"/>
  <c r="L577"/>
  <c r="T577"/>
  <c r="Y577"/>
  <c r="D79"/>
  <c r="Z79"/>
  <c r="Z126"/>
  <c r="C131"/>
  <c r="C136"/>
  <c r="C174"/>
  <c r="C175"/>
  <c r="C177"/>
  <c r="C178"/>
  <c r="N236"/>
  <c r="H236"/>
  <c r="P236"/>
  <c r="C279"/>
  <c r="H322"/>
  <c r="L322"/>
  <c r="T322"/>
  <c r="Y322"/>
  <c r="C391"/>
  <c r="C393"/>
  <c r="D535"/>
  <c r="U577"/>
  <c r="C584"/>
  <c r="C612"/>
  <c r="C301"/>
  <c r="C65"/>
  <c r="D65"/>
  <c r="K80"/>
  <c r="S80"/>
  <c r="Z98"/>
  <c r="D140"/>
  <c r="D144"/>
  <c r="Z143"/>
  <c r="V236"/>
  <c r="J236"/>
  <c r="W236"/>
  <c r="C358"/>
  <c r="C384"/>
  <c r="L413"/>
  <c r="T413"/>
  <c r="I413"/>
  <c r="Q413"/>
  <c r="S577"/>
  <c r="W577"/>
  <c r="J577"/>
  <c r="R577"/>
  <c r="C780"/>
  <c r="C800"/>
  <c r="C802"/>
  <c r="C804"/>
  <c r="C832"/>
  <c r="I889"/>
  <c r="M889"/>
  <c r="Q889"/>
  <c r="U889"/>
  <c r="D855"/>
  <c r="D911"/>
  <c r="H977"/>
  <c r="P977"/>
  <c r="T977"/>
  <c r="D927"/>
  <c r="D950"/>
  <c r="D976"/>
  <c r="D1000"/>
  <c r="V1287"/>
  <c r="D1302"/>
  <c r="C1302"/>
  <c r="C685"/>
  <c r="C701"/>
  <c r="C815"/>
  <c r="F889"/>
  <c r="J889"/>
  <c r="N889"/>
  <c r="R889"/>
  <c r="H889"/>
  <c r="P889"/>
  <c r="C855"/>
  <c r="M1020"/>
  <c r="J1103"/>
  <c r="R1103"/>
  <c r="M1304"/>
  <c r="G777"/>
  <c r="K777"/>
  <c r="O777"/>
  <c r="S777"/>
  <c r="W777"/>
  <c r="C781"/>
  <c r="C799"/>
  <c r="C816"/>
  <c r="C831"/>
  <c r="C884"/>
  <c r="D1054"/>
  <c r="Y1304"/>
  <c r="F1304"/>
  <c r="J1304"/>
  <c r="N1304"/>
  <c r="R1304"/>
  <c r="C959"/>
  <c r="I977"/>
  <c r="U977"/>
  <c r="E1055"/>
  <c r="I1055"/>
  <c r="M1055"/>
  <c r="Q1055"/>
  <c r="U1055"/>
  <c r="D1287"/>
  <c r="H1304"/>
  <c r="L1304"/>
  <c r="P1304"/>
  <c r="T1304"/>
  <c r="G1304"/>
  <c r="C43"/>
  <c r="C80"/>
  <c r="C413"/>
  <c r="A398"/>
  <c r="A399"/>
  <c r="A400"/>
  <c r="A401"/>
  <c r="A402"/>
  <c r="A403"/>
  <c r="A404"/>
  <c r="A407"/>
  <c r="A408"/>
  <c r="A409"/>
  <c r="A410"/>
  <c r="A411"/>
  <c r="A416"/>
  <c r="A417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7"/>
  <c r="A538"/>
  <c r="A539"/>
  <c r="A540"/>
  <c r="A541"/>
  <c r="A542"/>
  <c r="A543"/>
  <c r="A544"/>
  <c r="A545"/>
  <c r="A546"/>
  <c r="A549"/>
  <c r="A550"/>
  <c r="A551"/>
  <c r="A552"/>
  <c r="A553"/>
  <c r="A556"/>
  <c r="A559"/>
  <c r="A563"/>
  <c r="A564"/>
  <c r="A565"/>
  <c r="A566"/>
  <c r="A570"/>
  <c r="A571"/>
  <c r="A575"/>
  <c r="A580"/>
  <c r="A581"/>
  <c r="A582"/>
  <c r="A583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8"/>
  <c r="A609"/>
  <c r="A610"/>
  <c r="A615"/>
  <c r="A616"/>
  <c r="A619"/>
  <c r="A620"/>
  <c r="A621"/>
  <c r="A622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5"/>
  <c r="A686"/>
  <c r="A687"/>
  <c r="A688"/>
  <c r="A689"/>
  <c r="A690"/>
  <c r="A691"/>
  <c r="A692"/>
  <c r="A693"/>
  <c r="A694"/>
  <c r="A695"/>
  <c r="A696"/>
  <c r="A697"/>
  <c r="A698"/>
  <c r="A699"/>
  <c r="A700"/>
  <c r="A703"/>
  <c r="A706"/>
  <c r="A709"/>
  <c r="A710"/>
  <c r="A711"/>
  <c r="A712"/>
  <c r="A713"/>
  <c r="A714"/>
  <c r="A717"/>
  <c r="A718"/>
  <c r="A719"/>
  <c r="A720"/>
  <c r="A721"/>
  <c r="A722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7"/>
  <c r="A838"/>
  <c r="A839"/>
  <c r="A840"/>
  <c r="A841"/>
  <c r="A842"/>
  <c r="A843"/>
  <c r="A844"/>
  <c r="A847"/>
  <c r="A850"/>
  <c r="A853"/>
  <c r="A854"/>
  <c r="A857"/>
  <c r="A858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81"/>
  <c r="A882"/>
  <c r="A883"/>
  <c r="A884"/>
  <c r="A887"/>
  <c r="A892"/>
  <c r="A893"/>
  <c r="A894"/>
  <c r="A895"/>
  <c r="A896"/>
  <c r="A897"/>
  <c r="A898"/>
  <c r="A901"/>
  <c r="A902"/>
  <c r="A903"/>
  <c r="A904"/>
  <c r="A905"/>
  <c r="A906"/>
  <c r="A907"/>
  <c r="A908"/>
  <c r="A909"/>
  <c r="A910"/>
  <c r="A913"/>
  <c r="A914"/>
  <c r="A915"/>
  <c r="A916"/>
  <c r="A917"/>
  <c r="A918"/>
  <c r="A395"/>
  <c r="A396"/>
  <c r="C412"/>
  <c r="C535"/>
  <c r="C577"/>
  <c r="Z117"/>
  <c r="C153"/>
  <c r="C171"/>
  <c r="D219"/>
  <c r="C235"/>
  <c r="D235"/>
  <c r="D236"/>
  <c r="D271"/>
  <c r="D322"/>
  <c r="C267"/>
  <c r="C271"/>
  <c r="C322"/>
  <c r="D405"/>
  <c r="D933"/>
  <c r="C930"/>
  <c r="Q535"/>
  <c r="Q577"/>
  <c r="D43"/>
  <c r="D80"/>
  <c r="W52"/>
  <c r="D151"/>
  <c r="C147"/>
  <c r="C151"/>
  <c r="E236"/>
  <c r="I236"/>
  <c r="M236"/>
  <c r="Q236"/>
  <c r="U236"/>
  <c r="C210"/>
  <c r="C214"/>
  <c r="C219"/>
  <c r="C399"/>
  <c r="D412"/>
  <c r="D413"/>
  <c r="F1055"/>
  <c r="J1055"/>
  <c r="N1055"/>
  <c r="R1055"/>
  <c r="V1055"/>
  <c r="E80"/>
  <c r="I80"/>
  <c r="M80"/>
  <c r="Q80"/>
  <c r="U80"/>
  <c r="C67"/>
  <c r="C79"/>
  <c r="C98"/>
  <c r="Z136"/>
  <c r="F413"/>
  <c r="J413"/>
  <c r="N413"/>
  <c r="R413"/>
  <c r="V413"/>
  <c r="D418"/>
  <c r="D419"/>
  <c r="D554"/>
  <c r="D577"/>
  <c r="J977"/>
  <c r="R977"/>
  <c r="N977"/>
  <c r="O1103"/>
  <c r="H777"/>
  <c r="L777"/>
  <c r="P777"/>
  <c r="T777"/>
  <c r="C1000"/>
  <c r="D1171"/>
  <c r="V1304"/>
  <c r="D885"/>
  <c r="C883"/>
  <c r="D707"/>
  <c r="C706"/>
  <c r="C707"/>
  <c r="Y889"/>
  <c r="V885"/>
  <c r="V889"/>
  <c r="C881"/>
  <c r="D1050"/>
  <c r="C1037"/>
  <c r="C1050"/>
  <c r="K1055"/>
  <c r="S1055"/>
  <c r="W1055"/>
  <c r="P1305"/>
  <c r="D1294"/>
  <c r="C1289"/>
  <c r="C1294"/>
  <c r="F777"/>
  <c r="J777"/>
  <c r="N777"/>
  <c r="V777"/>
  <c r="C782"/>
  <c r="C786"/>
  <c r="C911"/>
  <c r="M977"/>
  <c r="M1305"/>
  <c r="D1102"/>
  <c r="D1163"/>
  <c r="C1119"/>
  <c r="D627"/>
  <c r="E683"/>
  <c r="E777"/>
  <c r="C820"/>
  <c r="D959"/>
  <c r="C1058"/>
  <c r="C1059"/>
  <c r="C1103"/>
  <c r="D1059"/>
  <c r="D1103"/>
  <c r="Q1305"/>
  <c r="U777"/>
  <c r="U1305"/>
  <c r="C783"/>
  <c r="C813"/>
  <c r="G889"/>
  <c r="K889"/>
  <c r="S889"/>
  <c r="W889"/>
  <c r="T889"/>
  <c r="E977"/>
  <c r="Q977"/>
  <c r="C1023"/>
  <c r="C1024"/>
  <c r="D1024"/>
  <c r="D1035"/>
  <c r="C1029"/>
  <c r="C1035"/>
  <c r="G1055"/>
  <c r="C1270"/>
  <c r="C1271"/>
  <c r="D1270"/>
  <c r="D1271"/>
  <c r="D1303"/>
  <c r="C1296"/>
  <c r="C1303"/>
  <c r="E845"/>
  <c r="E889"/>
  <c r="D837"/>
  <c r="L889"/>
  <c r="C850"/>
  <c r="C851"/>
  <c r="L977"/>
  <c r="F1020"/>
  <c r="J1020"/>
  <c r="N1020"/>
  <c r="N1305"/>
  <c r="R1020"/>
  <c r="V1020"/>
  <c r="C1054"/>
  <c r="H1055"/>
  <c r="L1055"/>
  <c r="L1305"/>
  <c r="P1055"/>
  <c r="T1055"/>
  <c r="Y1055"/>
  <c r="K1163"/>
  <c r="C1112"/>
  <c r="K1304"/>
  <c r="S1304"/>
  <c r="W1304"/>
  <c r="W1305"/>
  <c r="C899"/>
  <c r="F977"/>
  <c r="V977"/>
  <c r="C927"/>
  <c r="D1019"/>
  <c r="D1020"/>
  <c r="C1002"/>
  <c r="C1019"/>
  <c r="O1055"/>
  <c r="T1103"/>
  <c r="T1305"/>
  <c r="Y1103"/>
  <c r="D1278"/>
  <c r="C1277"/>
  <c r="C1278"/>
  <c r="I1304"/>
  <c r="I1305"/>
  <c r="C859"/>
  <c r="G977"/>
  <c r="K977"/>
  <c r="O977"/>
  <c r="O1305"/>
  <c r="S977"/>
  <c r="W977"/>
  <c r="Y1305"/>
  <c r="D1304"/>
  <c r="C885"/>
  <c r="F1305"/>
  <c r="D977"/>
  <c r="J1305"/>
  <c r="C236"/>
  <c r="S1305"/>
  <c r="H1305"/>
  <c r="C1304"/>
  <c r="G1305"/>
  <c r="E1305"/>
  <c r="D1055"/>
  <c r="R1305"/>
  <c r="D845"/>
  <c r="D889"/>
  <c r="C837"/>
  <c r="C845"/>
  <c r="C889"/>
  <c r="D1305"/>
  <c r="K1305"/>
  <c r="C1020"/>
  <c r="C977"/>
  <c r="C1055"/>
  <c r="C627"/>
  <c r="C683"/>
  <c r="C777"/>
  <c r="D683"/>
  <c r="D777"/>
  <c r="V1305"/>
  <c r="A926"/>
  <c r="A919"/>
  <c r="C1305"/>
  <c r="C1306"/>
  <c r="C1307"/>
  <c r="A920"/>
  <c r="A921"/>
  <c r="A922"/>
  <c r="A923"/>
  <c r="A924"/>
  <c r="A925"/>
  <c r="A929"/>
  <c r="A930"/>
  <c r="A931"/>
  <c r="A932"/>
  <c r="A935"/>
  <c r="A936"/>
  <c r="A937"/>
  <c r="A938"/>
  <c r="A939"/>
  <c r="A940"/>
  <c r="A941"/>
  <c r="A942"/>
  <c r="A943"/>
  <c r="A944"/>
  <c r="A945"/>
  <c r="A946"/>
  <c r="A947"/>
  <c r="A948"/>
  <c r="A949"/>
  <c r="A952"/>
  <c r="A953"/>
  <c r="A954"/>
  <c r="A955"/>
  <c r="A956"/>
  <c r="A957"/>
  <c r="A958"/>
  <c r="A961"/>
  <c r="A962"/>
  <c r="A963"/>
  <c r="A964"/>
  <c r="A965"/>
  <c r="A966"/>
  <c r="A967"/>
  <c r="A970"/>
  <c r="A971"/>
  <c r="A972"/>
  <c r="A975"/>
  <c r="A980"/>
  <c r="A981"/>
  <c r="A982"/>
  <c r="A983"/>
  <c r="A984"/>
  <c r="A985"/>
  <c r="A986"/>
  <c r="A987"/>
  <c r="A988"/>
  <c r="A989"/>
  <c r="A992"/>
  <c r="A993"/>
  <c r="A994"/>
  <c r="A995"/>
  <c r="A998"/>
  <c r="A999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23"/>
  <c r="A1026"/>
  <c r="A1029"/>
  <c r="A1030"/>
  <c r="A1031"/>
  <c r="A1032"/>
  <c r="A1033"/>
  <c r="A1034"/>
  <c r="A1037"/>
  <c r="A1038"/>
  <c r="A1039"/>
  <c r="A1040"/>
  <c r="A1052"/>
  <c r="A1053"/>
  <c r="A1058"/>
  <c r="A1061"/>
  <c r="A1062"/>
  <c r="A1063"/>
  <c r="A1064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6"/>
  <c r="A1167"/>
  <c r="A1168"/>
  <c r="A1169"/>
  <c r="A1170"/>
  <c r="A1173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7"/>
  <c r="A1280"/>
  <c r="A1281"/>
  <c r="A1282"/>
  <c r="A1283"/>
  <c r="A1284"/>
  <c r="A1285"/>
  <c r="A1286"/>
  <c r="A1289"/>
  <c r="A1290"/>
  <c r="A1291"/>
  <c r="A1292"/>
  <c r="A1293"/>
  <c r="A1296"/>
  <c r="A1297"/>
  <c r="A1298"/>
  <c r="A1299"/>
  <c r="A1300"/>
  <c r="A1301"/>
  <c r="A1302"/>
  <c r="X1303" i="15"/>
  <c r="W1303"/>
  <c r="V1303"/>
  <c r="U1303"/>
  <c r="T1303"/>
  <c r="S1303"/>
  <c r="R1303"/>
  <c r="Q1303"/>
  <c r="P1303"/>
  <c r="O1303"/>
  <c r="N1303"/>
  <c r="M1303"/>
  <c r="L1303"/>
  <c r="K1303"/>
  <c r="J1303"/>
  <c r="I1303"/>
  <c r="H1303"/>
  <c r="G1303"/>
  <c r="F1303"/>
  <c r="E1302"/>
  <c r="E1303"/>
  <c r="D1302"/>
  <c r="C1302"/>
  <c r="D1301"/>
  <c r="C1301"/>
  <c r="D1300"/>
  <c r="C1300"/>
  <c r="D1299"/>
  <c r="C1299"/>
  <c r="D1298"/>
  <c r="C1298"/>
  <c r="D1297"/>
  <c r="C1297"/>
  <c r="D1296"/>
  <c r="X1294"/>
  <c r="W1294"/>
  <c r="V1294"/>
  <c r="U1294"/>
  <c r="T1294"/>
  <c r="S1294"/>
  <c r="R1294"/>
  <c r="Q1294"/>
  <c r="P1294"/>
  <c r="O1294"/>
  <c r="N1294"/>
  <c r="M1294"/>
  <c r="L1294"/>
  <c r="K1294"/>
  <c r="J1294"/>
  <c r="I1294"/>
  <c r="H1294"/>
  <c r="G1294"/>
  <c r="F1294"/>
  <c r="E1294"/>
  <c r="D1293"/>
  <c r="C1293"/>
  <c r="D1292"/>
  <c r="C1292"/>
  <c r="D1291"/>
  <c r="C1291"/>
  <c r="D1290"/>
  <c r="C1290"/>
  <c r="D1289"/>
  <c r="C1289"/>
  <c r="X1287"/>
  <c r="W1287"/>
  <c r="U1287"/>
  <c r="T1287"/>
  <c r="S1287"/>
  <c r="R1287"/>
  <c r="R1304"/>
  <c r="Q1287"/>
  <c r="P1287"/>
  <c r="O1287"/>
  <c r="N1287"/>
  <c r="M1287"/>
  <c r="L1287"/>
  <c r="K1287"/>
  <c r="J1287"/>
  <c r="I1287"/>
  <c r="H1287"/>
  <c r="G1287"/>
  <c r="F1287"/>
  <c r="E1287"/>
  <c r="W1286"/>
  <c r="W1285"/>
  <c r="D1283"/>
  <c r="C1283"/>
  <c r="D1282"/>
  <c r="C1282"/>
  <c r="W1281"/>
  <c r="V1281"/>
  <c r="V1287"/>
  <c r="V1304"/>
  <c r="D1281"/>
  <c r="C1281"/>
  <c r="W1280"/>
  <c r="V1280"/>
  <c r="D1280"/>
  <c r="X1278"/>
  <c r="W1278"/>
  <c r="V1278"/>
  <c r="U1278"/>
  <c r="T1278"/>
  <c r="S1278"/>
  <c r="R1278"/>
  <c r="Q1278"/>
  <c r="P1278"/>
  <c r="O1278"/>
  <c r="N1278"/>
  <c r="M1278"/>
  <c r="L1278"/>
  <c r="K1278"/>
  <c r="J1278"/>
  <c r="I1278"/>
  <c r="H1278"/>
  <c r="G1278"/>
  <c r="F1278"/>
  <c r="E1278"/>
  <c r="D1277"/>
  <c r="C1277"/>
  <c r="C1278"/>
  <c r="X1270"/>
  <c r="X1271"/>
  <c r="W1270"/>
  <c r="W1271"/>
  <c r="V1270"/>
  <c r="V1271"/>
  <c r="U1270"/>
  <c r="U1271"/>
  <c r="T1270"/>
  <c r="T1271"/>
  <c r="S1270"/>
  <c r="S1271"/>
  <c r="R1270"/>
  <c r="R1271"/>
  <c r="Q1270"/>
  <c r="Q1271"/>
  <c r="P1270"/>
  <c r="P1271"/>
  <c r="O1270"/>
  <c r="O1271"/>
  <c r="N1270"/>
  <c r="N1271"/>
  <c r="M1270"/>
  <c r="M1271"/>
  <c r="L1270"/>
  <c r="L1271"/>
  <c r="K1270"/>
  <c r="K1271"/>
  <c r="J1270"/>
  <c r="J1271"/>
  <c r="I1270"/>
  <c r="I1271"/>
  <c r="H1270"/>
  <c r="H1271"/>
  <c r="G1270"/>
  <c r="G1271"/>
  <c r="F1270"/>
  <c r="F1271"/>
  <c r="E1270"/>
  <c r="E1271"/>
  <c r="D1269"/>
  <c r="C1269"/>
  <c r="D1178"/>
  <c r="C1178"/>
  <c r="D1177"/>
  <c r="C1177"/>
  <c r="X1174"/>
  <c r="W1174"/>
  <c r="V1174"/>
  <c r="U1174"/>
  <c r="T1174"/>
  <c r="S1174"/>
  <c r="R1174"/>
  <c r="Q1174"/>
  <c r="P1174"/>
  <c r="O1174"/>
  <c r="N1174"/>
  <c r="M1174"/>
  <c r="L1174"/>
  <c r="K1174"/>
  <c r="J1174"/>
  <c r="I1174"/>
  <c r="H1174"/>
  <c r="G1174"/>
  <c r="F1174"/>
  <c r="E1174"/>
  <c r="C1174"/>
  <c r="D1173"/>
  <c r="D1174"/>
  <c r="X1171"/>
  <c r="W1171"/>
  <c r="V1171"/>
  <c r="U1171"/>
  <c r="T1171"/>
  <c r="S1171"/>
  <c r="R1171"/>
  <c r="Q1171"/>
  <c r="P1171"/>
  <c r="O1171"/>
  <c r="N1171"/>
  <c r="M1171"/>
  <c r="L1171"/>
  <c r="K1171"/>
  <c r="J1171"/>
  <c r="I1171"/>
  <c r="H1171"/>
  <c r="G1171"/>
  <c r="F1171"/>
  <c r="E1171"/>
  <c r="C1169"/>
  <c r="C1171"/>
  <c r="D1168"/>
  <c r="D1167"/>
  <c r="D1166"/>
  <c r="X1163"/>
  <c r="W1163"/>
  <c r="V1163"/>
  <c r="U1163"/>
  <c r="T1163"/>
  <c r="S1163"/>
  <c r="R1163"/>
  <c r="Q1163"/>
  <c r="P1163"/>
  <c r="O1163"/>
  <c r="N1163"/>
  <c r="M1163"/>
  <c r="L1163"/>
  <c r="J1163"/>
  <c r="I1163"/>
  <c r="H1163"/>
  <c r="G1163"/>
  <c r="F1163"/>
  <c r="E1163"/>
  <c r="C1162"/>
  <c r="C1161"/>
  <c r="C1160"/>
  <c r="C1159"/>
  <c r="C1158"/>
  <c r="K1157"/>
  <c r="C1157"/>
  <c r="K1156"/>
  <c r="C1156"/>
  <c r="C1155"/>
  <c r="D1154"/>
  <c r="C1154"/>
  <c r="K1153"/>
  <c r="C1153"/>
  <c r="C1152"/>
  <c r="C1151"/>
  <c r="C1150"/>
  <c r="C1149"/>
  <c r="C1148"/>
  <c r="D1147"/>
  <c r="C1147"/>
  <c r="C1146"/>
  <c r="C1145"/>
  <c r="C1144"/>
  <c r="C1143"/>
  <c r="C1142"/>
  <c r="C1141"/>
  <c r="C1140"/>
  <c r="C1139"/>
  <c r="C1138"/>
  <c r="C1137"/>
  <c r="D1136"/>
  <c r="C1136"/>
  <c r="D1135"/>
  <c r="C1135"/>
  <c r="D1134"/>
  <c r="C1134"/>
  <c r="C1133"/>
  <c r="D1132"/>
  <c r="C1132"/>
  <c r="D1131"/>
  <c r="C1131"/>
  <c r="D1130"/>
  <c r="C1130"/>
  <c r="C1129"/>
  <c r="K1128"/>
  <c r="C1128"/>
  <c r="C1127"/>
  <c r="C1126"/>
  <c r="C1125"/>
  <c r="C1124"/>
  <c r="D1123"/>
  <c r="C1123"/>
  <c r="D1122"/>
  <c r="C1122"/>
  <c r="C1121"/>
  <c r="D1120"/>
  <c r="C1120"/>
  <c r="D1119"/>
  <c r="C1118"/>
  <c r="C1117"/>
  <c r="K1116"/>
  <c r="C1116"/>
  <c r="K1115"/>
  <c r="C1115"/>
  <c r="K1114"/>
  <c r="C1114"/>
  <c r="K1113"/>
  <c r="C1113"/>
  <c r="K1112"/>
  <c r="C1112"/>
  <c r="K1111"/>
  <c r="C1111"/>
  <c r="K1110"/>
  <c r="C1109"/>
  <c r="C1108"/>
  <c r="C1107"/>
  <c r="C1106"/>
  <c r="C1105"/>
  <c r="C1163"/>
  <c r="X1102"/>
  <c r="W1102"/>
  <c r="V1102"/>
  <c r="U1102"/>
  <c r="T1102"/>
  <c r="S1102"/>
  <c r="R1102"/>
  <c r="Q1102"/>
  <c r="P1102"/>
  <c r="O1102"/>
  <c r="N1102"/>
  <c r="M1102"/>
  <c r="L1102"/>
  <c r="K1102"/>
  <c r="J1102"/>
  <c r="I1102"/>
  <c r="H1102"/>
  <c r="G1102"/>
  <c r="F1102"/>
  <c r="E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X1065"/>
  <c r="W1065"/>
  <c r="V1065"/>
  <c r="U1065"/>
  <c r="T1065"/>
  <c r="S1065"/>
  <c r="R1065"/>
  <c r="R1103"/>
  <c r="Q1065"/>
  <c r="P1065"/>
  <c r="O1065"/>
  <c r="N1065"/>
  <c r="N1103"/>
  <c r="M1065"/>
  <c r="L1065"/>
  <c r="K1065"/>
  <c r="J1065"/>
  <c r="I1065"/>
  <c r="H1065"/>
  <c r="G1065"/>
  <c r="F1065"/>
  <c r="E1065"/>
  <c r="D1065"/>
  <c r="C1064"/>
  <c r="C1063"/>
  <c r="C1062"/>
  <c r="C1061"/>
  <c r="X1059"/>
  <c r="W1059"/>
  <c r="V1059"/>
  <c r="U1059"/>
  <c r="T1059"/>
  <c r="S1059"/>
  <c r="R1059"/>
  <c r="Q1059"/>
  <c r="P1059"/>
  <c r="O1059"/>
  <c r="N1059"/>
  <c r="M1059"/>
  <c r="L1059"/>
  <c r="K1059"/>
  <c r="J1059"/>
  <c r="I1059"/>
  <c r="H1059"/>
  <c r="G1059"/>
  <c r="F1059"/>
  <c r="E1059"/>
  <c r="D1058"/>
  <c r="C1058"/>
  <c r="C1059"/>
  <c r="X1054"/>
  <c r="W1054"/>
  <c r="V1054"/>
  <c r="U1054"/>
  <c r="T1054"/>
  <c r="S1054"/>
  <c r="R1054"/>
  <c r="Q1054"/>
  <c r="P1054"/>
  <c r="O1054"/>
  <c r="N1054"/>
  <c r="M1054"/>
  <c r="L1054"/>
  <c r="K1054"/>
  <c r="J1054"/>
  <c r="I1054"/>
  <c r="H1054"/>
  <c r="G1054"/>
  <c r="F1054"/>
  <c r="E1054"/>
  <c r="D1053"/>
  <c r="C1053"/>
  <c r="D1052"/>
  <c r="X1050"/>
  <c r="W1050"/>
  <c r="V1050"/>
  <c r="U1050"/>
  <c r="T1050"/>
  <c r="S1050"/>
  <c r="R1050"/>
  <c r="Q1050"/>
  <c r="P1050"/>
  <c r="O1050"/>
  <c r="N1050"/>
  <c r="M1050"/>
  <c r="L1050"/>
  <c r="K1050"/>
  <c r="J1050"/>
  <c r="I1050"/>
  <c r="H1050"/>
  <c r="G1050"/>
  <c r="F1050"/>
  <c r="E1050"/>
  <c r="D1040"/>
  <c r="C1040"/>
  <c r="D1039"/>
  <c r="C1039"/>
  <c r="D1038"/>
  <c r="C1038"/>
  <c r="D1037"/>
  <c r="C1037"/>
  <c r="X1035"/>
  <c r="W1035"/>
  <c r="V1035"/>
  <c r="U1035"/>
  <c r="T1035"/>
  <c r="S1035"/>
  <c r="R1035"/>
  <c r="Q1035"/>
  <c r="P1035"/>
  <c r="O1035"/>
  <c r="N1035"/>
  <c r="M1035"/>
  <c r="L1035"/>
  <c r="K1035"/>
  <c r="J1035"/>
  <c r="I1035"/>
  <c r="H1035"/>
  <c r="G1035"/>
  <c r="F1035"/>
  <c r="E1035"/>
  <c r="D1034"/>
  <c r="C1034"/>
  <c r="D1033"/>
  <c r="C1033"/>
  <c r="D1032"/>
  <c r="C1032"/>
  <c r="D1031"/>
  <c r="C1031"/>
  <c r="D1030"/>
  <c r="D1029"/>
  <c r="C1029"/>
  <c r="X1027"/>
  <c r="W1027"/>
  <c r="V1027"/>
  <c r="U1027"/>
  <c r="T1027"/>
  <c r="S1027"/>
  <c r="R1027"/>
  <c r="Q1027"/>
  <c r="P1027"/>
  <c r="O1027"/>
  <c r="N1027"/>
  <c r="M1027"/>
  <c r="L1027"/>
  <c r="K1027"/>
  <c r="J1027"/>
  <c r="I1027"/>
  <c r="H1027"/>
  <c r="G1027"/>
  <c r="F1027"/>
  <c r="E1027"/>
  <c r="D1026"/>
  <c r="X1024"/>
  <c r="W1024"/>
  <c r="V1024"/>
  <c r="U1024"/>
  <c r="T1024"/>
  <c r="S1024"/>
  <c r="R1024"/>
  <c r="Q1024"/>
  <c r="P1024"/>
  <c r="O1024"/>
  <c r="N1024"/>
  <c r="M1024"/>
  <c r="L1024"/>
  <c r="K1024"/>
  <c r="J1024"/>
  <c r="I1024"/>
  <c r="H1024"/>
  <c r="G1024"/>
  <c r="F1024"/>
  <c r="E1024"/>
  <c r="D1023"/>
  <c r="X1019"/>
  <c r="W1019"/>
  <c r="V1019"/>
  <c r="U1019"/>
  <c r="T1019"/>
  <c r="S1019"/>
  <c r="R1019"/>
  <c r="Q1019"/>
  <c r="P1019"/>
  <c r="O1019"/>
  <c r="N1019"/>
  <c r="M1019"/>
  <c r="L1019"/>
  <c r="K1019"/>
  <c r="J1019"/>
  <c r="I1019"/>
  <c r="H1019"/>
  <c r="G1019"/>
  <c r="F1019"/>
  <c r="E1019"/>
  <c r="V1002"/>
  <c r="D1002"/>
  <c r="D1019"/>
  <c r="X1000"/>
  <c r="W1000"/>
  <c r="V1000"/>
  <c r="U1000"/>
  <c r="U1020"/>
  <c r="T1000"/>
  <c r="S1000"/>
  <c r="R1000"/>
  <c r="Q1000"/>
  <c r="Q1020"/>
  <c r="P1000"/>
  <c r="O1000"/>
  <c r="N1000"/>
  <c r="M1000"/>
  <c r="M1020"/>
  <c r="L1000"/>
  <c r="K1000"/>
  <c r="J1000"/>
  <c r="I1000"/>
  <c r="I1020"/>
  <c r="H1000"/>
  <c r="G1000"/>
  <c r="F1000"/>
  <c r="E999"/>
  <c r="D999"/>
  <c r="C999"/>
  <c r="E998"/>
  <c r="X996"/>
  <c r="W996"/>
  <c r="V996"/>
  <c r="U996"/>
  <c r="T996"/>
  <c r="S996"/>
  <c r="R996"/>
  <c r="Q996"/>
  <c r="P996"/>
  <c r="O996"/>
  <c r="N996"/>
  <c r="M996"/>
  <c r="L996"/>
  <c r="K996"/>
  <c r="J996"/>
  <c r="I996"/>
  <c r="H996"/>
  <c r="G996"/>
  <c r="F996"/>
  <c r="E996"/>
  <c r="D996"/>
  <c r="C996"/>
  <c r="Q990"/>
  <c r="P990"/>
  <c r="M990"/>
  <c r="L990"/>
  <c r="I990"/>
  <c r="H990"/>
  <c r="G990"/>
  <c r="F990"/>
  <c r="E990"/>
  <c r="D990"/>
  <c r="C990"/>
  <c r="X976"/>
  <c r="W976"/>
  <c r="V976"/>
  <c r="U976"/>
  <c r="T976"/>
  <c r="S976"/>
  <c r="R976"/>
  <c r="Q976"/>
  <c r="P976"/>
  <c r="O976"/>
  <c r="N976"/>
  <c r="M976"/>
  <c r="L976"/>
  <c r="K976"/>
  <c r="J976"/>
  <c r="I976"/>
  <c r="H976"/>
  <c r="G976"/>
  <c r="F976"/>
  <c r="E976"/>
  <c r="D975"/>
  <c r="X973"/>
  <c r="H973"/>
  <c r="X968"/>
  <c r="W968"/>
  <c r="W973"/>
  <c r="V968"/>
  <c r="V973"/>
  <c r="U968"/>
  <c r="U973"/>
  <c r="T968"/>
  <c r="T973"/>
  <c r="S968"/>
  <c r="S973"/>
  <c r="R968"/>
  <c r="R973"/>
  <c r="Q968"/>
  <c r="Q973"/>
  <c r="P968"/>
  <c r="P973"/>
  <c r="O968"/>
  <c r="O973"/>
  <c r="N968"/>
  <c r="N973"/>
  <c r="M968"/>
  <c r="M973"/>
  <c r="L968"/>
  <c r="L973"/>
  <c r="K968"/>
  <c r="K973"/>
  <c r="J968"/>
  <c r="J973"/>
  <c r="I968"/>
  <c r="I973"/>
  <c r="H968"/>
  <c r="G968"/>
  <c r="G973"/>
  <c r="F968"/>
  <c r="F973"/>
  <c r="E968"/>
  <c r="E973"/>
  <c r="D968"/>
  <c r="D973"/>
  <c r="C968"/>
  <c r="C973"/>
  <c r="X959"/>
  <c r="W959"/>
  <c r="V959"/>
  <c r="U959"/>
  <c r="T959"/>
  <c r="S959"/>
  <c r="R959"/>
  <c r="Q959"/>
  <c r="P959"/>
  <c r="O959"/>
  <c r="N959"/>
  <c r="M959"/>
  <c r="L959"/>
  <c r="K959"/>
  <c r="J959"/>
  <c r="I959"/>
  <c r="H959"/>
  <c r="G959"/>
  <c r="F959"/>
  <c r="E959"/>
  <c r="D958"/>
  <c r="C958"/>
  <c r="D957"/>
  <c r="C957"/>
  <c r="D956"/>
  <c r="C956"/>
  <c r="D955"/>
  <c r="C955"/>
  <c r="D954"/>
  <c r="C954"/>
  <c r="D953"/>
  <c r="C953"/>
  <c r="D952"/>
  <c r="X950"/>
  <c r="W950"/>
  <c r="V950"/>
  <c r="U950"/>
  <c r="T950"/>
  <c r="S950"/>
  <c r="R950"/>
  <c r="Q950"/>
  <c r="P950"/>
  <c r="O950"/>
  <c r="N950"/>
  <c r="M950"/>
  <c r="L950"/>
  <c r="K950"/>
  <c r="J950"/>
  <c r="I950"/>
  <c r="H950"/>
  <c r="G950"/>
  <c r="F950"/>
  <c r="E950"/>
  <c r="D935"/>
  <c r="D950"/>
  <c r="X933"/>
  <c r="W933"/>
  <c r="V933"/>
  <c r="U933"/>
  <c r="T933"/>
  <c r="S933"/>
  <c r="R933"/>
  <c r="Q933"/>
  <c r="P933"/>
  <c r="O933"/>
  <c r="N933"/>
  <c r="M933"/>
  <c r="L933"/>
  <c r="K933"/>
  <c r="J933"/>
  <c r="I933"/>
  <c r="H933"/>
  <c r="G933"/>
  <c r="F933"/>
  <c r="E933"/>
  <c r="D933"/>
  <c r="D930"/>
  <c r="C930"/>
  <c r="C929"/>
  <c r="C933"/>
  <c r="X927"/>
  <c r="W927"/>
  <c r="V927"/>
  <c r="U927"/>
  <c r="T927"/>
  <c r="S927"/>
  <c r="R927"/>
  <c r="Q927"/>
  <c r="P927"/>
  <c r="O927"/>
  <c r="N927"/>
  <c r="M927"/>
  <c r="L927"/>
  <c r="K927"/>
  <c r="J927"/>
  <c r="I927"/>
  <c r="H927"/>
  <c r="G927"/>
  <c r="F927"/>
  <c r="E927"/>
  <c r="C926"/>
  <c r="C925"/>
  <c r="C924"/>
  <c r="C923"/>
  <c r="C922"/>
  <c r="C921"/>
  <c r="C920"/>
  <c r="D919"/>
  <c r="C919"/>
  <c r="C918"/>
  <c r="D917"/>
  <c r="C917"/>
  <c r="D916"/>
  <c r="C916"/>
  <c r="C915"/>
  <c r="C914"/>
  <c r="D913"/>
  <c r="C913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C901"/>
  <c r="X899"/>
  <c r="W899"/>
  <c r="V899"/>
  <c r="U899"/>
  <c r="T899"/>
  <c r="S899"/>
  <c r="R899"/>
  <c r="Q899"/>
  <c r="P899"/>
  <c r="O899"/>
  <c r="N899"/>
  <c r="M899"/>
  <c r="L899"/>
  <c r="K899"/>
  <c r="J899"/>
  <c r="I899"/>
  <c r="H899"/>
  <c r="G899"/>
  <c r="F899"/>
  <c r="E899"/>
  <c r="D899"/>
  <c r="C898"/>
  <c r="C897"/>
  <c r="C896"/>
  <c r="C895"/>
  <c r="C894"/>
  <c r="C893"/>
  <c r="C892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G888"/>
  <c r="F888"/>
  <c r="E888"/>
  <c r="D888"/>
  <c r="C888"/>
  <c r="X885"/>
  <c r="W885"/>
  <c r="U885"/>
  <c r="T885"/>
  <c r="S885"/>
  <c r="R885"/>
  <c r="Q885"/>
  <c r="P885"/>
  <c r="O885"/>
  <c r="N885"/>
  <c r="M885"/>
  <c r="L885"/>
  <c r="K885"/>
  <c r="J885"/>
  <c r="I885"/>
  <c r="H885"/>
  <c r="G885"/>
  <c r="F885"/>
  <c r="E885"/>
  <c r="V884"/>
  <c r="D884"/>
  <c r="V883"/>
  <c r="D883"/>
  <c r="C883"/>
  <c r="D882"/>
  <c r="C882"/>
  <c r="V881"/>
  <c r="D881"/>
  <c r="C881"/>
  <c r="X879"/>
  <c r="W879"/>
  <c r="V879"/>
  <c r="U879"/>
  <c r="T879"/>
  <c r="S879"/>
  <c r="R879"/>
  <c r="Q879"/>
  <c r="P879"/>
  <c r="O879"/>
  <c r="N879"/>
  <c r="M879"/>
  <c r="L879"/>
  <c r="K879"/>
  <c r="J879"/>
  <c r="I879"/>
  <c r="H879"/>
  <c r="G879"/>
  <c r="F879"/>
  <c r="E879"/>
  <c r="D879"/>
  <c r="C879"/>
  <c r="X859"/>
  <c r="W859"/>
  <c r="V859"/>
  <c r="U859"/>
  <c r="T859"/>
  <c r="S859"/>
  <c r="R859"/>
  <c r="Q859"/>
  <c r="P859"/>
  <c r="O859"/>
  <c r="N859"/>
  <c r="M859"/>
  <c r="L859"/>
  <c r="K859"/>
  <c r="J859"/>
  <c r="I859"/>
  <c r="H859"/>
  <c r="G859"/>
  <c r="F859"/>
  <c r="E859"/>
  <c r="D858"/>
  <c r="C858"/>
  <c r="D857"/>
  <c r="X855"/>
  <c r="W855"/>
  <c r="V855"/>
  <c r="U855"/>
  <c r="T855"/>
  <c r="S855"/>
  <c r="R855"/>
  <c r="Q855"/>
  <c r="P855"/>
  <c r="O855"/>
  <c r="N855"/>
  <c r="M855"/>
  <c r="L855"/>
  <c r="K855"/>
  <c r="J855"/>
  <c r="I855"/>
  <c r="H855"/>
  <c r="G855"/>
  <c r="F855"/>
  <c r="E855"/>
  <c r="D854"/>
  <c r="C854"/>
  <c r="D853"/>
  <c r="C853"/>
  <c r="X851"/>
  <c r="W851"/>
  <c r="V851"/>
  <c r="U851"/>
  <c r="T851"/>
  <c r="S851"/>
  <c r="R851"/>
  <c r="Q851"/>
  <c r="P851"/>
  <c r="O851"/>
  <c r="N851"/>
  <c r="M851"/>
  <c r="L851"/>
  <c r="K851"/>
  <c r="J851"/>
  <c r="I851"/>
  <c r="H851"/>
  <c r="G851"/>
  <c r="F851"/>
  <c r="E851"/>
  <c r="V850"/>
  <c r="D850"/>
  <c r="X848"/>
  <c r="W848"/>
  <c r="V848"/>
  <c r="U848"/>
  <c r="T848"/>
  <c r="S848"/>
  <c r="R848"/>
  <c r="Q848"/>
  <c r="P848"/>
  <c r="O848"/>
  <c r="N848"/>
  <c r="M848"/>
  <c r="L848"/>
  <c r="K848"/>
  <c r="J848"/>
  <c r="I848"/>
  <c r="H848"/>
  <c r="G848"/>
  <c r="F848"/>
  <c r="E848"/>
  <c r="D848"/>
  <c r="C847"/>
  <c r="C848"/>
  <c r="X845"/>
  <c r="W845"/>
  <c r="V845"/>
  <c r="U845"/>
  <c r="T845"/>
  <c r="S845"/>
  <c r="R845"/>
  <c r="Q845"/>
  <c r="P845"/>
  <c r="O845"/>
  <c r="N845"/>
  <c r="M845"/>
  <c r="L845"/>
  <c r="K845"/>
  <c r="J845"/>
  <c r="I845"/>
  <c r="H845"/>
  <c r="G845"/>
  <c r="F845"/>
  <c r="E845"/>
  <c r="C844"/>
  <c r="C843"/>
  <c r="C842"/>
  <c r="D841"/>
  <c r="C841"/>
  <c r="D840"/>
  <c r="C840"/>
  <c r="D839"/>
  <c r="C839"/>
  <c r="D838"/>
  <c r="C838"/>
  <c r="E837"/>
  <c r="D837"/>
  <c r="C837"/>
  <c r="C845"/>
  <c r="X833"/>
  <c r="X834"/>
  <c r="W833"/>
  <c r="W834"/>
  <c r="V833"/>
  <c r="V834"/>
  <c r="U833"/>
  <c r="U834"/>
  <c r="T833"/>
  <c r="T834"/>
  <c r="S833"/>
  <c r="S834"/>
  <c r="R833"/>
  <c r="R834"/>
  <c r="Q833"/>
  <c r="Q834"/>
  <c r="P833"/>
  <c r="P834"/>
  <c r="O833"/>
  <c r="O834"/>
  <c r="N833"/>
  <c r="N834"/>
  <c r="M833"/>
  <c r="M834"/>
  <c r="L833"/>
  <c r="L834"/>
  <c r="K833"/>
  <c r="K834"/>
  <c r="J833"/>
  <c r="J834"/>
  <c r="I833"/>
  <c r="I834"/>
  <c r="H833"/>
  <c r="H834"/>
  <c r="G833"/>
  <c r="G834"/>
  <c r="F833"/>
  <c r="F834"/>
  <c r="E833"/>
  <c r="E834"/>
  <c r="U832"/>
  <c r="O832"/>
  <c r="C832"/>
  <c r="U831"/>
  <c r="O831"/>
  <c r="C831"/>
  <c r="M830"/>
  <c r="C830"/>
  <c r="U829"/>
  <c r="C829"/>
  <c r="U828"/>
  <c r="C828"/>
  <c r="U827"/>
  <c r="C827"/>
  <c r="U826"/>
  <c r="C826"/>
  <c r="U825"/>
  <c r="C825"/>
  <c r="U824"/>
  <c r="M824"/>
  <c r="U823"/>
  <c r="C823"/>
  <c r="M822"/>
  <c r="C822"/>
  <c r="U821"/>
  <c r="C821"/>
  <c r="U820"/>
  <c r="M820"/>
  <c r="M819"/>
  <c r="C819"/>
  <c r="W818"/>
  <c r="C818"/>
  <c r="C817"/>
  <c r="U816"/>
  <c r="Q816"/>
  <c r="U815"/>
  <c r="Q815"/>
  <c r="M815"/>
  <c r="U814"/>
  <c r="Q814"/>
  <c r="M814"/>
  <c r="U813"/>
  <c r="Q813"/>
  <c r="M813"/>
  <c r="U812"/>
  <c r="Q812"/>
  <c r="C812"/>
  <c r="U811"/>
  <c r="C811"/>
  <c r="Q811"/>
  <c r="U810"/>
  <c r="Q810"/>
  <c r="C809"/>
  <c r="U808"/>
  <c r="Q808"/>
  <c r="C808"/>
  <c r="U807"/>
  <c r="Q807"/>
  <c r="U806"/>
  <c r="Q806"/>
  <c r="U805"/>
  <c r="Q805"/>
  <c r="M805"/>
  <c r="U804"/>
  <c r="Q804"/>
  <c r="M804"/>
  <c r="U803"/>
  <c r="Q803"/>
  <c r="U802"/>
  <c r="Q802"/>
  <c r="C802"/>
  <c r="U801"/>
  <c r="Q801"/>
  <c r="U800"/>
  <c r="Q800"/>
  <c r="U799"/>
  <c r="Q799"/>
  <c r="C799"/>
  <c r="U798"/>
  <c r="C798"/>
  <c r="U797"/>
  <c r="Q797"/>
  <c r="U796"/>
  <c r="Q796"/>
  <c r="U795"/>
  <c r="Q795"/>
  <c r="C794"/>
  <c r="C793"/>
  <c r="M792"/>
  <c r="C792"/>
  <c r="C791"/>
  <c r="Q790"/>
  <c r="C790"/>
  <c r="D789"/>
  <c r="C789"/>
  <c r="C833"/>
  <c r="C834"/>
  <c r="M788"/>
  <c r="C788"/>
  <c r="O787"/>
  <c r="C787"/>
  <c r="Q786"/>
  <c r="O786"/>
  <c r="U785"/>
  <c r="C785"/>
  <c r="O785"/>
  <c r="U784"/>
  <c r="O784"/>
  <c r="U783"/>
  <c r="O783"/>
  <c r="C783"/>
  <c r="Q782"/>
  <c r="O782"/>
  <c r="M782"/>
  <c r="U781"/>
  <c r="O781"/>
  <c r="M781"/>
  <c r="O780"/>
  <c r="M780"/>
  <c r="S776"/>
  <c r="Q776"/>
  <c r="O776"/>
  <c r="M776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C775"/>
  <c r="D774"/>
  <c r="D773"/>
  <c r="D772"/>
  <c r="D771"/>
  <c r="D769"/>
  <c r="D775"/>
  <c r="D768"/>
  <c r="D767"/>
  <c r="D765"/>
  <c r="D764"/>
  <c r="D763"/>
  <c r="D760"/>
  <c r="D755"/>
  <c r="D747"/>
  <c r="D745"/>
  <c r="D742"/>
  <c r="D740"/>
  <c r="D738"/>
  <c r="X723"/>
  <c r="W723"/>
  <c r="V723"/>
  <c r="U723"/>
  <c r="T723"/>
  <c r="S723"/>
  <c r="R723"/>
  <c r="Q723"/>
  <c r="P723"/>
  <c r="O723"/>
  <c r="N723"/>
  <c r="M723"/>
  <c r="L723"/>
  <c r="K723"/>
  <c r="J723"/>
  <c r="I723"/>
  <c r="H723"/>
  <c r="G723"/>
  <c r="F723"/>
  <c r="E723"/>
  <c r="D717"/>
  <c r="D723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X707"/>
  <c r="W707"/>
  <c r="V707"/>
  <c r="U707"/>
  <c r="T707"/>
  <c r="S707"/>
  <c r="R707"/>
  <c r="Q707"/>
  <c r="P707"/>
  <c r="O707"/>
  <c r="N707"/>
  <c r="M707"/>
  <c r="L707"/>
  <c r="K707"/>
  <c r="J707"/>
  <c r="I707"/>
  <c r="H707"/>
  <c r="G707"/>
  <c r="F707"/>
  <c r="E707"/>
  <c r="D706"/>
  <c r="X704"/>
  <c r="W704"/>
  <c r="V704"/>
  <c r="U704"/>
  <c r="T704"/>
  <c r="S704"/>
  <c r="R704"/>
  <c r="Q704"/>
  <c r="P704"/>
  <c r="O704"/>
  <c r="N704"/>
  <c r="M704"/>
  <c r="L704"/>
  <c r="K704"/>
  <c r="J704"/>
  <c r="I704"/>
  <c r="H704"/>
  <c r="G704"/>
  <c r="F704"/>
  <c r="E704"/>
  <c r="D704"/>
  <c r="D703"/>
  <c r="C703"/>
  <c r="C704"/>
  <c r="X701"/>
  <c r="W701"/>
  <c r="U701"/>
  <c r="T701"/>
  <c r="S701"/>
  <c r="R701"/>
  <c r="Q701"/>
  <c r="P701"/>
  <c r="O701"/>
  <c r="N701"/>
  <c r="M701"/>
  <c r="L701"/>
  <c r="K701"/>
  <c r="J701"/>
  <c r="I701"/>
  <c r="H701"/>
  <c r="G701"/>
  <c r="F701"/>
  <c r="D700"/>
  <c r="C700"/>
  <c r="D699"/>
  <c r="C699"/>
  <c r="C698"/>
  <c r="C697"/>
  <c r="D696"/>
  <c r="C696"/>
  <c r="D695"/>
  <c r="C695"/>
  <c r="D694"/>
  <c r="C694"/>
  <c r="D693"/>
  <c r="C693"/>
  <c r="D692"/>
  <c r="C692"/>
  <c r="D691"/>
  <c r="C691"/>
  <c r="C690"/>
  <c r="D689"/>
  <c r="C689"/>
  <c r="D688"/>
  <c r="C688"/>
  <c r="D687"/>
  <c r="C687"/>
  <c r="C686"/>
  <c r="V685"/>
  <c r="V701"/>
  <c r="E685"/>
  <c r="D685"/>
  <c r="C685"/>
  <c r="C701"/>
  <c r="X683"/>
  <c r="W683"/>
  <c r="V683"/>
  <c r="U683"/>
  <c r="T683"/>
  <c r="S683"/>
  <c r="R683"/>
  <c r="Q683"/>
  <c r="P683"/>
  <c r="O683"/>
  <c r="N683"/>
  <c r="M683"/>
  <c r="L683"/>
  <c r="K683"/>
  <c r="J683"/>
  <c r="I683"/>
  <c r="H683"/>
  <c r="G683"/>
  <c r="F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E636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E627"/>
  <c r="D627"/>
  <c r="M624"/>
  <c r="E624"/>
  <c r="C623"/>
  <c r="X617"/>
  <c r="X624"/>
  <c r="W617"/>
  <c r="W624"/>
  <c r="V617"/>
  <c r="V624"/>
  <c r="U617"/>
  <c r="U624"/>
  <c r="T617"/>
  <c r="T624"/>
  <c r="S617"/>
  <c r="S624"/>
  <c r="R617"/>
  <c r="R624"/>
  <c r="Q617"/>
  <c r="Q624"/>
  <c r="P617"/>
  <c r="P624"/>
  <c r="O617"/>
  <c r="O624"/>
  <c r="N617"/>
  <c r="N624"/>
  <c r="M617"/>
  <c r="L617"/>
  <c r="L624"/>
  <c r="K617"/>
  <c r="K624"/>
  <c r="J617"/>
  <c r="J624"/>
  <c r="I617"/>
  <c r="I624"/>
  <c r="H617"/>
  <c r="H624"/>
  <c r="G617"/>
  <c r="G624"/>
  <c r="F617"/>
  <c r="F624"/>
  <c r="E617"/>
  <c r="D617"/>
  <c r="D624"/>
  <c r="C616"/>
  <c r="C617"/>
  <c r="C624"/>
  <c r="C615"/>
  <c r="X611"/>
  <c r="W611"/>
  <c r="V611"/>
  <c r="U611"/>
  <c r="T611"/>
  <c r="S611"/>
  <c r="R611"/>
  <c r="Q611"/>
  <c r="P611"/>
  <c r="O611"/>
  <c r="N611"/>
  <c r="L611"/>
  <c r="K611"/>
  <c r="J611"/>
  <c r="E611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X584"/>
  <c r="X612"/>
  <c r="W584"/>
  <c r="W612"/>
  <c r="V584"/>
  <c r="V612"/>
  <c r="U584"/>
  <c r="U612"/>
  <c r="T584"/>
  <c r="T612"/>
  <c r="S584"/>
  <c r="S612"/>
  <c r="R584"/>
  <c r="R612"/>
  <c r="Q584"/>
  <c r="Q612"/>
  <c r="P584"/>
  <c r="P612"/>
  <c r="O584"/>
  <c r="O612"/>
  <c r="N584"/>
  <c r="N612"/>
  <c r="M584"/>
  <c r="M612"/>
  <c r="L584"/>
  <c r="L612"/>
  <c r="K584"/>
  <c r="K612"/>
  <c r="J584"/>
  <c r="J612"/>
  <c r="I584"/>
  <c r="I612"/>
  <c r="H584"/>
  <c r="H612"/>
  <c r="G584"/>
  <c r="G612"/>
  <c r="F584"/>
  <c r="F612"/>
  <c r="E584"/>
  <c r="E612"/>
  <c r="D584"/>
  <c r="D612"/>
  <c r="C583"/>
  <c r="C582"/>
  <c r="C581"/>
  <c r="C580"/>
  <c r="R572"/>
  <c r="N572"/>
  <c r="M572"/>
  <c r="C572"/>
  <c r="U567"/>
  <c r="S567"/>
  <c r="Q567"/>
  <c r="M567"/>
  <c r="C567"/>
  <c r="T557"/>
  <c r="S557"/>
  <c r="R557"/>
  <c r="Q557"/>
  <c r="N557"/>
  <c r="M557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49"/>
  <c r="D554"/>
  <c r="X547"/>
  <c r="W547"/>
  <c r="V547"/>
  <c r="U547"/>
  <c r="T547"/>
  <c r="S547"/>
  <c r="R547"/>
  <c r="Q547"/>
  <c r="P547"/>
  <c r="O547"/>
  <c r="N547"/>
  <c r="M547"/>
  <c r="L547"/>
  <c r="K547"/>
  <c r="J547"/>
  <c r="I547"/>
  <c r="H547"/>
  <c r="G547"/>
  <c r="F547"/>
  <c r="E547"/>
  <c r="D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C547"/>
  <c r="X535"/>
  <c r="W535"/>
  <c r="W577"/>
  <c r="V535"/>
  <c r="U535"/>
  <c r="T535"/>
  <c r="S535"/>
  <c r="R535"/>
  <c r="P535"/>
  <c r="O535"/>
  <c r="N535"/>
  <c r="L535"/>
  <c r="K535"/>
  <c r="J535"/>
  <c r="I535"/>
  <c r="H535"/>
  <c r="G535"/>
  <c r="F535"/>
  <c r="E535"/>
  <c r="D534"/>
  <c r="C534"/>
  <c r="D533"/>
  <c r="C533"/>
  <c r="C532"/>
  <c r="C531"/>
  <c r="C530"/>
  <c r="D529"/>
  <c r="C529"/>
  <c r="D528"/>
  <c r="C528"/>
  <c r="D527"/>
  <c r="C527"/>
  <c r="D526"/>
  <c r="C526"/>
  <c r="C525"/>
  <c r="C524"/>
  <c r="C523"/>
  <c r="C522"/>
  <c r="C521"/>
  <c r="C520"/>
  <c r="C519"/>
  <c r="C518"/>
  <c r="C517"/>
  <c r="C515"/>
  <c r="C514"/>
  <c r="D513"/>
  <c r="C513"/>
  <c r="C512"/>
  <c r="C511"/>
  <c r="C510"/>
  <c r="C509"/>
  <c r="C508"/>
  <c r="C506"/>
  <c r="Q505"/>
  <c r="C505"/>
  <c r="C504"/>
  <c r="C500"/>
  <c r="C499"/>
  <c r="C498"/>
  <c r="C497"/>
  <c r="C496"/>
  <c r="C495"/>
  <c r="C490"/>
  <c r="C489"/>
  <c r="Q486"/>
  <c r="C486"/>
  <c r="C484"/>
  <c r="C483"/>
  <c r="C481"/>
  <c r="C480"/>
  <c r="C479"/>
  <c r="C478"/>
  <c r="C477"/>
  <c r="C476"/>
  <c r="D475"/>
  <c r="C475"/>
  <c r="D474"/>
  <c r="C474"/>
  <c r="D473"/>
  <c r="C473"/>
  <c r="D472"/>
  <c r="C472"/>
  <c r="C471"/>
  <c r="C470"/>
  <c r="C469"/>
  <c r="C467"/>
  <c r="C466"/>
  <c r="C465"/>
  <c r="C464"/>
  <c r="Q463"/>
  <c r="C463"/>
  <c r="C462"/>
  <c r="C460"/>
  <c r="C459"/>
  <c r="C457"/>
  <c r="C456"/>
  <c r="C455"/>
  <c r="C454"/>
  <c r="C453"/>
  <c r="D452"/>
  <c r="C452"/>
  <c r="D451"/>
  <c r="C451"/>
  <c r="D450"/>
  <c r="C450"/>
  <c r="D449"/>
  <c r="C449"/>
  <c r="D448"/>
  <c r="C448"/>
  <c r="D447"/>
  <c r="C447"/>
  <c r="Q446"/>
  <c r="M446"/>
  <c r="Q444"/>
  <c r="C444"/>
  <c r="Q443"/>
  <c r="C443"/>
  <c r="Q442"/>
  <c r="C442"/>
  <c r="D440"/>
  <c r="C440"/>
  <c r="D439"/>
  <c r="C439"/>
  <c r="C435"/>
  <c r="C434"/>
  <c r="D433"/>
  <c r="C433"/>
  <c r="D432"/>
  <c r="C432"/>
  <c r="D431"/>
  <c r="C431"/>
  <c r="C430"/>
  <c r="C428"/>
  <c r="C427"/>
  <c r="C426"/>
  <c r="M423"/>
  <c r="C423"/>
  <c r="Q419"/>
  <c r="P419"/>
  <c r="X418"/>
  <c r="X419"/>
  <c r="W418"/>
  <c r="W419"/>
  <c r="V418"/>
  <c r="V419"/>
  <c r="U418"/>
  <c r="U419"/>
  <c r="T418"/>
  <c r="T419"/>
  <c r="S418"/>
  <c r="S419"/>
  <c r="R418"/>
  <c r="R419"/>
  <c r="Q418"/>
  <c r="P418"/>
  <c r="O418"/>
  <c r="O419"/>
  <c r="N418"/>
  <c r="N419"/>
  <c r="M418"/>
  <c r="M419"/>
  <c r="L418"/>
  <c r="L419"/>
  <c r="K418"/>
  <c r="K419"/>
  <c r="J418"/>
  <c r="J419"/>
  <c r="I418"/>
  <c r="I419"/>
  <c r="H418"/>
  <c r="H419"/>
  <c r="G418"/>
  <c r="G419"/>
  <c r="F418"/>
  <c r="F419"/>
  <c r="E418"/>
  <c r="E419"/>
  <c r="C417"/>
  <c r="D416"/>
  <c r="D418"/>
  <c r="D419"/>
  <c r="C416"/>
  <c r="C418"/>
  <c r="C419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1"/>
  <c r="C411"/>
  <c r="D410"/>
  <c r="C410"/>
  <c r="D409"/>
  <c r="C409"/>
  <c r="D408"/>
  <c r="C408"/>
  <c r="D407"/>
  <c r="C407"/>
  <c r="X405"/>
  <c r="W405"/>
  <c r="U405"/>
  <c r="T405"/>
  <c r="S405"/>
  <c r="R405"/>
  <c r="Q405"/>
  <c r="P405"/>
  <c r="O405"/>
  <c r="N405"/>
  <c r="M405"/>
  <c r="L405"/>
  <c r="K405"/>
  <c r="J405"/>
  <c r="I405"/>
  <c r="H405"/>
  <c r="G405"/>
  <c r="F405"/>
  <c r="V401"/>
  <c r="D401"/>
  <c r="C401"/>
  <c r="D400"/>
  <c r="C400"/>
  <c r="V399"/>
  <c r="E399"/>
  <c r="D399"/>
  <c r="D398"/>
  <c r="C398"/>
  <c r="C405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D392"/>
  <c r="C392"/>
  <c r="E391"/>
  <c r="E393"/>
  <c r="O389"/>
  <c r="N389"/>
  <c r="M389"/>
  <c r="L389"/>
  <c r="K389"/>
  <c r="J389"/>
  <c r="I389"/>
  <c r="H389"/>
  <c r="F389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1"/>
  <c r="C381"/>
  <c r="D377"/>
  <c r="C377"/>
  <c r="D376"/>
  <c r="C376"/>
  <c r="D362"/>
  <c r="C362"/>
  <c r="D361"/>
  <c r="C361"/>
  <c r="D360"/>
  <c r="C360"/>
  <c r="D359"/>
  <c r="C359"/>
  <c r="D358"/>
  <c r="C358"/>
  <c r="D357"/>
  <c r="X321"/>
  <c r="W321"/>
  <c r="M321"/>
  <c r="L321"/>
  <c r="E321"/>
  <c r="D303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C296"/>
  <c r="C295"/>
  <c r="C294"/>
  <c r="C293"/>
  <c r="D280"/>
  <c r="C280"/>
  <c r="D279"/>
  <c r="C279"/>
  <c r="D278"/>
  <c r="C278"/>
  <c r="D277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4"/>
  <c r="C273"/>
  <c r="C275"/>
  <c r="X271"/>
  <c r="W271"/>
  <c r="V271"/>
  <c r="U271"/>
  <c r="T271"/>
  <c r="T322"/>
  <c r="S271"/>
  <c r="R271"/>
  <c r="Q271"/>
  <c r="P271"/>
  <c r="P322"/>
  <c r="O271"/>
  <c r="N271"/>
  <c r="M271"/>
  <c r="L271"/>
  <c r="L322"/>
  <c r="K271"/>
  <c r="J271"/>
  <c r="I271"/>
  <c r="H271"/>
  <c r="H322"/>
  <c r="G271"/>
  <c r="F271"/>
  <c r="E271"/>
  <c r="D270"/>
  <c r="C270"/>
  <c r="D269"/>
  <c r="C269"/>
  <c r="D268"/>
  <c r="D267"/>
  <c r="C267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4"/>
  <c r="C234"/>
  <c r="D229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C227"/>
  <c r="D226"/>
  <c r="D227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3"/>
  <c r="C222"/>
  <c r="C224"/>
  <c r="C221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8"/>
  <c r="C218"/>
  <c r="D217"/>
  <c r="C217"/>
  <c r="D216"/>
  <c r="X214"/>
  <c r="W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3"/>
  <c r="C213"/>
  <c r="V212"/>
  <c r="D212"/>
  <c r="C212"/>
  <c r="V211"/>
  <c r="D211"/>
  <c r="C211"/>
  <c r="V210"/>
  <c r="V214"/>
  <c r="D210"/>
  <c r="C210"/>
  <c r="D206"/>
  <c r="D205"/>
  <c r="D204"/>
  <c r="D203"/>
  <c r="D202"/>
  <c r="D201"/>
  <c r="D200"/>
  <c r="D199"/>
  <c r="D197"/>
  <c r="D196"/>
  <c r="D195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7"/>
  <c r="X175"/>
  <c r="W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V174"/>
  <c r="V175"/>
  <c r="D174"/>
  <c r="C174"/>
  <c r="D173"/>
  <c r="C173"/>
  <c r="C175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C170"/>
  <c r="C169"/>
  <c r="C168"/>
  <c r="C167"/>
  <c r="C166"/>
  <c r="C165"/>
  <c r="C164"/>
  <c r="C163"/>
  <c r="C162"/>
  <c r="C161"/>
  <c r="D160"/>
  <c r="C160"/>
  <c r="D159"/>
  <c r="C159"/>
  <c r="D158"/>
  <c r="C158"/>
  <c r="D157"/>
  <c r="C157"/>
  <c r="D156"/>
  <c r="C156"/>
  <c r="D155"/>
  <c r="C155"/>
  <c r="D154"/>
  <c r="C154"/>
  <c r="D153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0"/>
  <c r="C150"/>
  <c r="D149"/>
  <c r="C149"/>
  <c r="D148"/>
  <c r="C148"/>
  <c r="D147"/>
  <c r="C147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2"/>
  <c r="C143"/>
  <c r="X140"/>
  <c r="X144"/>
  <c r="W140"/>
  <c r="W144"/>
  <c r="V140"/>
  <c r="V144"/>
  <c r="U140"/>
  <c r="U144"/>
  <c r="T140"/>
  <c r="T144"/>
  <c r="S140"/>
  <c r="S144"/>
  <c r="R140"/>
  <c r="R144"/>
  <c r="Q140"/>
  <c r="Q144"/>
  <c r="P140"/>
  <c r="P144"/>
  <c r="O140"/>
  <c r="O144"/>
  <c r="N140"/>
  <c r="N144"/>
  <c r="M140"/>
  <c r="M144"/>
  <c r="L140"/>
  <c r="L144"/>
  <c r="K140"/>
  <c r="K144"/>
  <c r="J140"/>
  <c r="J144"/>
  <c r="I140"/>
  <c r="I144"/>
  <c r="H140"/>
  <c r="H144"/>
  <c r="G140"/>
  <c r="G144"/>
  <c r="F140"/>
  <c r="F144"/>
  <c r="E140"/>
  <c r="E144"/>
  <c r="D139"/>
  <c r="D140"/>
  <c r="D144"/>
  <c r="C138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5"/>
  <c r="C134"/>
  <c r="C133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0"/>
  <c r="C129"/>
  <c r="C128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5"/>
  <c r="C126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2"/>
  <c r="C123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19"/>
  <c r="C120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6"/>
  <c r="C115"/>
  <c r="C114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1"/>
  <c r="C110"/>
  <c r="C112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7"/>
  <c r="C108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4"/>
  <c r="C105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1"/>
  <c r="C10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7"/>
  <c r="C96"/>
  <c r="C95"/>
  <c r="C94"/>
  <c r="C93"/>
  <c r="C92"/>
  <c r="C91"/>
  <c r="C90"/>
  <c r="X88"/>
  <c r="M88"/>
  <c r="L88"/>
  <c r="C87"/>
  <c r="C88"/>
  <c r="C84"/>
  <c r="C83"/>
  <c r="C85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C55"/>
  <c r="D54"/>
  <c r="C54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X51"/>
  <c r="X52"/>
  <c r="C50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7"/>
  <c r="C46"/>
  <c r="D45"/>
  <c r="C45"/>
  <c r="X43"/>
  <c r="X80"/>
  <c r="W43"/>
  <c r="V43"/>
  <c r="U43"/>
  <c r="U80"/>
  <c r="T43"/>
  <c r="T80"/>
  <c r="S43"/>
  <c r="R43"/>
  <c r="Q43"/>
  <c r="Q80"/>
  <c r="P43"/>
  <c r="P80"/>
  <c r="O43"/>
  <c r="N43"/>
  <c r="M43"/>
  <c r="M80"/>
  <c r="L43"/>
  <c r="L80"/>
  <c r="K43"/>
  <c r="J43"/>
  <c r="J80"/>
  <c r="I43"/>
  <c r="I80"/>
  <c r="H43"/>
  <c r="H80"/>
  <c r="G43"/>
  <c r="F43"/>
  <c r="F80"/>
  <c r="E43"/>
  <c r="E80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D21"/>
  <c r="C21"/>
  <c r="D20"/>
  <c r="C20"/>
  <c r="D19"/>
  <c r="C19"/>
  <c r="D18"/>
  <c r="C18"/>
  <c r="D17"/>
  <c r="C17"/>
  <c r="C16"/>
  <c r="D15"/>
  <c r="C15"/>
  <c r="D14"/>
  <c r="C14"/>
  <c r="D13"/>
  <c r="C13"/>
  <c r="D12"/>
  <c r="C12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5"/>
  <c r="A46"/>
  <c r="A47"/>
  <c r="A50"/>
  <c r="A51"/>
  <c r="A54"/>
  <c r="A55"/>
  <c r="A56"/>
  <c r="A57"/>
  <c r="A58"/>
  <c r="A59"/>
  <c r="A60"/>
  <c r="A61"/>
  <c r="A62"/>
  <c r="A63"/>
  <c r="A64"/>
  <c r="A67"/>
  <c r="A68"/>
  <c r="A69"/>
  <c r="A70"/>
  <c r="A71"/>
  <c r="A72"/>
  <c r="A73"/>
  <c r="A74"/>
  <c r="A75"/>
  <c r="A76"/>
  <c r="A77"/>
  <c r="A78"/>
  <c r="A83"/>
  <c r="A84"/>
  <c r="A87"/>
  <c r="A90"/>
  <c r="A91"/>
  <c r="A92"/>
  <c r="A93"/>
  <c r="A94"/>
  <c r="A95"/>
  <c r="A96"/>
  <c r="A97"/>
  <c r="A100"/>
  <c r="A101"/>
  <c r="A104"/>
  <c r="A107"/>
  <c r="A110"/>
  <c r="A111"/>
  <c r="A114"/>
  <c r="A115"/>
  <c r="A116"/>
  <c r="A119"/>
  <c r="A122"/>
  <c r="A125"/>
  <c r="A128"/>
  <c r="A129"/>
  <c r="A130"/>
  <c r="A133"/>
  <c r="A134"/>
  <c r="A135"/>
  <c r="A138"/>
  <c r="A139"/>
  <c r="A142"/>
  <c r="A147"/>
  <c r="A148"/>
  <c r="A149"/>
  <c r="A150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3"/>
  <c r="A174"/>
  <c r="A177"/>
  <c r="A180"/>
  <c r="A181"/>
  <c r="A182"/>
  <c r="A183"/>
  <c r="A184"/>
  <c r="A185"/>
  <c r="A186"/>
  <c r="A187"/>
  <c r="A188"/>
  <c r="A189"/>
  <c r="A190"/>
  <c r="A191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6"/>
  <c r="A217"/>
  <c r="A218"/>
  <c r="A221"/>
  <c r="A222"/>
  <c r="A223"/>
  <c r="A226"/>
  <c r="A229"/>
  <c r="A230"/>
  <c r="A231"/>
  <c r="A232"/>
  <c r="A233"/>
  <c r="A234"/>
  <c r="A239"/>
  <c r="A240"/>
  <c r="A241"/>
  <c r="A242"/>
  <c r="A243"/>
  <c r="A244"/>
  <c r="A245"/>
  <c r="A246"/>
  <c r="A247"/>
  <c r="A248"/>
  <c r="A249"/>
  <c r="A250"/>
  <c r="A254"/>
  <c r="A255"/>
  <c r="A256"/>
  <c r="A257"/>
  <c r="A258"/>
  <c r="A259"/>
  <c r="A260"/>
  <c r="A261"/>
  <c r="A262"/>
  <c r="A263"/>
  <c r="A264"/>
  <c r="A267"/>
  <c r="A268"/>
  <c r="A269"/>
  <c r="A270"/>
  <c r="A273"/>
  <c r="A274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6"/>
  <c r="A387"/>
  <c r="A388"/>
  <c r="A391"/>
  <c r="A392"/>
  <c r="D11"/>
  <c r="C11"/>
  <c r="C800"/>
  <c r="C806"/>
  <c r="J1020"/>
  <c r="E701"/>
  <c r="E777"/>
  <c r="N977"/>
  <c r="G1304"/>
  <c r="G577"/>
  <c r="K577"/>
  <c r="P577"/>
  <c r="U577"/>
  <c r="J577"/>
  <c r="N577"/>
  <c r="U1103"/>
  <c r="C117"/>
  <c r="F322"/>
  <c r="J322"/>
  <c r="N322"/>
  <c r="R322"/>
  <c r="V322"/>
  <c r="D391"/>
  <c r="D393"/>
  <c r="V405"/>
  <c r="E405"/>
  <c r="C549"/>
  <c r="C554"/>
  <c r="F777"/>
  <c r="J777"/>
  <c r="V777"/>
  <c r="D301"/>
  <c r="C277"/>
  <c r="C301"/>
  <c r="S577"/>
  <c r="D707"/>
  <c r="C706"/>
  <c r="C707"/>
  <c r="M777"/>
  <c r="C781"/>
  <c r="H977"/>
  <c r="L977"/>
  <c r="P977"/>
  <c r="T977"/>
  <c r="X977"/>
  <c r="C1050"/>
  <c r="D1059"/>
  <c r="T1103"/>
  <c r="D1278"/>
  <c r="S1304"/>
  <c r="X322"/>
  <c r="R577"/>
  <c r="V577"/>
  <c r="C102"/>
  <c r="C139"/>
  <c r="C140"/>
  <c r="C144"/>
  <c r="Y143"/>
  <c r="Z143"/>
  <c r="D178"/>
  <c r="C177"/>
  <c r="C178"/>
  <c r="D271"/>
  <c r="C268"/>
  <c r="C271"/>
  <c r="I413"/>
  <c r="M413"/>
  <c r="Q413"/>
  <c r="U413"/>
  <c r="F413"/>
  <c r="J413"/>
  <c r="N413"/>
  <c r="R413"/>
  <c r="V413"/>
  <c r="O577"/>
  <c r="C786"/>
  <c r="C810"/>
  <c r="D833"/>
  <c r="D834"/>
  <c r="H1020"/>
  <c r="L1020"/>
  <c r="P1020"/>
  <c r="T1020"/>
  <c r="X1020"/>
  <c r="I1055"/>
  <c r="H1055"/>
  <c r="T1055"/>
  <c r="E1103"/>
  <c r="I1103"/>
  <c r="M1103"/>
  <c r="C1270"/>
  <c r="C1271"/>
  <c r="N80"/>
  <c r="R80"/>
  <c r="V80"/>
  <c r="H236"/>
  <c r="L236"/>
  <c r="P236"/>
  <c r="T236"/>
  <c r="E322"/>
  <c r="I322"/>
  <c r="M322"/>
  <c r="Q322"/>
  <c r="U322"/>
  <c r="F577"/>
  <c r="C780"/>
  <c r="C796"/>
  <c r="C807"/>
  <c r="C814"/>
  <c r="T889"/>
  <c r="J889"/>
  <c r="N889"/>
  <c r="R889"/>
  <c r="J1103"/>
  <c r="M1304"/>
  <c r="D175"/>
  <c r="D235"/>
  <c r="C229"/>
  <c r="C235"/>
  <c r="D384"/>
  <c r="D192"/>
  <c r="C214"/>
  <c r="C303"/>
  <c r="C321"/>
  <c r="D321"/>
  <c r="D219"/>
  <c r="C216"/>
  <c r="C219"/>
  <c r="Y79"/>
  <c r="Y102"/>
  <c r="Z102"/>
  <c r="Y117"/>
  <c r="Z117"/>
  <c r="Y123"/>
  <c r="Z123"/>
  <c r="E236"/>
  <c r="I236"/>
  <c r="M236"/>
  <c r="Q236"/>
  <c r="U236"/>
  <c r="D214"/>
  <c r="C412"/>
  <c r="D412"/>
  <c r="H577"/>
  <c r="L577"/>
  <c r="C975"/>
  <c r="C976"/>
  <c r="D976"/>
  <c r="C1294"/>
  <c r="G80"/>
  <c r="K80"/>
  <c r="O80"/>
  <c r="S80"/>
  <c r="W80"/>
  <c r="C48"/>
  <c r="W51"/>
  <c r="W52"/>
  <c r="D65"/>
  <c r="C98"/>
  <c r="Y98"/>
  <c r="Z98"/>
  <c r="F236"/>
  <c r="J236"/>
  <c r="N236"/>
  <c r="R236"/>
  <c r="W236"/>
  <c r="G322"/>
  <c r="K322"/>
  <c r="O322"/>
  <c r="S322"/>
  <c r="W322"/>
  <c r="G413"/>
  <c r="K413"/>
  <c r="O413"/>
  <c r="S413"/>
  <c r="W413"/>
  <c r="E413"/>
  <c r="C446"/>
  <c r="E577"/>
  <c r="I577"/>
  <c r="Q977"/>
  <c r="M1055"/>
  <c r="Q1055"/>
  <c r="F1304"/>
  <c r="J1304"/>
  <c r="N1304"/>
  <c r="C584"/>
  <c r="C612"/>
  <c r="D43"/>
  <c r="D79"/>
  <c r="Y88"/>
  <c r="Y120"/>
  <c r="Z120"/>
  <c r="Y126"/>
  <c r="C131"/>
  <c r="C136"/>
  <c r="Y136"/>
  <c r="Z136"/>
  <c r="D151"/>
  <c r="D171"/>
  <c r="V236"/>
  <c r="G236"/>
  <c r="K236"/>
  <c r="O236"/>
  <c r="S236"/>
  <c r="X236"/>
  <c r="H413"/>
  <c r="L413"/>
  <c r="P413"/>
  <c r="T413"/>
  <c r="X413"/>
  <c r="T577"/>
  <c r="X577"/>
  <c r="P777"/>
  <c r="C850"/>
  <c r="C851"/>
  <c r="D851"/>
  <c r="D859"/>
  <c r="C927"/>
  <c r="D1054"/>
  <c r="C717"/>
  <c r="C723"/>
  <c r="C824"/>
  <c r="D855"/>
  <c r="C935"/>
  <c r="C950"/>
  <c r="G977"/>
  <c r="G1020"/>
  <c r="K1020"/>
  <c r="O1020"/>
  <c r="S1020"/>
  <c r="W1020"/>
  <c r="D1050"/>
  <c r="C1065"/>
  <c r="D1171"/>
  <c r="C795"/>
  <c r="C797"/>
  <c r="C801"/>
  <c r="C804"/>
  <c r="C857"/>
  <c r="C859"/>
  <c r="I889"/>
  <c r="U889"/>
  <c r="V977"/>
  <c r="E1055"/>
  <c r="U1055"/>
  <c r="C1052"/>
  <c r="C1054"/>
  <c r="L1055"/>
  <c r="P1055"/>
  <c r="X1055"/>
  <c r="G1103"/>
  <c r="K1103"/>
  <c r="O1103"/>
  <c r="S1103"/>
  <c r="W1103"/>
  <c r="X777"/>
  <c r="T777"/>
  <c r="C803"/>
  <c r="C813"/>
  <c r="C815"/>
  <c r="C820"/>
  <c r="C855"/>
  <c r="F1020"/>
  <c r="V1055"/>
  <c r="H1103"/>
  <c r="L1103"/>
  <c r="P1103"/>
  <c r="X1103"/>
  <c r="E1304"/>
  <c r="U1304"/>
  <c r="D405"/>
  <c r="C399"/>
  <c r="C151"/>
  <c r="C65"/>
  <c r="A395"/>
  <c r="A396"/>
  <c r="A398"/>
  <c r="A399"/>
  <c r="A400"/>
  <c r="A401"/>
  <c r="A402"/>
  <c r="A403"/>
  <c r="A404"/>
  <c r="A407"/>
  <c r="A408"/>
  <c r="A409"/>
  <c r="A410"/>
  <c r="A411"/>
  <c r="A416"/>
  <c r="A417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7"/>
  <c r="A538"/>
  <c r="A539"/>
  <c r="A540"/>
  <c r="A541"/>
  <c r="A542"/>
  <c r="A543"/>
  <c r="A544"/>
  <c r="A545"/>
  <c r="A546"/>
  <c r="A549"/>
  <c r="A550"/>
  <c r="A551"/>
  <c r="A552"/>
  <c r="A553"/>
  <c r="A556"/>
  <c r="A559"/>
  <c r="A563"/>
  <c r="A564"/>
  <c r="A565"/>
  <c r="A566"/>
  <c r="A570"/>
  <c r="A571"/>
  <c r="A575"/>
  <c r="A580"/>
  <c r="A581"/>
  <c r="A582"/>
  <c r="A583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8"/>
  <c r="A609"/>
  <c r="A610"/>
  <c r="A615"/>
  <c r="A616"/>
  <c r="A619"/>
  <c r="A620"/>
  <c r="A621"/>
  <c r="A622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5"/>
  <c r="A686"/>
  <c r="A687"/>
  <c r="A688"/>
  <c r="A689"/>
  <c r="A690"/>
  <c r="A691"/>
  <c r="A692"/>
  <c r="A693"/>
  <c r="A694"/>
  <c r="A695"/>
  <c r="A696"/>
  <c r="A697"/>
  <c r="A698"/>
  <c r="A699"/>
  <c r="A700"/>
  <c r="A703"/>
  <c r="A706"/>
  <c r="A709"/>
  <c r="A710"/>
  <c r="A711"/>
  <c r="A712"/>
  <c r="A713"/>
  <c r="A714"/>
  <c r="A717"/>
  <c r="A718"/>
  <c r="A719"/>
  <c r="A720"/>
  <c r="A721"/>
  <c r="A722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7"/>
  <c r="A838"/>
  <c r="A839"/>
  <c r="A840"/>
  <c r="A841"/>
  <c r="A842"/>
  <c r="A843"/>
  <c r="A844"/>
  <c r="A847"/>
  <c r="A850"/>
  <c r="A853"/>
  <c r="A854"/>
  <c r="A857"/>
  <c r="A858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81"/>
  <c r="A882"/>
  <c r="A883"/>
  <c r="A884"/>
  <c r="A887"/>
  <c r="A892"/>
  <c r="A893"/>
  <c r="A894"/>
  <c r="A895"/>
  <c r="A896"/>
  <c r="A897"/>
  <c r="A898"/>
  <c r="A901"/>
  <c r="A902"/>
  <c r="A903"/>
  <c r="A904"/>
  <c r="A905"/>
  <c r="A906"/>
  <c r="A907"/>
  <c r="A908"/>
  <c r="A909"/>
  <c r="A910"/>
  <c r="A913"/>
  <c r="A914"/>
  <c r="A915"/>
  <c r="A916"/>
  <c r="A917"/>
  <c r="A918"/>
  <c r="Z88"/>
  <c r="Z126"/>
  <c r="C535"/>
  <c r="C577"/>
  <c r="M535"/>
  <c r="M577"/>
  <c r="Q535"/>
  <c r="Q577"/>
  <c r="C22"/>
  <c r="C43"/>
  <c r="C51"/>
  <c r="C52"/>
  <c r="C67"/>
  <c r="C79"/>
  <c r="C153"/>
  <c r="C171"/>
  <c r="C180"/>
  <c r="C192"/>
  <c r="C357"/>
  <c r="C384"/>
  <c r="C391"/>
  <c r="C393"/>
  <c r="D535"/>
  <c r="D577"/>
  <c r="D683"/>
  <c r="C627"/>
  <c r="C683"/>
  <c r="C777"/>
  <c r="E683"/>
  <c r="E1000"/>
  <c r="E1020"/>
  <c r="D998"/>
  <c r="D701"/>
  <c r="H777"/>
  <c r="L777"/>
  <c r="G889"/>
  <c r="K889"/>
  <c r="O889"/>
  <c r="S889"/>
  <c r="W889"/>
  <c r="K977"/>
  <c r="W977"/>
  <c r="D1024"/>
  <c r="C1023"/>
  <c r="C1024"/>
  <c r="F1055"/>
  <c r="N1055"/>
  <c r="C1119"/>
  <c r="D1163"/>
  <c r="Q777"/>
  <c r="U777"/>
  <c r="H889"/>
  <c r="P889"/>
  <c r="X889"/>
  <c r="N777"/>
  <c r="R777"/>
  <c r="I777"/>
  <c r="E889"/>
  <c r="M889"/>
  <c r="Q889"/>
  <c r="E977"/>
  <c r="I977"/>
  <c r="M977"/>
  <c r="U977"/>
  <c r="C952"/>
  <c r="C959"/>
  <c r="D959"/>
  <c r="J1055"/>
  <c r="D1102"/>
  <c r="C784"/>
  <c r="C805"/>
  <c r="F889"/>
  <c r="F977"/>
  <c r="J977"/>
  <c r="R977"/>
  <c r="C911"/>
  <c r="D911"/>
  <c r="S977"/>
  <c r="G777"/>
  <c r="K777"/>
  <c r="O777"/>
  <c r="S777"/>
  <c r="W777"/>
  <c r="C782"/>
  <c r="D845"/>
  <c r="L889"/>
  <c r="V885"/>
  <c r="V889"/>
  <c r="C899"/>
  <c r="V1020"/>
  <c r="G1055"/>
  <c r="K1055"/>
  <c r="O1055"/>
  <c r="S1055"/>
  <c r="W1055"/>
  <c r="C1296"/>
  <c r="C1303"/>
  <c r="D1303"/>
  <c r="C816"/>
  <c r="D885"/>
  <c r="C884"/>
  <c r="C885"/>
  <c r="O977"/>
  <c r="N1020"/>
  <c r="R1020"/>
  <c r="C1026"/>
  <c r="C1027"/>
  <c r="D1027"/>
  <c r="F1103"/>
  <c r="V1103"/>
  <c r="C1280"/>
  <c r="C1287"/>
  <c r="D1287"/>
  <c r="D1294"/>
  <c r="D927"/>
  <c r="C1002"/>
  <c r="C1019"/>
  <c r="D1035"/>
  <c r="C1030"/>
  <c r="C1035"/>
  <c r="R1055"/>
  <c r="C1102"/>
  <c r="C1103"/>
  <c r="C1110"/>
  <c r="K1163"/>
  <c r="I1304"/>
  <c r="Q1304"/>
  <c r="D1270"/>
  <c r="D1271"/>
  <c r="O1304"/>
  <c r="W1304"/>
  <c r="K1304"/>
  <c r="Q1103"/>
  <c r="H1304"/>
  <c r="L1304"/>
  <c r="P1304"/>
  <c r="T1304"/>
  <c r="X1304"/>
  <c r="R1305"/>
  <c r="D1103"/>
  <c r="D322"/>
  <c r="J1305"/>
  <c r="M1305"/>
  <c r="E1305"/>
  <c r="C322"/>
  <c r="S1305"/>
  <c r="D777"/>
  <c r="Z79"/>
  <c r="D413"/>
  <c r="G1305"/>
  <c r="D80"/>
  <c r="C889"/>
  <c r="C236"/>
  <c r="U1305"/>
  <c r="X1305"/>
  <c r="C1055"/>
  <c r="F1305"/>
  <c r="N1305"/>
  <c r="C977"/>
  <c r="D977"/>
  <c r="T1305"/>
  <c r="D1055"/>
  <c r="D236"/>
  <c r="V1305"/>
  <c r="A926"/>
  <c r="A919"/>
  <c r="W1305"/>
  <c r="I1305"/>
  <c r="C1304"/>
  <c r="C413"/>
  <c r="D1000"/>
  <c r="D1020"/>
  <c r="C998"/>
  <c r="C1000"/>
  <c r="C1020"/>
  <c r="P1305"/>
  <c r="K1305"/>
  <c r="Q1305"/>
  <c r="D1304"/>
  <c r="L1305"/>
  <c r="H1305"/>
  <c r="O1305"/>
  <c r="D889"/>
  <c r="C80"/>
  <c r="E636" i="13"/>
  <c r="E627"/>
  <c r="X1303" i="14"/>
  <c r="W1303"/>
  <c r="V1303"/>
  <c r="U1303"/>
  <c r="T1303"/>
  <c r="S1303"/>
  <c r="R1303"/>
  <c r="Q1303"/>
  <c r="P1303"/>
  <c r="O1303"/>
  <c r="N1303"/>
  <c r="M1303"/>
  <c r="L1303"/>
  <c r="K1303"/>
  <c r="J1303"/>
  <c r="I1303"/>
  <c r="H1303"/>
  <c r="G1303"/>
  <c r="F1303"/>
  <c r="E1302"/>
  <c r="E1303"/>
  <c r="D1301"/>
  <c r="C1301"/>
  <c r="D1300"/>
  <c r="C1300"/>
  <c r="D1299"/>
  <c r="C1299"/>
  <c r="D1298"/>
  <c r="C1298"/>
  <c r="D1297"/>
  <c r="C1297"/>
  <c r="D1296"/>
  <c r="C1296"/>
  <c r="X1294"/>
  <c r="W1294"/>
  <c r="V1294"/>
  <c r="U1294"/>
  <c r="T1294"/>
  <c r="S1294"/>
  <c r="R1294"/>
  <c r="Q1294"/>
  <c r="P1294"/>
  <c r="O1294"/>
  <c r="N1294"/>
  <c r="M1294"/>
  <c r="L1294"/>
  <c r="K1294"/>
  <c r="J1294"/>
  <c r="I1294"/>
  <c r="H1294"/>
  <c r="G1294"/>
  <c r="F1294"/>
  <c r="E1294"/>
  <c r="D1293"/>
  <c r="C1293"/>
  <c r="D1292"/>
  <c r="C1292"/>
  <c r="D1291"/>
  <c r="C1291"/>
  <c r="D1290"/>
  <c r="C1290"/>
  <c r="D1289"/>
  <c r="C1289"/>
  <c r="X1287"/>
  <c r="W1287"/>
  <c r="U1287"/>
  <c r="T1287"/>
  <c r="S1287"/>
  <c r="R1287"/>
  <c r="Q1287"/>
  <c r="P1287"/>
  <c r="O1287"/>
  <c r="N1287"/>
  <c r="M1287"/>
  <c r="L1287"/>
  <c r="K1287"/>
  <c r="J1287"/>
  <c r="I1287"/>
  <c r="H1287"/>
  <c r="G1287"/>
  <c r="F1287"/>
  <c r="E1287"/>
  <c r="W1286"/>
  <c r="W1285"/>
  <c r="D1283"/>
  <c r="C1283"/>
  <c r="D1282"/>
  <c r="C1282"/>
  <c r="W1281"/>
  <c r="V1281"/>
  <c r="D1281"/>
  <c r="W1280"/>
  <c r="V1280"/>
  <c r="D1280"/>
  <c r="X1278"/>
  <c r="W1278"/>
  <c r="V1278"/>
  <c r="U1278"/>
  <c r="T1278"/>
  <c r="S1278"/>
  <c r="R1278"/>
  <c r="Q1278"/>
  <c r="P1278"/>
  <c r="O1278"/>
  <c r="N1278"/>
  <c r="M1278"/>
  <c r="L1278"/>
  <c r="K1278"/>
  <c r="J1278"/>
  <c r="I1278"/>
  <c r="H1278"/>
  <c r="G1278"/>
  <c r="F1278"/>
  <c r="E1278"/>
  <c r="D1277"/>
  <c r="X1270"/>
  <c r="X1271"/>
  <c r="W1270"/>
  <c r="W1271"/>
  <c r="V1270"/>
  <c r="V1271"/>
  <c r="U1270"/>
  <c r="U1271"/>
  <c r="T1270"/>
  <c r="T1271"/>
  <c r="S1270"/>
  <c r="S1271"/>
  <c r="R1270"/>
  <c r="R1271"/>
  <c r="Q1270"/>
  <c r="Q1271"/>
  <c r="P1270"/>
  <c r="P1271"/>
  <c r="O1270"/>
  <c r="O1271"/>
  <c r="N1270"/>
  <c r="N1271"/>
  <c r="M1270"/>
  <c r="M1271"/>
  <c r="L1270"/>
  <c r="L1271"/>
  <c r="K1270"/>
  <c r="K1271"/>
  <c r="J1270"/>
  <c r="J1271"/>
  <c r="I1270"/>
  <c r="I1271"/>
  <c r="H1270"/>
  <c r="H1271"/>
  <c r="G1270"/>
  <c r="G1271"/>
  <c r="F1270"/>
  <c r="F1271"/>
  <c r="E1270"/>
  <c r="E1271"/>
  <c r="D1269"/>
  <c r="D1178"/>
  <c r="C1178"/>
  <c r="D1177"/>
  <c r="C1177"/>
  <c r="X1174"/>
  <c r="W1174"/>
  <c r="V1174"/>
  <c r="U1174"/>
  <c r="T1174"/>
  <c r="S1174"/>
  <c r="R1174"/>
  <c r="Q1174"/>
  <c r="P1174"/>
  <c r="O1174"/>
  <c r="N1174"/>
  <c r="M1174"/>
  <c r="L1174"/>
  <c r="K1174"/>
  <c r="J1174"/>
  <c r="I1174"/>
  <c r="H1174"/>
  <c r="G1174"/>
  <c r="F1174"/>
  <c r="E1174"/>
  <c r="C1174"/>
  <c r="D1173"/>
  <c r="D1174"/>
  <c r="X1171"/>
  <c r="W1171"/>
  <c r="V1171"/>
  <c r="U1171"/>
  <c r="T1171"/>
  <c r="S1171"/>
  <c r="R1171"/>
  <c r="Q1171"/>
  <c r="P1171"/>
  <c r="O1171"/>
  <c r="N1171"/>
  <c r="M1171"/>
  <c r="L1171"/>
  <c r="K1171"/>
  <c r="J1171"/>
  <c r="I1171"/>
  <c r="H1171"/>
  <c r="G1171"/>
  <c r="F1171"/>
  <c r="E1171"/>
  <c r="C1169"/>
  <c r="C1171"/>
  <c r="D1168"/>
  <c r="D1167"/>
  <c r="D1166"/>
  <c r="X1163"/>
  <c r="W1163"/>
  <c r="V1163"/>
  <c r="U1163"/>
  <c r="T1163"/>
  <c r="S1163"/>
  <c r="R1163"/>
  <c r="Q1163"/>
  <c r="P1163"/>
  <c r="O1163"/>
  <c r="N1163"/>
  <c r="M1163"/>
  <c r="L1163"/>
  <c r="J1163"/>
  <c r="I1163"/>
  <c r="H1163"/>
  <c r="G1163"/>
  <c r="F1163"/>
  <c r="E1163"/>
  <c r="C1162"/>
  <c r="C1161"/>
  <c r="C1160"/>
  <c r="C1159"/>
  <c r="C1158"/>
  <c r="K1157"/>
  <c r="C1157"/>
  <c r="K1156"/>
  <c r="C1156"/>
  <c r="C1155"/>
  <c r="D1154"/>
  <c r="C1154"/>
  <c r="K1153"/>
  <c r="C1153"/>
  <c r="C1152"/>
  <c r="C1151"/>
  <c r="C1150"/>
  <c r="C1149"/>
  <c r="C1148"/>
  <c r="D1147"/>
  <c r="C1147"/>
  <c r="C1146"/>
  <c r="C1145"/>
  <c r="C1144"/>
  <c r="C1143"/>
  <c r="C1142"/>
  <c r="C1141"/>
  <c r="C1140"/>
  <c r="C1139"/>
  <c r="C1138"/>
  <c r="C1137"/>
  <c r="D1136"/>
  <c r="C1136"/>
  <c r="D1135"/>
  <c r="C1135"/>
  <c r="D1134"/>
  <c r="C1134"/>
  <c r="C1133"/>
  <c r="D1132"/>
  <c r="C1132"/>
  <c r="D1131"/>
  <c r="C1131"/>
  <c r="D1130"/>
  <c r="C1130"/>
  <c r="C1129"/>
  <c r="K1128"/>
  <c r="C1128"/>
  <c r="C1127"/>
  <c r="C1126"/>
  <c r="C1125"/>
  <c r="C1124"/>
  <c r="D1123"/>
  <c r="C1123"/>
  <c r="D1122"/>
  <c r="C1122"/>
  <c r="C1121"/>
  <c r="D1120"/>
  <c r="C1120"/>
  <c r="D1119"/>
  <c r="C1118"/>
  <c r="C1117"/>
  <c r="K1116"/>
  <c r="C1116"/>
  <c r="K1115"/>
  <c r="C1115"/>
  <c r="K1114"/>
  <c r="C1114"/>
  <c r="K1113"/>
  <c r="C1113"/>
  <c r="K1112"/>
  <c r="C1112"/>
  <c r="K1111"/>
  <c r="C1111"/>
  <c r="K1110"/>
  <c r="C1110"/>
  <c r="C1109"/>
  <c r="C1108"/>
  <c r="C1107"/>
  <c r="C1106"/>
  <c r="C1105"/>
  <c r="X1102"/>
  <c r="W1102"/>
  <c r="V1102"/>
  <c r="U1102"/>
  <c r="T1102"/>
  <c r="S1102"/>
  <c r="R1102"/>
  <c r="Q1102"/>
  <c r="P1102"/>
  <c r="O1102"/>
  <c r="N1102"/>
  <c r="M1102"/>
  <c r="L1102"/>
  <c r="K1102"/>
  <c r="J1102"/>
  <c r="I1102"/>
  <c r="H1102"/>
  <c r="G1102"/>
  <c r="F1102"/>
  <c r="E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X1065"/>
  <c r="W1065"/>
  <c r="V1065"/>
  <c r="U1065"/>
  <c r="T1065"/>
  <c r="S1065"/>
  <c r="R1065"/>
  <c r="Q1065"/>
  <c r="P1065"/>
  <c r="O1065"/>
  <c r="N1065"/>
  <c r="M1065"/>
  <c r="L1065"/>
  <c r="K1065"/>
  <c r="J1065"/>
  <c r="I1065"/>
  <c r="H1065"/>
  <c r="G1065"/>
  <c r="F1065"/>
  <c r="E1065"/>
  <c r="D1065"/>
  <c r="C1064"/>
  <c r="C1063"/>
  <c r="C1062"/>
  <c r="C1061"/>
  <c r="X1059"/>
  <c r="W1059"/>
  <c r="V1059"/>
  <c r="U1059"/>
  <c r="T1059"/>
  <c r="S1059"/>
  <c r="R1059"/>
  <c r="Q1059"/>
  <c r="P1059"/>
  <c r="O1059"/>
  <c r="N1059"/>
  <c r="M1059"/>
  <c r="L1059"/>
  <c r="K1059"/>
  <c r="J1059"/>
  <c r="I1059"/>
  <c r="H1059"/>
  <c r="G1059"/>
  <c r="F1059"/>
  <c r="E1059"/>
  <c r="D1058"/>
  <c r="C1058"/>
  <c r="C1059"/>
  <c r="X1054"/>
  <c r="W1054"/>
  <c r="V1054"/>
  <c r="U1054"/>
  <c r="T1054"/>
  <c r="S1054"/>
  <c r="R1054"/>
  <c r="Q1054"/>
  <c r="P1054"/>
  <c r="O1054"/>
  <c r="N1054"/>
  <c r="M1054"/>
  <c r="L1054"/>
  <c r="K1054"/>
  <c r="J1054"/>
  <c r="I1054"/>
  <c r="H1054"/>
  <c r="G1054"/>
  <c r="F1054"/>
  <c r="E1054"/>
  <c r="D1053"/>
  <c r="C1053"/>
  <c r="D1052"/>
  <c r="X1050"/>
  <c r="W1050"/>
  <c r="V1050"/>
  <c r="U1050"/>
  <c r="T1050"/>
  <c r="S1050"/>
  <c r="R1050"/>
  <c r="Q1050"/>
  <c r="P1050"/>
  <c r="O1050"/>
  <c r="N1050"/>
  <c r="M1050"/>
  <c r="L1050"/>
  <c r="K1050"/>
  <c r="J1050"/>
  <c r="I1050"/>
  <c r="H1050"/>
  <c r="G1050"/>
  <c r="F1050"/>
  <c r="E1050"/>
  <c r="D1040"/>
  <c r="C1040"/>
  <c r="D1039"/>
  <c r="C1039"/>
  <c r="D1038"/>
  <c r="C1038"/>
  <c r="D1037"/>
  <c r="X1035"/>
  <c r="W1035"/>
  <c r="V1035"/>
  <c r="U1035"/>
  <c r="T1035"/>
  <c r="S1035"/>
  <c r="R1035"/>
  <c r="Q1035"/>
  <c r="P1035"/>
  <c r="O1035"/>
  <c r="N1035"/>
  <c r="M1035"/>
  <c r="L1035"/>
  <c r="K1035"/>
  <c r="J1035"/>
  <c r="I1035"/>
  <c r="H1035"/>
  <c r="G1035"/>
  <c r="F1035"/>
  <c r="E1035"/>
  <c r="D1034"/>
  <c r="C1034"/>
  <c r="D1033"/>
  <c r="C1033"/>
  <c r="D1032"/>
  <c r="C1032"/>
  <c r="D1031"/>
  <c r="D1030"/>
  <c r="C1030"/>
  <c r="D1029"/>
  <c r="C1029"/>
  <c r="X1027"/>
  <c r="W1027"/>
  <c r="V1027"/>
  <c r="U1027"/>
  <c r="T1027"/>
  <c r="S1027"/>
  <c r="R1027"/>
  <c r="Q1027"/>
  <c r="P1027"/>
  <c r="O1027"/>
  <c r="N1027"/>
  <c r="M1027"/>
  <c r="L1027"/>
  <c r="K1027"/>
  <c r="J1027"/>
  <c r="I1027"/>
  <c r="H1027"/>
  <c r="G1027"/>
  <c r="F1027"/>
  <c r="E1027"/>
  <c r="D1026"/>
  <c r="X1024"/>
  <c r="W1024"/>
  <c r="V1024"/>
  <c r="U1024"/>
  <c r="T1024"/>
  <c r="S1024"/>
  <c r="R1024"/>
  <c r="Q1024"/>
  <c r="P1024"/>
  <c r="O1024"/>
  <c r="N1024"/>
  <c r="M1024"/>
  <c r="L1024"/>
  <c r="K1024"/>
  <c r="J1024"/>
  <c r="I1024"/>
  <c r="H1024"/>
  <c r="G1024"/>
  <c r="F1024"/>
  <c r="E1024"/>
  <c r="D1023"/>
  <c r="D1024"/>
  <c r="X1019"/>
  <c r="W1019"/>
  <c r="U1019"/>
  <c r="T1019"/>
  <c r="S1019"/>
  <c r="R1019"/>
  <c r="Q1019"/>
  <c r="P1019"/>
  <c r="O1019"/>
  <c r="N1019"/>
  <c r="M1019"/>
  <c r="L1019"/>
  <c r="K1019"/>
  <c r="J1019"/>
  <c r="I1019"/>
  <c r="H1019"/>
  <c r="G1019"/>
  <c r="F1019"/>
  <c r="E1019"/>
  <c r="V1002"/>
  <c r="V1019"/>
  <c r="D1002"/>
  <c r="D1019"/>
  <c r="X1000"/>
  <c r="W1000"/>
  <c r="V1000"/>
  <c r="U1000"/>
  <c r="T1000"/>
  <c r="S1000"/>
  <c r="R1000"/>
  <c r="Q1000"/>
  <c r="P1000"/>
  <c r="O1000"/>
  <c r="N1000"/>
  <c r="M1000"/>
  <c r="L1000"/>
  <c r="K1000"/>
  <c r="J1000"/>
  <c r="I1000"/>
  <c r="H1000"/>
  <c r="G1000"/>
  <c r="F1000"/>
  <c r="E1000"/>
  <c r="E999"/>
  <c r="D999"/>
  <c r="C999"/>
  <c r="E998"/>
  <c r="D998"/>
  <c r="X996"/>
  <c r="W996"/>
  <c r="V996"/>
  <c r="U996"/>
  <c r="T996"/>
  <c r="S996"/>
  <c r="R996"/>
  <c r="Q996"/>
  <c r="P996"/>
  <c r="O996"/>
  <c r="N996"/>
  <c r="M996"/>
  <c r="L996"/>
  <c r="K996"/>
  <c r="J996"/>
  <c r="I996"/>
  <c r="H996"/>
  <c r="G996"/>
  <c r="F996"/>
  <c r="E996"/>
  <c r="D996"/>
  <c r="C996"/>
  <c r="Q990"/>
  <c r="P990"/>
  <c r="M990"/>
  <c r="L990"/>
  <c r="I990"/>
  <c r="H990"/>
  <c r="G990"/>
  <c r="F990"/>
  <c r="E990"/>
  <c r="D990"/>
  <c r="C990"/>
  <c r="X976"/>
  <c r="W976"/>
  <c r="V976"/>
  <c r="U976"/>
  <c r="T976"/>
  <c r="S976"/>
  <c r="R976"/>
  <c r="Q976"/>
  <c r="P976"/>
  <c r="O976"/>
  <c r="N976"/>
  <c r="M976"/>
  <c r="L976"/>
  <c r="K976"/>
  <c r="J976"/>
  <c r="I976"/>
  <c r="H976"/>
  <c r="G976"/>
  <c r="F976"/>
  <c r="E976"/>
  <c r="D975"/>
  <c r="C975"/>
  <c r="C976"/>
  <c r="X968"/>
  <c r="X973"/>
  <c r="W968"/>
  <c r="W973"/>
  <c r="V968"/>
  <c r="V973"/>
  <c r="U968"/>
  <c r="U973"/>
  <c r="T968"/>
  <c r="T973"/>
  <c r="S968"/>
  <c r="S973"/>
  <c r="R968"/>
  <c r="R973"/>
  <c r="Q968"/>
  <c r="Q973"/>
  <c r="P968"/>
  <c r="P973"/>
  <c r="O968"/>
  <c r="O973"/>
  <c r="N968"/>
  <c r="N973"/>
  <c r="M968"/>
  <c r="M973"/>
  <c r="L968"/>
  <c r="L973"/>
  <c r="K968"/>
  <c r="K973"/>
  <c r="J968"/>
  <c r="J973"/>
  <c r="I968"/>
  <c r="I973"/>
  <c r="H968"/>
  <c r="H973"/>
  <c r="G968"/>
  <c r="G973"/>
  <c r="F968"/>
  <c r="F973"/>
  <c r="E968"/>
  <c r="E973"/>
  <c r="D968"/>
  <c r="D973"/>
  <c r="C968"/>
  <c r="C973"/>
  <c r="X959"/>
  <c r="W959"/>
  <c r="V959"/>
  <c r="U959"/>
  <c r="T959"/>
  <c r="S959"/>
  <c r="R959"/>
  <c r="Q959"/>
  <c r="P959"/>
  <c r="O959"/>
  <c r="N959"/>
  <c r="M959"/>
  <c r="L959"/>
  <c r="K959"/>
  <c r="J959"/>
  <c r="I959"/>
  <c r="H959"/>
  <c r="G959"/>
  <c r="F959"/>
  <c r="E959"/>
  <c r="D958"/>
  <c r="C958"/>
  <c r="D957"/>
  <c r="C957"/>
  <c r="D956"/>
  <c r="C956"/>
  <c r="D955"/>
  <c r="C955"/>
  <c r="D954"/>
  <c r="C954"/>
  <c r="D953"/>
  <c r="C953"/>
  <c r="D952"/>
  <c r="C952"/>
  <c r="X950"/>
  <c r="W950"/>
  <c r="V950"/>
  <c r="U950"/>
  <c r="T950"/>
  <c r="S950"/>
  <c r="R950"/>
  <c r="Q950"/>
  <c r="P950"/>
  <c r="O950"/>
  <c r="N950"/>
  <c r="M950"/>
  <c r="L950"/>
  <c r="K950"/>
  <c r="J950"/>
  <c r="I950"/>
  <c r="H950"/>
  <c r="G950"/>
  <c r="F950"/>
  <c r="E950"/>
  <c r="D935"/>
  <c r="X933"/>
  <c r="W933"/>
  <c r="V933"/>
  <c r="U933"/>
  <c r="T933"/>
  <c r="S933"/>
  <c r="R933"/>
  <c r="Q933"/>
  <c r="P933"/>
  <c r="O933"/>
  <c r="N933"/>
  <c r="M933"/>
  <c r="L933"/>
  <c r="K933"/>
  <c r="J933"/>
  <c r="I933"/>
  <c r="H933"/>
  <c r="G933"/>
  <c r="F933"/>
  <c r="E933"/>
  <c r="D930"/>
  <c r="D933"/>
  <c r="C929"/>
  <c r="C933"/>
  <c r="X927"/>
  <c r="W927"/>
  <c r="V927"/>
  <c r="U927"/>
  <c r="T927"/>
  <c r="S927"/>
  <c r="R927"/>
  <c r="Q927"/>
  <c r="P927"/>
  <c r="O927"/>
  <c r="N927"/>
  <c r="M927"/>
  <c r="L927"/>
  <c r="K927"/>
  <c r="J927"/>
  <c r="I927"/>
  <c r="H927"/>
  <c r="G927"/>
  <c r="F927"/>
  <c r="E927"/>
  <c r="C926"/>
  <c r="C925"/>
  <c r="C924"/>
  <c r="C923"/>
  <c r="C922"/>
  <c r="C921"/>
  <c r="C920"/>
  <c r="D919"/>
  <c r="C919"/>
  <c r="C918"/>
  <c r="D917"/>
  <c r="C917"/>
  <c r="D916"/>
  <c r="C916"/>
  <c r="C915"/>
  <c r="C914"/>
  <c r="D913"/>
  <c r="C913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D910"/>
  <c r="C910"/>
  <c r="D909"/>
  <c r="C909"/>
  <c r="D908"/>
  <c r="C908"/>
  <c r="D907"/>
  <c r="C907"/>
  <c r="D906"/>
  <c r="C906"/>
  <c r="D905"/>
  <c r="C905"/>
  <c r="D904"/>
  <c r="C904"/>
  <c r="D903"/>
  <c r="D902"/>
  <c r="C902"/>
  <c r="D901"/>
  <c r="C901"/>
  <c r="X899"/>
  <c r="W899"/>
  <c r="V899"/>
  <c r="U899"/>
  <c r="T899"/>
  <c r="S899"/>
  <c r="R899"/>
  <c r="Q899"/>
  <c r="P899"/>
  <c r="O899"/>
  <c r="N899"/>
  <c r="M899"/>
  <c r="L899"/>
  <c r="K899"/>
  <c r="J899"/>
  <c r="I899"/>
  <c r="H899"/>
  <c r="G899"/>
  <c r="F899"/>
  <c r="E899"/>
  <c r="D899"/>
  <c r="C898"/>
  <c r="C897"/>
  <c r="C896"/>
  <c r="C895"/>
  <c r="C894"/>
  <c r="C893"/>
  <c r="C892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G888"/>
  <c r="F888"/>
  <c r="E888"/>
  <c r="D888"/>
  <c r="C888"/>
  <c r="X885"/>
  <c r="W885"/>
  <c r="U885"/>
  <c r="T885"/>
  <c r="S885"/>
  <c r="R885"/>
  <c r="Q885"/>
  <c r="P885"/>
  <c r="O885"/>
  <c r="N885"/>
  <c r="M885"/>
  <c r="L885"/>
  <c r="K885"/>
  <c r="J885"/>
  <c r="I885"/>
  <c r="H885"/>
  <c r="G885"/>
  <c r="F885"/>
  <c r="E885"/>
  <c r="V884"/>
  <c r="D884"/>
  <c r="V883"/>
  <c r="D883"/>
  <c r="D882"/>
  <c r="C882"/>
  <c r="V881"/>
  <c r="D881"/>
  <c r="X879"/>
  <c r="W879"/>
  <c r="V879"/>
  <c r="U879"/>
  <c r="T879"/>
  <c r="S879"/>
  <c r="R879"/>
  <c r="Q879"/>
  <c r="P879"/>
  <c r="O879"/>
  <c r="N879"/>
  <c r="M879"/>
  <c r="L879"/>
  <c r="K879"/>
  <c r="J879"/>
  <c r="I879"/>
  <c r="H879"/>
  <c r="G879"/>
  <c r="F879"/>
  <c r="E879"/>
  <c r="D879"/>
  <c r="C879"/>
  <c r="X859"/>
  <c r="W859"/>
  <c r="V859"/>
  <c r="U859"/>
  <c r="T859"/>
  <c r="S859"/>
  <c r="R859"/>
  <c r="Q859"/>
  <c r="P859"/>
  <c r="O859"/>
  <c r="N859"/>
  <c r="M859"/>
  <c r="L859"/>
  <c r="K859"/>
  <c r="J859"/>
  <c r="I859"/>
  <c r="H859"/>
  <c r="G859"/>
  <c r="F859"/>
  <c r="E859"/>
  <c r="D858"/>
  <c r="C858"/>
  <c r="D857"/>
  <c r="X855"/>
  <c r="W855"/>
  <c r="V855"/>
  <c r="U855"/>
  <c r="T855"/>
  <c r="S855"/>
  <c r="R855"/>
  <c r="Q855"/>
  <c r="P855"/>
  <c r="O855"/>
  <c r="N855"/>
  <c r="M855"/>
  <c r="L855"/>
  <c r="K855"/>
  <c r="J855"/>
  <c r="I855"/>
  <c r="H855"/>
  <c r="G855"/>
  <c r="F855"/>
  <c r="E855"/>
  <c r="D854"/>
  <c r="C854"/>
  <c r="D853"/>
  <c r="X851"/>
  <c r="W851"/>
  <c r="U851"/>
  <c r="T851"/>
  <c r="S851"/>
  <c r="R851"/>
  <c r="Q851"/>
  <c r="P851"/>
  <c r="O851"/>
  <c r="N851"/>
  <c r="M851"/>
  <c r="L851"/>
  <c r="K851"/>
  <c r="J851"/>
  <c r="I851"/>
  <c r="H851"/>
  <c r="G851"/>
  <c r="F851"/>
  <c r="E851"/>
  <c r="V850"/>
  <c r="V851"/>
  <c r="D850"/>
  <c r="X848"/>
  <c r="W848"/>
  <c r="V848"/>
  <c r="U848"/>
  <c r="T848"/>
  <c r="S848"/>
  <c r="R848"/>
  <c r="Q848"/>
  <c r="P848"/>
  <c r="O848"/>
  <c r="N848"/>
  <c r="M848"/>
  <c r="L848"/>
  <c r="K848"/>
  <c r="J848"/>
  <c r="I848"/>
  <c r="H848"/>
  <c r="G848"/>
  <c r="F848"/>
  <c r="E848"/>
  <c r="D848"/>
  <c r="C847"/>
  <c r="C848"/>
  <c r="X845"/>
  <c r="W845"/>
  <c r="V845"/>
  <c r="U845"/>
  <c r="T845"/>
  <c r="S845"/>
  <c r="R845"/>
  <c r="Q845"/>
  <c r="P845"/>
  <c r="O845"/>
  <c r="N845"/>
  <c r="M845"/>
  <c r="L845"/>
  <c r="K845"/>
  <c r="J845"/>
  <c r="I845"/>
  <c r="H845"/>
  <c r="G845"/>
  <c r="F845"/>
  <c r="C844"/>
  <c r="C843"/>
  <c r="C842"/>
  <c r="D841"/>
  <c r="C841"/>
  <c r="D840"/>
  <c r="C840"/>
  <c r="D839"/>
  <c r="C839"/>
  <c r="D838"/>
  <c r="C838"/>
  <c r="E837"/>
  <c r="X833"/>
  <c r="X834"/>
  <c r="W833"/>
  <c r="W834"/>
  <c r="V833"/>
  <c r="V834"/>
  <c r="U833"/>
  <c r="U834"/>
  <c r="T833"/>
  <c r="T834"/>
  <c r="S833"/>
  <c r="S834"/>
  <c r="R833"/>
  <c r="R834"/>
  <c r="Q833"/>
  <c r="Q834"/>
  <c r="P833"/>
  <c r="P834"/>
  <c r="O833"/>
  <c r="O834"/>
  <c r="N833"/>
  <c r="N834"/>
  <c r="M833"/>
  <c r="M834"/>
  <c r="L833"/>
  <c r="L834"/>
  <c r="K833"/>
  <c r="K834"/>
  <c r="J833"/>
  <c r="J834"/>
  <c r="I833"/>
  <c r="I834"/>
  <c r="H833"/>
  <c r="H834"/>
  <c r="G833"/>
  <c r="G834"/>
  <c r="F833"/>
  <c r="F834"/>
  <c r="E833"/>
  <c r="E834"/>
  <c r="U832"/>
  <c r="O832"/>
  <c r="U831"/>
  <c r="O831"/>
  <c r="M830"/>
  <c r="C830"/>
  <c r="U829"/>
  <c r="C829"/>
  <c r="U828"/>
  <c r="C828"/>
  <c r="U827"/>
  <c r="C827"/>
  <c r="U826"/>
  <c r="C826"/>
  <c r="U825"/>
  <c r="C825"/>
  <c r="U824"/>
  <c r="M824"/>
  <c r="U823"/>
  <c r="C823"/>
  <c r="M822"/>
  <c r="C822"/>
  <c r="U821"/>
  <c r="C821"/>
  <c r="U820"/>
  <c r="M820"/>
  <c r="M819"/>
  <c r="C819"/>
  <c r="W818"/>
  <c r="C818"/>
  <c r="C817"/>
  <c r="U816"/>
  <c r="Q816"/>
  <c r="U815"/>
  <c r="Q815"/>
  <c r="M815"/>
  <c r="U814"/>
  <c r="Q814"/>
  <c r="M814"/>
  <c r="U813"/>
  <c r="Q813"/>
  <c r="M813"/>
  <c r="U812"/>
  <c r="Q812"/>
  <c r="U811"/>
  <c r="Q811"/>
  <c r="U810"/>
  <c r="Q810"/>
  <c r="C809"/>
  <c r="U808"/>
  <c r="Q808"/>
  <c r="U807"/>
  <c r="Q807"/>
  <c r="C807"/>
  <c r="U806"/>
  <c r="Q806"/>
  <c r="U805"/>
  <c r="Q805"/>
  <c r="M805"/>
  <c r="U804"/>
  <c r="Q804"/>
  <c r="M804"/>
  <c r="U803"/>
  <c r="Q803"/>
  <c r="U802"/>
  <c r="Q802"/>
  <c r="U801"/>
  <c r="Q801"/>
  <c r="U800"/>
  <c r="Q800"/>
  <c r="U799"/>
  <c r="Q799"/>
  <c r="U798"/>
  <c r="C798"/>
  <c r="U797"/>
  <c r="Q797"/>
  <c r="U796"/>
  <c r="Q796"/>
  <c r="U795"/>
  <c r="Q795"/>
  <c r="C794"/>
  <c r="C793"/>
  <c r="M792"/>
  <c r="C792"/>
  <c r="C791"/>
  <c r="Q790"/>
  <c r="C790"/>
  <c r="D789"/>
  <c r="M788"/>
  <c r="C788"/>
  <c r="O787"/>
  <c r="C787"/>
  <c r="Q786"/>
  <c r="O786"/>
  <c r="U785"/>
  <c r="O785"/>
  <c r="U784"/>
  <c r="O784"/>
  <c r="U783"/>
  <c r="O783"/>
  <c r="Q782"/>
  <c r="O782"/>
  <c r="M782"/>
  <c r="U781"/>
  <c r="O781"/>
  <c r="M781"/>
  <c r="O780"/>
  <c r="M780"/>
  <c r="S776"/>
  <c r="Q776"/>
  <c r="O776"/>
  <c r="M776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C775"/>
  <c r="D774"/>
  <c r="D773"/>
  <c r="D772"/>
  <c r="D771"/>
  <c r="D769"/>
  <c r="D775"/>
  <c r="D768"/>
  <c r="D767"/>
  <c r="D765"/>
  <c r="D764"/>
  <c r="D763"/>
  <c r="D760"/>
  <c r="D755"/>
  <c r="D747"/>
  <c r="D745"/>
  <c r="D742"/>
  <c r="D740"/>
  <c r="D738"/>
  <c r="X723"/>
  <c r="W723"/>
  <c r="V723"/>
  <c r="U723"/>
  <c r="T723"/>
  <c r="S723"/>
  <c r="R723"/>
  <c r="Q723"/>
  <c r="P723"/>
  <c r="O723"/>
  <c r="N723"/>
  <c r="M723"/>
  <c r="L723"/>
  <c r="K723"/>
  <c r="J723"/>
  <c r="I723"/>
  <c r="H723"/>
  <c r="G723"/>
  <c r="F723"/>
  <c r="E723"/>
  <c r="D717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X707"/>
  <c r="W707"/>
  <c r="V707"/>
  <c r="U707"/>
  <c r="T707"/>
  <c r="S707"/>
  <c r="R707"/>
  <c r="Q707"/>
  <c r="P707"/>
  <c r="O707"/>
  <c r="N707"/>
  <c r="M707"/>
  <c r="L707"/>
  <c r="K707"/>
  <c r="J707"/>
  <c r="I707"/>
  <c r="H707"/>
  <c r="G707"/>
  <c r="F707"/>
  <c r="E707"/>
  <c r="D706"/>
  <c r="X704"/>
  <c r="W704"/>
  <c r="V704"/>
  <c r="U704"/>
  <c r="T704"/>
  <c r="S704"/>
  <c r="R704"/>
  <c r="Q704"/>
  <c r="P704"/>
  <c r="O704"/>
  <c r="N704"/>
  <c r="M704"/>
  <c r="L704"/>
  <c r="K704"/>
  <c r="J704"/>
  <c r="I704"/>
  <c r="H704"/>
  <c r="G704"/>
  <c r="F704"/>
  <c r="E704"/>
  <c r="D703"/>
  <c r="C703"/>
  <c r="C704"/>
  <c r="X701"/>
  <c r="W701"/>
  <c r="U701"/>
  <c r="T701"/>
  <c r="S701"/>
  <c r="R701"/>
  <c r="Q701"/>
  <c r="P701"/>
  <c r="O701"/>
  <c r="N701"/>
  <c r="M701"/>
  <c r="L701"/>
  <c r="K701"/>
  <c r="J701"/>
  <c r="I701"/>
  <c r="H701"/>
  <c r="G701"/>
  <c r="F701"/>
  <c r="D700"/>
  <c r="C700"/>
  <c r="D699"/>
  <c r="C699"/>
  <c r="C698"/>
  <c r="C697"/>
  <c r="D696"/>
  <c r="C696"/>
  <c r="D695"/>
  <c r="C695"/>
  <c r="D694"/>
  <c r="C694"/>
  <c r="D693"/>
  <c r="C693"/>
  <c r="D692"/>
  <c r="C692"/>
  <c r="D691"/>
  <c r="C691"/>
  <c r="C690"/>
  <c r="D689"/>
  <c r="C689"/>
  <c r="D688"/>
  <c r="C688"/>
  <c r="D687"/>
  <c r="C687"/>
  <c r="C686"/>
  <c r="V685"/>
  <c r="V701"/>
  <c r="E685"/>
  <c r="D685"/>
  <c r="D701"/>
  <c r="X683"/>
  <c r="W683"/>
  <c r="V683"/>
  <c r="U683"/>
  <c r="T683"/>
  <c r="S683"/>
  <c r="R683"/>
  <c r="Q683"/>
  <c r="P683"/>
  <c r="O683"/>
  <c r="N683"/>
  <c r="M683"/>
  <c r="L683"/>
  <c r="K683"/>
  <c r="J683"/>
  <c r="I683"/>
  <c r="H683"/>
  <c r="G683"/>
  <c r="F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E636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E627"/>
  <c r="E683"/>
  <c r="D627"/>
  <c r="C623"/>
  <c r="X617"/>
  <c r="X624"/>
  <c r="W617"/>
  <c r="W624"/>
  <c r="V617"/>
  <c r="V624"/>
  <c r="U617"/>
  <c r="U624"/>
  <c r="T617"/>
  <c r="T624"/>
  <c r="S617"/>
  <c r="S624"/>
  <c r="R617"/>
  <c r="R624"/>
  <c r="Q617"/>
  <c r="Q624"/>
  <c r="P617"/>
  <c r="P624"/>
  <c r="O617"/>
  <c r="O624"/>
  <c r="N617"/>
  <c r="N624"/>
  <c r="M617"/>
  <c r="M624"/>
  <c r="L617"/>
  <c r="L624"/>
  <c r="K617"/>
  <c r="K624"/>
  <c r="J617"/>
  <c r="J624"/>
  <c r="I617"/>
  <c r="I624"/>
  <c r="H617"/>
  <c r="H624"/>
  <c r="G617"/>
  <c r="G624"/>
  <c r="F617"/>
  <c r="F624"/>
  <c r="E617"/>
  <c r="E624"/>
  <c r="D617"/>
  <c r="D624"/>
  <c r="C616"/>
  <c r="C615"/>
  <c r="X611"/>
  <c r="W611"/>
  <c r="V611"/>
  <c r="U611"/>
  <c r="T611"/>
  <c r="S611"/>
  <c r="R611"/>
  <c r="Q611"/>
  <c r="P611"/>
  <c r="O611"/>
  <c r="N611"/>
  <c r="L611"/>
  <c r="K611"/>
  <c r="J611"/>
  <c r="E611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X584"/>
  <c r="X612"/>
  <c r="W584"/>
  <c r="W612"/>
  <c r="V584"/>
  <c r="V612"/>
  <c r="U584"/>
  <c r="U612"/>
  <c r="T584"/>
  <c r="T612"/>
  <c r="S584"/>
  <c r="S612"/>
  <c r="R584"/>
  <c r="R612"/>
  <c r="Q584"/>
  <c r="Q612"/>
  <c r="P584"/>
  <c r="P612"/>
  <c r="O584"/>
  <c r="O612"/>
  <c r="N584"/>
  <c r="N612"/>
  <c r="M584"/>
  <c r="M612"/>
  <c r="L584"/>
  <c r="L612"/>
  <c r="K584"/>
  <c r="K612"/>
  <c r="J584"/>
  <c r="J612"/>
  <c r="I584"/>
  <c r="I612"/>
  <c r="H584"/>
  <c r="H612"/>
  <c r="G584"/>
  <c r="G612"/>
  <c r="F584"/>
  <c r="F612"/>
  <c r="E584"/>
  <c r="E612"/>
  <c r="D584"/>
  <c r="D612"/>
  <c r="C583"/>
  <c r="C582"/>
  <c r="C581"/>
  <c r="C580"/>
  <c r="R572"/>
  <c r="N572"/>
  <c r="M572"/>
  <c r="C572"/>
  <c r="U567"/>
  <c r="S567"/>
  <c r="Q567"/>
  <c r="M567"/>
  <c r="C567"/>
  <c r="T557"/>
  <c r="S557"/>
  <c r="R557"/>
  <c r="Q557"/>
  <c r="N557"/>
  <c r="M557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49"/>
  <c r="X547"/>
  <c r="W547"/>
  <c r="V547"/>
  <c r="U547"/>
  <c r="T547"/>
  <c r="S547"/>
  <c r="R547"/>
  <c r="Q547"/>
  <c r="P547"/>
  <c r="O547"/>
  <c r="N547"/>
  <c r="M547"/>
  <c r="L547"/>
  <c r="K547"/>
  <c r="J547"/>
  <c r="I547"/>
  <c r="H547"/>
  <c r="G547"/>
  <c r="F547"/>
  <c r="E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X535"/>
  <c r="W535"/>
  <c r="V535"/>
  <c r="U535"/>
  <c r="T535"/>
  <c r="S535"/>
  <c r="R535"/>
  <c r="P535"/>
  <c r="O535"/>
  <c r="N535"/>
  <c r="L535"/>
  <c r="K535"/>
  <c r="J535"/>
  <c r="I535"/>
  <c r="H535"/>
  <c r="G535"/>
  <c r="F535"/>
  <c r="E535"/>
  <c r="D534"/>
  <c r="C534"/>
  <c r="D533"/>
  <c r="C533"/>
  <c r="C532"/>
  <c r="C531"/>
  <c r="C530"/>
  <c r="D529"/>
  <c r="C529"/>
  <c r="D528"/>
  <c r="C528"/>
  <c r="D527"/>
  <c r="C527"/>
  <c r="D526"/>
  <c r="C526"/>
  <c r="C525"/>
  <c r="C524"/>
  <c r="C523"/>
  <c r="C522"/>
  <c r="C521"/>
  <c r="C520"/>
  <c r="C519"/>
  <c r="C518"/>
  <c r="C517"/>
  <c r="C515"/>
  <c r="C514"/>
  <c r="D513"/>
  <c r="C513"/>
  <c r="C512"/>
  <c r="C511"/>
  <c r="C510"/>
  <c r="C509"/>
  <c r="C508"/>
  <c r="C506"/>
  <c r="Q505"/>
  <c r="C505"/>
  <c r="C504"/>
  <c r="C500"/>
  <c r="C499"/>
  <c r="C498"/>
  <c r="C497"/>
  <c r="C496"/>
  <c r="C495"/>
  <c r="C490"/>
  <c r="C489"/>
  <c r="Q486"/>
  <c r="C486"/>
  <c r="C484"/>
  <c r="C483"/>
  <c r="C481"/>
  <c r="C480"/>
  <c r="C479"/>
  <c r="C478"/>
  <c r="C477"/>
  <c r="C476"/>
  <c r="D475"/>
  <c r="C475"/>
  <c r="D474"/>
  <c r="C474"/>
  <c r="D473"/>
  <c r="C473"/>
  <c r="D472"/>
  <c r="C472"/>
  <c r="C471"/>
  <c r="C470"/>
  <c r="C469"/>
  <c r="C467"/>
  <c r="C466"/>
  <c r="C465"/>
  <c r="C464"/>
  <c r="Q463"/>
  <c r="C463"/>
  <c r="C462"/>
  <c r="C460"/>
  <c r="C459"/>
  <c r="C457"/>
  <c r="C456"/>
  <c r="C455"/>
  <c r="C454"/>
  <c r="C453"/>
  <c r="D452"/>
  <c r="C452"/>
  <c r="D451"/>
  <c r="C451"/>
  <c r="D450"/>
  <c r="C450"/>
  <c r="D449"/>
  <c r="C449"/>
  <c r="D448"/>
  <c r="C448"/>
  <c r="D447"/>
  <c r="C447"/>
  <c r="Q446"/>
  <c r="M446"/>
  <c r="Q444"/>
  <c r="C444"/>
  <c r="Q443"/>
  <c r="C443"/>
  <c r="Q442"/>
  <c r="C442"/>
  <c r="D440"/>
  <c r="C440"/>
  <c r="D439"/>
  <c r="C439"/>
  <c r="C435"/>
  <c r="C434"/>
  <c r="D433"/>
  <c r="C433"/>
  <c r="D432"/>
  <c r="C432"/>
  <c r="D431"/>
  <c r="C431"/>
  <c r="C430"/>
  <c r="C428"/>
  <c r="C427"/>
  <c r="C426"/>
  <c r="M423"/>
  <c r="C423"/>
  <c r="X418"/>
  <c r="X419"/>
  <c r="W418"/>
  <c r="W419"/>
  <c r="V418"/>
  <c r="V419"/>
  <c r="U418"/>
  <c r="U419"/>
  <c r="T418"/>
  <c r="T419"/>
  <c r="S418"/>
  <c r="S419"/>
  <c r="R418"/>
  <c r="R419"/>
  <c r="Q418"/>
  <c r="Q419"/>
  <c r="P418"/>
  <c r="P419"/>
  <c r="O418"/>
  <c r="O419"/>
  <c r="N418"/>
  <c r="N419"/>
  <c r="M418"/>
  <c r="M419"/>
  <c r="L418"/>
  <c r="L419"/>
  <c r="K418"/>
  <c r="K419"/>
  <c r="J418"/>
  <c r="J419"/>
  <c r="I418"/>
  <c r="I419"/>
  <c r="H418"/>
  <c r="H419"/>
  <c r="G418"/>
  <c r="G419"/>
  <c r="F418"/>
  <c r="F419"/>
  <c r="E418"/>
  <c r="E419"/>
  <c r="C417"/>
  <c r="D416"/>
  <c r="C416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1"/>
  <c r="C411"/>
  <c r="D410"/>
  <c r="C410"/>
  <c r="D409"/>
  <c r="C409"/>
  <c r="D408"/>
  <c r="D407"/>
  <c r="C407"/>
  <c r="X405"/>
  <c r="W405"/>
  <c r="U405"/>
  <c r="T405"/>
  <c r="S405"/>
  <c r="R405"/>
  <c r="Q405"/>
  <c r="P405"/>
  <c r="O405"/>
  <c r="N405"/>
  <c r="M405"/>
  <c r="L405"/>
  <c r="K405"/>
  <c r="J405"/>
  <c r="I405"/>
  <c r="H405"/>
  <c r="G405"/>
  <c r="F405"/>
  <c r="V401"/>
  <c r="D401"/>
  <c r="D400"/>
  <c r="C400"/>
  <c r="V399"/>
  <c r="E399"/>
  <c r="E405"/>
  <c r="D398"/>
  <c r="C398"/>
  <c r="C405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D392"/>
  <c r="C392"/>
  <c r="E391"/>
  <c r="E393"/>
  <c r="D391"/>
  <c r="C391"/>
  <c r="O389"/>
  <c r="N389"/>
  <c r="M389"/>
  <c r="L389"/>
  <c r="K389"/>
  <c r="J389"/>
  <c r="I389"/>
  <c r="H389"/>
  <c r="F389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1"/>
  <c r="C381"/>
  <c r="D377"/>
  <c r="C377"/>
  <c r="D376"/>
  <c r="C376"/>
  <c r="D362"/>
  <c r="C362"/>
  <c r="D361"/>
  <c r="C361"/>
  <c r="D360"/>
  <c r="C360"/>
  <c r="D359"/>
  <c r="C359"/>
  <c r="D358"/>
  <c r="C358"/>
  <c r="D357"/>
  <c r="C357"/>
  <c r="X321"/>
  <c r="W321"/>
  <c r="M321"/>
  <c r="L321"/>
  <c r="E321"/>
  <c r="D303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C296"/>
  <c r="C295"/>
  <c r="C294"/>
  <c r="C293"/>
  <c r="D280"/>
  <c r="C280"/>
  <c r="D279"/>
  <c r="C279"/>
  <c r="D278"/>
  <c r="C278"/>
  <c r="D277"/>
  <c r="C277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4"/>
  <c r="C273"/>
  <c r="C275"/>
  <c r="X271"/>
  <c r="W271"/>
  <c r="V271"/>
  <c r="U271"/>
  <c r="U322"/>
  <c r="T271"/>
  <c r="S271"/>
  <c r="S322"/>
  <c r="R271"/>
  <c r="Q271"/>
  <c r="Q322"/>
  <c r="P271"/>
  <c r="O271"/>
  <c r="N271"/>
  <c r="M271"/>
  <c r="L271"/>
  <c r="K271"/>
  <c r="K322"/>
  <c r="J271"/>
  <c r="I271"/>
  <c r="I322"/>
  <c r="H271"/>
  <c r="G271"/>
  <c r="F271"/>
  <c r="E271"/>
  <c r="D270"/>
  <c r="C270"/>
  <c r="D269"/>
  <c r="C269"/>
  <c r="D268"/>
  <c r="C268"/>
  <c r="D267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4"/>
  <c r="C234"/>
  <c r="D229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C227"/>
  <c r="D226"/>
  <c r="D227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3"/>
  <c r="C222"/>
  <c r="C224"/>
  <c r="C221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8"/>
  <c r="C218"/>
  <c r="D217"/>
  <c r="C217"/>
  <c r="D216"/>
  <c r="C216"/>
  <c r="X214"/>
  <c r="W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3"/>
  <c r="C213"/>
  <c r="V212"/>
  <c r="D212"/>
  <c r="V211"/>
  <c r="D211"/>
  <c r="V210"/>
  <c r="D210"/>
  <c r="D206"/>
  <c r="D205"/>
  <c r="D204"/>
  <c r="D203"/>
  <c r="D202"/>
  <c r="D201"/>
  <c r="D200"/>
  <c r="D199"/>
  <c r="D197"/>
  <c r="D196"/>
  <c r="D195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7"/>
  <c r="X175"/>
  <c r="W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V174"/>
  <c r="V175"/>
  <c r="D174"/>
  <c r="D173"/>
  <c r="C173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C170"/>
  <c r="C169"/>
  <c r="C168"/>
  <c r="C167"/>
  <c r="C166"/>
  <c r="C165"/>
  <c r="C164"/>
  <c r="C163"/>
  <c r="C162"/>
  <c r="C161"/>
  <c r="D160"/>
  <c r="C160"/>
  <c r="D159"/>
  <c r="C159"/>
  <c r="D158"/>
  <c r="C158"/>
  <c r="D157"/>
  <c r="C157"/>
  <c r="D156"/>
  <c r="C156"/>
  <c r="D155"/>
  <c r="C155"/>
  <c r="D154"/>
  <c r="C154"/>
  <c r="D153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0"/>
  <c r="C150"/>
  <c r="D149"/>
  <c r="C149"/>
  <c r="D148"/>
  <c r="C148"/>
  <c r="D147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2"/>
  <c r="C143"/>
  <c r="X140"/>
  <c r="X144"/>
  <c r="W140"/>
  <c r="W144"/>
  <c r="V140"/>
  <c r="V144"/>
  <c r="U140"/>
  <c r="U144"/>
  <c r="T140"/>
  <c r="T144"/>
  <c r="S140"/>
  <c r="S144"/>
  <c r="R140"/>
  <c r="R144"/>
  <c r="Q140"/>
  <c r="Q144"/>
  <c r="P140"/>
  <c r="P144"/>
  <c r="O140"/>
  <c r="O144"/>
  <c r="N140"/>
  <c r="N144"/>
  <c r="M140"/>
  <c r="M144"/>
  <c r="L140"/>
  <c r="L144"/>
  <c r="K140"/>
  <c r="K144"/>
  <c r="J140"/>
  <c r="J144"/>
  <c r="I140"/>
  <c r="I144"/>
  <c r="H140"/>
  <c r="H144"/>
  <c r="G140"/>
  <c r="G144"/>
  <c r="F140"/>
  <c r="F144"/>
  <c r="E140"/>
  <c r="E144"/>
  <c r="D139"/>
  <c r="D140"/>
  <c r="D144"/>
  <c r="C138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5"/>
  <c r="C134"/>
  <c r="C133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0"/>
  <c r="C129"/>
  <c r="C128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5"/>
  <c r="C126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2"/>
  <c r="C123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19"/>
  <c r="C120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6"/>
  <c r="C115"/>
  <c r="C114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1"/>
  <c r="C110"/>
  <c r="C112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7"/>
  <c r="C108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4"/>
  <c r="C105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1"/>
  <c r="C10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7"/>
  <c r="C96"/>
  <c r="C95"/>
  <c r="C94"/>
  <c r="C93"/>
  <c r="C92"/>
  <c r="C91"/>
  <c r="C90"/>
  <c r="X88"/>
  <c r="M88"/>
  <c r="L88"/>
  <c r="C87"/>
  <c r="C88"/>
  <c r="C84"/>
  <c r="C83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C55"/>
  <c r="D54"/>
  <c r="C54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X51"/>
  <c r="X52"/>
  <c r="C50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7"/>
  <c r="C46"/>
  <c r="D45"/>
  <c r="C45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C16"/>
  <c r="D15"/>
  <c r="C15"/>
  <c r="D14"/>
  <c r="C14"/>
  <c r="D13"/>
  <c r="C13"/>
  <c r="D12"/>
  <c r="C12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5"/>
  <c r="A46"/>
  <c r="A47"/>
  <c r="A50"/>
  <c r="A51"/>
  <c r="A54"/>
  <c r="A55"/>
  <c r="A56"/>
  <c r="A57"/>
  <c r="A58"/>
  <c r="A59"/>
  <c r="A60"/>
  <c r="A61"/>
  <c r="A62"/>
  <c r="A63"/>
  <c r="A64"/>
  <c r="A67"/>
  <c r="A68"/>
  <c r="A69"/>
  <c r="A70"/>
  <c r="A71"/>
  <c r="A72"/>
  <c r="A73"/>
  <c r="A74"/>
  <c r="A75"/>
  <c r="A76"/>
  <c r="A77"/>
  <c r="A78"/>
  <c r="A83"/>
  <c r="A84"/>
  <c r="A87"/>
  <c r="A90"/>
  <c r="A91"/>
  <c r="A92"/>
  <c r="A93"/>
  <c r="A94"/>
  <c r="A95"/>
  <c r="A96"/>
  <c r="A97"/>
  <c r="A100"/>
  <c r="A101"/>
  <c r="A104"/>
  <c r="A107"/>
  <c r="A110"/>
  <c r="A111"/>
  <c r="A114"/>
  <c r="A115"/>
  <c r="A116"/>
  <c r="A119"/>
  <c r="A122"/>
  <c r="A125"/>
  <c r="A128"/>
  <c r="A129"/>
  <c r="A130"/>
  <c r="A133"/>
  <c r="A134"/>
  <c r="A135"/>
  <c r="A138"/>
  <c r="A139"/>
  <c r="A142"/>
  <c r="A147"/>
  <c r="A148"/>
  <c r="A149"/>
  <c r="A150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3"/>
  <c r="A174"/>
  <c r="A177"/>
  <c r="A180"/>
  <c r="A181"/>
  <c r="A182"/>
  <c r="A183"/>
  <c r="A184"/>
  <c r="A185"/>
  <c r="A186"/>
  <c r="A187"/>
  <c r="A188"/>
  <c r="A189"/>
  <c r="A190"/>
  <c r="A191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6"/>
  <c r="A217"/>
  <c r="A218"/>
  <c r="A221"/>
  <c r="A222"/>
  <c r="A223"/>
  <c r="A226"/>
  <c r="A229"/>
  <c r="A230"/>
  <c r="A231"/>
  <c r="A232"/>
  <c r="A233"/>
  <c r="A234"/>
  <c r="A239"/>
  <c r="A240"/>
  <c r="A241"/>
  <c r="A242"/>
  <c r="A243"/>
  <c r="A244"/>
  <c r="A245"/>
  <c r="A246"/>
  <c r="A247"/>
  <c r="A248"/>
  <c r="A249"/>
  <c r="A250"/>
  <c r="A254"/>
  <c r="A255"/>
  <c r="A256"/>
  <c r="A257"/>
  <c r="A258"/>
  <c r="A259"/>
  <c r="A260"/>
  <c r="A261"/>
  <c r="A262"/>
  <c r="A263"/>
  <c r="A264"/>
  <c r="A267"/>
  <c r="A268"/>
  <c r="A269"/>
  <c r="A270"/>
  <c r="A273"/>
  <c r="A274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6"/>
  <c r="A387"/>
  <c r="A388"/>
  <c r="A391"/>
  <c r="A392"/>
  <c r="D11"/>
  <c r="C11"/>
  <c r="C211"/>
  <c r="D399"/>
  <c r="C401"/>
  <c r="E701"/>
  <c r="C811"/>
  <c r="C883"/>
  <c r="V1287"/>
  <c r="D1302"/>
  <c r="C1302"/>
  <c r="D214"/>
  <c r="V405"/>
  <c r="C617"/>
  <c r="C624"/>
  <c r="V885"/>
  <c r="C1305" i="15"/>
  <c r="A920"/>
  <c r="A921"/>
  <c r="A922"/>
  <c r="A923"/>
  <c r="A924"/>
  <c r="A925"/>
  <c r="A929"/>
  <c r="A930"/>
  <c r="A931"/>
  <c r="A932"/>
  <c r="A935"/>
  <c r="A936"/>
  <c r="A937"/>
  <c r="A938"/>
  <c r="A939"/>
  <c r="A940"/>
  <c r="A941"/>
  <c r="A942"/>
  <c r="A943"/>
  <c r="A944"/>
  <c r="A945"/>
  <c r="A946"/>
  <c r="A947"/>
  <c r="A948"/>
  <c r="A949"/>
  <c r="A952"/>
  <c r="A953"/>
  <c r="A954"/>
  <c r="A955"/>
  <c r="A956"/>
  <c r="A957"/>
  <c r="A958"/>
  <c r="A961"/>
  <c r="A962"/>
  <c r="A963"/>
  <c r="A964"/>
  <c r="A965"/>
  <c r="A966"/>
  <c r="A967"/>
  <c r="A970"/>
  <c r="A971"/>
  <c r="A972"/>
  <c r="A975"/>
  <c r="A980"/>
  <c r="A981"/>
  <c r="A982"/>
  <c r="A983"/>
  <c r="A984"/>
  <c r="A985"/>
  <c r="A986"/>
  <c r="A987"/>
  <c r="D1305"/>
  <c r="C48" i="14"/>
  <c r="W51"/>
  <c r="E322"/>
  <c r="M322"/>
  <c r="R577"/>
  <c r="C782"/>
  <c r="C1002"/>
  <c r="C1019"/>
  <c r="N1020"/>
  <c r="C85"/>
  <c r="C783"/>
  <c r="C812"/>
  <c r="C831"/>
  <c r="D976"/>
  <c r="C1023"/>
  <c r="C1024"/>
  <c r="M80"/>
  <c r="Q80"/>
  <c r="C786"/>
  <c r="L977"/>
  <c r="E1020"/>
  <c r="I1020"/>
  <c r="M1020"/>
  <c r="Q1020"/>
  <c r="U1020"/>
  <c r="W1020"/>
  <c r="H80"/>
  <c r="L80"/>
  <c r="P80"/>
  <c r="T80"/>
  <c r="X80"/>
  <c r="I413"/>
  <c r="M413"/>
  <c r="C810"/>
  <c r="C820"/>
  <c r="C139"/>
  <c r="C140"/>
  <c r="C144"/>
  <c r="D235"/>
  <c r="C303"/>
  <c r="C321"/>
  <c r="D321"/>
  <c r="K413"/>
  <c r="S413"/>
  <c r="F577"/>
  <c r="J577"/>
  <c r="V577"/>
  <c r="C1294"/>
  <c r="C789"/>
  <c r="C833"/>
  <c r="C834"/>
  <c r="D833"/>
  <c r="D834"/>
  <c r="P777"/>
  <c r="T777"/>
  <c r="C813"/>
  <c r="C824"/>
  <c r="S977"/>
  <c r="I1103"/>
  <c r="M1103"/>
  <c r="Q1103"/>
  <c r="D1294"/>
  <c r="I889"/>
  <c r="Q889"/>
  <c r="P1055"/>
  <c r="X1055"/>
  <c r="V1103"/>
  <c r="E80"/>
  <c r="I80"/>
  <c r="U80"/>
  <c r="J236"/>
  <c r="R236"/>
  <c r="W236"/>
  <c r="N577"/>
  <c r="F777"/>
  <c r="C784"/>
  <c r="C799"/>
  <c r="C801"/>
  <c r="C803"/>
  <c r="C815"/>
  <c r="H1103"/>
  <c r="L1103"/>
  <c r="P1103"/>
  <c r="T1103"/>
  <c r="X1103"/>
  <c r="X1304"/>
  <c r="G577"/>
  <c r="K577"/>
  <c r="C1026"/>
  <c r="C1027"/>
  <c r="D1027"/>
  <c r="V1304"/>
  <c r="R1304"/>
  <c r="C229"/>
  <c r="C235"/>
  <c r="F236"/>
  <c r="N236"/>
  <c r="C384"/>
  <c r="C65"/>
  <c r="E413"/>
  <c r="C51"/>
  <c r="C52"/>
  <c r="W52"/>
  <c r="C177"/>
  <c r="C178"/>
  <c r="D178"/>
  <c r="F322"/>
  <c r="R322"/>
  <c r="J322"/>
  <c r="N322"/>
  <c r="V322"/>
  <c r="C210"/>
  <c r="C219"/>
  <c r="C446"/>
  <c r="C535"/>
  <c r="M535"/>
  <c r="M577"/>
  <c r="O577"/>
  <c r="C549"/>
  <c r="C554"/>
  <c r="D554"/>
  <c r="M889"/>
  <c r="U889"/>
  <c r="C935"/>
  <c r="C950"/>
  <c r="D950"/>
  <c r="F1304"/>
  <c r="N1304"/>
  <c r="Q413"/>
  <c r="U577"/>
  <c r="H577"/>
  <c r="P577"/>
  <c r="T577"/>
  <c r="K80"/>
  <c r="Y79"/>
  <c r="Y143"/>
  <c r="Z143"/>
  <c r="S236"/>
  <c r="U413"/>
  <c r="L577"/>
  <c r="X577"/>
  <c r="D65"/>
  <c r="G80"/>
  <c r="O80"/>
  <c r="S80"/>
  <c r="W80"/>
  <c r="G236"/>
  <c r="K236"/>
  <c r="O236"/>
  <c r="X236"/>
  <c r="G322"/>
  <c r="O322"/>
  <c r="W322"/>
  <c r="E577"/>
  <c r="I577"/>
  <c r="C43"/>
  <c r="F80"/>
  <c r="J80"/>
  <c r="N80"/>
  <c r="R80"/>
  <c r="V80"/>
  <c r="C102"/>
  <c r="Y126"/>
  <c r="Z126"/>
  <c r="C131"/>
  <c r="C136"/>
  <c r="H236"/>
  <c r="L236"/>
  <c r="P236"/>
  <c r="T236"/>
  <c r="C212"/>
  <c r="H322"/>
  <c r="P322"/>
  <c r="T322"/>
  <c r="X322"/>
  <c r="F413"/>
  <c r="J413"/>
  <c r="N413"/>
  <c r="R413"/>
  <c r="G413"/>
  <c r="O413"/>
  <c r="W413"/>
  <c r="C418"/>
  <c r="C419"/>
  <c r="D535"/>
  <c r="S577"/>
  <c r="W577"/>
  <c r="C706"/>
  <c r="C707"/>
  <c r="D707"/>
  <c r="I1055"/>
  <c r="C1277"/>
  <c r="C1278"/>
  <c r="D1278"/>
  <c r="C785"/>
  <c r="H1304"/>
  <c r="L1304"/>
  <c r="P1304"/>
  <c r="T1304"/>
  <c r="C781"/>
  <c r="C800"/>
  <c r="C802"/>
  <c r="C804"/>
  <c r="J889"/>
  <c r="L889"/>
  <c r="X889"/>
  <c r="H977"/>
  <c r="T977"/>
  <c r="C930"/>
  <c r="F1020"/>
  <c r="J1020"/>
  <c r="R1020"/>
  <c r="V1020"/>
  <c r="G1020"/>
  <c r="O1020"/>
  <c r="S1055"/>
  <c r="E1103"/>
  <c r="U1103"/>
  <c r="C1065"/>
  <c r="S1304"/>
  <c r="H777"/>
  <c r="X777"/>
  <c r="C806"/>
  <c r="C816"/>
  <c r="C832"/>
  <c r="G889"/>
  <c r="K889"/>
  <c r="O889"/>
  <c r="S889"/>
  <c r="C899"/>
  <c r="X977"/>
  <c r="D927"/>
  <c r="G977"/>
  <c r="O977"/>
  <c r="W977"/>
  <c r="K1055"/>
  <c r="F1055"/>
  <c r="J1055"/>
  <c r="N1055"/>
  <c r="R1055"/>
  <c r="V1055"/>
  <c r="N1103"/>
  <c r="D1171"/>
  <c r="J1304"/>
  <c r="J777"/>
  <c r="N777"/>
  <c r="R777"/>
  <c r="V777"/>
  <c r="C780"/>
  <c r="C797"/>
  <c r="C808"/>
  <c r="H889"/>
  <c r="P889"/>
  <c r="R889"/>
  <c r="R977"/>
  <c r="H1055"/>
  <c r="T1055"/>
  <c r="K1163"/>
  <c r="G1304"/>
  <c r="W1304"/>
  <c r="A398"/>
  <c r="A399"/>
  <c r="A400"/>
  <c r="A401"/>
  <c r="A402"/>
  <c r="A403"/>
  <c r="A404"/>
  <c r="A407"/>
  <c r="A408"/>
  <c r="A409"/>
  <c r="A410"/>
  <c r="A411"/>
  <c r="A416"/>
  <c r="A417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7"/>
  <c r="A538"/>
  <c r="A539"/>
  <c r="A540"/>
  <c r="A541"/>
  <c r="A542"/>
  <c r="A543"/>
  <c r="A544"/>
  <c r="A545"/>
  <c r="A546"/>
  <c r="A549"/>
  <c r="A550"/>
  <c r="A551"/>
  <c r="A552"/>
  <c r="A553"/>
  <c r="A556"/>
  <c r="A559"/>
  <c r="A563"/>
  <c r="A564"/>
  <c r="A565"/>
  <c r="A566"/>
  <c r="A570"/>
  <c r="A571"/>
  <c r="A575"/>
  <c r="A580"/>
  <c r="A581"/>
  <c r="A582"/>
  <c r="A583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8"/>
  <c r="A609"/>
  <c r="A610"/>
  <c r="A615"/>
  <c r="A616"/>
  <c r="A619"/>
  <c r="A620"/>
  <c r="A621"/>
  <c r="A622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5"/>
  <c r="A686"/>
  <c r="A687"/>
  <c r="A688"/>
  <c r="A689"/>
  <c r="A690"/>
  <c r="A691"/>
  <c r="A692"/>
  <c r="A693"/>
  <c r="A694"/>
  <c r="A695"/>
  <c r="A696"/>
  <c r="A697"/>
  <c r="A698"/>
  <c r="A699"/>
  <c r="A700"/>
  <c r="A703"/>
  <c r="A706"/>
  <c r="A709"/>
  <c r="A710"/>
  <c r="A711"/>
  <c r="A712"/>
  <c r="A713"/>
  <c r="A714"/>
  <c r="A717"/>
  <c r="A718"/>
  <c r="A719"/>
  <c r="A720"/>
  <c r="A721"/>
  <c r="A722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7"/>
  <c r="A838"/>
  <c r="A839"/>
  <c r="A840"/>
  <c r="A841"/>
  <c r="A842"/>
  <c r="A843"/>
  <c r="A844"/>
  <c r="A847"/>
  <c r="A850"/>
  <c r="A853"/>
  <c r="A854"/>
  <c r="A857"/>
  <c r="A858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81"/>
  <c r="A882"/>
  <c r="A883"/>
  <c r="A884"/>
  <c r="A887"/>
  <c r="A892"/>
  <c r="A893"/>
  <c r="A894"/>
  <c r="A895"/>
  <c r="A896"/>
  <c r="A897"/>
  <c r="A898"/>
  <c r="A901"/>
  <c r="A902"/>
  <c r="A903"/>
  <c r="A904"/>
  <c r="A905"/>
  <c r="A906"/>
  <c r="A907"/>
  <c r="A908"/>
  <c r="A909"/>
  <c r="A910"/>
  <c r="A913"/>
  <c r="A914"/>
  <c r="A915"/>
  <c r="A916"/>
  <c r="A917"/>
  <c r="A918"/>
  <c r="A395"/>
  <c r="A396"/>
  <c r="Y123"/>
  <c r="Z123"/>
  <c r="C98"/>
  <c r="E236"/>
  <c r="M236"/>
  <c r="Q236"/>
  <c r="U236"/>
  <c r="D219"/>
  <c r="H413"/>
  <c r="P413"/>
  <c r="X413"/>
  <c r="D393"/>
  <c r="D418"/>
  <c r="D419"/>
  <c r="C584"/>
  <c r="C612"/>
  <c r="D79"/>
  <c r="C67"/>
  <c r="C79"/>
  <c r="D171"/>
  <c r="C153"/>
  <c r="C171"/>
  <c r="D271"/>
  <c r="C267"/>
  <c r="C271"/>
  <c r="V413"/>
  <c r="D405"/>
  <c r="D412"/>
  <c r="C408"/>
  <c r="C412"/>
  <c r="Q535"/>
  <c r="Q577"/>
  <c r="Y136"/>
  <c r="D175"/>
  <c r="C537"/>
  <c r="C547"/>
  <c r="D547"/>
  <c r="D43"/>
  <c r="Y120"/>
  <c r="Z120"/>
  <c r="C174"/>
  <c r="C175"/>
  <c r="I236"/>
  <c r="D384"/>
  <c r="L413"/>
  <c r="T413"/>
  <c r="C393"/>
  <c r="C399"/>
  <c r="Y88"/>
  <c r="Z88"/>
  <c r="Y98"/>
  <c r="Y102"/>
  <c r="C117"/>
  <c r="Y117"/>
  <c r="Z117"/>
  <c r="D151"/>
  <c r="C147"/>
  <c r="C151"/>
  <c r="D192"/>
  <c r="C180"/>
  <c r="C192"/>
  <c r="V214"/>
  <c r="V236"/>
  <c r="L322"/>
  <c r="C301"/>
  <c r="D301"/>
  <c r="D1163"/>
  <c r="C1119"/>
  <c r="C1163"/>
  <c r="C857"/>
  <c r="C859"/>
  <c r="D859"/>
  <c r="D683"/>
  <c r="C627"/>
  <c r="C683"/>
  <c r="D885"/>
  <c r="C881"/>
  <c r="K777"/>
  <c r="O777"/>
  <c r="E777"/>
  <c r="I777"/>
  <c r="M777"/>
  <c r="Q777"/>
  <c r="U777"/>
  <c r="C903"/>
  <c r="C911"/>
  <c r="D911"/>
  <c r="D1035"/>
  <c r="C1031"/>
  <c r="C1035"/>
  <c r="D1054"/>
  <c r="C1052"/>
  <c r="C1054"/>
  <c r="S777"/>
  <c r="G777"/>
  <c r="W777"/>
  <c r="C850"/>
  <c r="C851"/>
  <c r="D851"/>
  <c r="F977"/>
  <c r="J977"/>
  <c r="N977"/>
  <c r="V977"/>
  <c r="O1055"/>
  <c r="D1303"/>
  <c r="D704"/>
  <c r="L777"/>
  <c r="F1103"/>
  <c r="J1103"/>
  <c r="R1103"/>
  <c r="C1269"/>
  <c r="C1270"/>
  <c r="C1271"/>
  <c r="D1270"/>
  <c r="D1271"/>
  <c r="M1304"/>
  <c r="C1303"/>
  <c r="C685"/>
  <c r="C701"/>
  <c r="D723"/>
  <c r="C717"/>
  <c r="C723"/>
  <c r="C796"/>
  <c r="C814"/>
  <c r="F889"/>
  <c r="N889"/>
  <c r="V889"/>
  <c r="D855"/>
  <c r="C853"/>
  <c r="C855"/>
  <c r="C884"/>
  <c r="C1281"/>
  <c r="C795"/>
  <c r="C805"/>
  <c r="E845"/>
  <c r="E889"/>
  <c r="D837"/>
  <c r="W889"/>
  <c r="C927"/>
  <c r="C959"/>
  <c r="S1020"/>
  <c r="E1055"/>
  <c r="M1055"/>
  <c r="Q1055"/>
  <c r="U1055"/>
  <c r="C1102"/>
  <c r="I1304"/>
  <c r="Q1304"/>
  <c r="K977"/>
  <c r="D959"/>
  <c r="K1020"/>
  <c r="L1055"/>
  <c r="G1055"/>
  <c r="W1055"/>
  <c r="T889"/>
  <c r="P977"/>
  <c r="D1000"/>
  <c r="D1020"/>
  <c r="C998"/>
  <c r="C1000"/>
  <c r="D1050"/>
  <c r="C1037"/>
  <c r="C1050"/>
  <c r="D1059"/>
  <c r="D1102"/>
  <c r="C1280"/>
  <c r="C1287"/>
  <c r="D1287"/>
  <c r="K1304"/>
  <c r="O1304"/>
  <c r="E977"/>
  <c r="I977"/>
  <c r="M977"/>
  <c r="Q977"/>
  <c r="U977"/>
  <c r="H1020"/>
  <c r="L1020"/>
  <c r="P1020"/>
  <c r="T1020"/>
  <c r="X1020"/>
  <c r="G1103"/>
  <c r="K1103"/>
  <c r="O1103"/>
  <c r="S1103"/>
  <c r="W1103"/>
  <c r="E1304"/>
  <c r="U1304"/>
  <c r="A992" i="15"/>
  <c r="A993"/>
  <c r="A994"/>
  <c r="A995"/>
  <c r="A998"/>
  <c r="A999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23"/>
  <c r="A1026"/>
  <c r="A1029"/>
  <c r="A1030"/>
  <c r="A1031"/>
  <c r="A1032"/>
  <c r="A1033"/>
  <c r="A1034"/>
  <c r="A1037"/>
  <c r="A1038"/>
  <c r="A1039"/>
  <c r="A1040"/>
  <c r="A1052"/>
  <c r="A1053"/>
  <c r="A1058"/>
  <c r="A1061"/>
  <c r="A1062"/>
  <c r="A1063"/>
  <c r="A1064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6"/>
  <c r="A1167"/>
  <c r="A1168"/>
  <c r="A1169"/>
  <c r="A1170"/>
  <c r="A1173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7"/>
  <c r="A1280"/>
  <c r="A1281"/>
  <c r="A1282"/>
  <c r="A1283"/>
  <c r="A1284"/>
  <c r="A1285"/>
  <c r="A1286"/>
  <c r="A1289"/>
  <c r="A1290"/>
  <c r="A1291"/>
  <c r="A1292"/>
  <c r="A1293"/>
  <c r="A1296"/>
  <c r="A1297"/>
  <c r="A1298"/>
  <c r="A1299"/>
  <c r="A1300"/>
  <c r="A1301"/>
  <c r="A1302"/>
  <c r="A988"/>
  <c r="A989"/>
  <c r="C1306"/>
  <c r="C1307"/>
  <c r="C1020" i="14"/>
  <c r="C214"/>
  <c r="C236"/>
  <c r="C80"/>
  <c r="D80"/>
  <c r="Z136"/>
  <c r="R1305"/>
  <c r="W1305"/>
  <c r="G1305"/>
  <c r="K1305"/>
  <c r="D1103"/>
  <c r="C1103"/>
  <c r="T1305"/>
  <c r="C577"/>
  <c r="C977"/>
  <c r="X1305"/>
  <c r="D1304"/>
  <c r="C322"/>
  <c r="Z79"/>
  <c r="S1305"/>
  <c r="H1305"/>
  <c r="D1055"/>
  <c r="D236"/>
  <c r="L1305"/>
  <c r="N1305"/>
  <c r="C777"/>
  <c r="J1305"/>
  <c r="P1305"/>
  <c r="O1305"/>
  <c r="I1305"/>
  <c r="F1305"/>
  <c r="V1305"/>
  <c r="Z102"/>
  <c r="D577"/>
  <c r="C413"/>
  <c r="M1305"/>
  <c r="C885"/>
  <c r="U1305"/>
  <c r="C837"/>
  <c r="C845"/>
  <c r="D845"/>
  <c r="D889"/>
  <c r="A926"/>
  <c r="A919"/>
  <c r="D777"/>
  <c r="D413"/>
  <c r="D322"/>
  <c r="E1305"/>
  <c r="Q1305"/>
  <c r="C1304"/>
  <c r="C1055"/>
  <c r="D977"/>
  <c r="Z98"/>
  <c r="C889"/>
  <c r="C1305"/>
  <c r="D1305"/>
  <c r="A929"/>
  <c r="A930"/>
  <c r="A931"/>
  <c r="A932"/>
  <c r="A935"/>
  <c r="A936"/>
  <c r="A937"/>
  <c r="A938"/>
  <c r="A939"/>
  <c r="A940"/>
  <c r="A941"/>
  <c r="A942"/>
  <c r="A943"/>
  <c r="A944"/>
  <c r="A945"/>
  <c r="A946"/>
  <c r="A947"/>
  <c r="A948"/>
  <c r="A949"/>
  <c r="A952"/>
  <c r="A953"/>
  <c r="A954"/>
  <c r="A955"/>
  <c r="A956"/>
  <c r="A957"/>
  <c r="A958"/>
  <c r="A961"/>
  <c r="A962"/>
  <c r="A963"/>
  <c r="A964"/>
  <c r="A965"/>
  <c r="A966"/>
  <c r="A967"/>
  <c r="A970"/>
  <c r="A971"/>
  <c r="A972"/>
  <c r="A975"/>
  <c r="A980"/>
  <c r="A981"/>
  <c r="A982"/>
  <c r="A983"/>
  <c r="A984"/>
  <c r="A985"/>
  <c r="A986"/>
  <c r="A987"/>
  <c r="A920"/>
  <c r="A921"/>
  <c r="A922"/>
  <c r="A923"/>
  <c r="A924"/>
  <c r="A925"/>
  <c r="A988"/>
  <c r="A989"/>
  <c r="A992"/>
  <c r="A993"/>
  <c r="A994"/>
  <c r="A995"/>
  <c r="A998"/>
  <c r="A999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23"/>
  <c r="A1026"/>
  <c r="A1029"/>
  <c r="A1030"/>
  <c r="A1031"/>
  <c r="A1032"/>
  <c r="A1033"/>
  <c r="A1034"/>
  <c r="A1037"/>
  <c r="A1038"/>
  <c r="A1039"/>
  <c r="A1040"/>
  <c r="A1052"/>
  <c r="A1053"/>
  <c r="A1058"/>
  <c r="A1061"/>
  <c r="A1062"/>
  <c r="A1063"/>
  <c r="A1064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6"/>
  <c r="A1167"/>
  <c r="A1168"/>
  <c r="A1169"/>
  <c r="A1170"/>
  <c r="A1173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7"/>
  <c r="A1280"/>
  <c r="A1281"/>
  <c r="A1282"/>
  <c r="A1283"/>
  <c r="A1284"/>
  <c r="A1285"/>
  <c r="A1286"/>
  <c r="A1289"/>
  <c r="A1290"/>
  <c r="A1291"/>
  <c r="A1292"/>
  <c r="A1293"/>
  <c r="A1296"/>
  <c r="A1297"/>
  <c r="A1298"/>
  <c r="A1299"/>
  <c r="A1300"/>
  <c r="A1301"/>
  <c r="A1302"/>
  <c r="C1306"/>
  <c r="C1307"/>
  <c r="X1303" i="13"/>
  <c r="W1303"/>
  <c r="V1303"/>
  <c r="U1303"/>
  <c r="T1303"/>
  <c r="S1303"/>
  <c r="R1303"/>
  <c r="Q1303"/>
  <c r="P1303"/>
  <c r="O1303"/>
  <c r="N1303"/>
  <c r="M1303"/>
  <c r="L1303"/>
  <c r="K1303"/>
  <c r="J1303"/>
  <c r="I1303"/>
  <c r="H1303"/>
  <c r="G1303"/>
  <c r="F1303"/>
  <c r="E1303"/>
  <c r="E1302"/>
  <c r="D1302"/>
  <c r="C1302"/>
  <c r="D1301"/>
  <c r="C1301"/>
  <c r="D1300"/>
  <c r="C1300"/>
  <c r="D1299"/>
  <c r="C1299"/>
  <c r="D1298"/>
  <c r="C1298"/>
  <c r="D1297"/>
  <c r="C1297"/>
  <c r="D1296"/>
  <c r="X1294"/>
  <c r="W1294"/>
  <c r="V1294"/>
  <c r="U1294"/>
  <c r="T1294"/>
  <c r="S1294"/>
  <c r="R1294"/>
  <c r="Q1294"/>
  <c r="P1294"/>
  <c r="O1294"/>
  <c r="N1294"/>
  <c r="M1294"/>
  <c r="L1294"/>
  <c r="K1294"/>
  <c r="J1294"/>
  <c r="I1294"/>
  <c r="H1294"/>
  <c r="G1294"/>
  <c r="F1294"/>
  <c r="E1294"/>
  <c r="D1293"/>
  <c r="C1293"/>
  <c r="D1292"/>
  <c r="C1292"/>
  <c r="D1291"/>
  <c r="C1291"/>
  <c r="D1290"/>
  <c r="C1290"/>
  <c r="D1289"/>
  <c r="C1289"/>
  <c r="X1287"/>
  <c r="W1287"/>
  <c r="U1287"/>
  <c r="T1287"/>
  <c r="S1287"/>
  <c r="R1287"/>
  <c r="Q1287"/>
  <c r="P1287"/>
  <c r="O1287"/>
  <c r="N1287"/>
  <c r="M1287"/>
  <c r="L1287"/>
  <c r="K1287"/>
  <c r="J1287"/>
  <c r="I1287"/>
  <c r="H1287"/>
  <c r="G1287"/>
  <c r="F1287"/>
  <c r="E1287"/>
  <c r="W1286"/>
  <c r="W1285"/>
  <c r="D1283"/>
  <c r="C1283"/>
  <c r="D1282"/>
  <c r="C1282"/>
  <c r="W1281"/>
  <c r="V1281"/>
  <c r="D1281"/>
  <c r="W1280"/>
  <c r="V1280"/>
  <c r="D1280"/>
  <c r="X1278"/>
  <c r="W1278"/>
  <c r="V1278"/>
  <c r="U1278"/>
  <c r="T1278"/>
  <c r="S1278"/>
  <c r="R1278"/>
  <c r="Q1278"/>
  <c r="P1278"/>
  <c r="O1278"/>
  <c r="N1278"/>
  <c r="M1278"/>
  <c r="L1278"/>
  <c r="K1278"/>
  <c r="J1278"/>
  <c r="I1278"/>
  <c r="H1278"/>
  <c r="G1278"/>
  <c r="F1278"/>
  <c r="E1278"/>
  <c r="D1277"/>
  <c r="X1270"/>
  <c r="X1271"/>
  <c r="W1270"/>
  <c r="W1271"/>
  <c r="V1270"/>
  <c r="V1271"/>
  <c r="U1270"/>
  <c r="U1271"/>
  <c r="T1270"/>
  <c r="T1271"/>
  <c r="S1270"/>
  <c r="S1271"/>
  <c r="R1270"/>
  <c r="R1271"/>
  <c r="Q1270"/>
  <c r="Q1271"/>
  <c r="P1270"/>
  <c r="P1271"/>
  <c r="O1270"/>
  <c r="O1271"/>
  <c r="N1270"/>
  <c r="N1271"/>
  <c r="M1270"/>
  <c r="M1271"/>
  <c r="L1270"/>
  <c r="L1271"/>
  <c r="K1270"/>
  <c r="K1271"/>
  <c r="J1270"/>
  <c r="J1271"/>
  <c r="I1270"/>
  <c r="I1271"/>
  <c r="H1270"/>
  <c r="H1271"/>
  <c r="G1270"/>
  <c r="G1271"/>
  <c r="F1270"/>
  <c r="F1271"/>
  <c r="E1270"/>
  <c r="E1271"/>
  <c r="D1269"/>
  <c r="C1269"/>
  <c r="D1178"/>
  <c r="D1177"/>
  <c r="C1177"/>
  <c r="X1174"/>
  <c r="W1174"/>
  <c r="V1174"/>
  <c r="U1174"/>
  <c r="T1174"/>
  <c r="S1174"/>
  <c r="R1174"/>
  <c r="Q1174"/>
  <c r="P1174"/>
  <c r="O1174"/>
  <c r="N1174"/>
  <c r="M1174"/>
  <c r="L1174"/>
  <c r="K1174"/>
  <c r="J1174"/>
  <c r="I1174"/>
  <c r="H1174"/>
  <c r="G1174"/>
  <c r="F1174"/>
  <c r="E1174"/>
  <c r="C1174"/>
  <c r="D1173"/>
  <c r="D1174"/>
  <c r="X1171"/>
  <c r="W1171"/>
  <c r="V1171"/>
  <c r="U1171"/>
  <c r="T1171"/>
  <c r="S1171"/>
  <c r="R1171"/>
  <c r="Q1171"/>
  <c r="P1171"/>
  <c r="O1171"/>
  <c r="N1171"/>
  <c r="M1171"/>
  <c r="L1171"/>
  <c r="K1171"/>
  <c r="J1171"/>
  <c r="I1171"/>
  <c r="H1171"/>
  <c r="G1171"/>
  <c r="F1171"/>
  <c r="E1171"/>
  <c r="C1169"/>
  <c r="C1171"/>
  <c r="D1168"/>
  <c r="D1167"/>
  <c r="D1166"/>
  <c r="X1163"/>
  <c r="W1163"/>
  <c r="V1163"/>
  <c r="U1163"/>
  <c r="T1163"/>
  <c r="S1163"/>
  <c r="R1163"/>
  <c r="Q1163"/>
  <c r="P1163"/>
  <c r="O1163"/>
  <c r="N1163"/>
  <c r="M1163"/>
  <c r="L1163"/>
  <c r="J1163"/>
  <c r="I1163"/>
  <c r="H1163"/>
  <c r="G1163"/>
  <c r="F1163"/>
  <c r="E1163"/>
  <c r="C1162"/>
  <c r="C1161"/>
  <c r="C1160"/>
  <c r="C1159"/>
  <c r="C1158"/>
  <c r="K1157"/>
  <c r="C1157"/>
  <c r="K1156"/>
  <c r="C1156"/>
  <c r="C1155"/>
  <c r="D1154"/>
  <c r="C1154"/>
  <c r="K1153"/>
  <c r="C1153"/>
  <c r="C1152"/>
  <c r="C1151"/>
  <c r="C1150"/>
  <c r="C1149"/>
  <c r="C1148"/>
  <c r="D1147"/>
  <c r="C1147"/>
  <c r="C1146"/>
  <c r="C1145"/>
  <c r="C1144"/>
  <c r="C1143"/>
  <c r="C1142"/>
  <c r="C1141"/>
  <c r="C1140"/>
  <c r="C1139"/>
  <c r="C1138"/>
  <c r="C1137"/>
  <c r="D1136"/>
  <c r="C1136"/>
  <c r="D1135"/>
  <c r="C1135"/>
  <c r="D1134"/>
  <c r="C1134"/>
  <c r="C1133"/>
  <c r="D1132"/>
  <c r="C1132"/>
  <c r="D1131"/>
  <c r="C1131"/>
  <c r="D1130"/>
  <c r="C1130"/>
  <c r="C1129"/>
  <c r="K1128"/>
  <c r="C1128"/>
  <c r="C1127"/>
  <c r="C1126"/>
  <c r="C1125"/>
  <c r="C1124"/>
  <c r="D1123"/>
  <c r="C1123"/>
  <c r="D1122"/>
  <c r="C1122"/>
  <c r="C1121"/>
  <c r="D1120"/>
  <c r="C1120"/>
  <c r="D1119"/>
  <c r="C1118"/>
  <c r="C1117"/>
  <c r="K1116"/>
  <c r="K1115"/>
  <c r="C1115"/>
  <c r="K1114"/>
  <c r="C1114"/>
  <c r="K1113"/>
  <c r="C1113"/>
  <c r="K1112"/>
  <c r="C1112"/>
  <c r="K1111"/>
  <c r="C1111"/>
  <c r="K1110"/>
  <c r="C1110"/>
  <c r="C1109"/>
  <c r="C1108"/>
  <c r="C1107"/>
  <c r="C1106"/>
  <c r="C1105"/>
  <c r="X1102"/>
  <c r="W1102"/>
  <c r="V1102"/>
  <c r="U1102"/>
  <c r="T1102"/>
  <c r="S1102"/>
  <c r="R1102"/>
  <c r="Q1102"/>
  <c r="P1102"/>
  <c r="O1102"/>
  <c r="N1102"/>
  <c r="M1102"/>
  <c r="L1102"/>
  <c r="K1102"/>
  <c r="J1102"/>
  <c r="I1102"/>
  <c r="H1102"/>
  <c r="G1102"/>
  <c r="F1102"/>
  <c r="E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X1065"/>
  <c r="W1065"/>
  <c r="V1065"/>
  <c r="U1065"/>
  <c r="T1065"/>
  <c r="S1065"/>
  <c r="R1065"/>
  <c r="Q1065"/>
  <c r="P1065"/>
  <c r="O1065"/>
  <c r="N1065"/>
  <c r="M1065"/>
  <c r="L1065"/>
  <c r="K1065"/>
  <c r="J1065"/>
  <c r="I1065"/>
  <c r="H1065"/>
  <c r="G1065"/>
  <c r="F1065"/>
  <c r="E1065"/>
  <c r="D1065"/>
  <c r="C1064"/>
  <c r="C1063"/>
  <c r="C1062"/>
  <c r="C1061"/>
  <c r="X1059"/>
  <c r="W1059"/>
  <c r="V1059"/>
  <c r="U1059"/>
  <c r="T1059"/>
  <c r="S1059"/>
  <c r="R1059"/>
  <c r="Q1059"/>
  <c r="P1059"/>
  <c r="O1059"/>
  <c r="N1059"/>
  <c r="M1059"/>
  <c r="L1059"/>
  <c r="K1059"/>
  <c r="J1059"/>
  <c r="I1059"/>
  <c r="H1059"/>
  <c r="G1059"/>
  <c r="F1059"/>
  <c r="E1059"/>
  <c r="D1058"/>
  <c r="X1054"/>
  <c r="W1054"/>
  <c r="V1054"/>
  <c r="U1054"/>
  <c r="T1054"/>
  <c r="S1054"/>
  <c r="R1054"/>
  <c r="Q1054"/>
  <c r="P1054"/>
  <c r="O1054"/>
  <c r="N1054"/>
  <c r="M1054"/>
  <c r="L1054"/>
  <c r="K1054"/>
  <c r="J1054"/>
  <c r="I1054"/>
  <c r="H1054"/>
  <c r="G1054"/>
  <c r="F1054"/>
  <c r="E1054"/>
  <c r="D1053"/>
  <c r="C1053"/>
  <c r="D1052"/>
  <c r="C1052"/>
  <c r="X1050"/>
  <c r="W1050"/>
  <c r="V1050"/>
  <c r="U1050"/>
  <c r="T1050"/>
  <c r="S1050"/>
  <c r="R1050"/>
  <c r="Q1050"/>
  <c r="P1050"/>
  <c r="O1050"/>
  <c r="N1050"/>
  <c r="M1050"/>
  <c r="L1050"/>
  <c r="K1050"/>
  <c r="J1050"/>
  <c r="I1050"/>
  <c r="H1050"/>
  <c r="G1050"/>
  <c r="F1050"/>
  <c r="E1050"/>
  <c r="D1040"/>
  <c r="C1040"/>
  <c r="D1039"/>
  <c r="C1039"/>
  <c r="D1038"/>
  <c r="D1037"/>
  <c r="C1037"/>
  <c r="X1035"/>
  <c r="W1035"/>
  <c r="V1035"/>
  <c r="U1035"/>
  <c r="T1035"/>
  <c r="S1035"/>
  <c r="R1035"/>
  <c r="Q1035"/>
  <c r="P1035"/>
  <c r="O1035"/>
  <c r="N1035"/>
  <c r="M1035"/>
  <c r="L1035"/>
  <c r="K1035"/>
  <c r="J1035"/>
  <c r="I1035"/>
  <c r="H1035"/>
  <c r="G1035"/>
  <c r="F1035"/>
  <c r="E1035"/>
  <c r="D1034"/>
  <c r="C1034"/>
  <c r="D1033"/>
  <c r="C1033"/>
  <c r="D1032"/>
  <c r="C1032"/>
  <c r="D1031"/>
  <c r="C1031"/>
  <c r="D1030"/>
  <c r="D1029"/>
  <c r="C1029"/>
  <c r="X1027"/>
  <c r="W1027"/>
  <c r="V1027"/>
  <c r="U1027"/>
  <c r="T1027"/>
  <c r="S1027"/>
  <c r="R1027"/>
  <c r="Q1027"/>
  <c r="P1027"/>
  <c r="O1027"/>
  <c r="N1027"/>
  <c r="M1027"/>
  <c r="L1027"/>
  <c r="K1027"/>
  <c r="J1027"/>
  <c r="I1027"/>
  <c r="H1027"/>
  <c r="G1027"/>
  <c r="F1027"/>
  <c r="E1027"/>
  <c r="D1026"/>
  <c r="D1027"/>
  <c r="X1024"/>
  <c r="W1024"/>
  <c r="V1024"/>
  <c r="U1024"/>
  <c r="T1024"/>
  <c r="S1024"/>
  <c r="R1024"/>
  <c r="Q1024"/>
  <c r="P1024"/>
  <c r="O1024"/>
  <c r="N1024"/>
  <c r="M1024"/>
  <c r="L1024"/>
  <c r="K1024"/>
  <c r="J1024"/>
  <c r="I1024"/>
  <c r="H1024"/>
  <c r="G1024"/>
  <c r="F1024"/>
  <c r="E1024"/>
  <c r="D1023"/>
  <c r="X1019"/>
  <c r="W1019"/>
  <c r="V1019"/>
  <c r="U1019"/>
  <c r="T1019"/>
  <c r="S1019"/>
  <c r="R1019"/>
  <c r="Q1019"/>
  <c r="P1019"/>
  <c r="O1019"/>
  <c r="N1019"/>
  <c r="M1019"/>
  <c r="L1019"/>
  <c r="K1019"/>
  <c r="J1019"/>
  <c r="I1019"/>
  <c r="H1019"/>
  <c r="G1019"/>
  <c r="F1019"/>
  <c r="E1019"/>
  <c r="V1002"/>
  <c r="D1002"/>
  <c r="D1019"/>
  <c r="X1000"/>
  <c r="W1000"/>
  <c r="V1000"/>
  <c r="U1000"/>
  <c r="T1000"/>
  <c r="S1000"/>
  <c r="R1000"/>
  <c r="Q1000"/>
  <c r="P1000"/>
  <c r="O1000"/>
  <c r="N1000"/>
  <c r="M1000"/>
  <c r="L1000"/>
  <c r="K1000"/>
  <c r="J1000"/>
  <c r="I1000"/>
  <c r="H1000"/>
  <c r="G1000"/>
  <c r="F1000"/>
  <c r="E999"/>
  <c r="D999"/>
  <c r="C999"/>
  <c r="E998"/>
  <c r="X996"/>
  <c r="W996"/>
  <c r="V996"/>
  <c r="U996"/>
  <c r="T996"/>
  <c r="S996"/>
  <c r="R996"/>
  <c r="Q996"/>
  <c r="P996"/>
  <c r="O996"/>
  <c r="N996"/>
  <c r="M996"/>
  <c r="L996"/>
  <c r="K996"/>
  <c r="J996"/>
  <c r="I996"/>
  <c r="H996"/>
  <c r="G996"/>
  <c r="F996"/>
  <c r="E996"/>
  <c r="D996"/>
  <c r="C996"/>
  <c r="Q990"/>
  <c r="P990"/>
  <c r="M990"/>
  <c r="L990"/>
  <c r="I990"/>
  <c r="H990"/>
  <c r="G990"/>
  <c r="F990"/>
  <c r="E990"/>
  <c r="D990"/>
  <c r="C990"/>
  <c r="X976"/>
  <c r="W976"/>
  <c r="V976"/>
  <c r="U976"/>
  <c r="T976"/>
  <c r="S976"/>
  <c r="R976"/>
  <c r="Q976"/>
  <c r="P976"/>
  <c r="O976"/>
  <c r="N976"/>
  <c r="M976"/>
  <c r="L976"/>
  <c r="K976"/>
  <c r="J976"/>
  <c r="I976"/>
  <c r="H976"/>
  <c r="G976"/>
  <c r="F976"/>
  <c r="E976"/>
  <c r="D975"/>
  <c r="X968"/>
  <c r="X973"/>
  <c r="W968"/>
  <c r="W973"/>
  <c r="V968"/>
  <c r="V973"/>
  <c r="U968"/>
  <c r="U973"/>
  <c r="T968"/>
  <c r="T973"/>
  <c r="S968"/>
  <c r="S973"/>
  <c r="R968"/>
  <c r="R973"/>
  <c r="Q968"/>
  <c r="Q973"/>
  <c r="P968"/>
  <c r="P973"/>
  <c r="O968"/>
  <c r="O973"/>
  <c r="N968"/>
  <c r="N973"/>
  <c r="M968"/>
  <c r="M973"/>
  <c r="L968"/>
  <c r="L973"/>
  <c r="K968"/>
  <c r="K973"/>
  <c r="J968"/>
  <c r="J973"/>
  <c r="I968"/>
  <c r="I973"/>
  <c r="H968"/>
  <c r="H973"/>
  <c r="G968"/>
  <c r="G973"/>
  <c r="F968"/>
  <c r="F973"/>
  <c r="E968"/>
  <c r="E973"/>
  <c r="D968"/>
  <c r="D973"/>
  <c r="C968"/>
  <c r="C973"/>
  <c r="X959"/>
  <c r="W959"/>
  <c r="V959"/>
  <c r="U959"/>
  <c r="T959"/>
  <c r="S959"/>
  <c r="R959"/>
  <c r="Q959"/>
  <c r="P959"/>
  <c r="O959"/>
  <c r="N959"/>
  <c r="M959"/>
  <c r="L959"/>
  <c r="K959"/>
  <c r="J959"/>
  <c r="I959"/>
  <c r="H959"/>
  <c r="G959"/>
  <c r="F959"/>
  <c r="E959"/>
  <c r="D958"/>
  <c r="C958"/>
  <c r="D957"/>
  <c r="C957"/>
  <c r="D956"/>
  <c r="C956"/>
  <c r="D955"/>
  <c r="C955"/>
  <c r="D954"/>
  <c r="C954"/>
  <c r="D953"/>
  <c r="C953"/>
  <c r="D952"/>
  <c r="C952"/>
  <c r="X950"/>
  <c r="W950"/>
  <c r="V950"/>
  <c r="U950"/>
  <c r="T950"/>
  <c r="S950"/>
  <c r="R950"/>
  <c r="Q950"/>
  <c r="P950"/>
  <c r="O950"/>
  <c r="N950"/>
  <c r="M950"/>
  <c r="L950"/>
  <c r="K950"/>
  <c r="J950"/>
  <c r="I950"/>
  <c r="H950"/>
  <c r="G950"/>
  <c r="F950"/>
  <c r="E950"/>
  <c r="D935"/>
  <c r="C935"/>
  <c r="C950"/>
  <c r="X933"/>
  <c r="W933"/>
  <c r="V933"/>
  <c r="U933"/>
  <c r="T933"/>
  <c r="S933"/>
  <c r="R933"/>
  <c r="Q933"/>
  <c r="P933"/>
  <c r="O933"/>
  <c r="N933"/>
  <c r="M933"/>
  <c r="L933"/>
  <c r="K933"/>
  <c r="J933"/>
  <c r="I933"/>
  <c r="H933"/>
  <c r="G933"/>
  <c r="F933"/>
  <c r="E933"/>
  <c r="D930"/>
  <c r="C929"/>
  <c r="C933"/>
  <c r="X927"/>
  <c r="W927"/>
  <c r="V927"/>
  <c r="U927"/>
  <c r="T927"/>
  <c r="S927"/>
  <c r="R927"/>
  <c r="Q927"/>
  <c r="P927"/>
  <c r="O927"/>
  <c r="N927"/>
  <c r="M927"/>
  <c r="L927"/>
  <c r="K927"/>
  <c r="J927"/>
  <c r="I927"/>
  <c r="H927"/>
  <c r="G927"/>
  <c r="F927"/>
  <c r="E927"/>
  <c r="C926"/>
  <c r="C925"/>
  <c r="C924"/>
  <c r="C923"/>
  <c r="C922"/>
  <c r="C921"/>
  <c r="C920"/>
  <c r="D919"/>
  <c r="C919"/>
  <c r="C918"/>
  <c r="D917"/>
  <c r="C917"/>
  <c r="D916"/>
  <c r="C916"/>
  <c r="C915"/>
  <c r="C914"/>
  <c r="D913"/>
  <c r="C913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X899"/>
  <c r="W899"/>
  <c r="V899"/>
  <c r="U899"/>
  <c r="T899"/>
  <c r="S899"/>
  <c r="R899"/>
  <c r="Q899"/>
  <c r="P899"/>
  <c r="O899"/>
  <c r="N899"/>
  <c r="M899"/>
  <c r="L899"/>
  <c r="K899"/>
  <c r="J899"/>
  <c r="I899"/>
  <c r="H899"/>
  <c r="G899"/>
  <c r="F899"/>
  <c r="E899"/>
  <c r="D899"/>
  <c r="C898"/>
  <c r="C897"/>
  <c r="C896"/>
  <c r="C895"/>
  <c r="C894"/>
  <c r="C893"/>
  <c r="C892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G888"/>
  <c r="F888"/>
  <c r="E888"/>
  <c r="D888"/>
  <c r="C888"/>
  <c r="X885"/>
  <c r="W885"/>
  <c r="U885"/>
  <c r="T885"/>
  <c r="S885"/>
  <c r="R885"/>
  <c r="Q885"/>
  <c r="P885"/>
  <c r="O885"/>
  <c r="N885"/>
  <c r="M885"/>
  <c r="L885"/>
  <c r="K885"/>
  <c r="J885"/>
  <c r="I885"/>
  <c r="H885"/>
  <c r="G885"/>
  <c r="F885"/>
  <c r="E885"/>
  <c r="V884"/>
  <c r="D884"/>
  <c r="V883"/>
  <c r="D883"/>
  <c r="D882"/>
  <c r="C882"/>
  <c r="V881"/>
  <c r="D881"/>
  <c r="X879"/>
  <c r="W879"/>
  <c r="V879"/>
  <c r="U879"/>
  <c r="T879"/>
  <c r="S879"/>
  <c r="R879"/>
  <c r="Q879"/>
  <c r="P879"/>
  <c r="O879"/>
  <c r="N879"/>
  <c r="M879"/>
  <c r="L879"/>
  <c r="K879"/>
  <c r="J879"/>
  <c r="I879"/>
  <c r="H879"/>
  <c r="G879"/>
  <c r="F879"/>
  <c r="E879"/>
  <c r="D879"/>
  <c r="C879"/>
  <c r="X859"/>
  <c r="W859"/>
  <c r="V859"/>
  <c r="U859"/>
  <c r="T859"/>
  <c r="S859"/>
  <c r="R859"/>
  <c r="Q859"/>
  <c r="P859"/>
  <c r="O859"/>
  <c r="N859"/>
  <c r="M859"/>
  <c r="L859"/>
  <c r="K859"/>
  <c r="J859"/>
  <c r="I859"/>
  <c r="H859"/>
  <c r="G859"/>
  <c r="F859"/>
  <c r="E859"/>
  <c r="D858"/>
  <c r="C858"/>
  <c r="D857"/>
  <c r="X855"/>
  <c r="W855"/>
  <c r="V855"/>
  <c r="U855"/>
  <c r="T855"/>
  <c r="S855"/>
  <c r="R855"/>
  <c r="Q855"/>
  <c r="P855"/>
  <c r="O855"/>
  <c r="N855"/>
  <c r="M855"/>
  <c r="L855"/>
  <c r="K855"/>
  <c r="J855"/>
  <c r="I855"/>
  <c r="H855"/>
  <c r="G855"/>
  <c r="F855"/>
  <c r="E855"/>
  <c r="D854"/>
  <c r="C854"/>
  <c r="D853"/>
  <c r="C853"/>
  <c r="X851"/>
  <c r="W851"/>
  <c r="V851"/>
  <c r="U851"/>
  <c r="T851"/>
  <c r="S851"/>
  <c r="R851"/>
  <c r="Q851"/>
  <c r="P851"/>
  <c r="O851"/>
  <c r="N851"/>
  <c r="M851"/>
  <c r="L851"/>
  <c r="K851"/>
  <c r="J851"/>
  <c r="I851"/>
  <c r="H851"/>
  <c r="G851"/>
  <c r="F851"/>
  <c r="E851"/>
  <c r="V850"/>
  <c r="D850"/>
  <c r="X848"/>
  <c r="W848"/>
  <c r="V848"/>
  <c r="U848"/>
  <c r="T848"/>
  <c r="S848"/>
  <c r="R848"/>
  <c r="Q848"/>
  <c r="P848"/>
  <c r="O848"/>
  <c r="N848"/>
  <c r="M848"/>
  <c r="L848"/>
  <c r="K848"/>
  <c r="J848"/>
  <c r="I848"/>
  <c r="H848"/>
  <c r="G848"/>
  <c r="F848"/>
  <c r="E848"/>
  <c r="D848"/>
  <c r="C847"/>
  <c r="C848"/>
  <c r="X845"/>
  <c r="W845"/>
  <c r="V845"/>
  <c r="U845"/>
  <c r="T845"/>
  <c r="S845"/>
  <c r="R845"/>
  <c r="Q845"/>
  <c r="P845"/>
  <c r="O845"/>
  <c r="N845"/>
  <c r="N889"/>
  <c r="M845"/>
  <c r="L845"/>
  <c r="K845"/>
  <c r="J845"/>
  <c r="I845"/>
  <c r="H845"/>
  <c r="G845"/>
  <c r="F845"/>
  <c r="C844"/>
  <c r="C843"/>
  <c r="C842"/>
  <c r="D841"/>
  <c r="C841"/>
  <c r="D840"/>
  <c r="C840"/>
  <c r="D839"/>
  <c r="C839"/>
  <c r="D838"/>
  <c r="C838"/>
  <c r="E837"/>
  <c r="F834"/>
  <c r="X833"/>
  <c r="X834"/>
  <c r="W833"/>
  <c r="W834"/>
  <c r="V833"/>
  <c r="V834"/>
  <c r="U833"/>
  <c r="U834"/>
  <c r="T833"/>
  <c r="T834"/>
  <c r="S833"/>
  <c r="S834"/>
  <c r="R833"/>
  <c r="R834"/>
  <c r="Q833"/>
  <c r="Q834"/>
  <c r="P833"/>
  <c r="P834"/>
  <c r="O833"/>
  <c r="O834"/>
  <c r="N833"/>
  <c r="N834"/>
  <c r="M833"/>
  <c r="M834"/>
  <c r="L833"/>
  <c r="L834"/>
  <c r="K833"/>
  <c r="K834"/>
  <c r="J833"/>
  <c r="J834"/>
  <c r="I833"/>
  <c r="I834"/>
  <c r="H833"/>
  <c r="H834"/>
  <c r="G833"/>
  <c r="G834"/>
  <c r="F833"/>
  <c r="E833"/>
  <c r="E834"/>
  <c r="U832"/>
  <c r="O832"/>
  <c r="U831"/>
  <c r="O831"/>
  <c r="M830"/>
  <c r="C830"/>
  <c r="U829"/>
  <c r="C829"/>
  <c r="U828"/>
  <c r="C828"/>
  <c r="U827"/>
  <c r="C827"/>
  <c r="U826"/>
  <c r="C826"/>
  <c r="U825"/>
  <c r="C825"/>
  <c r="U824"/>
  <c r="M824"/>
  <c r="C824"/>
  <c r="U823"/>
  <c r="C823"/>
  <c r="M822"/>
  <c r="C822"/>
  <c r="U821"/>
  <c r="C821"/>
  <c r="U820"/>
  <c r="M820"/>
  <c r="M819"/>
  <c r="C819"/>
  <c r="W818"/>
  <c r="C818"/>
  <c r="C817"/>
  <c r="U816"/>
  <c r="Q816"/>
  <c r="U815"/>
  <c r="Q815"/>
  <c r="M815"/>
  <c r="U814"/>
  <c r="Q814"/>
  <c r="M814"/>
  <c r="U813"/>
  <c r="Q813"/>
  <c r="M813"/>
  <c r="U812"/>
  <c r="Q812"/>
  <c r="U811"/>
  <c r="Q811"/>
  <c r="U810"/>
  <c r="Q810"/>
  <c r="C810"/>
  <c r="C809"/>
  <c r="U808"/>
  <c r="Q808"/>
  <c r="U807"/>
  <c r="Q807"/>
  <c r="U806"/>
  <c r="Q806"/>
  <c r="U805"/>
  <c r="Q805"/>
  <c r="M805"/>
  <c r="U804"/>
  <c r="Q804"/>
  <c r="M804"/>
  <c r="U803"/>
  <c r="Q803"/>
  <c r="U802"/>
  <c r="Q802"/>
  <c r="U801"/>
  <c r="Q801"/>
  <c r="U800"/>
  <c r="Q800"/>
  <c r="U799"/>
  <c r="Q799"/>
  <c r="U798"/>
  <c r="C798"/>
  <c r="U797"/>
  <c r="Q797"/>
  <c r="U796"/>
  <c r="Q796"/>
  <c r="U795"/>
  <c r="Q795"/>
  <c r="C794"/>
  <c r="C793"/>
  <c r="M792"/>
  <c r="C792"/>
  <c r="C791"/>
  <c r="Q790"/>
  <c r="C790"/>
  <c r="D789"/>
  <c r="M788"/>
  <c r="C788"/>
  <c r="O787"/>
  <c r="C787"/>
  <c r="Q786"/>
  <c r="O786"/>
  <c r="U785"/>
  <c r="O785"/>
  <c r="U784"/>
  <c r="O784"/>
  <c r="U783"/>
  <c r="O783"/>
  <c r="Q782"/>
  <c r="O782"/>
  <c r="M782"/>
  <c r="U781"/>
  <c r="O781"/>
  <c r="M781"/>
  <c r="O780"/>
  <c r="M780"/>
  <c r="S776"/>
  <c r="Q776"/>
  <c r="O776"/>
  <c r="M776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C775"/>
  <c r="D774"/>
  <c r="D773"/>
  <c r="D772"/>
  <c r="D771"/>
  <c r="D769"/>
  <c r="D775"/>
  <c r="D768"/>
  <c r="D767"/>
  <c r="D765"/>
  <c r="D764"/>
  <c r="D763"/>
  <c r="D760"/>
  <c r="D755"/>
  <c r="D747"/>
  <c r="D745"/>
  <c r="D742"/>
  <c r="D740"/>
  <c r="D738"/>
  <c r="X723"/>
  <c r="W723"/>
  <c r="V723"/>
  <c r="U723"/>
  <c r="T723"/>
  <c r="S723"/>
  <c r="R723"/>
  <c r="Q723"/>
  <c r="P723"/>
  <c r="O723"/>
  <c r="N723"/>
  <c r="M723"/>
  <c r="L723"/>
  <c r="K723"/>
  <c r="J723"/>
  <c r="I723"/>
  <c r="H723"/>
  <c r="G723"/>
  <c r="F723"/>
  <c r="E723"/>
  <c r="D717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X707"/>
  <c r="W707"/>
  <c r="V707"/>
  <c r="U707"/>
  <c r="T707"/>
  <c r="S707"/>
  <c r="R707"/>
  <c r="Q707"/>
  <c r="P707"/>
  <c r="O707"/>
  <c r="N707"/>
  <c r="M707"/>
  <c r="L707"/>
  <c r="K707"/>
  <c r="J707"/>
  <c r="I707"/>
  <c r="H707"/>
  <c r="G707"/>
  <c r="F707"/>
  <c r="E707"/>
  <c r="D706"/>
  <c r="X704"/>
  <c r="W704"/>
  <c r="V704"/>
  <c r="U704"/>
  <c r="T704"/>
  <c r="S704"/>
  <c r="R704"/>
  <c r="Q704"/>
  <c r="P704"/>
  <c r="O704"/>
  <c r="N704"/>
  <c r="M704"/>
  <c r="L704"/>
  <c r="K704"/>
  <c r="J704"/>
  <c r="I704"/>
  <c r="H704"/>
  <c r="G704"/>
  <c r="F704"/>
  <c r="E704"/>
  <c r="D703"/>
  <c r="X701"/>
  <c r="W701"/>
  <c r="U701"/>
  <c r="T701"/>
  <c r="S701"/>
  <c r="R701"/>
  <c r="Q701"/>
  <c r="P701"/>
  <c r="O701"/>
  <c r="N701"/>
  <c r="M701"/>
  <c r="L701"/>
  <c r="K701"/>
  <c r="J701"/>
  <c r="I701"/>
  <c r="H701"/>
  <c r="G701"/>
  <c r="F701"/>
  <c r="D700"/>
  <c r="C700"/>
  <c r="D699"/>
  <c r="C699"/>
  <c r="C698"/>
  <c r="C697"/>
  <c r="D696"/>
  <c r="C696"/>
  <c r="D695"/>
  <c r="C695"/>
  <c r="D694"/>
  <c r="C694"/>
  <c r="D693"/>
  <c r="C693"/>
  <c r="D692"/>
  <c r="C692"/>
  <c r="D691"/>
  <c r="C691"/>
  <c r="C690"/>
  <c r="D689"/>
  <c r="C689"/>
  <c r="D688"/>
  <c r="C688"/>
  <c r="D687"/>
  <c r="C687"/>
  <c r="C686"/>
  <c r="V685"/>
  <c r="V701"/>
  <c r="E685"/>
  <c r="X683"/>
  <c r="W683"/>
  <c r="V683"/>
  <c r="U683"/>
  <c r="T683"/>
  <c r="S683"/>
  <c r="R683"/>
  <c r="Q683"/>
  <c r="P683"/>
  <c r="O683"/>
  <c r="N683"/>
  <c r="M683"/>
  <c r="L683"/>
  <c r="K683"/>
  <c r="J683"/>
  <c r="I683"/>
  <c r="H683"/>
  <c r="G683"/>
  <c r="F683"/>
  <c r="E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T624"/>
  <c r="H624"/>
  <c r="C623"/>
  <c r="X617"/>
  <c r="X624"/>
  <c r="W617"/>
  <c r="W624"/>
  <c r="V617"/>
  <c r="V624"/>
  <c r="U617"/>
  <c r="U624"/>
  <c r="T617"/>
  <c r="S617"/>
  <c r="S624"/>
  <c r="R617"/>
  <c r="R624"/>
  <c r="Q617"/>
  <c r="Q624"/>
  <c r="P617"/>
  <c r="P624"/>
  <c r="O617"/>
  <c r="O624"/>
  <c r="N617"/>
  <c r="N624"/>
  <c r="M617"/>
  <c r="M624"/>
  <c r="L617"/>
  <c r="L624"/>
  <c r="K617"/>
  <c r="K624"/>
  <c r="J617"/>
  <c r="J624"/>
  <c r="I617"/>
  <c r="I624"/>
  <c r="H617"/>
  <c r="G617"/>
  <c r="G624"/>
  <c r="F617"/>
  <c r="F624"/>
  <c r="E617"/>
  <c r="E624"/>
  <c r="D617"/>
  <c r="D624"/>
  <c r="C616"/>
  <c r="C615"/>
  <c r="X611"/>
  <c r="W611"/>
  <c r="V611"/>
  <c r="U611"/>
  <c r="T611"/>
  <c r="S611"/>
  <c r="R611"/>
  <c r="Q611"/>
  <c r="P611"/>
  <c r="O611"/>
  <c r="N611"/>
  <c r="L611"/>
  <c r="K611"/>
  <c r="J611"/>
  <c r="E611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X584"/>
  <c r="X612"/>
  <c r="W584"/>
  <c r="W612"/>
  <c r="V584"/>
  <c r="V612"/>
  <c r="U584"/>
  <c r="U612"/>
  <c r="T584"/>
  <c r="T612"/>
  <c r="S584"/>
  <c r="S612"/>
  <c r="R584"/>
  <c r="R612"/>
  <c r="Q584"/>
  <c r="Q612"/>
  <c r="P584"/>
  <c r="P612"/>
  <c r="O584"/>
  <c r="O612"/>
  <c r="N584"/>
  <c r="N612"/>
  <c r="M584"/>
  <c r="M612"/>
  <c r="L584"/>
  <c r="L612"/>
  <c r="K584"/>
  <c r="K612"/>
  <c r="J584"/>
  <c r="J612"/>
  <c r="I584"/>
  <c r="I612"/>
  <c r="H584"/>
  <c r="H612"/>
  <c r="G584"/>
  <c r="G612"/>
  <c r="F584"/>
  <c r="F612"/>
  <c r="E584"/>
  <c r="E612"/>
  <c r="D584"/>
  <c r="D612"/>
  <c r="C583"/>
  <c r="C582"/>
  <c r="C581"/>
  <c r="C580"/>
  <c r="R572"/>
  <c r="N572"/>
  <c r="M572"/>
  <c r="C572"/>
  <c r="U567"/>
  <c r="S567"/>
  <c r="Q567"/>
  <c r="M567"/>
  <c r="C567"/>
  <c r="T557"/>
  <c r="S557"/>
  <c r="R557"/>
  <c r="Q557"/>
  <c r="N557"/>
  <c r="M557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49"/>
  <c r="C549"/>
  <c r="C554"/>
  <c r="X547"/>
  <c r="W547"/>
  <c r="V547"/>
  <c r="U547"/>
  <c r="T547"/>
  <c r="S547"/>
  <c r="R547"/>
  <c r="Q547"/>
  <c r="P547"/>
  <c r="O547"/>
  <c r="N547"/>
  <c r="M547"/>
  <c r="L547"/>
  <c r="K547"/>
  <c r="J547"/>
  <c r="I547"/>
  <c r="H547"/>
  <c r="G547"/>
  <c r="F547"/>
  <c r="E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C547"/>
  <c r="X535"/>
  <c r="W535"/>
  <c r="V535"/>
  <c r="U535"/>
  <c r="T535"/>
  <c r="S535"/>
  <c r="R535"/>
  <c r="P535"/>
  <c r="O535"/>
  <c r="N535"/>
  <c r="L535"/>
  <c r="K535"/>
  <c r="J535"/>
  <c r="I535"/>
  <c r="H535"/>
  <c r="G535"/>
  <c r="F535"/>
  <c r="E535"/>
  <c r="D534"/>
  <c r="C534"/>
  <c r="D533"/>
  <c r="C533"/>
  <c r="C532"/>
  <c r="C531"/>
  <c r="C530"/>
  <c r="D529"/>
  <c r="C529"/>
  <c r="D528"/>
  <c r="C528"/>
  <c r="D527"/>
  <c r="C527"/>
  <c r="D526"/>
  <c r="C526"/>
  <c r="C525"/>
  <c r="C524"/>
  <c r="C523"/>
  <c r="C522"/>
  <c r="C521"/>
  <c r="C520"/>
  <c r="C519"/>
  <c r="C518"/>
  <c r="C517"/>
  <c r="C515"/>
  <c r="C514"/>
  <c r="D513"/>
  <c r="C513"/>
  <c r="C512"/>
  <c r="C511"/>
  <c r="C510"/>
  <c r="C509"/>
  <c r="C508"/>
  <c r="C506"/>
  <c r="Q505"/>
  <c r="C505"/>
  <c r="C504"/>
  <c r="C500"/>
  <c r="C499"/>
  <c r="C498"/>
  <c r="C497"/>
  <c r="C496"/>
  <c r="C495"/>
  <c r="C490"/>
  <c r="C489"/>
  <c r="Q486"/>
  <c r="C486"/>
  <c r="C484"/>
  <c r="C483"/>
  <c r="C481"/>
  <c r="C480"/>
  <c r="C479"/>
  <c r="C478"/>
  <c r="C477"/>
  <c r="C476"/>
  <c r="D475"/>
  <c r="C475"/>
  <c r="D474"/>
  <c r="C474"/>
  <c r="D473"/>
  <c r="C473"/>
  <c r="D472"/>
  <c r="C472"/>
  <c r="C471"/>
  <c r="C470"/>
  <c r="C469"/>
  <c r="C467"/>
  <c r="C466"/>
  <c r="C465"/>
  <c r="C464"/>
  <c r="Q463"/>
  <c r="C463"/>
  <c r="C462"/>
  <c r="C460"/>
  <c r="C459"/>
  <c r="C457"/>
  <c r="C456"/>
  <c r="C455"/>
  <c r="C454"/>
  <c r="C453"/>
  <c r="D452"/>
  <c r="C452"/>
  <c r="D451"/>
  <c r="C451"/>
  <c r="D450"/>
  <c r="C450"/>
  <c r="D449"/>
  <c r="C449"/>
  <c r="D448"/>
  <c r="C448"/>
  <c r="D447"/>
  <c r="C447"/>
  <c r="Q446"/>
  <c r="M446"/>
  <c r="M535"/>
  <c r="Q444"/>
  <c r="C444"/>
  <c r="Q443"/>
  <c r="C443"/>
  <c r="Q442"/>
  <c r="C442"/>
  <c r="D440"/>
  <c r="C440"/>
  <c r="D439"/>
  <c r="C439"/>
  <c r="C435"/>
  <c r="C434"/>
  <c r="D433"/>
  <c r="C433"/>
  <c r="D432"/>
  <c r="C432"/>
  <c r="D431"/>
  <c r="C430"/>
  <c r="C428"/>
  <c r="C427"/>
  <c r="C426"/>
  <c r="M423"/>
  <c r="C423"/>
  <c r="X418"/>
  <c r="X419"/>
  <c r="W418"/>
  <c r="W419"/>
  <c r="V418"/>
  <c r="V419"/>
  <c r="U418"/>
  <c r="U419"/>
  <c r="T418"/>
  <c r="T419"/>
  <c r="S418"/>
  <c r="S419"/>
  <c r="R418"/>
  <c r="R419"/>
  <c r="Q418"/>
  <c r="Q419"/>
  <c r="P418"/>
  <c r="P419"/>
  <c r="O418"/>
  <c r="O419"/>
  <c r="N418"/>
  <c r="N419"/>
  <c r="M418"/>
  <c r="M419"/>
  <c r="L418"/>
  <c r="L419"/>
  <c r="K418"/>
  <c r="K419"/>
  <c r="J418"/>
  <c r="J419"/>
  <c r="I418"/>
  <c r="I419"/>
  <c r="H418"/>
  <c r="H419"/>
  <c r="G418"/>
  <c r="G419"/>
  <c r="F418"/>
  <c r="F419"/>
  <c r="E418"/>
  <c r="E419"/>
  <c r="C417"/>
  <c r="D416"/>
  <c r="C416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1"/>
  <c r="C411"/>
  <c r="D410"/>
  <c r="C410"/>
  <c r="D409"/>
  <c r="C409"/>
  <c r="D408"/>
  <c r="C408"/>
  <c r="D407"/>
  <c r="C407"/>
  <c r="X405"/>
  <c r="W405"/>
  <c r="U405"/>
  <c r="T405"/>
  <c r="S405"/>
  <c r="R405"/>
  <c r="Q405"/>
  <c r="P405"/>
  <c r="O405"/>
  <c r="N405"/>
  <c r="M405"/>
  <c r="L405"/>
  <c r="K405"/>
  <c r="J405"/>
  <c r="I405"/>
  <c r="H405"/>
  <c r="G405"/>
  <c r="F405"/>
  <c r="V401"/>
  <c r="D401"/>
  <c r="C401"/>
  <c r="D400"/>
  <c r="C400"/>
  <c r="V399"/>
  <c r="V405"/>
  <c r="E399"/>
  <c r="E405"/>
  <c r="D399"/>
  <c r="C399"/>
  <c r="D398"/>
  <c r="C398"/>
  <c r="C405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D392"/>
  <c r="C392"/>
  <c r="E391"/>
  <c r="E393"/>
  <c r="D391"/>
  <c r="C391"/>
  <c r="O389"/>
  <c r="N389"/>
  <c r="M389"/>
  <c r="L389"/>
  <c r="K389"/>
  <c r="J389"/>
  <c r="I389"/>
  <c r="H389"/>
  <c r="F389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1"/>
  <c r="C381"/>
  <c r="D377"/>
  <c r="C377"/>
  <c r="D376"/>
  <c r="C376"/>
  <c r="D362"/>
  <c r="C362"/>
  <c r="D361"/>
  <c r="C361"/>
  <c r="D360"/>
  <c r="C360"/>
  <c r="D359"/>
  <c r="C359"/>
  <c r="D358"/>
  <c r="C358"/>
  <c r="D357"/>
  <c r="X321"/>
  <c r="W321"/>
  <c r="M321"/>
  <c r="L321"/>
  <c r="E321"/>
  <c r="D303"/>
  <c r="C303"/>
  <c r="C32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C296"/>
  <c r="C295"/>
  <c r="C294"/>
  <c r="C293"/>
  <c r="D280"/>
  <c r="C280"/>
  <c r="D279"/>
  <c r="C279"/>
  <c r="D278"/>
  <c r="C278"/>
  <c r="D277"/>
  <c r="C277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4"/>
  <c r="C273"/>
  <c r="C275"/>
  <c r="X271"/>
  <c r="W271"/>
  <c r="V271"/>
  <c r="U271"/>
  <c r="U322"/>
  <c r="T271"/>
  <c r="S271"/>
  <c r="S322"/>
  <c r="R271"/>
  <c r="Q271"/>
  <c r="Q322"/>
  <c r="P271"/>
  <c r="O271"/>
  <c r="N271"/>
  <c r="M271"/>
  <c r="L271"/>
  <c r="K271"/>
  <c r="K322"/>
  <c r="J271"/>
  <c r="I271"/>
  <c r="I322"/>
  <c r="H271"/>
  <c r="G271"/>
  <c r="G322"/>
  <c r="F271"/>
  <c r="E271"/>
  <c r="D270"/>
  <c r="C270"/>
  <c r="D269"/>
  <c r="C269"/>
  <c r="D268"/>
  <c r="C268"/>
  <c r="D267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4"/>
  <c r="C234"/>
  <c r="D229"/>
  <c r="C229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C227"/>
  <c r="D226"/>
  <c r="D227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3"/>
  <c r="C222"/>
  <c r="C224"/>
  <c r="C221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8"/>
  <c r="C218"/>
  <c r="D217"/>
  <c r="C217"/>
  <c r="D216"/>
  <c r="C216"/>
  <c r="X214"/>
  <c r="W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3"/>
  <c r="C213"/>
  <c r="V212"/>
  <c r="D212"/>
  <c r="V211"/>
  <c r="D211"/>
  <c r="V210"/>
  <c r="V214"/>
  <c r="D210"/>
  <c r="D206"/>
  <c r="D205"/>
  <c r="D204"/>
  <c r="D203"/>
  <c r="D202"/>
  <c r="D201"/>
  <c r="D200"/>
  <c r="D199"/>
  <c r="D197"/>
  <c r="D196"/>
  <c r="D195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7"/>
  <c r="C177"/>
  <c r="C178"/>
  <c r="X175"/>
  <c r="W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V174"/>
  <c r="D174"/>
  <c r="D173"/>
  <c r="C173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C170"/>
  <c r="C169"/>
  <c r="C168"/>
  <c r="C167"/>
  <c r="C166"/>
  <c r="C165"/>
  <c r="C164"/>
  <c r="C163"/>
  <c r="C162"/>
  <c r="C161"/>
  <c r="D160"/>
  <c r="C160"/>
  <c r="D159"/>
  <c r="C159"/>
  <c r="D158"/>
  <c r="C158"/>
  <c r="D157"/>
  <c r="C157"/>
  <c r="D156"/>
  <c r="C156"/>
  <c r="D155"/>
  <c r="C155"/>
  <c r="D154"/>
  <c r="C154"/>
  <c r="D153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0"/>
  <c r="C150"/>
  <c r="D149"/>
  <c r="C149"/>
  <c r="D148"/>
  <c r="C148"/>
  <c r="D147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2"/>
  <c r="C143"/>
  <c r="X140"/>
  <c r="X144"/>
  <c r="W140"/>
  <c r="W144"/>
  <c r="V140"/>
  <c r="V144"/>
  <c r="U140"/>
  <c r="U144"/>
  <c r="T140"/>
  <c r="T144"/>
  <c r="S140"/>
  <c r="S144"/>
  <c r="R140"/>
  <c r="R144"/>
  <c r="Q140"/>
  <c r="Q144"/>
  <c r="P140"/>
  <c r="P144"/>
  <c r="O140"/>
  <c r="O144"/>
  <c r="N140"/>
  <c r="N144"/>
  <c r="M140"/>
  <c r="M144"/>
  <c r="L140"/>
  <c r="L144"/>
  <c r="K140"/>
  <c r="K144"/>
  <c r="J140"/>
  <c r="J144"/>
  <c r="I140"/>
  <c r="I144"/>
  <c r="H140"/>
  <c r="H144"/>
  <c r="G140"/>
  <c r="G144"/>
  <c r="F140"/>
  <c r="F144"/>
  <c r="E140"/>
  <c r="E144"/>
  <c r="D139"/>
  <c r="D140"/>
  <c r="D144"/>
  <c r="C138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5"/>
  <c r="C134"/>
  <c r="C133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0"/>
  <c r="C129"/>
  <c r="C128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5"/>
  <c r="C126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2"/>
  <c r="C123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19"/>
  <c r="C120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6"/>
  <c r="C115"/>
  <c r="C114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1"/>
  <c r="C110"/>
  <c r="C112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7"/>
  <c r="C108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4"/>
  <c r="C105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1"/>
  <c r="C10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7"/>
  <c r="C96"/>
  <c r="C95"/>
  <c r="C94"/>
  <c r="C93"/>
  <c r="C92"/>
  <c r="C91"/>
  <c r="C90"/>
  <c r="X88"/>
  <c r="M88"/>
  <c r="L88"/>
  <c r="C87"/>
  <c r="C88"/>
  <c r="C84"/>
  <c r="C83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4"/>
  <c r="C64"/>
  <c r="D63"/>
  <c r="C63"/>
  <c r="D62"/>
  <c r="C62"/>
  <c r="D61"/>
  <c r="C61"/>
  <c r="D60"/>
  <c r="C60"/>
  <c r="D59"/>
  <c r="C59"/>
  <c r="D58"/>
  <c r="D57"/>
  <c r="C57"/>
  <c r="D56"/>
  <c r="C56"/>
  <c r="C55"/>
  <c r="D54"/>
  <c r="C54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X51"/>
  <c r="W51"/>
  <c r="C50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7"/>
  <c r="C46"/>
  <c r="C48"/>
  <c r="D45"/>
  <c r="C45"/>
  <c r="X43"/>
  <c r="W43"/>
  <c r="V43"/>
  <c r="V80"/>
  <c r="U43"/>
  <c r="T43"/>
  <c r="S43"/>
  <c r="R43"/>
  <c r="R80"/>
  <c r="Q43"/>
  <c r="P43"/>
  <c r="O43"/>
  <c r="N43"/>
  <c r="N80"/>
  <c r="M43"/>
  <c r="L43"/>
  <c r="K43"/>
  <c r="J43"/>
  <c r="J80"/>
  <c r="I43"/>
  <c r="H43"/>
  <c r="G43"/>
  <c r="F43"/>
  <c r="F80"/>
  <c r="E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C16"/>
  <c r="D15"/>
  <c r="C15"/>
  <c r="D14"/>
  <c r="C14"/>
  <c r="D13"/>
  <c r="C13"/>
  <c r="D12"/>
  <c r="C12"/>
  <c r="A12"/>
  <c r="D11"/>
  <c r="C11"/>
  <c r="C235"/>
  <c r="C883"/>
  <c r="C1026"/>
  <c r="C1027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5"/>
  <c r="A46"/>
  <c r="A47"/>
  <c r="A50"/>
  <c r="A51"/>
  <c r="A54"/>
  <c r="A55"/>
  <c r="A56"/>
  <c r="A57"/>
  <c r="A58"/>
  <c r="A59"/>
  <c r="A60"/>
  <c r="A61"/>
  <c r="A62"/>
  <c r="A63"/>
  <c r="A64"/>
  <c r="A67"/>
  <c r="A68"/>
  <c r="A69"/>
  <c r="A70"/>
  <c r="A71"/>
  <c r="A72"/>
  <c r="A73"/>
  <c r="A74"/>
  <c r="A75"/>
  <c r="A76"/>
  <c r="A77"/>
  <c r="A78"/>
  <c r="A83"/>
  <c r="A84"/>
  <c r="A87"/>
  <c r="A90"/>
  <c r="A91"/>
  <c r="A92"/>
  <c r="A93"/>
  <c r="A94"/>
  <c r="A95"/>
  <c r="A96"/>
  <c r="A97"/>
  <c r="A100"/>
  <c r="A101"/>
  <c r="A104"/>
  <c r="A107"/>
  <c r="A110"/>
  <c r="A111"/>
  <c r="A114"/>
  <c r="A115"/>
  <c r="A116"/>
  <c r="A119"/>
  <c r="A122"/>
  <c r="A125"/>
  <c r="A128"/>
  <c r="A129"/>
  <c r="A130"/>
  <c r="A133"/>
  <c r="A134"/>
  <c r="A135"/>
  <c r="A138"/>
  <c r="A139"/>
  <c r="A142"/>
  <c r="A147"/>
  <c r="A148"/>
  <c r="A149"/>
  <c r="A150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3"/>
  <c r="A174"/>
  <c r="A177"/>
  <c r="A180"/>
  <c r="A181"/>
  <c r="A182"/>
  <c r="A183"/>
  <c r="A184"/>
  <c r="A185"/>
  <c r="A186"/>
  <c r="A187"/>
  <c r="A188"/>
  <c r="A189"/>
  <c r="A190"/>
  <c r="A191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6"/>
  <c r="A217"/>
  <c r="A218"/>
  <c r="A221"/>
  <c r="A222"/>
  <c r="A223"/>
  <c r="A226"/>
  <c r="A229"/>
  <c r="A230"/>
  <c r="A231"/>
  <c r="A232"/>
  <c r="A233"/>
  <c r="A234"/>
  <c r="A239"/>
  <c r="A240"/>
  <c r="A241"/>
  <c r="A242"/>
  <c r="A243"/>
  <c r="A244"/>
  <c r="A245"/>
  <c r="A246"/>
  <c r="A247"/>
  <c r="A248"/>
  <c r="A249"/>
  <c r="A250"/>
  <c r="A254"/>
  <c r="A255"/>
  <c r="A256"/>
  <c r="A257"/>
  <c r="A258"/>
  <c r="A259"/>
  <c r="A260"/>
  <c r="A261"/>
  <c r="A262"/>
  <c r="A263"/>
  <c r="A264"/>
  <c r="A267"/>
  <c r="A268"/>
  <c r="A269"/>
  <c r="A270"/>
  <c r="A273"/>
  <c r="A274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6"/>
  <c r="A387"/>
  <c r="A388"/>
  <c r="A391"/>
  <c r="A392"/>
  <c r="A398"/>
  <c r="A399"/>
  <c r="A400"/>
  <c r="A401"/>
  <c r="A402"/>
  <c r="A403"/>
  <c r="A404"/>
  <c r="A407"/>
  <c r="A408"/>
  <c r="A409"/>
  <c r="A410"/>
  <c r="A411"/>
  <c r="A416"/>
  <c r="A417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7"/>
  <c r="A538"/>
  <c r="A539"/>
  <c r="A540"/>
  <c r="A541"/>
  <c r="A542"/>
  <c r="A543"/>
  <c r="A544"/>
  <c r="A545"/>
  <c r="A546"/>
  <c r="A549"/>
  <c r="A550"/>
  <c r="A551"/>
  <c r="A552"/>
  <c r="A553"/>
  <c r="A556"/>
  <c r="A559"/>
  <c r="A563"/>
  <c r="A564"/>
  <c r="A565"/>
  <c r="A566"/>
  <c r="A570"/>
  <c r="A571"/>
  <c r="A575"/>
  <c r="A580"/>
  <c r="A581"/>
  <c r="A582"/>
  <c r="A583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8"/>
  <c r="A609"/>
  <c r="A610"/>
  <c r="A615"/>
  <c r="A616"/>
  <c r="A619"/>
  <c r="A620"/>
  <c r="A621"/>
  <c r="A622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5"/>
  <c r="A686"/>
  <c r="A687"/>
  <c r="A688"/>
  <c r="A689"/>
  <c r="A690"/>
  <c r="A691"/>
  <c r="A692"/>
  <c r="A693"/>
  <c r="A694"/>
  <c r="A695"/>
  <c r="A696"/>
  <c r="A697"/>
  <c r="A698"/>
  <c r="A699"/>
  <c r="A700"/>
  <c r="A703"/>
  <c r="A706"/>
  <c r="A709"/>
  <c r="A710"/>
  <c r="A711"/>
  <c r="A712"/>
  <c r="A713"/>
  <c r="A714"/>
  <c r="A717"/>
  <c r="A718"/>
  <c r="A719"/>
  <c r="A720"/>
  <c r="A721"/>
  <c r="A722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7"/>
  <c r="A838"/>
  <c r="A839"/>
  <c r="A840"/>
  <c r="A841"/>
  <c r="A842"/>
  <c r="A843"/>
  <c r="A844"/>
  <c r="A847"/>
  <c r="A850"/>
  <c r="A853"/>
  <c r="A854"/>
  <c r="A857"/>
  <c r="A858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81"/>
  <c r="A882"/>
  <c r="A883"/>
  <c r="A884"/>
  <c r="A887"/>
  <c r="A892"/>
  <c r="A893"/>
  <c r="A894"/>
  <c r="A895"/>
  <c r="A896"/>
  <c r="A897"/>
  <c r="A898"/>
  <c r="A901"/>
  <c r="A902"/>
  <c r="A903"/>
  <c r="A904"/>
  <c r="A905"/>
  <c r="A906"/>
  <c r="A907"/>
  <c r="A908"/>
  <c r="A909"/>
  <c r="A910"/>
  <c r="A913"/>
  <c r="A914"/>
  <c r="A915"/>
  <c r="A916"/>
  <c r="A917"/>
  <c r="A918"/>
  <c r="A13"/>
  <c r="G413"/>
  <c r="D535"/>
  <c r="C801"/>
  <c r="L1103"/>
  <c r="O80"/>
  <c r="S80"/>
  <c r="W322"/>
  <c r="O577"/>
  <c r="T577"/>
  <c r="X577"/>
  <c r="H577"/>
  <c r="L577"/>
  <c r="C802"/>
  <c r="C807"/>
  <c r="C816"/>
  <c r="R777"/>
  <c r="H1020"/>
  <c r="L1020"/>
  <c r="P1020"/>
  <c r="T1020"/>
  <c r="X1020"/>
  <c r="F1020"/>
  <c r="J1020"/>
  <c r="K413"/>
  <c r="S413"/>
  <c r="G577"/>
  <c r="K577"/>
  <c r="Y79"/>
  <c r="C85"/>
  <c r="C139"/>
  <c r="C140"/>
  <c r="C144"/>
  <c r="E236"/>
  <c r="I236"/>
  <c r="M236"/>
  <c r="Q236"/>
  <c r="U236"/>
  <c r="M322"/>
  <c r="C780"/>
  <c r="C783"/>
  <c r="C785"/>
  <c r="U1304"/>
  <c r="O413"/>
  <c r="W413"/>
  <c r="D1171"/>
  <c r="D235"/>
  <c r="D321"/>
  <c r="H413"/>
  <c r="L413"/>
  <c r="P413"/>
  <c r="T413"/>
  <c r="X413"/>
  <c r="P577"/>
  <c r="C811"/>
  <c r="L1055"/>
  <c r="F1055"/>
  <c r="J1055"/>
  <c r="H1103"/>
  <c r="T1103"/>
  <c r="C1294"/>
  <c r="C102"/>
  <c r="C131"/>
  <c r="C136"/>
  <c r="C212"/>
  <c r="O322"/>
  <c r="D393"/>
  <c r="C418"/>
  <c r="C419"/>
  <c r="C784"/>
  <c r="C786"/>
  <c r="W889"/>
  <c r="C617"/>
  <c r="C624"/>
  <c r="C804"/>
  <c r="E977"/>
  <c r="I977"/>
  <c r="Q977"/>
  <c r="U977"/>
  <c r="D65"/>
  <c r="G80"/>
  <c r="K80"/>
  <c r="W80"/>
  <c r="C98"/>
  <c r="Y102"/>
  <c r="F322"/>
  <c r="J322"/>
  <c r="N322"/>
  <c r="R322"/>
  <c r="V322"/>
  <c r="F413"/>
  <c r="N413"/>
  <c r="R413"/>
  <c r="V413"/>
  <c r="C393"/>
  <c r="S577"/>
  <c r="W577"/>
  <c r="C806"/>
  <c r="C820"/>
  <c r="G1020"/>
  <c r="K1020"/>
  <c r="O1020"/>
  <c r="S1020"/>
  <c r="W1020"/>
  <c r="G1055"/>
  <c r="K1055"/>
  <c r="O1055"/>
  <c r="S1055"/>
  <c r="X1304"/>
  <c r="C51"/>
  <c r="C52"/>
  <c r="W52"/>
  <c r="C43"/>
  <c r="Y120"/>
  <c r="Z120"/>
  <c r="Y143"/>
  <c r="Z143"/>
  <c r="J236"/>
  <c r="W236"/>
  <c r="D271"/>
  <c r="M577"/>
  <c r="U577"/>
  <c r="C584"/>
  <c r="C612"/>
  <c r="L977"/>
  <c r="M413"/>
  <c r="U413"/>
  <c r="H322"/>
  <c r="L322"/>
  <c r="P322"/>
  <c r="T322"/>
  <c r="X322"/>
  <c r="E413"/>
  <c r="F577"/>
  <c r="J577"/>
  <c r="N577"/>
  <c r="R577"/>
  <c r="V577"/>
  <c r="D833"/>
  <c r="D834"/>
  <c r="C789"/>
  <c r="C833"/>
  <c r="C834"/>
  <c r="D851"/>
  <c r="C850"/>
  <c r="C851"/>
  <c r="C884"/>
  <c r="D885"/>
  <c r="X1055"/>
  <c r="N1103"/>
  <c r="R1103"/>
  <c r="I413"/>
  <c r="Q413"/>
  <c r="X52"/>
  <c r="Y98"/>
  <c r="Y126"/>
  <c r="Z126"/>
  <c r="Y136"/>
  <c r="D151"/>
  <c r="F236"/>
  <c r="N236"/>
  <c r="R236"/>
  <c r="D178"/>
  <c r="J413"/>
  <c r="D412"/>
  <c r="E80"/>
  <c r="I80"/>
  <c r="M80"/>
  <c r="Q80"/>
  <c r="U80"/>
  <c r="D79"/>
  <c r="G236"/>
  <c r="K236"/>
  <c r="O236"/>
  <c r="S236"/>
  <c r="X236"/>
  <c r="D192"/>
  <c r="C211"/>
  <c r="H80"/>
  <c r="L80"/>
  <c r="P80"/>
  <c r="T80"/>
  <c r="X80"/>
  <c r="C58"/>
  <c r="C65"/>
  <c r="Y88"/>
  <c r="Z88"/>
  <c r="C117"/>
  <c r="Y117"/>
  <c r="Y123"/>
  <c r="Z123"/>
  <c r="D171"/>
  <c r="C174"/>
  <c r="C175"/>
  <c r="H236"/>
  <c r="L236"/>
  <c r="P236"/>
  <c r="T236"/>
  <c r="D214"/>
  <c r="E322"/>
  <c r="D384"/>
  <c r="C431"/>
  <c r="E577"/>
  <c r="I577"/>
  <c r="C717"/>
  <c r="C723"/>
  <c r="D723"/>
  <c r="M977"/>
  <c r="F777"/>
  <c r="V777"/>
  <c r="R889"/>
  <c r="D859"/>
  <c r="C857"/>
  <c r="C859"/>
  <c r="C1054"/>
  <c r="P1103"/>
  <c r="X1103"/>
  <c r="D1278"/>
  <c r="C1277"/>
  <c r="C1278"/>
  <c r="G1304"/>
  <c r="K1304"/>
  <c r="O1304"/>
  <c r="S1304"/>
  <c r="W1304"/>
  <c r="C855"/>
  <c r="J977"/>
  <c r="D1050"/>
  <c r="C1038"/>
  <c r="C1050"/>
  <c r="W1055"/>
  <c r="C1065"/>
  <c r="D1287"/>
  <c r="C1280"/>
  <c r="C1287"/>
  <c r="O777"/>
  <c r="G777"/>
  <c r="C782"/>
  <c r="C812"/>
  <c r="C813"/>
  <c r="C815"/>
  <c r="C832"/>
  <c r="D855"/>
  <c r="D911"/>
  <c r="C901"/>
  <c r="C911"/>
  <c r="F977"/>
  <c r="R977"/>
  <c r="T977"/>
  <c r="C975"/>
  <c r="C976"/>
  <c r="D976"/>
  <c r="I1020"/>
  <c r="M1020"/>
  <c r="Q1020"/>
  <c r="U1020"/>
  <c r="H1304"/>
  <c r="I777"/>
  <c r="M777"/>
  <c r="Q777"/>
  <c r="U777"/>
  <c r="C796"/>
  <c r="C800"/>
  <c r="C803"/>
  <c r="D1054"/>
  <c r="H777"/>
  <c r="L777"/>
  <c r="P777"/>
  <c r="T777"/>
  <c r="X777"/>
  <c r="C797"/>
  <c r="C799"/>
  <c r="C808"/>
  <c r="C831"/>
  <c r="H889"/>
  <c r="L889"/>
  <c r="X889"/>
  <c r="O889"/>
  <c r="S889"/>
  <c r="G1103"/>
  <c r="K1103"/>
  <c r="O1103"/>
  <c r="S1103"/>
  <c r="W1103"/>
  <c r="J1103"/>
  <c r="L1304"/>
  <c r="P1304"/>
  <c r="T1304"/>
  <c r="E1304"/>
  <c r="I1304"/>
  <c r="M1304"/>
  <c r="Q1304"/>
  <c r="C301"/>
  <c r="C412"/>
  <c r="Z136"/>
  <c r="C219"/>
  <c r="D418"/>
  <c r="D419"/>
  <c r="C67"/>
  <c r="C79"/>
  <c r="C153"/>
  <c r="C171"/>
  <c r="C180"/>
  <c r="C192"/>
  <c r="C357"/>
  <c r="C384"/>
  <c r="C446"/>
  <c r="D547"/>
  <c r="D43"/>
  <c r="V175"/>
  <c r="V236"/>
  <c r="D219"/>
  <c r="D301"/>
  <c r="D175"/>
  <c r="C210"/>
  <c r="C214"/>
  <c r="D405"/>
  <c r="Q535"/>
  <c r="Q577"/>
  <c r="D554"/>
  <c r="D1303"/>
  <c r="C1296"/>
  <c r="C1303"/>
  <c r="C147"/>
  <c r="C151"/>
  <c r="C267"/>
  <c r="C271"/>
  <c r="C1116"/>
  <c r="K1163"/>
  <c r="C627"/>
  <c r="C683"/>
  <c r="D683"/>
  <c r="E701"/>
  <c r="E777"/>
  <c r="D685"/>
  <c r="E1000"/>
  <c r="E1020"/>
  <c r="D998"/>
  <c r="D1270"/>
  <c r="D1271"/>
  <c r="C1178"/>
  <c r="C1270"/>
  <c r="C1271"/>
  <c r="C899"/>
  <c r="E845"/>
  <c r="E889"/>
  <c r="D837"/>
  <c r="C930"/>
  <c r="D933"/>
  <c r="N977"/>
  <c r="V977"/>
  <c r="V885"/>
  <c r="V889"/>
  <c r="C881"/>
  <c r="C927"/>
  <c r="D927"/>
  <c r="D1035"/>
  <c r="C1030"/>
  <c r="C1035"/>
  <c r="C703"/>
  <c r="C704"/>
  <c r="D704"/>
  <c r="K889"/>
  <c r="C959"/>
  <c r="V1020"/>
  <c r="D707"/>
  <c r="C706"/>
  <c r="C707"/>
  <c r="K777"/>
  <c r="C814"/>
  <c r="P889"/>
  <c r="T889"/>
  <c r="J889"/>
  <c r="X977"/>
  <c r="D959"/>
  <c r="J777"/>
  <c r="S777"/>
  <c r="W777"/>
  <c r="I889"/>
  <c r="M889"/>
  <c r="Q889"/>
  <c r="U889"/>
  <c r="G889"/>
  <c r="H977"/>
  <c r="P977"/>
  <c r="D1024"/>
  <c r="C1023"/>
  <c r="C1024"/>
  <c r="H1055"/>
  <c r="P1055"/>
  <c r="T1055"/>
  <c r="E1103"/>
  <c r="I1103"/>
  <c r="M1103"/>
  <c r="Q1103"/>
  <c r="U1103"/>
  <c r="N777"/>
  <c r="C781"/>
  <c r="F889"/>
  <c r="G977"/>
  <c r="K977"/>
  <c r="O977"/>
  <c r="S977"/>
  <c r="W977"/>
  <c r="N1020"/>
  <c r="R1020"/>
  <c r="N1055"/>
  <c r="R1055"/>
  <c r="V1055"/>
  <c r="E1055"/>
  <c r="I1055"/>
  <c r="M1055"/>
  <c r="Q1055"/>
  <c r="U1055"/>
  <c r="V1287"/>
  <c r="V1304"/>
  <c r="C1281"/>
  <c r="C795"/>
  <c r="C805"/>
  <c r="D950"/>
  <c r="C1002"/>
  <c r="C1019"/>
  <c r="D1059"/>
  <c r="C1058"/>
  <c r="C1059"/>
  <c r="C1067"/>
  <c r="C1102"/>
  <c r="D1102"/>
  <c r="D1163"/>
  <c r="C1119"/>
  <c r="F1103"/>
  <c r="V1103"/>
  <c r="D1294"/>
  <c r="F1304"/>
  <c r="J1304"/>
  <c r="N1304"/>
  <c r="R1304"/>
  <c r="J15" i="10"/>
  <c r="I15"/>
  <c r="H15"/>
  <c r="G15"/>
  <c r="F15"/>
  <c r="E15"/>
  <c r="D15"/>
  <c r="C15"/>
  <c r="A11"/>
  <c r="A14"/>
  <c r="A18"/>
  <c r="A20"/>
  <c r="A23"/>
  <c r="A24"/>
  <c r="A26"/>
  <c r="A29"/>
  <c r="A30"/>
  <c r="A31"/>
  <c r="A32"/>
  <c r="A33"/>
  <c r="A34"/>
  <c r="A395" i="13"/>
  <c r="A396"/>
  <c r="Z117"/>
  <c r="L1305"/>
  <c r="D1055"/>
  <c r="M1305"/>
  <c r="Z102"/>
  <c r="R1305"/>
  <c r="D322"/>
  <c r="C535"/>
  <c r="C577"/>
  <c r="Z79"/>
  <c r="O1305"/>
  <c r="Q1305"/>
  <c r="K1305"/>
  <c r="C322"/>
  <c r="T1305"/>
  <c r="D236"/>
  <c r="D80"/>
  <c r="C80"/>
  <c r="Z98"/>
  <c r="F1305"/>
  <c r="G1305"/>
  <c r="X1305"/>
  <c r="V1305"/>
  <c r="P1305"/>
  <c r="W1305"/>
  <c r="D977"/>
  <c r="C977"/>
  <c r="D577"/>
  <c r="N1305"/>
  <c r="I1305"/>
  <c r="S1305"/>
  <c r="U1305"/>
  <c r="C1304"/>
  <c r="D413"/>
  <c r="C1103"/>
  <c r="C1055"/>
  <c r="H1305"/>
  <c r="C885"/>
  <c r="C1163"/>
  <c r="D1304"/>
  <c r="C236"/>
  <c r="C413"/>
  <c r="E1305"/>
  <c r="D1000"/>
  <c r="D1020"/>
  <c r="C998"/>
  <c r="C1000"/>
  <c r="C1020"/>
  <c r="D1103"/>
  <c r="A926"/>
  <c r="A919"/>
  <c r="J1305"/>
  <c r="C837"/>
  <c r="C845"/>
  <c r="C889"/>
  <c r="D845"/>
  <c r="D889"/>
  <c r="C685"/>
  <c r="C701"/>
  <c r="C777"/>
  <c r="D701"/>
  <c r="D777"/>
  <c r="A36" i="10"/>
  <c r="A37"/>
  <c r="A38"/>
  <c r="A39"/>
  <c r="A40"/>
  <c r="A42"/>
  <c r="A43"/>
  <c r="A44"/>
  <c r="A45"/>
  <c r="A46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9"/>
  <c r="A71"/>
  <c r="A75"/>
  <c r="A76"/>
  <c r="A78"/>
  <c r="A81"/>
  <c r="A82"/>
  <c r="C1305" i="13"/>
  <c r="C1306"/>
  <c r="D1305"/>
  <c r="A929"/>
  <c r="A930"/>
  <c r="A931"/>
  <c r="A932"/>
  <c r="A935"/>
  <c r="A936"/>
  <c r="A937"/>
  <c r="A938"/>
  <c r="A939"/>
  <c r="A940"/>
  <c r="A941"/>
  <c r="A942"/>
  <c r="A943"/>
  <c r="A944"/>
  <c r="A945"/>
  <c r="A946"/>
  <c r="A947"/>
  <c r="A948"/>
  <c r="A949"/>
  <c r="A952"/>
  <c r="A953"/>
  <c r="A954"/>
  <c r="A955"/>
  <c r="A956"/>
  <c r="A957"/>
  <c r="A958"/>
  <c r="A961"/>
  <c r="A962"/>
  <c r="A963"/>
  <c r="A964"/>
  <c r="A965"/>
  <c r="A966"/>
  <c r="A967"/>
  <c r="A970"/>
  <c r="A971"/>
  <c r="A972"/>
  <c r="A975"/>
  <c r="A980"/>
  <c r="A981"/>
  <c r="A982"/>
  <c r="A983"/>
  <c r="A984"/>
  <c r="A985"/>
  <c r="A986"/>
  <c r="A987"/>
  <c r="A920"/>
  <c r="A921"/>
  <c r="A922"/>
  <c r="A923"/>
  <c r="A924"/>
  <c r="A925"/>
  <c r="C1307"/>
  <c r="A992"/>
  <c r="A993"/>
  <c r="A994"/>
  <c r="A995"/>
  <c r="A998"/>
  <c r="A999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23"/>
  <c r="A1026"/>
  <c r="A1029"/>
  <c r="A1030"/>
  <c r="A1031"/>
  <c r="A1032"/>
  <c r="A1033"/>
  <c r="A1034"/>
  <c r="A1037"/>
  <c r="A1038"/>
  <c r="A1039"/>
  <c r="A1040"/>
  <c r="A1052"/>
  <c r="A1053"/>
  <c r="A1058"/>
  <c r="A1061"/>
  <c r="A1062"/>
  <c r="A1063"/>
  <c r="A1064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6"/>
  <c r="A1167"/>
  <c r="A1168"/>
  <c r="A1169"/>
  <c r="A1170"/>
  <c r="A1173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7"/>
  <c r="A1280"/>
  <c r="A1281"/>
  <c r="A1282"/>
  <c r="A1283"/>
  <c r="A1284"/>
  <c r="A1285"/>
  <c r="A1286"/>
  <c r="A1289"/>
  <c r="A1290"/>
  <c r="A1291"/>
  <c r="A1292"/>
  <c r="A1293"/>
  <c r="A1296"/>
  <c r="A1297"/>
  <c r="A1298"/>
  <c r="A1299"/>
  <c r="A1300"/>
  <c r="A1301"/>
  <c r="A1302"/>
  <c r="A988"/>
  <c r="A989"/>
  <c r="A85" i="10"/>
  <c r="A88"/>
  <c r="A90"/>
  <c r="A92"/>
  <c r="A95"/>
  <c r="A96"/>
  <c r="A97"/>
  <c r="A99"/>
  <c r="A100"/>
  <c r="A101"/>
  <c r="A104"/>
  <c r="A105"/>
  <c r="A106"/>
  <c r="A109"/>
  <c r="A111"/>
  <c r="A112"/>
  <c r="A113"/>
  <c r="A11" i="7"/>
  <c r="A12"/>
  <c r="A13"/>
  <c r="A14"/>
  <c r="A15"/>
  <c r="A16"/>
  <c r="U389" i="15"/>
  <c r="U389" i="13"/>
  <c r="U389" i="14"/>
  <c r="V389" i="17"/>
  <c r="U389" i="16"/>
</calcChain>
</file>

<file path=xl/comments1.xml><?xml version="1.0" encoding="utf-8"?>
<comments xmlns="http://schemas.openxmlformats.org/spreadsheetml/2006/main">
  <authors>
    <author>Автор</author>
  </authors>
  <commentList>
    <comment ref="Z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фиолетовый цвет в таблице-сказали учесть пожелания от мо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фиолетовый цвет в таблице-сказали учесть пожелания от мо
</t>
        </r>
      </text>
    </comment>
    <comment ref="A11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Голубой цвет номера -отсутствуют в предложениях характеристики;
салатовый-есть;(без выверки видов работ)
белый-смр по пир 2016
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такого дома, есть 7/2
</t>
        </r>
      </text>
    </comment>
    <comment ref="M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согласовано ГЖН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включен по смр
</t>
        </r>
      </text>
    </comment>
    <comment ref="T39" authorId="0">
      <text>
        <r>
          <rPr>
            <b/>
            <sz val="9"/>
            <color indexed="81"/>
            <rFont val="Tahoma"/>
            <family val="2"/>
            <charset val="204"/>
          </rPr>
          <t>ПСД на проверке, превышение предельной стоимости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КП на 2018 год предоставили другие адреса. На эти адреса нет согласование ГЖН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Экспертное заключение отсутствует</t>
        </r>
      </text>
    </comment>
    <comment ref="X3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добавлено по письму МО</t>
        </r>
      </text>
    </comment>
    <comment ref="R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предложениях
</t>
        </r>
      </text>
    </comment>
    <comment ref="P4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Запланированы ПИР на 2015 год</t>
        </r>
      </text>
    </comment>
    <comment ref="A5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добавлены адреса
</t>
        </r>
      </text>
    </comment>
    <comment ref="R65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хотят ПИР на фасад
</t>
        </r>
      </text>
    </comment>
    <comment ref="X6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хотят ПИР на Фасад
</t>
        </r>
      </text>
    </comment>
    <comment ref="R6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подавали по пир 2016!!!!</t>
        </r>
      </text>
    </comment>
    <comment ref="X708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Автор:
ПИР на фасад хотят
</t>
        </r>
      </text>
    </comment>
    <comment ref="D726" authorId="0">
      <text>
        <r>
          <rPr>
            <b/>
            <sz val="9"/>
            <color indexed="81"/>
            <rFont val="Tahoma"/>
            <family val="2"/>
            <charset val="204"/>
          </rPr>
          <t>ГВС -229
ХВС -182
Отопление -1122
Электрика -200</t>
        </r>
      </text>
    </comment>
    <comment ref="X9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пир на всю инженерку
</t>
        </r>
      </text>
    </comment>
    <comment ref="B10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НОВЫЕ АДРЕСА
</t>
        </r>
      </text>
    </comment>
    <comment ref="A1137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По сос бору: по желт адресам и фиолт видам работ-надо смр и пир, по остальным только пир
</t>
        </r>
      </text>
    </comment>
    <comment ref="B1183" authorId="0">
      <text>
        <r>
          <rPr>
            <b/>
            <sz val="12"/>
            <color indexed="81"/>
            <rFont val="Tahoma"/>
            <family val="2"/>
            <charset val="204"/>
          </rPr>
          <t>Надо исключать</t>
        </r>
      </text>
    </comment>
    <comment ref="B12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предложении
</t>
        </r>
      </text>
    </comment>
    <comment ref="B13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новое пселение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B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заводская 1В
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 пипсьме хотят Утепление фасада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A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фиолетовый цвет в таблице-сказали учесть пожелания от мо
</t>
        </r>
      </text>
    </comment>
    <comment ref="A11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Голубой цвет номера -отсутствуют в предложениях характеристики;
салатовый-есть;(без выверки видов работ)
белый-смр по пир 2016
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согласовано ГЖН</t>
        </r>
      </text>
    </comment>
    <comment ref="S39" authorId="0">
      <text>
        <r>
          <rPr>
            <b/>
            <sz val="9"/>
            <color indexed="81"/>
            <rFont val="Tahoma"/>
            <family val="2"/>
            <charset val="204"/>
          </rPr>
          <t>ПСД на проверке, превышение предельной стоимости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КП на 2018 год предоставили другие адреса. На эти адреса нет согласование ГЖН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Экспертное заключение отсутствует</t>
        </r>
      </text>
    </comment>
    <comment ref="A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таких адресов в письме нет
</t>
        </r>
      </text>
    </comment>
    <comment ref="K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предложении
</t>
        </r>
      </text>
    </comment>
    <comment ref="K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предложении
</t>
        </r>
      </text>
    </comment>
    <comment ref="W3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добавлено по письму МО</t>
        </r>
      </text>
    </comment>
    <comment ref="Q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предложениях
</t>
        </r>
      </text>
    </comment>
    <comment ref="O4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Запланированы ПИР на 2015 год</t>
        </r>
      </text>
    </comment>
    <comment ref="Q6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хотят ПИР на фасад
</t>
        </r>
      </text>
    </comment>
    <comment ref="W6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хотят ПИР на Фасад
</t>
        </r>
      </text>
    </comment>
    <comment ref="Q6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подавали по пир 2016!!!!</t>
        </r>
      </text>
    </comment>
    <comment ref="W682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Автор:
ПИР на фасад хотят
</t>
        </r>
      </text>
    </comment>
    <comment ref="D700" authorId="0">
      <text>
        <r>
          <rPr>
            <b/>
            <sz val="9"/>
            <color indexed="81"/>
            <rFont val="Tahoma"/>
            <family val="2"/>
            <charset val="204"/>
          </rPr>
          <t>ГВС -229
ХВС -182
Отопление -1122
Электрика -200</t>
        </r>
      </text>
    </comment>
    <comment ref="W8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пир на всю инженерку
</t>
        </r>
      </text>
    </comment>
    <comment ref="B10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НОВЫЕ АДРЕСА
</t>
        </r>
      </text>
    </comment>
    <comment ref="A1104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По сос бору: по желт адресам и фиолт видам работ-надо смр и пир, по остальным только пир
</t>
        </r>
      </text>
    </comment>
    <comment ref="B1150" authorId="0">
      <text>
        <r>
          <rPr>
            <b/>
            <sz val="12"/>
            <color indexed="81"/>
            <rFont val="Tahoma"/>
            <family val="2"/>
            <charset val="204"/>
          </rPr>
          <t>Надо исключать</t>
        </r>
      </text>
    </comment>
    <comment ref="B1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новое пселение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11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Голубой цвет номера -отсутствуют в предложениях характеристики;
салатовый-есть;(без выверки видов работ)
белый-уже сделаные адреса по пир 2016
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согласовано ГЖН</t>
        </r>
      </text>
    </comment>
    <comment ref="S39" authorId="0">
      <text>
        <r>
          <rPr>
            <b/>
            <sz val="9"/>
            <color indexed="81"/>
            <rFont val="Tahoma"/>
            <family val="2"/>
            <charset val="204"/>
          </rPr>
          <t>ПСД на проверке, превышение предельной стоимости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КП на 2018 год предоставили другие адреса. На эти адреса нет согласование ГЖН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Экспертное заключение отсутствует</t>
        </r>
      </text>
    </comment>
    <comment ref="A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таких адресов в письме нет
</t>
        </r>
      </text>
    </comment>
    <comment ref="K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предложении
</t>
        </r>
      </text>
    </comment>
    <comment ref="K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предложении
</t>
        </r>
      </text>
    </comment>
    <comment ref="W3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добавлено по письму МО</t>
        </r>
      </text>
    </comment>
    <comment ref="Q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предложениях
</t>
        </r>
      </text>
    </comment>
    <comment ref="O4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Запланированы ПИР на 2015 год</t>
        </r>
      </text>
    </comment>
    <comment ref="Q6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хотят ПИР на фасад
</t>
        </r>
      </text>
    </comment>
    <comment ref="W6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хотят ПИР на Фасад
</t>
        </r>
      </text>
    </comment>
    <comment ref="W682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Автор:
ПИР на фасад хотят
</t>
        </r>
      </text>
    </comment>
    <comment ref="D700" authorId="0">
      <text>
        <r>
          <rPr>
            <b/>
            <sz val="9"/>
            <color indexed="81"/>
            <rFont val="Tahoma"/>
            <family val="2"/>
            <charset val="204"/>
          </rPr>
          <t>ГВС -229
ХВС -182
Отопление -1122
Электрика -200</t>
        </r>
      </text>
    </comment>
    <comment ref="W8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пир на всю инженерку
</t>
        </r>
      </text>
    </comment>
    <comment ref="B10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НОВЫЕ АДРЕСА
</t>
        </r>
      </text>
    </comment>
    <comment ref="A1104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По желт-надо смр и пир, по остальным только пир
</t>
        </r>
      </text>
    </comment>
    <comment ref="B1150" authorId="0">
      <text>
        <r>
          <rPr>
            <b/>
            <sz val="12"/>
            <color indexed="81"/>
            <rFont val="Tahoma"/>
            <family val="2"/>
            <charset val="204"/>
          </rPr>
          <t>Надо исключать</t>
        </r>
      </text>
    </comment>
    <comment ref="B1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новое пселение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11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Голубой цвет номера -отсутствуют в предложениях характеристики;
салатовый-есть.
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согласовано ГЖН</t>
        </r>
      </text>
    </comment>
    <comment ref="S39" authorId="0">
      <text>
        <r>
          <rPr>
            <b/>
            <sz val="9"/>
            <color indexed="81"/>
            <rFont val="Tahoma"/>
            <family val="2"/>
            <charset val="204"/>
          </rPr>
          <t>ПСД на проверке, превышение предельной стоимости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КП на 2018 год предоставили другие адреса. На эти адреса нет согласование ГЖН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Экспертное заключение отсутствует</t>
        </r>
      </text>
    </comment>
    <comment ref="A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таких адресов в письме нет
</t>
        </r>
      </text>
    </comment>
    <comment ref="K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предложении
</t>
        </r>
      </text>
    </comment>
    <comment ref="K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предложении
</t>
        </r>
      </text>
    </comment>
    <comment ref="W3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добавлено по письму МО</t>
        </r>
      </text>
    </comment>
    <comment ref="Q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в предложениях
</t>
        </r>
      </text>
    </comment>
    <comment ref="O4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Запланированы ПИР на 2015 год</t>
        </r>
      </text>
    </comment>
    <comment ref="Q6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хотят ПИР на фасад
</t>
        </r>
      </text>
    </comment>
    <comment ref="W682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Автор:
ПИР на фасад хотят
</t>
        </r>
      </text>
    </comment>
    <comment ref="D700" authorId="0">
      <text>
        <r>
          <rPr>
            <b/>
            <sz val="9"/>
            <color indexed="81"/>
            <rFont val="Tahoma"/>
            <family val="2"/>
            <charset val="204"/>
          </rPr>
          <t>ГВС -229
ХВС -182
Отопление -1122
Электрика -200</t>
        </r>
      </text>
    </comment>
    <comment ref="W8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пир на всю инженерку
</t>
        </r>
      </text>
    </comment>
    <comment ref="B10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НОВЫЕ АДРЕСА
</t>
        </r>
      </text>
    </comment>
    <comment ref="B1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новое пселение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11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Голубой цвет номера -отсутствуют в предложениях;
салатовый-есть.
</t>
        </r>
      </text>
    </comment>
    <comment ref="L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согласовано ГЖН</t>
        </r>
      </text>
    </comment>
    <comment ref="S39" authorId="0">
      <text>
        <r>
          <rPr>
            <b/>
            <sz val="9"/>
            <color indexed="81"/>
            <rFont val="Tahoma"/>
            <family val="2"/>
            <charset val="204"/>
          </rPr>
          <t>ПСД на проверке, превышение предельной стоимости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КП на 2018 год предоставили другие адреса. На эти адреса нет согласование ГЖН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Экспертное заключение отсутствует</t>
        </r>
      </text>
    </comment>
    <comment ref="A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таких адресов в письме нет
</t>
        </r>
      </text>
    </comment>
    <comment ref="W3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добавлено по письму МО</t>
        </r>
      </text>
    </comment>
    <comment ref="O4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Запланированы ПИР на 2015 год</t>
        </r>
      </text>
    </comment>
    <comment ref="Q6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хотят ПИР на фасад
</t>
        </r>
      </text>
    </comment>
    <comment ref="W6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хотят ПИР на Фасад
</t>
        </r>
      </text>
    </comment>
    <comment ref="W682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Автор:
ПИР на фасад хотят
</t>
        </r>
      </text>
    </comment>
    <comment ref="D700" authorId="0">
      <text>
        <r>
          <rPr>
            <b/>
            <sz val="9"/>
            <color indexed="81"/>
            <rFont val="Tahoma"/>
            <family val="2"/>
            <charset val="204"/>
          </rPr>
          <t>ГВС -229
ХВС -182
Отопление -1122
Электрика -200</t>
        </r>
      </text>
    </comment>
    <comment ref="W8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пир на всю инженерку
</t>
        </r>
      </text>
    </comment>
    <comment ref="B10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НОВЫЕ АДРЕСА
</t>
        </r>
      </text>
    </comment>
    <comment ref="B1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новое пселение
</t>
        </r>
      </text>
    </comment>
  </commentList>
</comments>
</file>

<file path=xl/sharedStrings.xml><?xml version="1.0" encoding="utf-8"?>
<sst xmlns="http://schemas.openxmlformats.org/spreadsheetml/2006/main" count="14898" uniqueCount="1736">
  <si>
    <t xml:space="preserve">Г. Выборг, пер. Каменный, д. 1 </t>
  </si>
  <si>
    <t>г. Выборг, ул. Акулова, д. 11</t>
  </si>
  <si>
    <t xml:space="preserve">Г. Выборг, ул. Сторожевой башни, д. 9 </t>
  </si>
  <si>
    <t xml:space="preserve">Г. Выборг, ул. Куйбышева, д. 4 </t>
  </si>
  <si>
    <t xml:space="preserve">Г. Выборг, ул. Куйбышева, д. 4А  </t>
  </si>
  <si>
    <t>Г. Выборг, ул.Железнодорожная, д. 13</t>
  </si>
  <si>
    <t>Г. Выборг, ул. Железнодорожная, д. 15</t>
  </si>
  <si>
    <t>Г. Выборг, ул. Вокзальная, д. 5</t>
  </si>
  <si>
    <t>Г. Выборг, ул. Вокзальная, д. 4</t>
  </si>
  <si>
    <t>Г. Выборг, Ленинградский пр., д. 7</t>
  </si>
  <si>
    <t>Г. Выборг, ул. Железнодорожная, д. 9/15</t>
  </si>
  <si>
    <t>Г. Выборг, ул. Акулова, д. 2</t>
  </si>
  <si>
    <t>Г. Выборг, ул. Акулова, д. 6</t>
  </si>
  <si>
    <t>Г. Выборг, ул. Акулова, д. 8</t>
  </si>
  <si>
    <t>Г. Выборг, ул. Мира, д. 17</t>
  </si>
  <si>
    <t>Г. Выборг, ул. Вокзальная, д. 11/1</t>
  </si>
  <si>
    <t>Г. Выборг, пр. Суворова, д. 25</t>
  </si>
  <si>
    <t>Г. Выборг, ул. Северная, д. 8</t>
  </si>
  <si>
    <t xml:space="preserve">Г. Выборг, ул. Сторожевой башни, д. 18 </t>
  </si>
  <si>
    <t>Г. Выборг, Ленинградский пр., д. 31</t>
  </si>
  <si>
    <t>Г. Выборг, Ленинградское ш., д. 1</t>
  </si>
  <si>
    <t>Г. Выборг, ул. Резервная, д. 1</t>
  </si>
  <si>
    <t>Г. Выборг, ул. Куйбышева, д. 21</t>
  </si>
  <si>
    <t>***</t>
  </si>
  <si>
    <t>*</t>
  </si>
  <si>
    <t>г. Каменногорск, ул. Колхозная, дом 2</t>
  </si>
  <si>
    <t>г. Каменногорск, ул. Колхозная, дом 6</t>
  </si>
  <si>
    <t>г. Каменногорск, ул. Колхозная, дом 8</t>
  </si>
  <si>
    <t>г. Каменногорск, ул. Кооперативная, дом 7</t>
  </si>
  <si>
    <t>пос. Боровинка, ул. Заводская дом 3</t>
  </si>
  <si>
    <t>пос. Возрождения, дом 9</t>
  </si>
  <si>
    <t>пос. Возрождения, дом 27</t>
  </si>
  <si>
    <t>пос. Пруды, ул. Заозерная, дом 5</t>
  </si>
  <si>
    <t>пос. Свободное, дом 173</t>
  </si>
  <si>
    <t>Г. Каменногорск, ш. Ленинградское, д. 40-а</t>
  </si>
  <si>
    <t>Г. Каменногорск, ул. Железнодорожная, дом 6</t>
  </si>
  <si>
    <t>Г. Каменногорск, ш. Ленинградское, д. 70</t>
  </si>
  <si>
    <t>Г. Каменногорск, ш. Ленинградское, д. 56</t>
  </si>
  <si>
    <t>Г. Каменногорск,ш. Ленинградское, д. 26</t>
  </si>
  <si>
    <t>Г. Каменногорск, ш. Ленинградское, д. 61</t>
  </si>
  <si>
    <t>Г. Каменногорск, ш. Ленинградское, д. 61-б</t>
  </si>
  <si>
    <t>Г. Каменногорск, ш. Ленинградское, д. 63</t>
  </si>
  <si>
    <t>Г. Каменногорск, ш. Ленинградское, д. 107</t>
  </si>
  <si>
    <t>Муниципальное образование Приморское городское поселение</t>
  </si>
  <si>
    <t>Г. Приморск, наб. Лебедева, д. 5</t>
  </si>
  <si>
    <t>Г. Приморск, Выборгское шоссе, д. 5</t>
  </si>
  <si>
    <t>Г. Приморск, Выборгское шоссе, д. 7а</t>
  </si>
  <si>
    <t>Муниципальное образование Рощинское городское поселение</t>
  </si>
  <si>
    <t>Пос. Рощино, ул. Тракторная, д.3</t>
  </si>
  <si>
    <t>Пос. Рощино, ул. Советская, д.27</t>
  </si>
  <si>
    <t>Г. Светогорск, ул. Красноармейская, д.26</t>
  </si>
  <si>
    <t>Пос. Лесогорский, ул. Гагарина, д.9</t>
  </si>
  <si>
    <t>Пос. Лесогорский, ул. Советов, д.5</t>
  </si>
  <si>
    <t>Муниципальное образование Большеколпанское сельское поселение</t>
  </si>
  <si>
    <t>дер. Вопша, д.2</t>
  </si>
  <si>
    <t>дер. Корписалово, д.39</t>
  </si>
  <si>
    <t>ИТОГО по Большеколпанскому СП</t>
  </si>
  <si>
    <t>Г. Гатчина, просп. 25 Октября, д. 11/13</t>
  </si>
  <si>
    <t>на ремонт сетей электроснабжения, тепло, ХВС, ГВС, водоотведение, фундамент</t>
  </si>
  <si>
    <t>Г. Гатчина, просп. 25 Октября, д. 15</t>
  </si>
  <si>
    <t>на ремонт сетей электроснабжения, тепло, ХВС, ГВС,водоотведение, фундамент</t>
  </si>
  <si>
    <t>Г. Гатчина, просп. 25 Октября, д. 17</t>
  </si>
  <si>
    <t>Г. Гатчина, просп. 25 Октября, д. 19</t>
  </si>
  <si>
    <t>на ремонт сетей электроснабжения, тепло, ХВС,водоотведение, фундамент</t>
  </si>
  <si>
    <t>Г. Гатчина, просп. 25 Октября, д. 22</t>
  </si>
  <si>
    <t>на ремонт сетей электроснабжения, тепло, ХВС,водоотведение, подвал, фундамент</t>
  </si>
  <si>
    <t>Г. Гатчина, просп. 25 Октября, д. 67</t>
  </si>
  <si>
    <t>Г. Гатчина, просп. Красноармейский, д. 11</t>
  </si>
  <si>
    <t xml:space="preserve">на ремонт сетей электроснабжения, тепло, ХВС,  водоотведения, фундамента </t>
  </si>
  <si>
    <t>Г. Гатчина, просп. Красноармейский, д. 16</t>
  </si>
  <si>
    <t>на ремонт  подвала</t>
  </si>
  <si>
    <t>Г. Гатчина, просп. Красноармейский, д. 20</t>
  </si>
  <si>
    <t>на ремонт электроснабжения, подвала</t>
  </si>
  <si>
    <t>Г. Гатчина, просп. Красноармейский, д. 26</t>
  </si>
  <si>
    <t>на ремонт сетей электроснабжения, тепло,  ХВС, водоотведения, подвала, фундамента</t>
  </si>
  <si>
    <t>Г. Гатчина, просп. Красноармейский, д. 36</t>
  </si>
  <si>
    <t>на ремонт сетей электроснабжения, тепло, ХВС, водоотведения,  фундамент</t>
  </si>
  <si>
    <t>Г. Гатчина, просп. Красноармейский, д. 42</t>
  </si>
  <si>
    <t xml:space="preserve">на ремонт сетей электроснабжения </t>
  </si>
  <si>
    <t>Г. Гатчина, ул. 7 Армии, д. 10</t>
  </si>
  <si>
    <t>на ремонт сетей электроснабжения и подвала</t>
  </si>
  <si>
    <t>Г. Гатчина, ул. 7 Армии, д. 10 A</t>
  </si>
  <si>
    <t>подвал</t>
  </si>
  <si>
    <t>Г. Гатчина, ул. 7 Армии, д. 19</t>
  </si>
  <si>
    <t>Г. Гатчина, ул. 7 Армии, д. 21</t>
  </si>
  <si>
    <t>Г. Гатчина, ул. Авиатриссы Зверевой, д.15А</t>
  </si>
  <si>
    <t>г. Гатчина, ул. Беляева, д.11</t>
  </si>
  <si>
    <t>Г. Гатчина, ул. Володарского, д. 3</t>
  </si>
  <si>
    <t>на ремонт сетей электроснабжения, тепло, ХВС</t>
  </si>
  <si>
    <t>Г. Гатчина, ул. Володарского, д. 3А</t>
  </si>
  <si>
    <t>Г. Гатчина, ул. Володарского, д. 5</t>
  </si>
  <si>
    <t>на ремонт сетей электроснабжения, подвала</t>
  </si>
  <si>
    <t>Г. Гатчина, ул. Володарского, д. 39</t>
  </si>
  <si>
    <t>на ремонт сетей электроснабжения, тепло, ХВС, ГВС, водоотведение</t>
  </si>
  <si>
    <t>Г. Гатчина, ул. Гагарина, д. 8</t>
  </si>
  <si>
    <t>Г. Гатчина, ул. Гагарина, д. 11</t>
  </si>
  <si>
    <t>Г. Гатчина, ул. Гагарина, д. 15</t>
  </si>
  <si>
    <t>на ремонт сетей электроснабжения, тепло, ХВС, ГВС и подвала</t>
  </si>
  <si>
    <t>Г. Гатчина, ул. Гагарина, д. 22</t>
  </si>
  <si>
    <t>Г. Гатчина, ул. Глинки, д. 2</t>
  </si>
  <si>
    <t>на ремонт сетей электроснабжения, тепло, ХВС, водоотведение</t>
  </si>
  <si>
    <t>Г. Гатчина, ул. Заводская, д. 1В</t>
  </si>
  <si>
    <t>на ремонт сетей электроснабжения, тепло, ХВС,</t>
  </si>
  <si>
    <t>Г. Гатчина, ул. К. Маркса, д. 17</t>
  </si>
  <si>
    <t>на ремонт сетей электроснабжения, тепло, ХВС, водоотведение,фундамент</t>
  </si>
  <si>
    <t>Г. Гатчина, ул. К. Маркса, д. 18</t>
  </si>
  <si>
    <t>Г. Гатчина, ул. К. Маркса, д. 22</t>
  </si>
  <si>
    <t>Г. Гатчина, ул. К. Маркса, д. 24</t>
  </si>
  <si>
    <t>на ремонт сетей электроснабжения, тепло, ХВС, водоотведение и подвала,фундамент</t>
  </si>
  <si>
    <t>Г. Гатчина, ул. К. Маркса, д. 34</t>
  </si>
  <si>
    <t>Г. Гатчина, ул. К. Маркса, д.37А</t>
  </si>
  <si>
    <t xml:space="preserve">на ремонт сетей электроснабжения, тепло, ХВС, водоотведение, фундамент </t>
  </si>
  <si>
    <t>Г. Гатчина, ул. К. Маркса, д. 45</t>
  </si>
  <si>
    <t>Г. Гатчина, ул. К. Маркса, д. 49/51</t>
  </si>
  <si>
    <t>Г. Гатчина, ул. К. Маркса, д. 59А</t>
  </si>
  <si>
    <t>Г. Гатчина, ул. К. Маркса, д. 69</t>
  </si>
  <si>
    <t>Г. Гатчина, ул. К. Маркса, д. 71</t>
  </si>
  <si>
    <t>Г. Гатчина, ул. Карла Маркса, д.7</t>
  </si>
  <si>
    <t>на ремонт сетей электроснабжения, тепло, ХВС, водоотведение, подвал, фундамент</t>
  </si>
  <si>
    <t>Г. Гатчина, ул. Карла Маркса, д.8</t>
  </si>
  <si>
    <t>Г. Гатчина, ул. Карла Маркса, д.8А</t>
  </si>
  <si>
    <t xml:space="preserve"> подвал</t>
  </si>
  <si>
    <t>Г. Гатчина, ул. Карла Маркса, д. 59</t>
  </si>
  <si>
    <t>Электрика, тепло, ХВС, водоотведение, фундамент, фасад</t>
  </si>
  <si>
    <t>Г. Гатчина, ул. Карла Маркса, д.59 В</t>
  </si>
  <si>
    <t>Электрика</t>
  </si>
  <si>
    <t>Г. Гатчина, ул. Карла Маркса, д. 62</t>
  </si>
  <si>
    <t>Г. Гатчина, ул. Карла Маркса, д.75</t>
  </si>
  <si>
    <t>Электрика, тепло, ХВС, водоотведение, фундамент</t>
  </si>
  <si>
    <t>Г. Гатчина, ул. Киргетова, д. 20</t>
  </si>
  <si>
    <t>на ремонт сетей электроснабжения  и  подвала</t>
  </si>
  <si>
    <t>Г. Гатчина, ул. Киевская, д. 4А</t>
  </si>
  <si>
    <t>Г. Гатчина, ул. Киевская, д. 4Б</t>
  </si>
  <si>
    <t>Г. Гатчина, ул. Красная, д. 4</t>
  </si>
  <si>
    <t>Г. Гатчина, ул. Крупской, д.6</t>
  </si>
  <si>
    <t>Г. Гатчина, ул. Крупской, д.6А</t>
  </si>
  <si>
    <t>Г. Гатчина, ул. Лейтенанта Шмидта, д. 3</t>
  </si>
  <si>
    <t xml:space="preserve">на ремонт сетей электроснабжения, тепло, ХВС, подвал </t>
  </si>
  <si>
    <t>Г. Гатчина, ул. Лейтенанта Шмидта, д. 4</t>
  </si>
  <si>
    <t>Г. Гатчина, ул. Лейтенанта Шмидта, д. 6</t>
  </si>
  <si>
    <t>Г. Гатчина, ул. Лейтенанта Шмидта, д. 9/5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</si>
  <si>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</si>
  <si>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</si>
  <si>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</si>
  <si>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Леонова, д. 14</t>
  </si>
  <si>
    <t>Г. Гатчина, ул. Леонова, д. 16</t>
  </si>
  <si>
    <t>Г. Гатчина, ул. Леонова, д. 17</t>
  </si>
  <si>
    <t>на ремонт сетей электроснабжения</t>
  </si>
  <si>
    <t>Г. Гатчина, ул. Матвеева, д.14Б</t>
  </si>
  <si>
    <t>Электрика, тепло, ХВС, водоотведение,  фундамент</t>
  </si>
  <si>
    <t>Г. Гатчина, ул. Радищева, д. 3</t>
  </si>
  <si>
    <t>Г. Гатчина, ул. Радищева, д. 12</t>
  </si>
  <si>
    <t>Г. Гатчина, ул. Радищева, д. 18</t>
  </si>
  <si>
    <t>на ремонт сетей электроснабжения   и   подвала</t>
  </si>
  <si>
    <t>Г. Гатчина, ул. Радищева, д. 24</t>
  </si>
  <si>
    <t>Г. Гатчина, ул. Радищева, д. 26</t>
  </si>
  <si>
    <t>Г. Гатчина, ул. Радищева, д. 26А</t>
  </si>
  <si>
    <t xml:space="preserve">на ремонт сетей электроснабжения, тепло, ХВС, водоотведение, подвал, фундамент </t>
  </si>
  <si>
    <t>Г. Гатчина, ул. Радищева, д. 30А</t>
  </si>
  <si>
    <t>Г. Гатчина, ул. Рощинская , д.3 корпус 2</t>
  </si>
  <si>
    <t>Г. Гатчина, ул. Рощинская , д.20</t>
  </si>
  <si>
    <t>Г. Гатчина, ул. Соборная, д. 14А</t>
  </si>
  <si>
    <t>на ремонт сетей электроснабжения, тепло, ХВС, водоотведение, подвал , фундамент</t>
  </si>
  <si>
    <t>Г. Гатчина, ул. Соборная, д. 15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</si>
  <si>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</si>
  <si>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</si>
  <si>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</si>
  <si>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34</t>
  </si>
  <si>
    <t>Г. Гатчина, ул. Товарная Балтийск, д. 1</t>
  </si>
  <si>
    <t xml:space="preserve">на ремонт сетей электроснабжения, ХВС, водоотведение, фундамент </t>
  </si>
  <si>
    <t>Г. Гатчина, ул. Урицкого, д.4</t>
  </si>
  <si>
    <t>Электрика, тепло, ХВС, водоотведение</t>
  </si>
  <si>
    <t>Г. Гатчина, ул. Урицкого, д. 14</t>
  </si>
  <si>
    <t>Г. Гатчина, ул. Урицкого, д. 15</t>
  </si>
  <si>
    <t>на ремонт сетей электроснабжения, тепло, ХВС, водоотведения, ГВС</t>
  </si>
  <si>
    <t>Г. Гатчина, ул. Урицкого, д. 16</t>
  </si>
  <si>
    <t>Г. Гатчина, ул. Урицкого, д.34</t>
  </si>
  <si>
    <t>Электрика, подвал</t>
  </si>
  <si>
    <t>Г. Гатчина, ул. Чкалова, д. 61</t>
  </si>
  <si>
    <t>Г. Гатчина, ул. Чкалова, д. 61А</t>
  </si>
  <si>
    <t>Г. Гатчина, ул. Чкалова, д. 65</t>
  </si>
  <si>
    <t>на ремонт сетей электроснабжения, тепло, ХВС, водоотведение, фундамент</t>
  </si>
  <si>
    <t>Г. Гатчина, ул. Чкалова, д. 69</t>
  </si>
  <si>
    <t>Г. Гатчина, ул. Чкалова, д. 79</t>
  </si>
  <si>
    <t>Г. Гатчина, ул. Хохлова, д. 3А</t>
  </si>
  <si>
    <t>Г. Гатчина, ул. Хохлова, д. 5</t>
  </si>
  <si>
    <t>Г. Гатчина, ул. Хохлова, д. 7</t>
  </si>
  <si>
    <r>
      <t>на ремонт сетей электроснабжения и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подвала</t>
    </r>
  </si>
  <si>
    <r>
      <t xml:space="preserve">на ремонт сетей электроснабжения и </t>
    </r>
    <r>
      <rPr>
        <sz val="10"/>
        <rFont val="Times New Roman"/>
        <family val="1"/>
        <charset val="204"/>
      </rPr>
      <t>подвала</t>
    </r>
  </si>
  <si>
    <t>д. Лампово, ул. Совхозная, д. 9</t>
  </si>
  <si>
    <t>ПИР на капитальный ремонт системы холодного водоснабжения</t>
  </si>
  <si>
    <t xml:space="preserve">г.п. Дружная Горка, ул. Садовая, д. 8 </t>
  </si>
  <si>
    <t>ПИР на капитальный ремонтсистемы теплоснабжения, системы электроснабжения, системы холодного водоснабжения, системы водоотведения</t>
  </si>
  <si>
    <t>г.п. Дружная Горка, ул. Здравомыслова, д. 3</t>
  </si>
  <si>
    <t>ПИР на капитальный ремонт системы теплоснабжения, системы холодного водоснабжения, системы водоотведения</t>
  </si>
  <si>
    <t>г.п. Дружная Горка, ул. Здравомыслова, д. 4</t>
  </si>
  <si>
    <t>г.п. Дружная Горка, ул. Здравомыслова, д. 5</t>
  </si>
  <si>
    <t>г.п. Дружная Горка, ул. Здравомыслова, д. 6</t>
  </si>
  <si>
    <t>ПИР на капитальный ремонт системы теплоснабжения, системы холодного водоснабжения, системы горячего водоснабжения, системы водоотведения</t>
  </si>
  <si>
    <t>г.п. Дружная Горка, ул. Здравомыслова, д. 7</t>
  </si>
  <si>
    <t>г.п. Дружная Горка, ул. Здравомыслова, д. 8</t>
  </si>
  <si>
    <t>г.п. Дружная Горка, ул. Здравомыслова, д. 9</t>
  </si>
  <si>
    <t>г. Коммунар, Ленинградское ш., д. 6</t>
  </si>
  <si>
    <t>г. Коммунар, Ленинградское ш., д. 8</t>
  </si>
  <si>
    <t>г. Коммунар, Пионерская, д. 2а</t>
  </si>
  <si>
    <t>г. Коммунар, Ленинградское ш., д. 20а</t>
  </si>
  <si>
    <t>Муниципальное образование Пудостьское сельское поселение</t>
  </si>
  <si>
    <t>д.Черново, д.46</t>
  </si>
  <si>
    <t xml:space="preserve">согласован ГЖИ </t>
  </si>
  <si>
    <t>согласован ГЖИ</t>
  </si>
  <si>
    <t>итого по муниципальному образованию</t>
  </si>
  <si>
    <t>Муниципальное образование Рождественское сельское поселение</t>
  </si>
  <si>
    <t>д.Батово, д.8</t>
  </si>
  <si>
    <t>Муниципальное образование Сиверское городское поселение</t>
  </si>
  <si>
    <t>г.п.Сиверский, ул.Красная, д.57</t>
  </si>
  <si>
    <t>д.Старосиверская, ул.Широкая, д.16</t>
  </si>
  <si>
    <t>п.Дружноселье, ул.ДПБ, д.1</t>
  </si>
  <si>
    <t>п.Дружноселье, ул.ДПБ, д.2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</si>
  <si>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</si>
  <si>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</si>
  <si>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</si>
  <si>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</si>
  <si>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</si>
  <si>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Октябрьская, д. 2</t>
  </si>
  <si>
    <t>Дер. Глобицы, ул. Октябрьская, д. 4</t>
  </si>
  <si>
    <t>Дер. Горки, д. 8</t>
  </si>
  <si>
    <t>Дер. Горки, д. 10</t>
  </si>
  <si>
    <t>Дер. Горки, д. 12</t>
  </si>
  <si>
    <t>Дер. Горки, д. 14</t>
  </si>
  <si>
    <t>Дер. Заостровье, д. 4</t>
  </si>
  <si>
    <t>Дер. Заостровье, д. 6</t>
  </si>
  <si>
    <t>Дер. Лопухинка, ул. Мира, д. 13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</si>
  <si>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</si>
  <si>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</si>
  <si>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</si>
  <si>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9</t>
  </si>
  <si>
    <t>Дер. Лопухинка, ул. Хвойная д.5</t>
  </si>
  <si>
    <t>760000 (ПИР)</t>
  </si>
  <si>
    <t>160000 (ПИР)</t>
  </si>
  <si>
    <t>190000 (ПИР)</t>
  </si>
  <si>
    <t>80000 (ПИР)</t>
  </si>
  <si>
    <t>170000 (ПИР)</t>
  </si>
  <si>
    <t>Муниципальное образование Русско-Высоцкое  сельское поселение</t>
  </si>
  <si>
    <t>С. Русско-Высоцкое д.5</t>
  </si>
  <si>
    <t>Г.Луга пр.Володарского д.36</t>
  </si>
  <si>
    <t>Г. Луга пр.Кирова д.45</t>
  </si>
  <si>
    <t>Г.Луга ул. Победы, д.8</t>
  </si>
  <si>
    <t>Г. Луга-2, ул.Мелиораторов д.7</t>
  </si>
  <si>
    <t>Г. Луга-2, ул.Мелиораторов д.13</t>
  </si>
  <si>
    <t>Г. Луга-3, д.3/33</t>
  </si>
  <si>
    <t>Г. Луга-3, д.3/35</t>
  </si>
  <si>
    <t>Г. Луга-3, д.8/12</t>
  </si>
  <si>
    <t xml:space="preserve">Г. Луга-3, д.4/7 </t>
  </si>
  <si>
    <t>Г. Луга-3, д.8/47</t>
  </si>
  <si>
    <t>Пос. Оредеж, ул.Карла Маркса, д. 9</t>
  </si>
  <si>
    <t>Пос. Оредеж, ул.Карла Маркса, д. 12</t>
  </si>
  <si>
    <t>Пос. Оредеж, ул.Карла Маркса, д. 15/1</t>
  </si>
  <si>
    <t>Пос. Оредеж, ул. Комсомола, д. 4</t>
  </si>
  <si>
    <t>Пос. Оредеж, ул. Ленина, д. 3а</t>
  </si>
  <si>
    <t>Пос. Оредеж, ул. Ленина, д. 12</t>
  </si>
  <si>
    <t>Пос. Оредеж, ул. Ленина, д. 12а</t>
  </si>
  <si>
    <t>Пос. Оредеж, ул. Лермонтова, д. 10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</si>
  <si>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</si>
  <si>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</si>
  <si>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</si>
  <si>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Энгельса, д. 15</t>
  </si>
  <si>
    <t>Дер. Сокольники, ул. Лужская, д. 1</t>
  </si>
  <si>
    <t>Дер. Сокольники, ул. Лужская, д. 3</t>
  </si>
  <si>
    <t>Дер. Пехенец ул. Пионерская д. 24</t>
  </si>
  <si>
    <t>Дер. Пехенец ул. Пионерская д. 26</t>
  </si>
  <si>
    <t>Муниципальное образование Толмачевское городское поселение</t>
  </si>
  <si>
    <t>Дер. Жельцыд.5</t>
  </si>
  <si>
    <t>Дер. Жельца д.9</t>
  </si>
  <si>
    <t>Г.п. Толмачёво, ул.Железнодорожная д.3</t>
  </si>
  <si>
    <t>Г.п. Толмачёво, ул.Молодёжная д.3</t>
  </si>
  <si>
    <t>Г.п. Толмачёво, ул.Молодёжная д.6</t>
  </si>
  <si>
    <t>Г.п. Толмачёво, ул.Молодёжная д.7</t>
  </si>
  <si>
    <t>Г.п. Толмачёво, пер.Новый д.7</t>
  </si>
  <si>
    <t>п. Торковичи, ул. Торговая, д. 20</t>
  </si>
  <si>
    <t>п. Торковичи, ул. Торговая, д. 20а</t>
  </si>
  <si>
    <t>п. Торковичи, ул. 1-я Железнодорожная, д. 7а</t>
  </si>
  <si>
    <t>Муниципальное образование Торковичского сельское поселение</t>
  </si>
  <si>
    <t>ИТОГО по Важинскому ГП</t>
  </si>
  <si>
    <t>Муниципальное образование Важинское городское поселение</t>
  </si>
  <si>
    <t>Г.п. Важинское, ул.Школьная, д. 2</t>
  </si>
  <si>
    <t>Г.п. Важинское, ул.Осташева, д. 14</t>
  </si>
  <si>
    <t>Г.п. Важинское, ул.Осташева, д. 10</t>
  </si>
  <si>
    <t>Г.п. Важинское, ул.Осташева, д. 12</t>
  </si>
  <si>
    <t>Г.п. Важинское, ул.Осташева, д. 7</t>
  </si>
  <si>
    <t>Г.п.Важинское, ул.Школьная, д.  1</t>
  </si>
  <si>
    <t>Г.п. Важинское, ул.Школьная, д.  3</t>
  </si>
  <si>
    <t>Г.п. Важинское, ул.Школьная, д.  4</t>
  </si>
  <si>
    <t>Г.п. Важинское, ул.Школьная, д.  5</t>
  </si>
  <si>
    <t>Г.п. Важинское, ул.Школьная, д. 7а</t>
  </si>
  <si>
    <t>п. Вознесенье, ул. Молодежная, д. 9</t>
  </si>
  <si>
    <t>п. Вознесенье, ул. Молодежная, д. 10</t>
  </si>
  <si>
    <t>п. Вознесенье, ул. Лесная, д. 22</t>
  </si>
  <si>
    <t>п. Вознесенье, ул. Лесная, д. 32</t>
  </si>
  <si>
    <t xml:space="preserve">Муниципальное образование Вознесенское городское поселение </t>
  </si>
  <si>
    <t>ХВС, т/сети - ПСД</t>
  </si>
  <si>
    <t>т/сети -ПСД</t>
  </si>
  <si>
    <t>ХВС - ПСД</t>
  </si>
  <si>
    <t>ремонт балконов - ПСД</t>
  </si>
  <si>
    <t>ХВС, стоки - ПСД</t>
  </si>
  <si>
    <t>т/сети, стоки -ПСД</t>
  </si>
  <si>
    <t>ХВС, ремонт балконов - ПСД</t>
  </si>
  <si>
    <t>Г. Подпорожье, ул.Больничная, д. 19</t>
  </si>
  <si>
    <t>Г. Подпорожье, ул.Волкова, д 21</t>
  </si>
  <si>
    <t>Г. Подпорожье, ул.Волкова, д 29</t>
  </si>
  <si>
    <t>Г. Подпорожье, ул.Волкова, д. 37</t>
  </si>
  <si>
    <t>Г. Подпорожье, ул.Комсомольская, д.5</t>
  </si>
  <si>
    <t>Г. Подпорожье, ул.Комсомольская, д.6-а</t>
  </si>
  <si>
    <t>Г. Подпорожье, ул.Комсомольская, д.7</t>
  </si>
  <si>
    <t>Г. Подпорожье, ул.Комсомольская, д. 14</t>
  </si>
  <si>
    <t>Г. Подпорожье, ул.Комсомольская, д.15-а</t>
  </si>
  <si>
    <t>Г. Подпорожье, ул.Комсомольская, д.17</t>
  </si>
  <si>
    <t>Г. Подпорожье, пр. Ленина, д.13</t>
  </si>
  <si>
    <t>Г. Подпорожье, пр. Ленина, д.13-а</t>
  </si>
  <si>
    <t>Г. Подпорожье, пр.Механический, д. 36</t>
  </si>
  <si>
    <t>Г. Подпорожье, ул. Свирская, д.37</t>
  </si>
  <si>
    <t>Г. Подпорожье, ул.Свирская, д.62</t>
  </si>
  <si>
    <t>Г. Подпорожье, ул. Сосновая, д.15</t>
  </si>
  <si>
    <t>Г. Сланцы, ул. Кирова, д. 17</t>
  </si>
  <si>
    <t>Г. Сланцы, ул. Спортивная д.9/2</t>
  </si>
  <si>
    <t>Г. Сланцы, ул. Чкалова д.10</t>
  </si>
  <si>
    <t>Г. Сланцы, ул. Кирова д.14а</t>
  </si>
  <si>
    <t>г. Сланцы, ул. Кирова д.7</t>
  </si>
  <si>
    <t>г. Сланцы, ул. Ленина д.30</t>
  </si>
  <si>
    <t>г. Сланцы, ул. Октябрьская д.1а</t>
  </si>
  <si>
    <t>г. Сланцы, ул. Грибоедова, д. 6</t>
  </si>
  <si>
    <t>г. Сланцы, ул. Грибоедова , д. 12</t>
  </si>
  <si>
    <t>г. Сланцы, ул. Кирова, д.13</t>
  </si>
  <si>
    <t xml:space="preserve">г. Сланцы, ул. Гагарина, д.5а </t>
  </si>
  <si>
    <t>г. Сланцы, ул. Свободы, д. 6</t>
  </si>
  <si>
    <t>651.5</t>
  </si>
  <si>
    <t>Г. Сланцы, пер. Пионерский, д. 5</t>
  </si>
  <si>
    <t>396.94</t>
  </si>
  <si>
    <t>Г. Сланцы, ул. Ломоносова, д.21</t>
  </si>
  <si>
    <t>Г. Сланцы, ул. Свердлова, д.31</t>
  </si>
  <si>
    <t>Г. Сланцы, ул. Свердлова, д.33</t>
  </si>
  <si>
    <t>Г. Сланцы, ул. Ломоносова, д.5</t>
  </si>
  <si>
    <t>Г. Сланцы, ул. Сободы, д.7</t>
  </si>
  <si>
    <t>Г. Сланцы, ул. Свердлова, д.14</t>
  </si>
  <si>
    <t>Г. Сланцы, ул. Свердлова, д.25</t>
  </si>
  <si>
    <t>Г. Сланцы, ул. Жуковского, д.3а</t>
  </si>
  <si>
    <t>Г. Сланцы, ул. Школьная, д.20</t>
  </si>
  <si>
    <t>Г. Сланцы, ул. Ломоносова, д.31</t>
  </si>
  <si>
    <t>Г. Сланцы, ул. Кирова, д. 51/1</t>
  </si>
  <si>
    <t>Г. Сланцы, пр. Молодежный д. 13</t>
  </si>
  <si>
    <t>689.6</t>
  </si>
  <si>
    <t>1459.5</t>
  </si>
  <si>
    <t>1964,7</t>
  </si>
  <si>
    <t>27853.5</t>
  </si>
  <si>
    <t>Г. Сосновый Бор, ул.Солнечная, д. 15</t>
  </si>
  <si>
    <t>Г. Сосновый Бор, ул.Солнечная, д. 17</t>
  </si>
  <si>
    <t>Г. Сосновый Бор, ул.Солнечная, д.23</t>
  </si>
  <si>
    <t>Г. Сосновый Бор, ул.Солнечная, д.25</t>
  </si>
  <si>
    <t>Г. Сосновый Бор, ул.50 лет Октября, д. 8</t>
  </si>
  <si>
    <t>Г. Сосновый Бор, ул.50 лет Октября, д. 10</t>
  </si>
  <si>
    <t>Г. Сосновый Бор, ул.50 лет Октября, д.12</t>
  </si>
  <si>
    <t>Г. Сосновый Бор, ул.50 лет Октября, д.14</t>
  </si>
  <si>
    <t>Г. Сосновый Бор, ул.Красных Фортов,  д.5</t>
  </si>
  <si>
    <t>Г. Сосновый Бор, ул.Красных Фортов,  д.15</t>
  </si>
  <si>
    <t>Г. Сосновый Бор, ул.Комсомольская, д.12</t>
  </si>
  <si>
    <t>Г. Сосновый Бор, ул.Ленинградская, д.6</t>
  </si>
  <si>
    <t>Г. Сосновый Бор, ул.Ленинградская, д. 8</t>
  </si>
  <si>
    <t>Г. Сосновый Бор, ул.Ленинградская, д.10</t>
  </si>
  <si>
    <t>Г. Сосновый Бор, ул. Ленинградская, д. 12</t>
  </si>
  <si>
    <t>Г. Сосновый Бор, ул.Ленинградская, д. 14</t>
  </si>
  <si>
    <t>Г. Сосновый Бор, ул.Ленинградская, д.16</t>
  </si>
  <si>
    <t>Г. Сосновый Бор, ул.Ленинградская, д.18</t>
  </si>
  <si>
    <t>Г. Сосновый Бор, ул.Ленинградская, д.22</t>
  </si>
  <si>
    <t>Г. Сосновый Бор, ул.Ленинградская, д.24</t>
  </si>
  <si>
    <t>Г. Сосновый Бор, ул.Ленинградская, д.26</t>
  </si>
  <si>
    <t>Г. Сосновый Бор, ул.Ленинская, д.1</t>
  </si>
  <si>
    <t>Г. Сосновый Бор, Копорское шоссе,  д.6</t>
  </si>
  <si>
    <t>Г. Сосновый Бор, ул.Комсомольская, д.2</t>
  </si>
  <si>
    <t>Г. Сосновый Бор, ул.Комсомольская, д.4</t>
  </si>
  <si>
    <t>Г. Сосновый Бор, ул.Комсомольская, д.5</t>
  </si>
  <si>
    <t>Г. Сосновый Бор, ул.Комсомольская, д.6</t>
  </si>
  <si>
    <t>Г. Сосновый Бор, ул.Комсомольская, д. 21а</t>
  </si>
  <si>
    <t>Г. Сосновый Бор, ул.Высотная, д.3</t>
  </si>
  <si>
    <t>Г. Сосновый Бор, ул.Сибирская, д. 3</t>
  </si>
  <si>
    <t>Г. Сосновый Бор, ул.Сибирская, д. 10</t>
  </si>
  <si>
    <t>Г. Сосновый Бор, ул.50 лет Октября, д. 15</t>
  </si>
  <si>
    <t>Г. Сосновый Бор, ул.Солнечная, д.26</t>
  </si>
  <si>
    <t>Г. Сосновый Бор, ул.Красных Фортов, д.4</t>
  </si>
  <si>
    <t>Г. Сосновый Бор, ул.Красных Фортов, д.13</t>
  </si>
  <si>
    <t>Г. Сосновый Бор, ул.Красных Фортов д.20</t>
  </si>
  <si>
    <t>Г. Сосновый Бор, ул.Космонавтов д.10</t>
  </si>
  <si>
    <t>Г. Сосновый Бор, пр.Героев д.58</t>
  </si>
  <si>
    <t>Г. Сосновый Бор, пр.Героев д.54</t>
  </si>
  <si>
    <t>Г. Сосновый Бор, пр.Героев д.50</t>
  </si>
  <si>
    <t>Г. Сосновый Бор, пр.Героев д.6</t>
  </si>
  <si>
    <t>Г. Сосновый Бор, пр.Героев д.28</t>
  </si>
  <si>
    <t>Г. Сосновый Бор, пр.Героев д.32</t>
  </si>
  <si>
    <t>Г. Сосновый Бор, пр.Героев д.34</t>
  </si>
  <si>
    <t xml:space="preserve">Г. Сосновый Бор, ул.Солнечная, д.34 </t>
  </si>
  <si>
    <t>Г. Сосновый Бор, ул.Солнечная, д.37</t>
  </si>
  <si>
    <t>Г. Сосновый Бор, ул.Солнечная д.45</t>
  </si>
  <si>
    <t>Г. Сосновый Бор, ул.Солнечная, д.53</t>
  </si>
  <si>
    <t>Г. Сосновый Бор, ул.Молодежная, д.15</t>
  </si>
  <si>
    <t>Г. Сосновый Бор, ул. Ленинградская д.70</t>
  </si>
  <si>
    <t>Г. Сосновый Бор, ул. Парковая, д.60</t>
  </si>
  <si>
    <t>МО Горское сельское поселение</t>
  </si>
  <si>
    <t>д.Горка, дом 10 Тихвинского района</t>
  </si>
  <si>
    <t>д. Горка, дом 12 Тихвинского района</t>
  </si>
  <si>
    <t>д. Горка, дом 13 Тихвинского района</t>
  </si>
  <si>
    <t>д.Горка, дом 14 Тихвинского района</t>
  </si>
  <si>
    <t>д.Горка, дом 18 Тихвинского района</t>
  </si>
  <si>
    <t>Муниципальное образование Мелегежское сельское поселение</t>
  </si>
  <si>
    <t xml:space="preserve">д. Мелегежская Горка, дом 12 </t>
  </si>
  <si>
    <t>смр</t>
  </si>
  <si>
    <t>пир</t>
  </si>
  <si>
    <t>Г. Тихвин ул. Борисова д. 2</t>
  </si>
  <si>
    <t>Г. Тихвин, ул. Плаунская д. 5</t>
  </si>
  <si>
    <t>Г. Тихвин, ул. Плаунская д. 7</t>
  </si>
  <si>
    <t>Г. Тихвин 4 микрорайон, д. 1</t>
  </si>
  <si>
    <t>Г. Тихвин 4 микрорайон, д. 2</t>
  </si>
  <si>
    <t>Г. Тихвин, 4 микрорайон, д.4</t>
  </si>
  <si>
    <t>Г. Тихвин 4 микрорайон, д. 10</t>
  </si>
  <si>
    <t>Г. Тихвин, 4 микрорайон, д.13</t>
  </si>
  <si>
    <t>Г. Тихвин, 4 микрорайон, д. 14</t>
  </si>
  <si>
    <t>Г. Тихвин 4 микрорайон, д. 15</t>
  </si>
  <si>
    <t>Г. Тихвин 4 микрорайон, д. 31</t>
  </si>
  <si>
    <t>Г. Тихвин 4 микрорайон, д. 33</t>
  </si>
  <si>
    <t>Г. Тихвин 4 микрорайон, д. 35</t>
  </si>
  <si>
    <t>Г. Тихвин 4 микрорайон, д. 37</t>
  </si>
  <si>
    <t>Г. Тихвин 4 микрорайон, д. 17</t>
  </si>
  <si>
    <t>Г. Тихвин 4 микрорайон, д. 40</t>
  </si>
  <si>
    <t>Г. Тихвин, микрорайон 1, д. 1</t>
  </si>
  <si>
    <t>Г. Тихвин, микрорайон 1, д.12</t>
  </si>
  <si>
    <t>Г. Тихвин, микрорайон 1,  д.13</t>
  </si>
  <si>
    <t>Г. Тихвин, микрорайон 1,  д.14</t>
  </si>
  <si>
    <t>Г. Тихвин, микрорайон 1, д.15</t>
  </si>
  <si>
    <t>Г. Тихвин, микрорайон 1, д.16</t>
  </si>
  <si>
    <t>Г. Тихвин, микрорайон 1, д.17</t>
  </si>
  <si>
    <t>Г. Тихвин, микрорайон 1, д.18</t>
  </si>
  <si>
    <t>Г. Тихвин, микрорайон 1, д.19</t>
  </si>
  <si>
    <t>Г. Тихвин, микрорайон 1, д.20</t>
  </si>
  <si>
    <t>Г. Тихвин, микрорайон 1, д.21</t>
  </si>
  <si>
    <t>Г. Тихвин, микрорайон 1, д.22</t>
  </si>
  <si>
    <t>Г. Тихвин, микрорайон 1, д.23</t>
  </si>
  <si>
    <t>Г. Тихвин, микрорайон 1, д.24</t>
  </si>
  <si>
    <t>Г. Тихвин, микрорайон 1, д.25</t>
  </si>
  <si>
    <t>Г. Тихвин, микрорайон 1,  д.26</t>
  </si>
  <si>
    <t>Г. Тихвин, микрорайон 1, д.27</t>
  </si>
  <si>
    <t>Г. Тихвин, микрорайон 1, д.27а</t>
  </si>
  <si>
    <t>Г. Тихвин, микрорайон 1,  д.28</t>
  </si>
  <si>
    <t>Г. Тихвин, микрорайон 1,  д.29</t>
  </si>
  <si>
    <t>Г. Тихвин, микрорайон 1, д.4</t>
  </si>
  <si>
    <t>Г. Тихвин, микрорайон 1, д.40</t>
  </si>
  <si>
    <t>Г. Тихвин, микрорайон 1, д.41</t>
  </si>
  <si>
    <t>Г. Тихвин, микрорайон 1, д.42</t>
  </si>
  <si>
    <t>Г. Тихвин, микрорайон 1, д. 43</t>
  </si>
  <si>
    <t>Г. Тихвин, микрорайон 1, д.44</t>
  </si>
  <si>
    <t>Г. Тихвин, микрорайон 1, д.45</t>
  </si>
  <si>
    <t>Г. Тихвин, микрорайон 1, д.5</t>
  </si>
  <si>
    <t>Г. Тихвин, микрорайон 1, д.6</t>
  </si>
  <si>
    <t>Г. Тихвин, микрорайон 1, д.7</t>
  </si>
  <si>
    <t>Г. Тихвин, микрорайон 1, д.8</t>
  </si>
  <si>
    <t>Г. Тихвин, микрорайон 1, д.9</t>
  </si>
  <si>
    <t>Г. Тихвин, микрорайон 3, д. 1</t>
  </si>
  <si>
    <t>Г. Тихвин, микрорайон 3, д.11</t>
  </si>
  <si>
    <t>Г. Тихвин, микрорайон 3, д.24</t>
  </si>
  <si>
    <t>Г. Тихвин, микрорайон 3, д. 25</t>
  </si>
  <si>
    <t>Г. Тихвин, микрорайон 3, д.33</t>
  </si>
  <si>
    <t>Г. Тихвин, микрорайон 3, д.34</t>
  </si>
  <si>
    <t>Г. Тихвин, микрорайон 3,  д.41А</t>
  </si>
  <si>
    <t>пир на во, крышу, фундамент, фасад, утепление</t>
  </si>
  <si>
    <t>пир на крышу, фасад, фундамент, утепление</t>
  </si>
  <si>
    <t>пир на эл, тс, хвс, гвс, во, газ, крыша</t>
  </si>
  <si>
    <t>пир на эл, крышу, фасад, фундамент</t>
  </si>
  <si>
    <t>пир на эл, тс, хвс, гвс, во, фунадмент</t>
  </si>
  <si>
    <t>пир на эл, тс, хвс, гвс, во, фунадмент, крышу</t>
  </si>
  <si>
    <t>пир на эл, тс, хвс, во, фунадмент</t>
  </si>
  <si>
    <t>пир на эл,тс, хвс, во, подвал, фундамент</t>
  </si>
  <si>
    <t>пир эл, фасад</t>
  </si>
  <si>
    <t>пир на эл, тс, хвс, во, фасад, подвал, фундамент, фасад</t>
  </si>
  <si>
    <t>пир на эл, тс, хвс, во, подвал, фундамент, крыша, фасад</t>
  </si>
  <si>
    <t>пир на эл, хвс, во, фундамент, крышу, фасад</t>
  </si>
  <si>
    <t>пир на эл, тс,хвс, фасад</t>
  </si>
  <si>
    <t>пир на эл, тс, хвс, во, гвс, фасад</t>
  </si>
  <si>
    <t>пир на эл, тс, хвс, во, подвал, фундамент</t>
  </si>
  <si>
    <t>пир на эл, подвал, крышу, фасад</t>
  </si>
  <si>
    <t>пир на крышу, фасад, фундамент, утепление, эл, во</t>
  </si>
  <si>
    <t>пир на крышу, фасад, фундамент, утепление, эл, во, тс, хвс</t>
  </si>
  <si>
    <t>пирна крышу, фасад</t>
  </si>
  <si>
    <t>пир на крышу, фасад, хвс, гвс</t>
  </si>
  <si>
    <t>пир на крышу, эл</t>
  </si>
  <si>
    <t>пир на эл, во, крышу, фасад</t>
  </si>
  <si>
    <t>пир на эл, тс, хвс, во,</t>
  </si>
  <si>
    <t>пир на эл, во, фасад</t>
  </si>
  <si>
    <t>пир на эл, тс, хвс, во, крыша, фасад, фундамент, утепление</t>
  </si>
  <si>
    <t>пир подвал и фасад</t>
  </si>
  <si>
    <t>пир на поддва</t>
  </si>
  <si>
    <t>пир на подвал, крышу, фасад</t>
  </si>
  <si>
    <t>пир на подвал и фасад, крышу</t>
  </si>
  <si>
    <t>пир на подвал, фасад, утепление</t>
  </si>
  <si>
    <t>пир на лифты, подвал, фасад</t>
  </si>
  <si>
    <t>№ п\п</t>
  </si>
  <si>
    <t>Адрес МКД</t>
  </si>
  <si>
    <t>Стоимость капитального ремонта ВСЕГО</t>
  </si>
  <si>
    <t>Установка коллективных (общедомовых) ПУ и УУ</t>
  </si>
  <si>
    <t>Проектные работы</t>
  </si>
  <si>
    <t>Всего работ по инженерным системам</t>
  </si>
  <si>
    <t>в том числе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</si>
  <si>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</si>
  <si>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</si>
  <si>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</si>
  <si>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</si>
  <si>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</si>
  <si>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руб.</t>
  </si>
  <si>
    <t>ед.</t>
  </si>
  <si>
    <t>кв.м.</t>
  </si>
  <si>
    <t>куб.м.</t>
  </si>
  <si>
    <t>Волховский муниципальный район</t>
  </si>
  <si>
    <t>Муниципальное образование Бережковское сельское поселение</t>
  </si>
  <si>
    <t>Итого по муниципальному образованию</t>
  </si>
  <si>
    <t>Муниципальное образование Вындиноостровское сельское поселение</t>
  </si>
  <si>
    <t>Дер. Вындин Остров, ул. Центральная, д. 5</t>
  </si>
  <si>
    <t>Дер. Вындин Остров, ул. Центральная, д. 7</t>
  </si>
  <si>
    <t>Муниципальное образование Иссадское сельское поселение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</si>
  <si>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</si>
  <si>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</si>
  <si>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</si>
  <si>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</si>
  <si>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</si>
  <si>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</si>
  <si>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</si>
  <si>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</si>
  <si>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</si>
  <si>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</si>
  <si>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Муниципальное образование Новоладожское городское поселение</t>
  </si>
  <si>
    <t>Муниципальное образование Хваловское сельское поселение</t>
  </si>
  <si>
    <t>Дер. Хвалово, д. 1</t>
  </si>
  <si>
    <t>Дер. Хвалово, д. 21</t>
  </si>
  <si>
    <t>Итого по Волховскому муниципальному району</t>
  </si>
  <si>
    <t>Выборгский район</t>
  </si>
  <si>
    <t>Муниципальное образование Каменногорское городское поселение</t>
  </si>
  <si>
    <t>Муниципальное образование Первомайское сельское поселение</t>
  </si>
  <si>
    <t>Пос. Первомайское, ул. Ленина, д. 44</t>
  </si>
  <si>
    <t>Пос. Первомайское, ул. Ленина, д. 61</t>
  </si>
  <si>
    <t>Муниципальное образование Светогорское городское поселение</t>
  </si>
  <si>
    <t>Муниципальное образование Селезневское сельское поселение</t>
  </si>
  <si>
    <t>Итого по Выборгскому району</t>
  </si>
  <si>
    <t>Кингисеппский муниципальный район</t>
  </si>
  <si>
    <t>Муниципальное образование Город Ивангород</t>
  </si>
  <si>
    <t>Итого по Кингисеппскому муниципальному району</t>
  </si>
  <si>
    <t>Киришский муниципальный район</t>
  </si>
  <si>
    <t>Муниципальное образование Кусинское сельское поселение</t>
  </si>
  <si>
    <t>Дер. Кусино, ул. Центральная, д. 6</t>
  </si>
  <si>
    <t>Итого по Киришскому муниципальному району</t>
  </si>
  <si>
    <t>Лодейнопольский муниципальный район</t>
  </si>
  <si>
    <t>Муниципальное образование Лодейнопольское городское поселение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</si>
  <si>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</si>
  <si>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</si>
  <si>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Большеижорское городское поселение</t>
  </si>
  <si>
    <t>Муниципальное образование Копорское сельское поселение</t>
  </si>
  <si>
    <t>Итого по Ломоносовскому муниципальному району</t>
  </si>
  <si>
    <t>Лужский муниципальный район</t>
  </si>
  <si>
    <t>Муниципальное образование Волошовское сельское поселение</t>
  </si>
  <si>
    <t>Муниципальное образование Дзержинское сельское поселение</t>
  </si>
  <si>
    <t>Пос. Дзержинского, ул. Лужская, д. 3</t>
  </si>
  <si>
    <t>Пос. Дзержинского, ул. Центральная, д. 10</t>
  </si>
  <si>
    <t>Пос. Дзержинского, ул. Центральная, д. 3</t>
  </si>
  <si>
    <t>Муниципальное образование Лужское городское поселение</t>
  </si>
  <si>
    <t>Муниципальное образование Мшинсское сельское поселение</t>
  </si>
  <si>
    <t>Муниципальное образование Оредежское сельское поселение</t>
  </si>
  <si>
    <t>Пос. Оредеж, ул. Ленина, д. 10</t>
  </si>
  <si>
    <t>Муниципальное образование Скребловское сельское поселение</t>
  </si>
  <si>
    <t>Муниципальное образование Ям-Тесовское сельское поселение</t>
  </si>
  <si>
    <t>Итого по Лужскому муниципальному району</t>
  </si>
  <si>
    <t>Подпорожский муниципальный район</t>
  </si>
  <si>
    <t>Муниципальное образование Никольское городское поселение</t>
  </si>
  <si>
    <t>Муниципальное образование Подпорожское городское поселение</t>
  </si>
  <si>
    <t>Итого по Подпорожскому муниципальному району</t>
  </si>
  <si>
    <t>Приозерский муниципальный район</t>
  </si>
  <si>
    <t>Муниципальное образование Красноозерное сельское поселение</t>
  </si>
  <si>
    <t>Муниципальное образование Ларионовское сельское поселение</t>
  </si>
  <si>
    <t>Муниципальное образование Приозерское городское поселение</t>
  </si>
  <si>
    <t>Муниципальное образование Ромашкинское сельское поселение</t>
  </si>
  <si>
    <t>Муниципальное образование Сосновское сельское поселение</t>
  </si>
  <si>
    <t>Пос. Сосново, ул. Связи, д. 5</t>
  </si>
  <si>
    <t>Итого по Приозерскому муниципальному району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</si>
  <si>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</si>
  <si>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</si>
  <si>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</si>
  <si>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</si>
  <si>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Муниципальное образование Сланцевское городское поселение</t>
  </si>
  <si>
    <t>Итого по Сланцевскому муниципальному району</t>
  </si>
  <si>
    <t>Муниципальное образование Сосновоборгский городской округ</t>
  </si>
  <si>
    <t>Г. Никольское, ул. Комсомольская, д. 16</t>
  </si>
  <si>
    <t>Г. Никольское, ул. Комсомольская, д. 18</t>
  </si>
  <si>
    <t>Муниципальное образование Тосненское городское поселение</t>
  </si>
  <si>
    <t>Муниципальное образование Форносовское сельское поселение</t>
  </si>
  <si>
    <t>Итого по Тосненскому району</t>
  </si>
  <si>
    <t>ИТОГО по Ленинградской области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</si>
  <si>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</si>
  <si>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</si>
  <si>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Комсомольская, д. 7</t>
  </si>
  <si>
    <t>Г. Бокситогорск, ул. Садовая, д. 20</t>
  </si>
  <si>
    <t>Г. Бокситогорск, ул. Садовая, д. 22</t>
  </si>
  <si>
    <t>Г. Бокситогорск, ул. Социалистическая, д. 15</t>
  </si>
  <si>
    <t>Г. Бокситогорск, ул. Школьная, д. 14/13</t>
  </si>
  <si>
    <t>Муниципальное образование Климовское сельское поселение</t>
  </si>
  <si>
    <t>Итого по Бокситогорскому муниципальному району</t>
  </si>
  <si>
    <t>Волосовский муниципальный район</t>
  </si>
  <si>
    <t>Итого по Волосовскому муниципальному району</t>
  </si>
  <si>
    <t>Всеволожский муниципальный район</t>
  </si>
  <si>
    <t>Муниципальное образование Морозовское городское поселение</t>
  </si>
  <si>
    <t>Муниципальное образование "Сертолово"</t>
  </si>
  <si>
    <t>Муниципальное образование Токсовское городское поселение</t>
  </si>
  <si>
    <t>Итого по Всеволожскому муниципальному району</t>
  </si>
  <si>
    <t>Гатчинский мунициальный район</t>
  </si>
  <si>
    <t>Муниципальное образование Город Гатчина</t>
  </si>
  <si>
    <t>Г. Гатчина, ул. Гагарина, д. 24</t>
  </si>
  <si>
    <t>Г. Гатчина, ул. Горького, д. 19</t>
  </si>
  <si>
    <t>Г. Гатчина, ул. Горького, д. 5</t>
  </si>
  <si>
    <t>Г. Гатчина, ул. Достоевского, д. 17</t>
  </si>
  <si>
    <t>Г. Гатчина, ул. Достоевского, д. 5</t>
  </si>
  <si>
    <t>Г. Гатчина, ул. Урицкого, д. 34</t>
  </si>
  <si>
    <t>Г. Гатчина, ул. Филиппова, д. 1</t>
  </si>
  <si>
    <t>Г. Гатчина, ул. Хохлова, д. 31</t>
  </si>
  <si>
    <t>Г. Гатчина, ул. Хохлова, д. 33</t>
  </si>
  <si>
    <t>Муниципальное образование Дружногорское городское поселение</t>
  </si>
  <si>
    <t>Муниципальное образование Город Коммунар</t>
  </si>
  <si>
    <t>Итого по Гатчинскому муниципальному району</t>
  </si>
  <si>
    <t>Кировский муниципальный район</t>
  </si>
  <si>
    <t>Муниципальное образование Кировское городское поселение</t>
  </si>
  <si>
    <t>Муниципальное образование Назиевское городское поселение</t>
  </si>
  <si>
    <t>Муниципальное образование Отрадненское городское поселение</t>
  </si>
  <si>
    <t>Муниципальное образование Путиловское сельское поселение</t>
  </si>
  <si>
    <t>Муниципальное образование Суховское  сельское поселение</t>
  </si>
  <si>
    <t>Итого по Кировскому муниципальному району</t>
  </si>
  <si>
    <t>Тихвинский муниципальный район</t>
  </si>
  <si>
    <t>Муниципальное образование Тихвинское городское поселение</t>
  </si>
  <si>
    <t>Итого по Тихвинскому муниципальному району</t>
  </si>
  <si>
    <t>Итого по Ленинградской области со строительным контролем</t>
  </si>
  <si>
    <t>Осуществление строительного контроля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</si>
  <si>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</si>
  <si>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</si>
  <si>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</si>
  <si>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</si>
  <si>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</si>
  <si>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Утепление  фасадов</t>
  </si>
  <si>
    <t>Виды работ</t>
  </si>
  <si>
    <t>Ремонт внутридомовых инженерных систем</t>
  </si>
  <si>
    <t>Муниципальное образование Гостилицкое сельское поселение</t>
  </si>
  <si>
    <t>Дер. Гостилицы, ул. Школьная, д. 12</t>
  </si>
  <si>
    <t>Муниципальное образование Лебяженское городское поселение</t>
  </si>
  <si>
    <t>Муниципальное образование Лаголовское сельское поселение</t>
  </si>
  <si>
    <t>Г. Гатчина, ул. Заводская, д. 1</t>
  </si>
  <si>
    <t>Г. Бокситогорск, ул. Садовая, д. 12/7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</si>
  <si>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</si>
  <si>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</si>
  <si>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</si>
  <si>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</si>
  <si>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</si>
  <si>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</si>
  <si>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</si>
  <si>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</si>
  <si>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</si>
  <si>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</si>
  <si>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</si>
  <si>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</si>
  <si>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</si>
  <si>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</si>
  <si>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</si>
  <si>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</si>
  <si>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федеральный бюджет</t>
  </si>
  <si>
    <t>областной бюджет</t>
  </si>
  <si>
    <t>за счет средств местного бюджета</t>
  </si>
  <si>
    <t>за счет средств собственников помещений в МКД</t>
  </si>
  <si>
    <t>кв.м</t>
  </si>
  <si>
    <t>чел.</t>
  </si>
  <si>
    <t>руб./кв.м</t>
  </si>
  <si>
    <t>Г. Бокситогорск, ул. Садовая, д. 16/19</t>
  </si>
  <si>
    <t>Кирпич</t>
  </si>
  <si>
    <t>Г. Бокситогорск, ул. Комсомольская, д. 26/11</t>
  </si>
  <si>
    <t>Г. Бокситогорск, ул. Комсомольская, д. 10</t>
  </si>
  <si>
    <t>х</t>
  </si>
  <si>
    <t xml:space="preserve"> </t>
  </si>
  <si>
    <t>РО</t>
  </si>
  <si>
    <t>Г. Бокситогорск, ул. Социалистическая, д. 1</t>
  </si>
  <si>
    <t>Г. Бокситогорск, ш. Дымское, д. 4</t>
  </si>
  <si>
    <t>Дер. Климово, д. 5</t>
  </si>
  <si>
    <t>Дер. Климово, д. 6</t>
  </si>
  <si>
    <t>Дер. Климово, д. 7</t>
  </si>
  <si>
    <t>Дер. Б. Сабск, д. 12</t>
  </si>
  <si>
    <t>Муниципальное образование Сабское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</si>
  <si>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</si>
  <si>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</si>
  <si>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20</t>
  </si>
  <si>
    <t>Дер. Бережки, ул. Песочная, д. 21</t>
  </si>
  <si>
    <t>Г. Гатчина, ул. 7 Армии, д. 10А</t>
  </si>
  <si>
    <t>Г. Гатчина, ул. 7 Армии, д. 25/43</t>
  </si>
  <si>
    <t>Г. Гатчина, ул. 7 Армии, д. 27/20</t>
  </si>
  <si>
    <t>Г. Гатчина, ул. Володарского, д. 23</t>
  </si>
  <si>
    <t>Г. Гатчина, ул. Володарского, д. 35</t>
  </si>
  <si>
    <t>Г. Гатчина, ул. К. Маркса, д. 46</t>
  </si>
  <si>
    <t>Г. Гатчина, ул. К. Маркса, д. 57</t>
  </si>
  <si>
    <t>Г. Гатчина, ул. К. Маркса, д. 61</t>
  </si>
  <si>
    <t>Г. Гатчина, ул. Киевская, д. 7/1</t>
  </si>
  <si>
    <t>Г. Гатчина, ул. Товарная Балтийск, д. 2</t>
  </si>
  <si>
    <t>Дер. Иссад, микрорайон Центральный, д. 20</t>
  </si>
  <si>
    <t>Дер. Чаплино, д. 1</t>
  </si>
  <si>
    <t>Дер. Чаплино, д. 2</t>
  </si>
  <si>
    <t>Дер. Чаплино, д. 3</t>
  </si>
  <si>
    <t>Г. Новая Ладога, ул. Пионерская, д. 16А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</si>
  <si>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</si>
  <si>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</si>
  <si>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38</t>
  </si>
  <si>
    <t>Г.п. им. Морозова, ул. Ладожская, д. 43</t>
  </si>
  <si>
    <t>Г.п. им. Морозова, ул. Мира, д. 11</t>
  </si>
  <si>
    <t>пир на фасад, утепление</t>
  </si>
  <si>
    <t>пир на эл, утепление фасада</t>
  </si>
  <si>
    <t>пир на крышу, утепление фасада</t>
  </si>
  <si>
    <t>пир на крышу и подвал</t>
  </si>
  <si>
    <t>пир на эл и подвал, фасад</t>
  </si>
  <si>
    <t>пир на во, крышу, подвал, фундамент</t>
  </si>
  <si>
    <t>пир на подвал, фасад, эл, тс</t>
  </si>
  <si>
    <t>пир на фасад, эл</t>
  </si>
  <si>
    <t>пир на фасад, подвал</t>
  </si>
  <si>
    <t>пир на фасад,эл</t>
  </si>
  <si>
    <t>пир на эл, тс, гвс, фасад, крышу</t>
  </si>
  <si>
    <t>пир на крышу, фасад, подвал, эл, тс, хвс, гвс, во</t>
  </si>
  <si>
    <t>пир на утепление</t>
  </si>
  <si>
    <t>пир на крышу, фасад, подвал</t>
  </si>
  <si>
    <t>ИДЕАЛЬНО СДЕЛАНО:</t>
  </si>
  <si>
    <t xml:space="preserve">1. 500 адресов на </t>
  </si>
  <si>
    <t>пир на фасади утепление(надо только на фасад)</t>
  </si>
  <si>
    <t>пир на эл,уу и пу, утепление фасада+надо на во</t>
  </si>
  <si>
    <t>пир на тс, хвс, во, утепление фасад (нужен просто фасад), фундамент</t>
  </si>
  <si>
    <t>пир на крышу , фунндамент(надо фасад)</t>
  </si>
  <si>
    <t>пир на хвс(надо гвс), во, крышу</t>
  </si>
  <si>
    <t>пир на хвс +надо на утепление фасад</t>
  </si>
  <si>
    <t>пир на хвс+надо на утепленеи фасада</t>
  </si>
  <si>
    <t>пир на тс, хвс, гвс(не надо), во+надо на фасад</t>
  </si>
  <si>
    <t>Волховский</t>
  </si>
  <si>
    <t>НЕ ДОБАВЛЕНО</t>
  </si>
  <si>
    <t>Г.п. им. Морозова, ул. Северная, д. 1, кор. 1</t>
  </si>
  <si>
    <t>Г.п. им. Морозова, ул. Спорта, д. 3</t>
  </si>
  <si>
    <t xml:space="preserve">Г. Сертолово, микрорайон Сертолово-2, д. 2  </t>
  </si>
  <si>
    <t xml:space="preserve">Г. Сертолово, микрорайон Черная Речка, д. 3  </t>
  </si>
  <si>
    <t xml:space="preserve">Г. Сертолово, ул. Ларина, д. 3  </t>
  </si>
  <si>
    <t xml:space="preserve">Г. Сертолово, ул. Сосновая, д. 3  </t>
  </si>
  <si>
    <t>Дер. Рапполово, ул. Центральная, д. 1</t>
  </si>
  <si>
    <t>Г. Каменногорск, ул. Кооперативная, д. 7</t>
  </si>
  <si>
    <t>Г. Каменногорск, ул. Песчаная, д. 2</t>
  </si>
  <si>
    <t>Г. Каменногорск, ш. Ленинградское, д. 65а</t>
  </si>
  <si>
    <t>Г. Каменногорск, ш. Ленинградское, д. 72</t>
  </si>
  <si>
    <t>Г. Каменногорск, ш. Ленинградское, д. 74</t>
  </si>
  <si>
    <t>Пос. Бородинское, ул. Машинная, д. 8</t>
  </si>
  <si>
    <t>Пос. Бородинское, ул. Машинная, д. 9</t>
  </si>
  <si>
    <t>Пос. Михалево, ул. Новая, д. 3</t>
  </si>
  <si>
    <t>Г. Каменногорск, ш. Ленинградское, д. 86</t>
  </si>
  <si>
    <t>Г. Светогорск, ул. Кирова, д. 1</t>
  </si>
  <si>
    <t>Г. Светогорск, ул. Победы, д. 27</t>
  </si>
  <si>
    <t>Г. Светогорск, ул. Пограничная, д. 1</t>
  </si>
  <si>
    <t>Г. Светогорск, ул. Пограничная, д. 3</t>
  </si>
  <si>
    <t>Пос. Лужайка, д. 10</t>
  </si>
  <si>
    <t>Пос. Лужайка, д. 9</t>
  </si>
  <si>
    <t>Пос. Селезнево, ул. Центральная, д. 13</t>
  </si>
  <si>
    <t>Пос. Селезнево, ул. Центральная, д. 14</t>
  </si>
  <si>
    <t>Пос. Дружная Горка, ул. Введенского, д. 19</t>
  </si>
  <si>
    <t>Г. Коммунар, ул. Пионерская, д. 2а</t>
  </si>
  <si>
    <t>Г. Ивангород, ул. Гагарина, д. 3</t>
  </si>
  <si>
    <t>Г. Ивангород, ул. Садовая, д. 3</t>
  </si>
  <si>
    <t>Г. Ивангород, ул. Льнопрядильная, д. 1</t>
  </si>
  <si>
    <t>Г. Ивангород, ул. Пасторова, д. 4</t>
  </si>
  <si>
    <t>Дер. Кусино, ул. Центральная, д. 5</t>
  </si>
  <si>
    <t>Г. Кировск, ул. Горького, д. 14</t>
  </si>
  <si>
    <t>Г. Кировск, ул. Кирова, д. 10</t>
  </si>
  <si>
    <t>Г. Кировск, ул. Кирова, д. 13</t>
  </si>
  <si>
    <t>Г. Кировск, ул. Победы, д. 1</t>
  </si>
  <si>
    <t>Г. Кировск, ул. Победы, д. 19</t>
  </si>
  <si>
    <t>Г. Кировск, ул. Советская, д. 24</t>
  </si>
  <si>
    <t>Пос. Назия, ул. Матросова, д. 22</t>
  </si>
  <si>
    <t>С. Путилово, ул. Братьев Пожарских, д. 15а</t>
  </si>
  <si>
    <t>Дер. Сухое, д. 7</t>
  </si>
  <si>
    <t>Г. Лодейное Поле, ул. Володарского, д. 28, кор. 2</t>
  </si>
  <si>
    <t>Пос. Большая Ижора, ул. Приморское шоссе, д. 66</t>
  </si>
  <si>
    <t>С. Копорье, д. 18</t>
  </si>
  <si>
    <t>С. Копорье, д. 6</t>
  </si>
  <si>
    <t>Дер. Лаголово, ул. Садовая, д. 5</t>
  </si>
  <si>
    <t>Дер. Лаголово, ул. Садовая, д. 6</t>
  </si>
  <si>
    <t>Пос. Лебяжье, ул. Комсомольская, д. 3</t>
  </si>
  <si>
    <t>Пос. Лебяжье, ул. Комсомольская, д. 5</t>
  </si>
  <si>
    <t>Пос. Лебяжье, ул. Пляжная, д. 2</t>
  </si>
  <si>
    <t>Пос. Лебяжье, ул. Приморская, д. 75</t>
  </si>
  <si>
    <t>Пос. Волошово, ул. Школьная, д. 13</t>
  </si>
  <si>
    <t>Пос. Волошово, ул. Школьная, д. 14</t>
  </si>
  <si>
    <t>Пос. Волошово, ул. Школьная, д. 7</t>
  </si>
  <si>
    <t>Пос. Волошово, ул. Южная, д. 4</t>
  </si>
  <si>
    <t>Пос. Волошово, ул. Южная, д. 6</t>
  </si>
  <si>
    <t>Пос. Волошово, ул. Южная, д. 7</t>
  </si>
  <si>
    <t>Пос. Волошово, ул. Южная, д. 8</t>
  </si>
  <si>
    <t>Дер. Бор, ул. Новая, д. 1</t>
  </si>
  <si>
    <t>Дер. Бор, ул. Новая, д. 2</t>
  </si>
  <si>
    <t>Дер. Торошковичи, ул. Козлова, д. 13</t>
  </si>
  <si>
    <t>Дер. Торошковичи, ул. Козлова, д. 91</t>
  </si>
  <si>
    <t>Пос. Дзержинского, ул. Парковая, д. 7</t>
  </si>
  <si>
    <t>Пос. Дзержинского, ул. Центральная, д. 8</t>
  </si>
  <si>
    <t>Пос. Дзержинского, ул. Школьная, д. 2</t>
  </si>
  <si>
    <t>Г. Луга, Городок , д. 5/26</t>
  </si>
  <si>
    <t>Г. Луга, просп. Кирова, д. 83</t>
  </si>
  <si>
    <t>Г. Луга, просп. Кирова, д. 95</t>
  </si>
  <si>
    <t>Дер. Пехенец, ул. Молодежная, д. 1</t>
  </si>
  <si>
    <t>Дер. Пехенец, ул. Молодежная, д. 3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</si>
  <si>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</si>
  <si>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</si>
  <si>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</si>
  <si>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</si>
  <si>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</si>
  <si>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</si>
  <si>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Пос. Скреблово, д. 36</t>
  </si>
  <si>
    <t>Г. Никольский, ул. Новая, д. 2</t>
  </si>
  <si>
    <t>Г. Никольский, ул. Новая, д. 4</t>
  </si>
  <si>
    <t>Г. Подпорожье, просп. Ленина, д. 14А</t>
  </si>
  <si>
    <t>Дер. Красноозерное, ул. Школьная, д. 3</t>
  </si>
  <si>
    <t>Пос. Моторное, ул. Приладожское шоссе, д. 2</t>
  </si>
  <si>
    <t>Г. Приозерск, ул. Красноармейская, д. 7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</si>
  <si>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</si>
  <si>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</si>
  <si>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</si>
  <si>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</si>
  <si>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</si>
  <si>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Пос. Понтонное, ул. Молодежная, д. 1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</si>
  <si>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</si>
  <si>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</si>
  <si>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</si>
  <si>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Сосново, ул. Железнодорожная, д. 55</t>
  </si>
  <si>
    <t>Дер. Гостицы, д. 3</t>
  </si>
  <si>
    <t>Дер. Гостицы, д. 4</t>
  </si>
  <si>
    <t>Дер. Сельхозтехника, д. 5</t>
  </si>
  <si>
    <t>Дер. Сельхозтехника, д. 6</t>
  </si>
  <si>
    <t>Г. Сланцы, пер. Почтовый, д. 5</t>
  </si>
  <si>
    <t>Г. Сланцы, пер. Трестовский, д. 4/5</t>
  </si>
  <si>
    <t>Г. Сланцы, ул. Банковская, д. 7</t>
  </si>
  <si>
    <t>Г. Сланцы, ул. Грибоедова, д. 7</t>
  </si>
  <si>
    <t>Г. Сланцы, ул. Грибоедова, д. 9</t>
  </si>
  <si>
    <t>Г. Сланцы, ул. Кирова, д. 30</t>
  </si>
  <si>
    <t>Г. Сланцы, ул. Кирова, д. 31</t>
  </si>
  <si>
    <t>Г. Сланцы, ул. Чкалова, д. 1</t>
  </si>
  <si>
    <t>Г. Сланцы, ул. Чкалова, д. 5</t>
  </si>
  <si>
    <t>Г. Сланцы, просп. Молодежный, д. 17</t>
  </si>
  <si>
    <t>Г. Сосновый Бор, ул. Комсомольская, д. 14</t>
  </si>
  <si>
    <t>Г. Сосновый Бор, ул. Комсомольская, д. 3</t>
  </si>
  <si>
    <t>Г. Сосновый Бор, ул. Комсомольская, д. 9</t>
  </si>
  <si>
    <t>Г. Сосновый Бор, ул. Ленинская, д. 2</t>
  </si>
  <si>
    <t>Г. Сосновый Бор, ул. Ленинская, д. 3</t>
  </si>
  <si>
    <t>Г. Сосновый Бор, ул. Ленинская, д. 7</t>
  </si>
  <si>
    <t>Г. Сосновый Бор, ул. Малая Земля, д. 16</t>
  </si>
  <si>
    <t>Г. Тихвин, ул. Карла Маркса, д. 3</t>
  </si>
  <si>
    <t>Г. Никольское, ул. Первомайская, д. 3</t>
  </si>
  <si>
    <t>Г. Никольское, ул. Школьная, д. 9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</si>
  <si>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</si>
  <si>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</si>
  <si>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</si>
  <si>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</si>
  <si>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</si>
  <si>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Г.п. Форносово, пер. Комсомольский, д. 2</t>
  </si>
  <si>
    <t>Г.п. Форносово, ул. Круговая, д. 17</t>
  </si>
  <si>
    <t>Г.п. Форносово, ул. Круговая, д. 24а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</si>
  <si>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</si>
  <si>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</si>
  <si>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</si>
  <si>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Дер. Новолисино, ул. Вотчинская, д. 1</t>
  </si>
  <si>
    <t>Работы по предпроектной подготовке</t>
  </si>
  <si>
    <t>Пос. Кравцово, д. 3</t>
  </si>
  <si>
    <t>Г. Гатчина, ул. Соборная, д. 24Б</t>
  </si>
  <si>
    <t>Г. Гатчина, ул. Урицкого, д. 20А</t>
  </si>
  <si>
    <t>Г. Луга, просп. Урицкого, д. 64</t>
  </si>
  <si>
    <t>Дер. Ям-Тесово, ул. Центральная, д. 4</t>
  </si>
  <si>
    <t>Муниципальное образование Любанское городское поселение</t>
  </si>
  <si>
    <t>Пос. Любань, просп. Мельникова, д. 17</t>
  </si>
  <si>
    <t>Г. Тихвин, микрорайон 1, д. 10</t>
  </si>
  <si>
    <t>Г. Тихвин, микрорайон 1, д. 11</t>
  </si>
  <si>
    <t>Муниципальное образование Аннинское городское поселение</t>
  </si>
  <si>
    <t>Г.п. Новоселье, д. 15</t>
  </si>
  <si>
    <t>Г.п. Новоселье, д. 5</t>
  </si>
  <si>
    <t>Тосненский район</t>
  </si>
  <si>
    <t>уу на тс</t>
  </si>
  <si>
    <t>уу на хвс и тс</t>
  </si>
  <si>
    <t>на хвс и тс</t>
  </si>
  <si>
    <t>уу тс и хвс</t>
  </si>
  <si>
    <t>Итого по муниципальному образованию Сосновый Бор</t>
  </si>
  <si>
    <t>30.12.2019</t>
  </si>
  <si>
    <t>в эл вкл. уу.</t>
  </si>
  <si>
    <t>уу на хвс</t>
  </si>
  <si>
    <t>в эл вкл. уу.; уу на хвс, тс</t>
  </si>
  <si>
    <t>в эл вкл. уу.; уу на тс и хвс</t>
  </si>
  <si>
    <t>в эл вкл уу</t>
  </si>
  <si>
    <t>II. Реестр многоквартирных домов</t>
  </si>
  <si>
    <t>Вишнякова 24</t>
  </si>
  <si>
    <t>электрика</t>
  </si>
  <si>
    <t>Вишнякова 26</t>
  </si>
  <si>
    <t>Дымское Шоссе, 3</t>
  </si>
  <si>
    <t>Заводская 5</t>
  </si>
  <si>
    <t>Заводская 7</t>
  </si>
  <si>
    <t>Заводская 7/2</t>
  </si>
  <si>
    <t>соглас</t>
  </si>
  <si>
    <t>Павлова 25</t>
  </si>
  <si>
    <t>Павлова 19</t>
  </si>
  <si>
    <t>Павлова 17</t>
  </si>
  <si>
    <t>Павлова 15</t>
  </si>
  <si>
    <t>Комсомольская 19/13</t>
  </si>
  <si>
    <t>Комсомольская 18/18</t>
  </si>
  <si>
    <t>Комсомольская 17</t>
  </si>
  <si>
    <t>Комсомольская 16/11</t>
  </si>
  <si>
    <t>Комсомольская 15</t>
  </si>
  <si>
    <t>Комсомольская 14</t>
  </si>
  <si>
    <t>Комсомольская 13/20</t>
  </si>
  <si>
    <t>Комсомольская 7</t>
  </si>
  <si>
    <t>Комсомольская 3</t>
  </si>
  <si>
    <t>Заводская 13/1</t>
  </si>
  <si>
    <t>Заводская 11/2</t>
  </si>
  <si>
    <t>Муниципальное образование Борское сельское поселение</t>
  </si>
  <si>
    <t>пос. Сельхозтехника, д.5</t>
  </si>
  <si>
    <t>электрика+тс+хвс+гвс+фасад</t>
  </si>
  <si>
    <t>д. Мозолево-1, д.9</t>
  </si>
  <si>
    <t>д. Бор , д.24</t>
  </si>
  <si>
    <t>Муниципальное образование Ефимовское городское поселение</t>
  </si>
  <si>
    <t>1-й микрорайон, д.2</t>
  </si>
  <si>
    <t>1-й микрорайон, д.8</t>
  </si>
  <si>
    <t>деревня Климово, дом №  1</t>
  </si>
  <si>
    <t>деревня Климово, дом № 2</t>
  </si>
  <si>
    <t>деревня Климово, дом № 3</t>
  </si>
  <si>
    <t>деревня Климово, дом № 4</t>
  </si>
  <si>
    <t>деревня Климово, дом № 8</t>
  </si>
  <si>
    <t>деревня Климово, дом № 9</t>
  </si>
  <si>
    <t>деревня Климово, дом № 10</t>
  </si>
  <si>
    <t>деревня Климово, дом № 11</t>
  </si>
  <si>
    <t>Муниципальное образование Город Пикалево</t>
  </si>
  <si>
    <t>ул.Молодежная д.5</t>
  </si>
  <si>
    <t>2087040,00</t>
  </si>
  <si>
    <t>ул.Советская  д.3</t>
  </si>
  <si>
    <t>973373,00</t>
  </si>
  <si>
    <t xml:space="preserve">6 микрорайон д.40 </t>
  </si>
  <si>
    <t xml:space="preserve">14840585,00  </t>
  </si>
  <si>
    <t>* в том числе разработка проекта утепления наружных стен 440281.6 руб.</t>
  </si>
  <si>
    <t>6 микрорайон д.36</t>
  </si>
  <si>
    <t>6 микрорайон д.33</t>
  </si>
  <si>
    <t>2042,0</t>
  </si>
  <si>
    <t>250,0</t>
  </si>
  <si>
    <t>6 микрорайон  д.18</t>
  </si>
  <si>
    <t>3352,0</t>
  </si>
  <si>
    <t>1100029,00</t>
  </si>
  <si>
    <t>2107616,00</t>
  </si>
  <si>
    <t>6 микрорайон  д.17</t>
  </si>
  <si>
    <t>2728,0</t>
  </si>
  <si>
    <t>981049,00</t>
  </si>
  <si>
    <t>1880670,00</t>
  </si>
  <si>
    <t>ул.Горняков д.2</t>
  </si>
  <si>
    <t>786267,00</t>
  </si>
  <si>
    <t>ул.Горняков, д.15</t>
  </si>
  <si>
    <t>3 микрорайон д.6</t>
  </si>
  <si>
    <t>898,0</t>
  </si>
  <si>
    <t>ул.Металлургов д.27</t>
  </si>
  <si>
    <t>751,0</t>
  </si>
  <si>
    <t>ул.Школьная д.17</t>
  </si>
  <si>
    <t>Муниципальное образование Бегуницкое сельское поселение</t>
  </si>
  <si>
    <t>д.  Бегуницы д.12</t>
  </si>
  <si>
    <t xml:space="preserve"> д. Бегуницы д.21</t>
  </si>
  <si>
    <t>Муниципальное образование Большеврудское сельское поселение</t>
  </si>
  <si>
    <t xml:space="preserve"> д. Большая Вруда д.5 </t>
  </si>
  <si>
    <t>Муниципальное образование Волосовское городское поселение</t>
  </si>
  <si>
    <t>г. Волосово, пр.Вингиссара,  д.53</t>
  </si>
  <si>
    <t>г. Волосово, пр.Вингиссара,  д.101</t>
  </si>
  <si>
    <t>г. Волосово, ул. Лесная, д.12</t>
  </si>
  <si>
    <t>г. Волосово, ул. Красногвардейская, д. 7</t>
  </si>
  <si>
    <t>г. Волосово, ул. Красногвардейская, д.17</t>
  </si>
  <si>
    <t>г. Волосово, ул. Ленинградская, д. 11</t>
  </si>
  <si>
    <t>г. Волосово, ул. Гатчинское шоссе, д.4</t>
  </si>
  <si>
    <t>г. Волосово, ул. Гатчинское шоссе, д. 6</t>
  </si>
  <si>
    <t>Муниципальное образование Губаницкое сельское поселение</t>
  </si>
  <si>
    <t>п. Сумино д.68</t>
  </si>
  <si>
    <t>п. Сумино д.70</t>
  </si>
  <si>
    <t>Муниципальное образование Зимитицкое сельское поселение</t>
  </si>
  <si>
    <t>п. Зимитицы д.13</t>
  </si>
  <si>
    <t>Муниципальное образование Изварское сельское поселение</t>
  </si>
  <si>
    <t>д. Извара д.9</t>
  </si>
  <si>
    <t>Муниципальное образование Калитинское сельское поселение</t>
  </si>
  <si>
    <t>п. Калитино д.5</t>
  </si>
  <si>
    <t>д. Курковицы д.3</t>
  </si>
  <si>
    <t>Муниципальное образование Каложицкое сельское поселение</t>
  </si>
  <si>
    <t>д. Ущевицы д.15</t>
  </si>
  <si>
    <t>д. Ущевицы д.16</t>
  </si>
  <si>
    <t xml:space="preserve">п. Каложицы д.21 </t>
  </si>
  <si>
    <t>Муниципальное образование Кикеринское сельское поселение</t>
  </si>
  <si>
    <t>п. Кикерино, ул.Заводская  д.4</t>
  </si>
  <si>
    <t>Муниципальное образование Клопицкое  сельское поселение</t>
  </si>
  <si>
    <t>д. Клопицы д.15</t>
  </si>
  <si>
    <t>Муниципальное образование Курское сельское поселение</t>
  </si>
  <si>
    <t>п. Курск д.7</t>
  </si>
  <si>
    <t>Муниципальное образование Рабитицкое сельское поселение</t>
  </si>
  <si>
    <t>д. Рабитицы д.15</t>
  </si>
  <si>
    <t>д. Рабитицы д.9</t>
  </si>
  <si>
    <t>д. Рабитицы д.10</t>
  </si>
  <si>
    <t>Муниципальное образование Сельцовское сельское поселение</t>
  </si>
  <si>
    <t>п. Сельцо д.4</t>
  </si>
  <si>
    <t>п. Сельцо д.3</t>
  </si>
  <si>
    <t>п. Сельцо д.2</t>
  </si>
  <si>
    <t>д. Большой Сабск д.11</t>
  </si>
  <si>
    <t>Муниципальное образование Терпелицкое сельское поселение</t>
  </si>
  <si>
    <t>д. Терпилицы д.5</t>
  </si>
  <si>
    <t>Г. Волхов, ул.Мичурина, д. 1</t>
  </si>
  <si>
    <t>Г. Волхов, ул.Нахимова, д. 5</t>
  </si>
  <si>
    <t>Г. Волхов, ул.Фрунзе, д. 7</t>
  </si>
  <si>
    <t>Г. Волхов, ул.Ломоносова, д. 25</t>
  </si>
  <si>
    <t>Г. Волхов, ул.Вали Голубевой, д. 17</t>
  </si>
  <si>
    <t>Г. Волхов,ул.Вали Голубевой, д. 7</t>
  </si>
  <si>
    <t>Г. Волхов, ул.Вали Голубевой, д. 28</t>
  </si>
  <si>
    <t>Г. Волхов, ул.Дзержинского, д.18</t>
  </si>
  <si>
    <t>Г. Волхов, просп. Волховский , д. 37</t>
  </si>
  <si>
    <t>Г. Волхов, бул Южный, д. 2</t>
  </si>
  <si>
    <t>Г. Волхов, ул.Советская,  д. 10а</t>
  </si>
  <si>
    <t>Г. Волхов, ул.Комсомольская, д. 16</t>
  </si>
  <si>
    <t>Г. Волхов, ул.Профсоюзов, д. 4а</t>
  </si>
  <si>
    <t>Г. Волхов, ул.3 Первомайская, д. 15</t>
  </si>
  <si>
    <t>Г. Волхов, ул.3 Первомайская, д. 16</t>
  </si>
  <si>
    <t>Г. Волхов,ул.3 Первомайская, д. 17</t>
  </si>
  <si>
    <t>Г. Волхов,ул.3 Первомайская, д. № 18</t>
  </si>
  <si>
    <t>Г. Волхов,ул.3 Первомайская, д. 19</t>
  </si>
  <si>
    <t>Муниципальное образование Город Волхов</t>
  </si>
  <si>
    <t>кирпич</t>
  </si>
  <si>
    <t>компл. проект</t>
  </si>
  <si>
    <t>Г.Новая Ладога, пер.Кузнечный, д.9</t>
  </si>
  <si>
    <t>Г.Новая Ладога, пер.Водников, д.6</t>
  </si>
  <si>
    <t>Г.Новая Ладога, пер.Озерный, д.20</t>
  </si>
  <si>
    <t>Г.Новая Ладога, просп.К.Маркса, д.43</t>
  </si>
  <si>
    <t>Г.Новая Ладога, просп.К.Маркса, д.46</t>
  </si>
  <si>
    <t>Г.Новая Ладога, ул.Ворошилова, д.18/8</t>
  </si>
  <si>
    <t>Г.Новая Ладога, Черокова, д.5</t>
  </si>
  <si>
    <t>Г.Новая Ладога, пер.Суворова, д.33</t>
  </si>
  <si>
    <t>Г. Новая Ладога, Микрорайон "В"   д.2</t>
  </si>
  <si>
    <t>Г.Новая Ладога, мкр. "В" д.19</t>
  </si>
  <si>
    <t>Г.Новая Ладога, мкр "Южный" д.12</t>
  </si>
  <si>
    <t>Г.Новая Ладога,  мкр "Южный" д.14</t>
  </si>
  <si>
    <t>Г.Новая Ладога,  мкр "Южный" д.17</t>
  </si>
  <si>
    <t>Г.Новая Ладога, пер.Озерный, д.26</t>
  </si>
  <si>
    <t>Г.Новая Ладога, ул.Пионерская, д.3</t>
  </si>
  <si>
    <t>Г.Новая Ладога, ул.Володарского, д.17а</t>
  </si>
  <si>
    <t>Муниципальное образование Пашское сельское поселение</t>
  </si>
  <si>
    <t>С. Паша, ул. Советская, д. 194</t>
  </si>
  <si>
    <t>С. Паша, ул. Советская, д.196</t>
  </si>
  <si>
    <t>С. Паша, ул. Юбилейная, д. 5</t>
  </si>
  <si>
    <t>569.5</t>
  </si>
  <si>
    <t>Капитальный ремонт кровли</t>
  </si>
  <si>
    <t>574.5</t>
  </si>
  <si>
    <t>Д. Потанино, д. 3</t>
  </si>
  <si>
    <t>Дер. Потанино, д. 1</t>
  </si>
  <si>
    <t>Дер. Потанино, д. 5</t>
  </si>
  <si>
    <t>-</t>
  </si>
  <si>
    <t>990.0</t>
  </si>
  <si>
    <t>980.0</t>
  </si>
  <si>
    <t>480.0</t>
  </si>
  <si>
    <t>600.0</t>
  </si>
  <si>
    <t>Муниципальное образование Селивановское сельское поселение</t>
  </si>
  <si>
    <t>Пос. Селиваново, ул.Первомайская, д. 8</t>
  </si>
  <si>
    <t>Дер. Хвалово, д. 1а</t>
  </si>
  <si>
    <t>Дер. Хвалово, д. 2</t>
  </si>
  <si>
    <t>Дер. Хвалово, д. 3</t>
  </si>
  <si>
    <t>Дер. Хвалово, д. 4</t>
  </si>
  <si>
    <t>Муниципальное образование Кузьмоловское городское поселение</t>
  </si>
  <si>
    <t>Г.п. Кузьмоловский ул. Железнодорожная д. 24</t>
  </si>
  <si>
    <t>Г.п. Кузьмоловский ул. Железнодорожная д. 26</t>
  </si>
  <si>
    <t xml:space="preserve">Г.п. Кузьмоловский ул. Строителей д. 11 </t>
  </si>
  <si>
    <t xml:space="preserve">Г.п. Кузьмоловский ул. Школьная д. 7а </t>
  </si>
  <si>
    <t xml:space="preserve">Г.п. Кузьмоловский ул. Школьная д. 9а </t>
  </si>
  <si>
    <t>Г.п. Кузьмоловский ул. Железнодорожная, д.4</t>
  </si>
  <si>
    <t>Г.п. Кузьмоловский ул. Ленинградское шоссе, д.2</t>
  </si>
  <si>
    <t>Г.п. Кузьмоловский ул. Ленинградское шоссе, д.4</t>
  </si>
  <si>
    <t>Г.п. Кузьмоловский ул. Ленинградское шоссе, д.6</t>
  </si>
  <si>
    <t>Г.п. Кузьмоловский ул. Ленинградское шоссе, д.10</t>
  </si>
  <si>
    <t>Г.п. Кузьмоловский ул. Ленинградское шоссе, д.12</t>
  </si>
  <si>
    <t>Г.п. Кузьмоловский ул. Ленинградское шоссе, д.14</t>
  </si>
  <si>
    <t>требуется СМР требуется ПИР</t>
  </si>
  <si>
    <t>требуется</t>
  </si>
  <si>
    <t>Муниципальное образование Лесколовское сельское поселение</t>
  </si>
  <si>
    <t>Дер. Лесколово, ул.Красноборская, д.13</t>
  </si>
  <si>
    <t>Дер. Лесколово, ул.Красноборская, д.10</t>
  </si>
  <si>
    <t>Дер. Лесколово, ул.Красноборская, д.11</t>
  </si>
  <si>
    <t>Дер. Лесколово, ул.Красноборская, д.14</t>
  </si>
  <si>
    <t>Дер. Лесколово, ул.Красноборская, д.15</t>
  </si>
  <si>
    <t>Дер. Лесколово, ул.Зеленая, д.70</t>
  </si>
  <si>
    <t>Дер. Лесколово, ул.Зеленая, д.72</t>
  </si>
  <si>
    <t>Дер. Лесколово, ул.Зеленая, д.80</t>
  </si>
  <si>
    <t>Дер. Осельки, д.2</t>
  </si>
  <si>
    <t>Дер. Осельки, д.4</t>
  </si>
  <si>
    <t>Дер. Осельки, д.108</t>
  </si>
  <si>
    <t xml:space="preserve">смета отсутствует </t>
  </si>
  <si>
    <t>нет</t>
  </si>
  <si>
    <t>да</t>
  </si>
  <si>
    <t>лифт отсутсвует</t>
  </si>
  <si>
    <t>инф. отсутсвует</t>
  </si>
  <si>
    <t>Пос. Романовка д.12</t>
  </si>
  <si>
    <t>Пос. Романовка д.31</t>
  </si>
  <si>
    <t>Муниципальное образование Романовское сельское поселение</t>
  </si>
  <si>
    <t>проект</t>
  </si>
  <si>
    <t>г. Сертолово,        Молодцова, д. 12</t>
  </si>
  <si>
    <t>Г. Сертолово,  ул. Ветеранов, д. 7</t>
  </si>
  <si>
    <t>Г. Сертолово, Выборгское шоссе, д. 1</t>
  </si>
  <si>
    <t>Г. Сертолово, Выборгское шоссе, д. 11</t>
  </si>
  <si>
    <t>Г. Сертолово, ул. Заречная, д.9</t>
  </si>
  <si>
    <t>Г. Сертолово, ул. Заречная, д.10</t>
  </si>
  <si>
    <t>Г. Сертолово, ул. Заречная, д.13</t>
  </si>
  <si>
    <t>Г. Сертолово, ул. Индустриальная, д. 1</t>
  </si>
  <si>
    <t>Г. Сертолово, ул. Ларина, д. 5</t>
  </si>
  <si>
    <t>Г. Сертолово, ул. Ларина, д. 6</t>
  </si>
  <si>
    <t>Г. Сертолово, ул. Молодежная, д. 4</t>
  </si>
  <si>
    <t>Г. Сертолово, ул. Молодцова, д. 2</t>
  </si>
  <si>
    <t>Г. Сертолово, ул. Молодцова, д. 6</t>
  </si>
  <si>
    <t>Г. Сертолово, ул. Молодцова, д. 9</t>
  </si>
  <si>
    <t>Г. Сертолово, ул. Молодцова, д. 10</t>
  </si>
  <si>
    <t>Г. Сертолово,  ул. Молодцова, д. 11</t>
  </si>
  <si>
    <t>Г. Сертолово, мкр. Черная речка, д. 7</t>
  </si>
  <si>
    <t>Г. Сертолово, мкр. Черная речка, д. 10</t>
  </si>
  <si>
    <t>Г. Сертолово, мкр. Черная речка, д. 11</t>
  </si>
  <si>
    <t>Г. Сертолово, ул. Школьная, д. 3</t>
  </si>
  <si>
    <t>Дер. Рапполово, Овражная д.1</t>
  </si>
  <si>
    <t>Дер. Рапполово, Овражная д.1а</t>
  </si>
  <si>
    <t>Дер. Рапполово, Овражная д.13</t>
  </si>
  <si>
    <t>Дер. Рапполово, Овражная д.21</t>
  </si>
  <si>
    <t>Пос. Токсово, Инженерная 1а</t>
  </si>
  <si>
    <t>Пос. Токсово, Инженерная д.2</t>
  </si>
  <si>
    <t>Пос. Токсово, Инженерная д.2а</t>
  </si>
  <si>
    <t>Пос. Токсово, Гагарина д.30</t>
  </si>
  <si>
    <t>Пос. Токсово, Привокзальная д.12</t>
  </si>
  <si>
    <t>Пос. Токсово, Привокзальная д.13</t>
  </si>
  <si>
    <t>Пос. Токсово, Привокзальная д.14</t>
  </si>
  <si>
    <t>Пос. Токсово, Привокзальная д.15</t>
  </si>
  <si>
    <t>Пос. Токсово, Привокзальная д.16</t>
  </si>
  <si>
    <t>Пос. Токсово, Привокзальная д.19</t>
  </si>
  <si>
    <t>Пос. Токсово, Привокзальная д.23</t>
  </si>
  <si>
    <t>Дер. Рапполово, Лесная д.1</t>
  </si>
  <si>
    <t>Дер. Рапполово, Центральная д.1</t>
  </si>
  <si>
    <t>Муниципальное образование Город Выборг</t>
  </si>
  <si>
    <t xml:space="preserve">Г. Выборг, ул. Комсомольская, д. 11  </t>
  </si>
  <si>
    <t>Г. Выборг, Ленинградское ш., д. 34</t>
  </si>
  <si>
    <t>Г. Выборг, ул. Приморская, д. 15</t>
  </si>
  <si>
    <t xml:space="preserve">Г. Выборг, ш. Ленинградское, д. 49 </t>
  </si>
  <si>
    <t xml:space="preserve">Г. Выборг, пр. Ленина, д. 6  </t>
  </si>
  <si>
    <t xml:space="preserve">Г. Выборг, ул. Рубежная, д. 25  </t>
  </si>
  <si>
    <t>I. Перечень многоквратирных домов, которые подлежат капитальному ремонту в 2018 году</t>
  </si>
  <si>
    <t>II. Реестр многоквартирных домов, которые подлежат капитальному ремонту в 2018 году</t>
  </si>
  <si>
    <t>Муниципальное образование Сяськелевское сельское поселение</t>
  </si>
  <si>
    <t>д.Туганицы, д.2</t>
  </si>
  <si>
    <t>д.Старые Низковицы, д.57</t>
  </si>
  <si>
    <t>Муниципальное образование Таицкое городское поселение</t>
  </si>
  <si>
    <t>п.Тайцы, ул.Юного Ленинца, д.92</t>
  </si>
  <si>
    <t>Г. Выборг, Московский пр.10</t>
  </si>
  <si>
    <t>Муниципальное образование Кингисеппское городское поселение</t>
  </si>
  <si>
    <t>Г. Кингисепп, пр.К.Маркса, д. 51</t>
  </si>
  <si>
    <t>Г. Кингисепп, ул. Химиков, д. 4</t>
  </si>
  <si>
    <t>Г. Кингисепп, ул. Химиков, д. 8</t>
  </si>
  <si>
    <t>Г.  Кингисепп, ул. Химиков, д. 10</t>
  </si>
  <si>
    <t>Г. Кингисепп, ул. Крикковское ш., д. 41</t>
  </si>
  <si>
    <t>Г. Кингисепп, ул. Крикковское ш., д. 35</t>
  </si>
  <si>
    <t>Г. Кингисепп, ул. Крикковское ш., д. 6</t>
  </si>
  <si>
    <t>Г. Кингисепп, ул. Крикковское ш., д. 12</t>
  </si>
  <si>
    <t>Г. Кингисепп, ул. Крикковское ш., д. 14</t>
  </si>
  <si>
    <t>Г.. Кингисепп, ул. Крикковское ш., д. 39</t>
  </si>
  <si>
    <t>Г. Кингисепп, ул. Крикковское ш., д. 10-а</t>
  </si>
  <si>
    <t>Г. Кингисепп, ул. Б.Бульвар, д. 11</t>
  </si>
  <si>
    <t>Г. Кингисепп, ул. Б.Бульвар, д. 15</t>
  </si>
  <si>
    <t>Г. Кингисепп, ул. Б.Бульвар, д. 17</t>
  </si>
  <si>
    <t>Г. Кингисепп, ул. Железнодорожная, д.12</t>
  </si>
  <si>
    <t>Г. Кингисепп, ул.Вокзальная,  д.4</t>
  </si>
  <si>
    <t>Г. Кингисепп, ул.Иваноыв,  д.11</t>
  </si>
  <si>
    <t>Г. Кингисепп, ул. Жукова,  д.4-а</t>
  </si>
  <si>
    <t>Г. Кингисепп, ул. Жукова,  д.6-а</t>
  </si>
  <si>
    <t>Г. Кингисепп, ул. Жукова,  д. 8-а</t>
  </si>
  <si>
    <t>Муниципальное образование "Опольевское сельское поселение"</t>
  </si>
  <si>
    <t>дер. Ополье, д. 14в</t>
  </si>
  <si>
    <t>ПСД</t>
  </si>
  <si>
    <t>пос. Алексеевка, ул. Заводская, д. 2</t>
  </si>
  <si>
    <t>пос. Алексеевка, ул. Зеленая, д. 3</t>
  </si>
  <si>
    <t>Муниципальное образование Пчевжинское сельское поселение</t>
  </si>
  <si>
    <t>Пос. Пчевжа, ул. Гагарина, д.1</t>
  </si>
  <si>
    <t>Пос. Пчевжа, ул. 2-я Набережная, д.23</t>
  </si>
  <si>
    <t>Пос. Пчевжа, ул. Октябрьская, д.7</t>
  </si>
  <si>
    <t>Пос. Пчевжа,  ул. Октябрьская, д.11</t>
  </si>
  <si>
    <t>Г.Кировск, бульвар Партизанской Славы,д.6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</si>
  <si>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</si>
  <si>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</si>
  <si>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</si>
  <si>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</si>
  <si>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5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</si>
  <si>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</si>
  <si>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</si>
  <si>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</si>
  <si>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</si>
  <si>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</si>
  <si>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</si>
  <si>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</si>
  <si>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</si>
  <si>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</si>
  <si>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27</t>
  </si>
  <si>
    <t>Г. Кировск, ул. Кирова, д. 6</t>
  </si>
  <si>
    <t>Г. Кировск, ул. Комсомольская, д. 11</t>
  </si>
  <si>
    <t>Г. Кировск, ул. Комсомольская, д. 3</t>
  </si>
  <si>
    <t>Г. Кировск, ул. Комсомольская, д. 5</t>
  </si>
  <si>
    <t>Г. Кировск, ул. Комсомольская, д. 7</t>
  </si>
  <si>
    <t>Г. Кировск, ул. Комсомольская, д. 9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</si>
  <si>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</si>
  <si>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</si>
  <si>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</si>
  <si>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5</t>
  </si>
  <si>
    <t>Г. Кировск, ул. Краснофлотская, д. 9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</si>
  <si>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</si>
  <si>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</si>
  <si>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</si>
  <si>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</si>
  <si>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</si>
  <si>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</si>
  <si>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</si>
  <si>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</si>
  <si>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5</t>
  </si>
  <si>
    <t>Г. Кировск, ул. Победы, д. 9</t>
  </si>
  <si>
    <t>Г. Кировск, ул. Пушкина, д. 2/17</t>
  </si>
  <si>
    <t>Г. Кировск, ул. Пушкина, д. 4</t>
  </si>
  <si>
    <t>Г. Кировск, ул. Пушкина, д. 8/24</t>
  </si>
  <si>
    <t>Г. Кировск, ул. Советская, д. 11</t>
  </si>
  <si>
    <t>Г. Кировск, ул. Советская, д. 13</t>
  </si>
  <si>
    <t>Г. Кировск, ул. Советская, д. 18</t>
  </si>
  <si>
    <t>Г. Кировск, ул. Советская, д. 22</t>
  </si>
  <si>
    <t>Г. Кировск, ул. Советская, д. 26</t>
  </si>
  <si>
    <t>Г. Кировск, ул. Советская, д. 5</t>
  </si>
  <si>
    <t>Г. Кировск, ул. Советская, д. 6</t>
  </si>
  <si>
    <t>Г. Кировск, ул. Советская, д. 8</t>
  </si>
  <si>
    <t>г.Кировск, ул.Новая, д.28</t>
  </si>
  <si>
    <t>ПИР 532 400</t>
  </si>
  <si>
    <t xml:space="preserve"> -</t>
  </si>
  <si>
    <t>ПИР</t>
  </si>
  <si>
    <t>ПИР 90 000</t>
  </si>
  <si>
    <t>Муниципальное образование Синявинское сельское поселение</t>
  </si>
  <si>
    <t>Г.п. Синявино, пер. Садовый, д. 2</t>
  </si>
  <si>
    <t>Г.п. Синявино, пер. Садовый, д. 3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</si>
  <si>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</si>
  <si>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</si>
  <si>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</si>
  <si>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</si>
  <si>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Пос. Назия, Комсомольский пр., д.2</t>
  </si>
  <si>
    <t>Пос. Назия, Комсомольский пр., д.4</t>
  </si>
  <si>
    <t>Пос. Назия, Комсомольский пр., д.6</t>
  </si>
  <si>
    <t>Пос. Назия, Комсомольский пр., д.8</t>
  </si>
  <si>
    <t>Пос. Назия, Комсомольский пр., д.11</t>
  </si>
  <si>
    <t>Пос. Назия, Школьный  пр., д.15</t>
  </si>
  <si>
    <t>Пос. Назия, Школьный  пр., д.27</t>
  </si>
  <si>
    <t>Пос. Назия, ул.Артеменко, д.2</t>
  </si>
  <si>
    <t>Пос. Назия, ул.Артеменко, д.4</t>
  </si>
  <si>
    <t>Пос. Назия, ул.Вокзальная , д.7</t>
  </si>
  <si>
    <t>Пос. Назия, ул.Матросова, д.8-а</t>
  </si>
  <si>
    <t>Пос. Назия, ул.Октябрьская, д.7</t>
  </si>
  <si>
    <t>Пос. Назия, ул.Октябрьская, д.9</t>
  </si>
  <si>
    <t>Пос. Назия, ул.Октябрьская, д.10</t>
  </si>
  <si>
    <t>Пос. Назия, ул.Матросова, д.22</t>
  </si>
  <si>
    <t>Г. Отрадное, ул. Щурова, д. 10</t>
  </si>
  <si>
    <t>Дер. Сухое, д. 5</t>
  </si>
  <si>
    <t>Дер. Выстав, д. 26</t>
  </si>
  <si>
    <t>дер. Выстав, д. 16</t>
  </si>
  <si>
    <t>дер. Лаврово ул. Центральная д. 1</t>
  </si>
  <si>
    <t>дер. Низово д. 35</t>
  </si>
  <si>
    <t>+</t>
  </si>
  <si>
    <t xml:space="preserve">по проекту </t>
  </si>
  <si>
    <t>по проекту</t>
  </si>
  <si>
    <t>Г. Шлиссельбург,  пер. Ладожский, д. 10</t>
  </si>
  <si>
    <t>Г. Шлиссельбург, пер. Пионерский, д. 3</t>
  </si>
  <si>
    <t>Г. Шлиссельбург,  пер. Пионерский, д. 4</t>
  </si>
  <si>
    <t>Г. Шлиссельбург,  пер. Пионерский, д. 8</t>
  </si>
  <si>
    <t>Г. Шлиссельбург, пер. Советский, д. 5</t>
  </si>
  <si>
    <t>Г. Шлиссельбург,  ул. 1 Мая, д. 12</t>
  </si>
  <si>
    <t>Г. Шлиссельбург,  ул. 1 Мая, д. 14</t>
  </si>
  <si>
    <t>Г. Шлиссельбург,  ул. 1 Мая, д. 16</t>
  </si>
  <si>
    <t>Г. Шлиссельбург, ул. 1 Мая, д. 18</t>
  </si>
  <si>
    <t>Г. Шлиссельбург,  1 Мая, д. 20</t>
  </si>
  <si>
    <t>Г. Шлиссельбург, ул. 1 Мая, д. 4</t>
  </si>
  <si>
    <t>Г. Шлиссельбург, ул. Жука, д. 21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</si>
  <si>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</si>
  <si>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</si>
  <si>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</si>
  <si>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</si>
  <si>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</si>
  <si>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</si>
  <si>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</si>
  <si>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</si>
  <si>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</si>
  <si>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</si>
  <si>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</si>
  <si>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</si>
  <si>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</si>
  <si>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</si>
  <si>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</si>
  <si>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</si>
  <si>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Малоневский канал, д. 11</t>
  </si>
  <si>
    <t>Г. Шлиссельбург, ул. Малоневский канал, д. 7</t>
  </si>
  <si>
    <t>Г. Шлиссельбург, ул. Малоневский канал, д. 72/1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</si>
  <si>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</si>
  <si>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</si>
  <si>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</si>
  <si>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</si>
  <si>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</si>
  <si>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</si>
  <si>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 ул. Ульянова, д. 23</t>
  </si>
  <si>
    <t>Г. Шлиссельбург,  ул. Ульянова, д. 24</t>
  </si>
  <si>
    <t>Г. Шлиссельбург,  ул. Ульянова, д. 26</t>
  </si>
  <si>
    <t>Г. Шлиссельбург,  ул. Чекалова, д. 13</t>
  </si>
  <si>
    <t>Г. Шлиссельбург,  ул. Чекалова, д. 16</t>
  </si>
  <si>
    <t>Г. Шлиссельбург, 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</si>
  <si>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</si>
  <si>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</si>
  <si>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</si>
  <si>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</si>
  <si>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</si>
  <si>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</si>
  <si>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</si>
  <si>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Муниципальное образование Шлиссельбургское городское поселение</t>
  </si>
  <si>
    <t>тепло, электрика, ХВС, водоотведение</t>
  </si>
  <si>
    <t>проет электрика + ХВС</t>
  </si>
  <si>
    <t>839.0</t>
  </si>
  <si>
    <t>проект тепло + электрика</t>
  </si>
  <si>
    <t>проект тепло и ХВС</t>
  </si>
  <si>
    <t>тепло, электрика, ХВС</t>
  </si>
  <si>
    <t>тепло, электрика</t>
  </si>
  <si>
    <t>кровля</t>
  </si>
  <si>
    <t>Дер. Шамокша, д 6</t>
  </si>
  <si>
    <t>Дер. Шамокша, д2</t>
  </si>
  <si>
    <t>Дер. Шамокша, д3</t>
  </si>
  <si>
    <t>Г. Лодейное Поле, ул. Коммунаров, д.20</t>
  </si>
  <si>
    <t xml:space="preserve">Г. Лодейное Поле, ул. Пограничная, д. 19, кор. 2 </t>
  </si>
  <si>
    <t xml:space="preserve">Г. Лодейное Поле, ул. Титова, д. 29 </t>
  </si>
  <si>
    <t xml:space="preserve">Г. Лодейное Поле, ул. Пограничная, д. 19, кор. 1 </t>
  </si>
  <si>
    <t xml:space="preserve">Г. Лодейное Поле, ул. Пограничная, д. 15, кор. 2 </t>
  </si>
  <si>
    <t xml:space="preserve">Г. Лодейное Поле, ул. Набережная, д. 7 </t>
  </si>
  <si>
    <t>Г. Лодейное Поле, пр. Ленина, д.46</t>
  </si>
  <si>
    <t xml:space="preserve">Г. Лодейное Поле, ул. Титова, д. 36 </t>
  </si>
  <si>
    <t>Г. Лодейное Поле, пр. Ленина, д.43</t>
  </si>
  <si>
    <t>Г. Лодейное Поле, ул. Володарского, д.38</t>
  </si>
  <si>
    <t>Г. Лодейное Поле, пр. Ленина, д.12</t>
  </si>
  <si>
    <t>Г. Лодейное Поле, пр.Ленина, д.37</t>
  </si>
  <si>
    <t>Г. Лодейное Поле, ул. Титова, д.50</t>
  </si>
  <si>
    <t>Г. Лодейное Поле, проспект Урицкого д.14</t>
  </si>
  <si>
    <t>Г. Лодейное Поле, проспект Урицкого д.16</t>
  </si>
  <si>
    <t>Г. Лодейное Поле, проспект Урицкого д.17</t>
  </si>
  <si>
    <t>Г. Лодейное Поле, проспект Урицкого д.18</t>
  </si>
  <si>
    <t>Г. Лодейное Поле, улица Ивана Ярославцева д.11</t>
  </si>
  <si>
    <t>Г. Лодейное Поле, переулок Рабочий д.4</t>
  </si>
  <si>
    <t>Г. Лодейное Поле,, переулок Рабочий д.6</t>
  </si>
  <si>
    <t>Г. Лодейное Поле, переулок Рабочий д.8</t>
  </si>
  <si>
    <t>Г. Лодейное Поле, переулок Рабочий д.10</t>
  </si>
  <si>
    <t>Г. Лодейное Поле, улица Профсоюзная д.3</t>
  </si>
  <si>
    <t>Г. Лодейное Поле, улица Олега Кошевого д.8</t>
  </si>
  <si>
    <t>Г. Лодейное Поле, улица Ударника д.4</t>
  </si>
  <si>
    <t>Г. Лодейное Поле, улица Ударника д.7</t>
  </si>
  <si>
    <t>Г. Лодейное Поле, улица Ударника д.9</t>
  </si>
  <si>
    <t>Г. Лодейное Поле, проспект Урицкого д.5</t>
  </si>
  <si>
    <t>Г. Лодейное Поле, проспект Урицкого д.13</t>
  </si>
  <si>
    <t>Г. Лодейное Поле,, улица Песочная д.1</t>
  </si>
  <si>
    <t>Г. Лодейное Поле, улица Песочная д.2</t>
  </si>
  <si>
    <t>Г. Лодейное Поле, улица Песочная д.3</t>
  </si>
  <si>
    <t>Г. Лодейное Поле, улица Песочная д.5</t>
  </si>
  <si>
    <t>Г. Лодейное Поле, улица Республиканская д.3</t>
  </si>
  <si>
    <t>Г. Лодейное Поле, улица Республиканская д.5</t>
  </si>
  <si>
    <t>Г. Лодейное Поле, улица Республиканская д.7</t>
  </si>
  <si>
    <t>Г. Лодейное Поле, улица Привокзальная д.12</t>
  </si>
  <si>
    <t xml:space="preserve">Г.  Лодейное Поле, ул. Володарского, д. 31 </t>
  </si>
  <si>
    <t xml:space="preserve">Г. Лодейное Поле, ул. Гагарина д. 6, кор. 1 </t>
  </si>
  <si>
    <t xml:space="preserve">Г.  Лодейное Поле, ул. Гагарина д. 6, кор. 2 </t>
  </si>
  <si>
    <t xml:space="preserve">Г. Лодейное Поле, ул. Гагарина д. 8, кор. 1 </t>
  </si>
  <si>
    <t xml:space="preserve">Г.  Лодейное Поле, ул. Пограничная д. 19, кор. 1 </t>
  </si>
  <si>
    <t xml:space="preserve">Г. Лодейное Поле, ул. Набережная д. 1 </t>
  </si>
  <si>
    <t xml:space="preserve">Г.  Лодейное Поле, ул. Набережная д. 5 </t>
  </si>
  <si>
    <t xml:space="preserve">Г. Лодейное Поле, ул.  Ульяновская д. 14 </t>
  </si>
  <si>
    <t xml:space="preserve">Г.  Лодейное Поле, ул.  Ульяновская д. 15, кор. 1 </t>
  </si>
  <si>
    <t xml:space="preserve">Г. Лодейное Поле, ул.  Ульяновская д. 17 </t>
  </si>
  <si>
    <t xml:space="preserve">Г. Лодейное Поле, ул.  Пограничная д. 13, кор. 2 </t>
  </si>
  <si>
    <t xml:space="preserve">Г. Лодейное Поле, ул.  Володарского д. 28, кор. 1 </t>
  </si>
  <si>
    <t>пос. Новоселье, д. 13</t>
  </si>
  <si>
    <t>пос. Аннино, ул. 10-й Пятилетки, д. 1</t>
  </si>
  <si>
    <t>пос. Аннино, ул. 10-й Пятилетки, д. 4</t>
  </si>
  <si>
    <t>пос. Аннино, ул. 10-й Пятилетки, д. 2</t>
  </si>
  <si>
    <t>пос. Аннино, ул. 10-й Пятилетки, д.3</t>
  </si>
  <si>
    <t>пос. Аннино, ул. Центральная, д. 9</t>
  </si>
  <si>
    <t>Краткосрочный план реализации в 2018 году Региональной программы капитального ремонта общего имущества в многоквартирных домах, расположенных на территории  Никольского городского поселения Тосненского районаЛенинградской области</t>
  </si>
  <si>
    <t>Г. Тихвин, микрорайон 3, д.9</t>
  </si>
  <si>
    <t>Г. Тихвин, микрорайон 5, д. 3</t>
  </si>
  <si>
    <t>Г. Тихвин, микрорайон 5,  д.41 к. 1</t>
  </si>
  <si>
    <t>Г. Тихвин, микрорайон 5,  д.41 к. 2</t>
  </si>
  <si>
    <t>Г. Тихвин, микрорайон 6, д. 5</t>
  </si>
  <si>
    <t>Г. Тихвин, микрорайон 6, д.24</t>
  </si>
  <si>
    <t>Г. Тихвин, Учебный городок д.5</t>
  </si>
  <si>
    <t>Г. Тихвин, Учебный городок д.6</t>
  </si>
  <si>
    <t>Г. Тихвин, Учебный городок д.7</t>
  </si>
  <si>
    <t>Г. Тихвин,ул. Коммунаров д.8</t>
  </si>
  <si>
    <t>Г Тихвин,ул.Новгородская, д. 37</t>
  </si>
  <si>
    <t>Г. Тихвин, ул. Труда д.28</t>
  </si>
  <si>
    <t>Г.  Тихвин, 4 мкр., д. 11</t>
  </si>
  <si>
    <t>Г. Тихвин, 4 мкр., д. 12</t>
  </si>
  <si>
    <t>Г. Тихвин, Шведский пр., д.3</t>
  </si>
  <si>
    <t>Пос. Красава, ул.Больничная, д. 4</t>
  </si>
  <si>
    <t>Пос.  Красава, ул.Больничная, д. 5</t>
  </si>
  <si>
    <t>Пос.  Красава, ул.Вокзальная, д. 3</t>
  </si>
  <si>
    <t>Пос.  Красава, ул.Вокзальная, д. 4</t>
  </si>
  <si>
    <t>Пос.  Красава, ул. Комсомольская, д. 4</t>
  </si>
  <si>
    <t>Пос.  Красава, ул. Комсомольская, д. 5</t>
  </si>
  <si>
    <t>Пос.  Красава, ул. Комсомольская, д. 6</t>
  </si>
  <si>
    <t>Пос.  Красава, ул. Комсомольская, д. 7</t>
  </si>
  <si>
    <t>Пос.  Красава, ул. Комсомольская, д. 8</t>
  </si>
  <si>
    <t>Пос.  Красава, ул. Комсомольская, д. 8А</t>
  </si>
  <si>
    <t>Пос.  Красава, ул. Комсомольская, д. 9</t>
  </si>
  <si>
    <t>Г. Тихвин, пл-ка Усадьба РТС, д. 5</t>
  </si>
  <si>
    <t>Г. Тихвин, ул. Коммунаров, д. 4</t>
  </si>
  <si>
    <t>Г. Тихвин, ул. Орловская, д. 4</t>
  </si>
  <si>
    <t>Г. Тихвин, ул. Чернышевская, д. 32</t>
  </si>
  <si>
    <t>Г. Тихвин, ул. Красная, д. 9б</t>
  </si>
  <si>
    <t>Г. Тихвин, ул. Красная, д. 14</t>
  </si>
  <si>
    <t>Г. Тихвин, ул. Социалистическая, д. 16</t>
  </si>
  <si>
    <t>Г. Тихвин, ул. Советская, д. 141</t>
  </si>
  <si>
    <t>Г. Тихвин, ул. Советская, д. 143</t>
  </si>
  <si>
    <t>Г. Тихвин, ул. Новгородская, д. 23</t>
  </si>
  <si>
    <t>V</t>
  </si>
  <si>
    <t>,фасад</t>
  </si>
  <si>
    <t>г.Никольское, ул.Западная д.4</t>
  </si>
  <si>
    <t>г. Никольское ул. Зеленая д.18</t>
  </si>
  <si>
    <t>крыша,подвал,фасад</t>
  </si>
  <si>
    <t>г. Никольское ул. Зеленая д.4</t>
  </si>
  <si>
    <t>электрика,тепло,хвс,гвс,водоотведение,фасад,фундамент</t>
  </si>
  <si>
    <t>уу на эл</t>
  </si>
  <si>
    <t>пир на инженерку всю</t>
  </si>
  <si>
    <t>пос. Лисино-Корпус, ул. Турского, д. 9</t>
  </si>
  <si>
    <t>Лисинское сельское поселение (новое, в пояс. Написано, что не открывается)</t>
  </si>
  <si>
    <t>пос. Ромашки, ул. Новостроек, д. 2</t>
  </si>
  <si>
    <t>пос. Ромашки, ул. Новостроек, д. 3</t>
  </si>
  <si>
    <t>пос. Ромашки, ул. Новостроек, д. 6</t>
  </si>
  <si>
    <t>пос. Суходолье, ул. Лесная, д. 14</t>
  </si>
  <si>
    <t>пос. Суходолье, ул. Лесная, д. 15</t>
  </si>
  <si>
    <t>пос. Суходолье, ул. Центральная, д. 2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</si>
  <si>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</si>
  <si>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</si>
  <si>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</si>
  <si>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пир на эл, тс, хвс, гвс, во</t>
  </si>
  <si>
    <t>пир фундамент</t>
  </si>
  <si>
    <t>пир крыша</t>
  </si>
  <si>
    <t>пир на эл, тс, хвс, во</t>
  </si>
  <si>
    <t>пир на эл, тс, хвс, во, гвс, подвал</t>
  </si>
  <si>
    <t>пир крыша, фасад</t>
  </si>
  <si>
    <t>пир фасад</t>
  </si>
  <si>
    <t>пир эл, тс, хвс, во, крыша, фасад</t>
  </si>
  <si>
    <t>пир эл, тс, хвс,гвс, во, крыша, фасад</t>
  </si>
  <si>
    <t>пир эл, тс, хвс, во</t>
  </si>
  <si>
    <t>ПИР согласно СМР</t>
  </si>
  <si>
    <t>ХВС</t>
  </si>
  <si>
    <t>Проектные работы(ФОНД)</t>
  </si>
  <si>
    <t>Комментарии по ПИРам от Фонда</t>
  </si>
  <si>
    <t>Уточнения по уу и пу и комментарии от Комитета</t>
  </si>
  <si>
    <r>
      <t>ПИР на эл, тс, хвс, гвс, во, фасад+</t>
    </r>
    <r>
      <rPr>
        <sz val="10"/>
        <color indexed="10"/>
        <rFont val="Times New Roman"/>
        <family val="1"/>
        <charset val="204"/>
      </rPr>
      <t>нужен пир на крышу(зеленый)</t>
    </r>
  </si>
  <si>
    <t>пир на тс, хвс, гвс, во</t>
  </si>
  <si>
    <t>пир на фасад</t>
  </si>
  <si>
    <t>пир на фасад и эл</t>
  </si>
  <si>
    <t>пир на фасад по предложению МО, представленному в фонд</t>
  </si>
  <si>
    <t>пир на крышу</t>
  </si>
  <si>
    <t>пир на хвс</t>
  </si>
  <si>
    <t>пир на гвс</t>
  </si>
  <si>
    <t>пир на хвс и фасад</t>
  </si>
  <si>
    <t>пир на тс</t>
  </si>
  <si>
    <t>пир на лифт</t>
  </si>
  <si>
    <t>пир на эл, тс, гвс, уу и пу, крышу</t>
  </si>
  <si>
    <r>
      <t>пир на крышу+</t>
    </r>
    <r>
      <rPr>
        <sz val="10"/>
        <color indexed="10"/>
        <rFont val="Times New Roman"/>
        <family val="1"/>
        <charset val="204"/>
      </rPr>
      <t>надо на эл, тс, хвс, гвс, во, уу и пу</t>
    </r>
  </si>
  <si>
    <r>
      <t>пир на эл, фасад, утепл фасада+</t>
    </r>
    <r>
      <rPr>
        <sz val="10"/>
        <color indexed="10"/>
        <rFont val="Times New Roman"/>
        <family val="1"/>
        <charset val="204"/>
      </rPr>
      <t>надо на крышу, фундамент, уу и пу</t>
    </r>
  </si>
  <si>
    <t>пир на эл, тс, хвс, во, уу и и пу, крышу, фасад, утеп фасада</t>
  </si>
  <si>
    <r>
      <t>пир на эл+</t>
    </r>
    <r>
      <rPr>
        <sz val="10"/>
        <color indexed="10"/>
        <rFont val="Times New Roman"/>
        <family val="1"/>
        <charset val="204"/>
      </rPr>
      <t>надо на тс, хвс,гвс, во, уу и пу, крыша</t>
    </r>
  </si>
  <si>
    <t>пир на во и крышу</t>
  </si>
  <si>
    <r>
      <t>пир на хвс, во, крышу</t>
    </r>
    <r>
      <rPr>
        <sz val="10"/>
        <color indexed="10"/>
        <rFont val="Times New Roman"/>
        <family val="1"/>
        <charset val="204"/>
      </rPr>
      <t>+надо на эл</t>
    </r>
  </si>
  <si>
    <t>пир на крышу, фасад</t>
  </si>
  <si>
    <t>пир на крышу; а надо на фасад!</t>
  </si>
  <si>
    <t>пир на эл, тс, хвс, гвс, во, крышу, подвал, фасад, фундамент</t>
  </si>
  <si>
    <r>
      <t>пир на фасад</t>
    </r>
    <r>
      <rPr>
        <sz val="10"/>
        <color indexed="10"/>
        <rFont val="Times New Roman"/>
        <family val="1"/>
        <charset val="204"/>
      </rPr>
      <t>( фасад уже включен по смр!)</t>
    </r>
  </si>
  <si>
    <r>
      <t>пир на фасад и подвал</t>
    </r>
    <r>
      <rPr>
        <sz val="10"/>
        <color indexed="10"/>
        <rFont val="Times New Roman"/>
        <family val="1"/>
        <charset val="204"/>
      </rPr>
      <t>(уже включены по смр!)</t>
    </r>
  </si>
  <si>
    <t>пир на во, крышу, фундамент, фасад, утепление фасада</t>
  </si>
  <si>
    <t>пир на фундамент</t>
  </si>
  <si>
    <t>пир на тс, хвс, во</t>
  </si>
  <si>
    <t>пир на эл, хвс, гвс, фасад</t>
  </si>
  <si>
    <t>пир на фасад; пир на эл, тс, хвс, гвс вкл в 2017</t>
  </si>
  <si>
    <t>пир на во, крышу, фасад; пир на эл, тс, хвс, гвс вкл в 2017</t>
  </si>
  <si>
    <t>пир на фасад и уу вкл в 2017</t>
  </si>
  <si>
    <t>пир на эл, тс, хвс, гвс вкл в 2017</t>
  </si>
  <si>
    <t>пир на во и фасад; пир на эл, тс, хвс, гвс вкл в 2017</t>
  </si>
  <si>
    <t>пир на во и фасад; пир на эл, тс, хвс, гвс вкл в 2018</t>
  </si>
  <si>
    <t>включены смр</t>
  </si>
  <si>
    <t>пир на крышу; пир на эл, тс, хвс, гвс, во, фасад и фундамент вкл в 2017</t>
  </si>
  <si>
    <t>пир на фасад; пир на эл вкл в 2017</t>
  </si>
  <si>
    <t xml:space="preserve">пир на фасад и эл; </t>
  </si>
  <si>
    <t>пир на во, фасад, фундамент; пир на эл, тс, хвс, гвс вкл в 2017</t>
  </si>
  <si>
    <t>пир на эл и гвс</t>
  </si>
  <si>
    <t>пир на гвс, хвс, тс</t>
  </si>
  <si>
    <t>пир на эл и крышу</t>
  </si>
  <si>
    <t>пир на эл и фасад</t>
  </si>
  <si>
    <t>пир на крышу и фасад</t>
  </si>
  <si>
    <t>пир на эл</t>
  </si>
  <si>
    <t>пир на эл, тс, хвс, гвс</t>
  </si>
  <si>
    <t>пир на эл, тс, гвс</t>
  </si>
  <si>
    <t>пир на тс, гвс, во</t>
  </si>
  <si>
    <t>пир на эл, тс, гвс, во</t>
  </si>
  <si>
    <t>пир ан эл</t>
  </si>
  <si>
    <t>Г.Кировск, бульвар Партизанской Славы,д.6 (СЧ РО)</t>
  </si>
  <si>
    <t>г.Кировск, ул.Новая, д.28 (СЧ РО)</t>
  </si>
  <si>
    <t>пир на эл, тс, во</t>
  </si>
  <si>
    <t>пир на крышу  подвал</t>
  </si>
  <si>
    <t>пир на эл, крышу, фасад</t>
  </si>
  <si>
    <t>пир на эл, фасад</t>
  </si>
  <si>
    <t>пир на эл, тс хвс, гвс, во, уу на пу на хвс</t>
  </si>
  <si>
    <t>пир на тс, во, уу на тс</t>
  </si>
  <si>
    <t>пир на во, подвал, утепление фасада</t>
  </si>
  <si>
    <t>пир на крышу и фундамент</t>
  </si>
  <si>
    <t>Дер. Жельцы д.5</t>
  </si>
  <si>
    <t>Дер. Жельцы д.9</t>
  </si>
  <si>
    <t>пир на тс, во, фундамент</t>
  </si>
  <si>
    <t>пир на тс, хвс, во, фасад, фундамент</t>
  </si>
  <si>
    <t>пир на тс, хвс</t>
  </si>
  <si>
    <t>пир на тс и крышу</t>
  </si>
  <si>
    <t>пир на крышу и тс</t>
  </si>
  <si>
    <t>пир на хвс и крышу</t>
  </si>
  <si>
    <t>пир на тс, во, фасад</t>
  </si>
  <si>
    <t>пир на тс, хвс, фасад</t>
  </si>
  <si>
    <r>
      <t>пир на хвс +</t>
    </r>
    <r>
      <rPr>
        <sz val="10"/>
        <color indexed="10"/>
        <rFont val="Times New Roman"/>
        <family val="1"/>
        <charset val="204"/>
      </rPr>
      <t>надо на утепление фасад</t>
    </r>
  </si>
  <si>
    <r>
      <t>пир на хвс+</t>
    </r>
    <r>
      <rPr>
        <sz val="10"/>
        <color indexed="10"/>
        <rFont val="Times New Roman"/>
        <family val="1"/>
        <charset val="204"/>
      </rPr>
      <t>надо на утепленеи фасада</t>
    </r>
  </si>
  <si>
    <t>пир ны крышу и фасад</t>
  </si>
  <si>
    <t>пир на хвс и во</t>
  </si>
  <si>
    <t>пр на крышу и фасад</t>
  </si>
  <si>
    <r>
      <t>пир н</t>
    </r>
    <r>
      <rPr>
        <sz val="10"/>
        <color indexed="8"/>
        <rFont val="Times New Roman"/>
        <family val="1"/>
        <charset val="204"/>
      </rPr>
      <t>а эл</t>
    </r>
    <r>
      <rPr>
        <sz val="10"/>
        <rFont val="Times New Roman"/>
        <family val="1"/>
        <charset val="204"/>
      </rPr>
      <t>,фасад</t>
    </r>
    <r>
      <rPr>
        <sz val="10"/>
        <rFont val="Times New Roman"/>
        <family val="1"/>
        <charset val="204"/>
      </rPr>
      <t xml:space="preserve"> фундамент</t>
    </r>
  </si>
  <si>
    <r>
      <t xml:space="preserve">пир на </t>
    </r>
    <r>
      <rPr>
        <sz val="10"/>
        <rFont val="Times New Roman"/>
        <family val="1"/>
        <charset val="204"/>
      </rPr>
      <t xml:space="preserve">хвс, фасад, </t>
    </r>
    <r>
      <rPr>
        <sz val="10"/>
        <rFont val="Times New Roman"/>
        <family val="1"/>
        <charset val="204"/>
      </rPr>
      <t>,фундамент</t>
    </r>
  </si>
  <si>
    <r>
      <t xml:space="preserve">пир на </t>
    </r>
    <r>
      <rPr>
        <sz val="10"/>
        <color indexed="10"/>
        <rFont val="Times New Roman"/>
        <family val="1"/>
        <charset val="204"/>
      </rPr>
      <t>фасад(надо утепление фасада)</t>
    </r>
  </si>
  <si>
    <r>
      <t xml:space="preserve">пир на </t>
    </r>
    <r>
      <rPr>
        <sz val="10"/>
        <color indexed="10"/>
        <rFont val="Times New Roman"/>
        <family val="1"/>
        <charset val="204"/>
      </rPr>
      <t>хвс(надо гвс)</t>
    </r>
    <r>
      <rPr>
        <sz val="10"/>
        <rFont val="Times New Roman"/>
        <family val="1"/>
        <charset val="204"/>
      </rPr>
      <t>, во, крышу</t>
    </r>
  </si>
  <si>
    <r>
      <t xml:space="preserve">пир на тс, хвс, </t>
    </r>
    <r>
      <rPr>
        <sz val="12"/>
        <color indexed="10"/>
        <rFont val="Times New Roman"/>
        <family val="1"/>
        <charset val="204"/>
      </rPr>
      <t>гвс(не надо)</t>
    </r>
    <r>
      <rPr>
        <sz val="12"/>
        <rFont val="Times New Roman"/>
        <family val="1"/>
        <charset val="204"/>
      </rPr>
      <t>, во+</t>
    </r>
    <r>
      <rPr>
        <sz val="12"/>
        <color indexed="10"/>
        <rFont val="Times New Roman"/>
        <family val="1"/>
        <charset val="204"/>
      </rPr>
      <t>надо на фасад</t>
    </r>
  </si>
  <si>
    <t>Муниципальное образование Веревское сельское поселение</t>
  </si>
  <si>
    <t>д.Бугры, д.1</t>
  </si>
  <si>
    <t>д.Бугры, д.2</t>
  </si>
  <si>
    <t>Муниципальное образование Войсковицкое сельское поселение</t>
  </si>
  <si>
    <t>п.Войсковицы, ул.Молодежная, д.8</t>
  </si>
  <si>
    <t>ремонт сетей газоснабжения</t>
  </si>
  <si>
    <t>Муниципальное образование Вырицкое городское поселение</t>
  </si>
  <si>
    <t>п.Вырица, ул.Симбирская, д.2/1</t>
  </si>
  <si>
    <t>п.Вырица, ул.Набережная, д.2/7</t>
  </si>
  <si>
    <t>Муниципальное образование Кобринское сельское поселение</t>
  </si>
  <si>
    <t>п.Кобринское, ул.Центральная, д.24</t>
  </si>
  <si>
    <t>пир на крышу, подвал, фасад</t>
  </si>
  <si>
    <t>пир на подвал</t>
  </si>
  <si>
    <t>пир на подвал и фасад</t>
  </si>
  <si>
    <t>пир на тс, во, уу на тс, фасад</t>
  </si>
  <si>
    <r>
      <t>пир на фасади утепление(</t>
    </r>
    <r>
      <rPr>
        <sz val="11"/>
        <color indexed="10"/>
        <rFont val="Times New Roman"/>
        <family val="1"/>
        <charset val="204"/>
      </rPr>
      <t>надо только на фасад)</t>
    </r>
  </si>
  <si>
    <t>пир на во, крышу, утепление фасада</t>
  </si>
  <si>
    <t>пир на фасад и во</t>
  </si>
  <si>
    <t>пир на утепление фасада</t>
  </si>
  <si>
    <t>пир на фасад и утепление фасада</t>
  </si>
  <si>
    <t>пир на эл и уу</t>
  </si>
  <si>
    <r>
      <t xml:space="preserve">пир на тс, хвс, во, утепление фасад </t>
    </r>
    <r>
      <rPr>
        <sz val="10"/>
        <color indexed="10"/>
        <rFont val="Times New Roman"/>
        <family val="1"/>
        <charset val="204"/>
      </rPr>
      <t>(нужен просто фасад)</t>
    </r>
    <r>
      <rPr>
        <sz val="10"/>
        <rFont val="Times New Roman"/>
        <family val="1"/>
        <charset val="204"/>
      </rPr>
      <t>, фундамент</t>
    </r>
  </si>
  <si>
    <r>
      <t>пир на крышу , фунндамент</t>
    </r>
    <r>
      <rPr>
        <sz val="10"/>
        <color indexed="10"/>
        <rFont val="Times New Roman"/>
        <family val="1"/>
        <charset val="204"/>
      </rPr>
      <t>(надо фасад)</t>
    </r>
  </si>
  <si>
    <t>пир на эл, тс, хвс, гвс, ов, фасад, фундамент</t>
  </si>
  <si>
    <t>Г. Отрадное,пр. Международный, д. 95</t>
  </si>
  <si>
    <t>Г. Отрадное,ул.  Щурова, д. 12</t>
  </si>
  <si>
    <t>Г. Отрадное,ул. Лесная, д. 3</t>
  </si>
  <si>
    <t>Г. Отрадное,ул. Мира, д. 2</t>
  </si>
  <si>
    <t>Г. Отрадное,ул. Невская, д. 7</t>
  </si>
  <si>
    <t>Г. Отрадное,ул. Новая, д. 6</t>
  </si>
  <si>
    <t>Г. Отрадное,ул. Новая, д. 6а</t>
  </si>
  <si>
    <t>Г. Отрадное,ул. Советская, д. 21</t>
  </si>
  <si>
    <t>пир на крышу, фасад, фундамент</t>
  </si>
  <si>
    <t>пир на эл.вкл в 2017</t>
  </si>
  <si>
    <t>пир на кышу</t>
  </si>
  <si>
    <t>пир на хвс, гвс</t>
  </si>
  <si>
    <t>пир на хвс, гвс, во</t>
  </si>
  <si>
    <t>пирна эл и крышу</t>
  </si>
  <si>
    <t>пир на эс, тс, хвс, гвс</t>
  </si>
  <si>
    <t>пир на эл, крышу</t>
  </si>
  <si>
    <t>пир на тс, хвс, гвс</t>
  </si>
  <si>
    <t>г. Бокситогорск, ул. Вишнякова, д. 24</t>
  </si>
  <si>
    <t>г. Бокситогорск, ул. Вишнякова, д. 26</t>
  </si>
  <si>
    <t>г. Бокситогорск, Дымское Шоссе, д. 3</t>
  </si>
  <si>
    <t>г. Бокситогорск, ул. Заводская, д. 5</t>
  </si>
  <si>
    <t>г. Бокситогорск, ул. Заводская, д. 7</t>
  </si>
  <si>
    <t>г. Бокситогорск, ул. Заводская, д. 7/2</t>
  </si>
  <si>
    <t>г. Бокситогорск, ул. Заводская, д. 11/2</t>
  </si>
  <si>
    <t>г. Бокситогорск, ул. Заводская, д. 13/1</t>
  </si>
  <si>
    <t>г. Бокситогорск, ул. Комосомольская, д. 3</t>
  </si>
  <si>
    <t>г. Бокситогорск, ул. Комосомольская, д. 7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</si>
  <si>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</si>
  <si>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</si>
  <si>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</si>
  <si>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</si>
  <si>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</si>
  <si>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</si>
  <si>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Павлова, д. 15</t>
  </si>
  <si>
    <t>г. Бокситогорск, ул. Павлова, д. 17</t>
  </si>
  <si>
    <t>г. Бокситогорск, ул. Павлова, д. 19</t>
  </si>
  <si>
    <t>г. Бокситогорск, ул. Павлова, д. 25</t>
  </si>
  <si>
    <t>Дер. Климово, д. 1</t>
  </si>
  <si>
    <t>Дер. Климово, д. 2</t>
  </si>
  <si>
    <t>Дер. Климово, д. 3</t>
  </si>
  <si>
    <t>Дер. Климово, д. 4</t>
  </si>
  <si>
    <t>Дер. Климово, д. 8</t>
  </si>
  <si>
    <t>Дер. Климово, д. 9</t>
  </si>
  <si>
    <t>Дер. Климово, д. 10</t>
  </si>
  <si>
    <t>Дер. Климово, д. 11</t>
  </si>
  <si>
    <t>г. Пикалево, ул.Молодежная д.5</t>
  </si>
  <si>
    <t>г. Пикалево, ул.Советская  д.3</t>
  </si>
  <si>
    <t xml:space="preserve">г. Пикалево, 6 микрорайон д.40 </t>
  </si>
  <si>
    <t>г. Пикалево, 6 микрорайон д.36</t>
  </si>
  <si>
    <t>г. Пикалево, 6 микрорайон д.33</t>
  </si>
  <si>
    <t>г. Пикалево, 6 микрорайон  д.18</t>
  </si>
  <si>
    <t>г. Пикалево, 6 микрорайон  д.17</t>
  </si>
  <si>
    <t>г. Пикалево, ул.Горняков д.2</t>
  </si>
  <si>
    <t>г. Пикалево, ул.Горняков, д.15</t>
  </si>
  <si>
    <t>г. Пикалево, 3 микрорайон д.6</t>
  </si>
  <si>
    <t>уг. Пикалево, л.Металлургов д.27</t>
  </si>
  <si>
    <t>г. Пикалево, ул.Школьная д.17</t>
  </si>
  <si>
    <t>г.Коммунар, ул. Бумажников , д. 3</t>
  </si>
  <si>
    <t>г.Коммунар, ул. Бумажников , д. 5</t>
  </si>
  <si>
    <t>г.Коммунар, ул. Бумажников , д. 7</t>
  </si>
  <si>
    <t>г.Коммунар, ул. Гатчинская , д. 1а</t>
  </si>
  <si>
    <t>г.Коммунар, ул. Гатчинская , д. 8</t>
  </si>
  <si>
    <t>г.Коммунар, ул. Гатчинская , д. 10</t>
  </si>
  <si>
    <t>г.Коммунар, ул. Железнодорожная , д. 8</t>
  </si>
  <si>
    <t>г.Коммунар, ул. Ижорская , д. 18</t>
  </si>
  <si>
    <t>г.Коммунар, ул. Ижорская , д. 20</t>
  </si>
  <si>
    <t>г.Коммунар, ул. Ижорская , д. 22</t>
  </si>
  <si>
    <t>г.Коммунар, ул. Куралева , д. 17</t>
  </si>
  <si>
    <t>г.Коммунар, ул. Ленинградское шоссе, д. 20</t>
  </si>
  <si>
    <t>пир на ремонт и утепление фасада</t>
  </si>
  <si>
    <t>пир на ремонт и утепление фасада, крышу</t>
  </si>
  <si>
    <t>г.Коммунар, ул. Павловская , д. 2</t>
  </si>
  <si>
    <t>г.Коммунар, ул. Павловская , д. 3</t>
  </si>
  <si>
    <t>г.Коммунар, ул. Павловская , д. 28</t>
  </si>
  <si>
    <t>г.Коммунар, ул. Пионерская , д. 21</t>
  </si>
  <si>
    <t>г.Коммунар, ул. Школьная , д. 22</t>
  </si>
  <si>
    <t>ремонт крыши</t>
  </si>
  <si>
    <t>пир на крышу, подвал, утепление фасада</t>
  </si>
  <si>
    <t>пир на утепление фасада, подвал</t>
  </si>
  <si>
    <t>пир на крышу, подвал, электрику</t>
  </si>
  <si>
    <t>пир на крышу, подвал, фасад, тс, эл, хвс, во</t>
  </si>
  <si>
    <t>пир на утепление фасада, подвал, эл</t>
  </si>
  <si>
    <t>пир на подвал, эл</t>
  </si>
  <si>
    <t>пир на эл,тс, хвс, во</t>
  </si>
  <si>
    <t>пир на эл, хвс</t>
  </si>
  <si>
    <t>пир на фасад, утепление фасада</t>
  </si>
  <si>
    <t>пирна фасад, утепление фасада, тс. Хвс</t>
  </si>
  <si>
    <t>пир на утепление фасада, тс, эл, хвс</t>
  </si>
  <si>
    <t>пир на фасад, утепление фасада, эл</t>
  </si>
  <si>
    <t>пир на фасад, утепление фасада, эл, крыша</t>
  </si>
  <si>
    <t>пир на фасад, утепление фасада, крышу</t>
  </si>
  <si>
    <t>пир на тс, эл</t>
  </si>
  <si>
    <t>пир на крышу и утепление фасада</t>
  </si>
  <si>
    <t>пир на эл,тс, хвс, гвс</t>
  </si>
  <si>
    <t>г. Бокситогорск, ул. Комсомольская, д. 13/20</t>
  </si>
  <si>
    <t>Муниципальное образование Потанинскоее сельское поселение</t>
  </si>
  <si>
    <t>пир на эл, крышу, фасад, подвал</t>
  </si>
  <si>
    <t>пир на эл, тс, хвс, во, гвс</t>
  </si>
  <si>
    <t>пир на эл, крышу, подвал, фасад</t>
  </si>
  <si>
    <t>пир на эл, тс, хвс, гвс, крыша, фасад, подвал</t>
  </si>
  <si>
    <t>пир на эл, подвал</t>
  </si>
  <si>
    <t>пир на эл, тс, хвс, во, крышу, фасад</t>
  </si>
  <si>
    <t>пир на эл, тс, хвс, крыша, фасад</t>
  </si>
  <si>
    <t>пир на эл, тс, хвс, во, фундамент, фасад</t>
  </si>
  <si>
    <t>пир на эл, тс, хвс, во, фундамент, фасад, крыша</t>
  </si>
  <si>
    <t>пир на эл, подвал, фасад</t>
  </si>
  <si>
    <t>пир на эл, тс, хвс, во, крыша, фасад, подвал, фундамент</t>
  </si>
  <si>
    <t>пир на эл, тс, хвс, во, крыша, фасад,  фундамент</t>
  </si>
  <si>
    <t>пир на эл, фасад, подвал</t>
  </si>
  <si>
    <t>пир на подвал, фасад</t>
  </si>
  <si>
    <t>пир на эл и подвал</t>
  </si>
  <si>
    <t>пир на эл, тс, хвс, во, фасад, подвал, фундамент</t>
  </si>
  <si>
    <t>пир на эл, тс, хвс, фасад</t>
  </si>
  <si>
    <t>пир на подвал, фасад, крышу</t>
  </si>
  <si>
    <t>пир на эл, тс, хвс, во, фасад, фундамент</t>
  </si>
  <si>
    <t>пир на эл, тс, хвс, во, крыша, фасад, фундамент</t>
  </si>
  <si>
    <t>пир на эл, тс, хвс, во, фундамент</t>
  </si>
  <si>
    <t>пир подвал, фасад, крыша</t>
  </si>
  <si>
    <t xml:space="preserve">Проекты на ремонт сетей электроснабжения, тепло, ХВС,  водоотведения, фундамента </t>
  </si>
  <si>
    <t>ПИР на ремонт сетей электроснабжения, тепло,  ХВС, водоотведения, подвала, фундамента</t>
  </si>
  <si>
    <t xml:space="preserve">ПИР на ремонт сетей электроснабжения, тепло, ХВС, подвал </t>
  </si>
  <si>
    <r>
      <t>пир на эл,уу и пу, утепление фасада</t>
    </r>
    <r>
      <rPr>
        <sz val="10"/>
        <color indexed="10"/>
        <rFont val="Times New Roman"/>
        <family val="1"/>
        <charset val="204"/>
      </rPr>
      <t>+надо на во</t>
    </r>
  </si>
  <si>
    <t>пир на крышу, эл, тс, хвс, гвс, во</t>
  </si>
  <si>
    <t>пир на эл, тс, хвс, гвс, во, подвал, утепление фасада</t>
  </si>
  <si>
    <t xml:space="preserve">пир на во, подвал, утепление фасада, эл, тс, хвс, гвс, </t>
  </si>
  <si>
    <t xml:space="preserve">д.Горка, дом 10 </t>
  </si>
  <si>
    <t xml:space="preserve">д. Горка, дом 12 </t>
  </si>
  <si>
    <t xml:space="preserve">д. Горка, дом 13 </t>
  </si>
  <si>
    <t>д.Горка, дом 14</t>
  </si>
  <si>
    <t>д.Горка, дом 18</t>
  </si>
  <si>
    <t>пир подвал</t>
  </si>
  <si>
    <t>пир на эл,тс, хвс, гвс, крышу</t>
  </si>
  <si>
    <t>пир на фасад по предложению МО</t>
  </si>
  <si>
    <t>пир на фасад и туепление фасада</t>
  </si>
  <si>
    <t>пир на фасад+надо на утепление</t>
  </si>
  <si>
    <t>пир на во</t>
  </si>
  <si>
    <t>пир на тс,хвс, гвс, во</t>
  </si>
  <si>
    <t>пир на крышу, фасад, гвс, хвс, тс</t>
  </si>
  <si>
    <t>пир на тс и фасад</t>
  </si>
  <si>
    <t>пир на эл, уу, фасад, утепление, крыша, фундамент</t>
  </si>
  <si>
    <t>пир на крышу, эл, тс, хвс, гвс, во, уу</t>
  </si>
  <si>
    <t>пир на эл,тс, хвс, гвс, во, уу, крышу</t>
  </si>
  <si>
    <t>пир на эл, тс, хвс, гвс, во, крышу, фасад, утепление фасада</t>
  </si>
  <si>
    <t>пир на эл,тс, хвс, гвс, крыу</t>
  </si>
  <si>
    <t>пир на эл,тс, хвс, гвс, во, крышу</t>
  </si>
  <si>
    <t>пир на эл, тс, хвс, во, крышу, фасад, утепление, уу</t>
  </si>
  <si>
    <t>пир на эл,тс, хвс, гвс, во, крышу, уу</t>
  </si>
  <si>
    <t>пир на эл,тс, гвс, крышу, уу</t>
  </si>
  <si>
    <t>пир на эл,тс, хвс, во, крыша, фасад, утепление, уу</t>
  </si>
  <si>
    <t>пир на эл,фасад,, фундамент, утепление, уу</t>
  </si>
  <si>
    <t>пир на во, крышу</t>
  </si>
  <si>
    <t>пир на хвс, во, крышу, эл</t>
  </si>
  <si>
    <t>пир на крышу, подвал, фасад, фундамент</t>
  </si>
  <si>
    <t>пир на эл,тс, хвс, гвс, во, крышу, подвал, фасад, фундамент</t>
  </si>
  <si>
    <t>пир на тс, гвс, во, фасад</t>
  </si>
  <si>
    <t>пир на тс, гвс, во, фасад, крышу</t>
  </si>
  <si>
    <t>пир на подвал и утепление фасада</t>
  </si>
  <si>
    <t>пир ан крышу</t>
  </si>
  <si>
    <t>пир на фасад, а надо утепление</t>
  </si>
  <si>
    <t>пир на хвс, фасад</t>
  </si>
  <si>
    <t>пир на тс, хвс,</t>
  </si>
  <si>
    <t>пир на тс, хвс, гвс, во, фасад</t>
  </si>
  <si>
    <t>пир на крышу, фасад, эл, тс, хвс, гвс, во</t>
  </si>
  <si>
    <t>пир на фундамент+надо крышу, фасад</t>
  </si>
  <si>
    <t>пир на крышу+надо на фасад</t>
  </si>
  <si>
    <t>пир на эл,тс, хвс, гвс, во+надо на крышу и фасад</t>
  </si>
  <si>
    <t>пир на эл,тс, хвс, гвс, во, крышу, фасад</t>
  </si>
  <si>
    <t>пир на эл,тс, хвс, во, крышу, фасад</t>
  </si>
  <si>
    <t>пир на крышу, фасад, эл, тс, хвс, во</t>
  </si>
  <si>
    <t>пир на эл,тс, хвс, во, крыу, фасад</t>
  </si>
  <si>
    <t>пир на эл,тс,хвс,во+надо на крышу, фасад</t>
  </si>
  <si>
    <t>пир на фасад+надо на крышу</t>
  </si>
  <si>
    <t>пир на эл,тс, хвс, гво+надо на крышу и фасад</t>
  </si>
  <si>
    <t xml:space="preserve"> комментарии Комитета</t>
  </si>
  <si>
    <t>пир на эл, фасад, фундамент</t>
  </si>
  <si>
    <t>пир на хвс, фасад, фундамент</t>
  </si>
</sst>
</file>

<file path=xl/styles.xml><?xml version="1.0" encoding="utf-8"?>
<styleSheet xmlns="http://schemas.openxmlformats.org/spreadsheetml/2006/main">
  <numFmts count="4">
    <numFmt numFmtId="43" formatCode="_-* #,##0.00_р_._-;\-* #,##0.00_р_._-;_-* &quot;-&quot;??_р_._-;_-@_-"/>
    <numFmt numFmtId="164" formatCode="0.0"/>
    <numFmt numFmtId="165" formatCode="#,##0.0"/>
    <numFmt numFmtId="166" formatCode="###\ ###\ ###\ ##0.00"/>
  </numFmts>
  <fonts count="87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family val="2"/>
      <charset val="204"/>
    </font>
    <font>
      <sz val="14"/>
      <color indexed="8"/>
      <name val="Times New Roman"/>
      <family val="2"/>
      <charset val="204"/>
    </font>
    <font>
      <sz val="11"/>
      <name val="Calibri"/>
      <family val="2"/>
    </font>
    <font>
      <sz val="8"/>
      <name val="Calibri"/>
      <family val="2"/>
    </font>
    <font>
      <b/>
      <sz val="10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indexed="6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color indexed="81"/>
      <name val="Tahoma"/>
      <family val="2"/>
      <charset val="204"/>
    </font>
    <font>
      <i/>
      <sz val="10"/>
      <color indexed="10"/>
      <name val="Times New Roman"/>
      <family val="1"/>
      <charset val="204"/>
    </font>
    <font>
      <i/>
      <sz val="9"/>
      <color indexed="10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i/>
      <sz val="10"/>
      <color indexed="60"/>
      <name val="Times New Roman"/>
      <family val="1"/>
      <charset val="204"/>
    </font>
    <font>
      <b/>
      <i/>
      <sz val="10"/>
      <color indexed="60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8"/>
      <name val="Calibri"/>
      <family val="2"/>
    </font>
    <font>
      <sz val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Calibri"/>
      <family val="2"/>
    </font>
    <font>
      <sz val="10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4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12"/>
      <color indexed="8"/>
      <name val="Calibri"/>
      <family val="2"/>
    </font>
    <font>
      <sz val="9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color indexed="1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i/>
      <sz val="14"/>
      <color indexed="1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1"/>
      <name val="Tahoma"/>
      <family val="2"/>
      <charset val="204"/>
    </font>
    <font>
      <sz val="14"/>
      <color indexed="8"/>
      <name val="Times New Roman"/>
      <family val="1"/>
      <charset val="204"/>
    </font>
    <font>
      <b/>
      <sz val="16"/>
      <color indexed="81"/>
      <name val="Tahoma"/>
      <family val="2"/>
      <charset val="204"/>
    </font>
    <font>
      <i/>
      <sz val="12"/>
      <color indexed="10"/>
      <name val="Times New Roman"/>
      <family val="1"/>
      <charset val="204"/>
    </font>
    <font>
      <i/>
      <sz val="12"/>
      <color indexed="60"/>
      <name val="Times New Roman"/>
      <family val="1"/>
      <charset val="204"/>
    </font>
    <font>
      <sz val="12"/>
      <color indexed="60"/>
      <name val="Times New Roman"/>
      <family val="1"/>
      <charset val="204"/>
    </font>
    <font>
      <b/>
      <sz val="12"/>
      <color indexed="81"/>
      <name val="Tahoma"/>
      <family val="2"/>
      <charset val="204"/>
    </font>
    <font>
      <i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8"/>
      <name val="Cambria"/>
      <family val="1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2"/>
      <charset val="204"/>
    </font>
    <font>
      <i/>
      <sz val="11"/>
      <color rgb="FF7F7F7F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26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</fills>
  <borders count="3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</borders>
  <cellStyleXfs count="1238">
    <xf numFmtId="0" fontId="0" fillId="0" borderId="0"/>
    <xf numFmtId="0" fontId="12" fillId="0" borderId="0"/>
    <xf numFmtId="0" fontId="12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" fillId="0" borderId="0"/>
    <xf numFmtId="0" fontId="7" fillId="0" borderId="0"/>
    <xf numFmtId="0" fontId="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5" fillId="0" borderId="0"/>
    <xf numFmtId="0" fontId="14" fillId="0" borderId="0"/>
    <xf numFmtId="0" fontId="18" fillId="0" borderId="0"/>
    <xf numFmtId="0" fontId="11" fillId="0" borderId="0"/>
    <xf numFmtId="0" fontId="1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" fillId="0" borderId="0"/>
    <xf numFmtId="0" fontId="7" fillId="0" borderId="0"/>
    <xf numFmtId="0" fontId="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4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" fillId="0" borderId="0"/>
    <xf numFmtId="0" fontId="7" fillId="0" borderId="0"/>
    <xf numFmtId="0" fontId="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4" fillId="0" borderId="0"/>
    <xf numFmtId="0" fontId="1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" fillId="0" borderId="0"/>
    <xf numFmtId="0" fontId="7" fillId="0" borderId="0"/>
    <xf numFmtId="0" fontId="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4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" fillId="0" borderId="0"/>
    <xf numFmtId="0" fontId="7" fillId="0" borderId="0"/>
    <xf numFmtId="0" fontId="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1" fillId="0" borderId="0"/>
    <xf numFmtId="0" fontId="8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627">
    <xf numFmtId="0" fontId="0" fillId="0" borderId="0" xfId="0"/>
    <xf numFmtId="0" fontId="16" fillId="0" borderId="0" xfId="0" applyFont="1" applyFill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0" fillId="2" borderId="0" xfId="0" applyFont="1" applyFill="1" applyBorder="1" applyAlignment="1">
      <alignment vertical="center"/>
    </xf>
    <xf numFmtId="0" fontId="16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/>
    </xf>
    <xf numFmtId="4" fontId="10" fillId="2" borderId="0" xfId="0" applyNumberFormat="1" applyFont="1" applyFill="1" applyAlignment="1">
      <alignment vertical="center"/>
    </xf>
    <xf numFmtId="4" fontId="10" fillId="2" borderId="0" xfId="0" applyNumberFormat="1" applyFont="1" applyFill="1" applyBorder="1" applyAlignment="1">
      <alignment vertical="center"/>
    </xf>
    <xf numFmtId="4" fontId="10" fillId="2" borderId="0" xfId="0" applyNumberFormat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4" fontId="10" fillId="2" borderId="0" xfId="0" applyNumberFormat="1" applyFont="1" applyFill="1" applyAlignment="1">
      <alignment vertical="center" wrapText="1"/>
    </xf>
    <xf numFmtId="4" fontId="9" fillId="2" borderId="0" xfId="0" applyNumberFormat="1" applyFont="1" applyFill="1" applyBorder="1" applyAlignment="1">
      <alignment horizontal="right" vertical="center" wrapText="1" indent="1"/>
    </xf>
    <xf numFmtId="4" fontId="9" fillId="2" borderId="0" xfId="0" applyNumberFormat="1" applyFont="1" applyFill="1" applyBorder="1" applyAlignment="1">
      <alignment horizontal="right" vertical="center" indent="1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17" fillId="2" borderId="0" xfId="0" applyFont="1" applyFill="1"/>
    <xf numFmtId="0" fontId="20" fillId="2" borderId="0" xfId="0" applyFont="1" applyFill="1"/>
    <xf numFmtId="4" fontId="9" fillId="3" borderId="1" xfId="0" applyNumberFormat="1" applyFont="1" applyFill="1" applyBorder="1" applyAlignment="1">
      <alignment horizontal="left" vertical="center"/>
    </xf>
    <xf numFmtId="0" fontId="10" fillId="3" borderId="0" xfId="0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4" fontId="10" fillId="3" borderId="0" xfId="0" applyNumberFormat="1" applyFont="1" applyFill="1" applyAlignment="1">
      <alignment vertical="center"/>
    </xf>
    <xf numFmtId="4" fontId="10" fillId="3" borderId="0" xfId="0" applyNumberFormat="1" applyFont="1" applyFill="1" applyBorder="1" applyAlignment="1">
      <alignment vertical="center"/>
    </xf>
    <xf numFmtId="4" fontId="10" fillId="3" borderId="0" xfId="0" applyNumberFormat="1" applyFont="1" applyFill="1" applyBorder="1" applyAlignment="1">
      <alignment horizontal="center" vertical="center"/>
    </xf>
    <xf numFmtId="0" fontId="17" fillId="3" borderId="0" xfId="0" applyFont="1" applyFill="1"/>
    <xf numFmtId="4" fontId="9" fillId="3" borderId="0" xfId="0" applyNumberFormat="1" applyFont="1" applyFill="1" applyAlignment="1">
      <alignment vertical="center"/>
    </xf>
    <xf numFmtId="4" fontId="9" fillId="2" borderId="0" xfId="0" applyNumberFormat="1" applyFont="1" applyFill="1" applyAlignment="1">
      <alignment vertical="center"/>
    </xf>
    <xf numFmtId="4" fontId="9" fillId="2" borderId="0" xfId="0" applyNumberFormat="1" applyFont="1" applyFill="1" applyBorder="1" applyAlignment="1">
      <alignment vertical="center"/>
    </xf>
    <xf numFmtId="4" fontId="9" fillId="3" borderId="0" xfId="0" applyNumberFormat="1" applyFont="1" applyFill="1" applyBorder="1" applyAlignment="1">
      <alignment vertical="center"/>
    </xf>
    <xf numFmtId="4" fontId="22" fillId="2" borderId="0" xfId="0" applyNumberFormat="1" applyFont="1" applyFill="1" applyAlignment="1">
      <alignment vertical="center"/>
    </xf>
    <xf numFmtId="4" fontId="22" fillId="0" borderId="0" xfId="0" applyNumberFormat="1" applyFont="1" applyFill="1" applyAlignment="1">
      <alignment vertical="center"/>
    </xf>
    <xf numFmtId="4" fontId="22" fillId="0" borderId="0" xfId="0" applyNumberFormat="1" applyFont="1" applyAlignment="1">
      <alignment vertical="center"/>
    </xf>
    <xf numFmtId="4" fontId="9" fillId="4" borderId="0" xfId="0" applyNumberFormat="1" applyFont="1" applyFill="1" applyAlignment="1">
      <alignment vertical="center"/>
    </xf>
    <xf numFmtId="0" fontId="10" fillId="2" borderId="2" xfId="0" applyFont="1" applyFill="1" applyBorder="1" applyAlignment="1">
      <alignment horizontal="center"/>
    </xf>
    <xf numFmtId="0" fontId="10" fillId="2" borderId="2" xfId="0" applyFont="1" applyFill="1" applyBorder="1"/>
    <xf numFmtId="0" fontId="10" fillId="2" borderId="2" xfId="0" applyNumberFormat="1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/>
    </xf>
    <xf numFmtId="4" fontId="10" fillId="2" borderId="2" xfId="0" applyNumberFormat="1" applyFont="1" applyFill="1" applyBorder="1" applyAlignment="1" applyProtection="1">
      <alignment horizontal="center" vertical="center"/>
    </xf>
    <xf numFmtId="4" fontId="10" fillId="2" borderId="0" xfId="0" applyNumberFormat="1" applyFont="1" applyFill="1" applyAlignment="1">
      <alignment horizontal="right" vertical="center" indent="1"/>
    </xf>
    <xf numFmtId="0" fontId="10" fillId="0" borderId="2" xfId="0" applyFont="1" applyFill="1" applyBorder="1" applyAlignment="1">
      <alignment horizontal="left" vertical="top" wrapText="1"/>
    </xf>
    <xf numFmtId="4" fontId="10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/>
    <xf numFmtId="0" fontId="10" fillId="0" borderId="2" xfId="285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2" xfId="3" applyFont="1" applyFill="1" applyBorder="1" applyAlignment="1">
      <alignment horizontal="left" vertical="top" wrapText="1"/>
    </xf>
    <xf numFmtId="0" fontId="10" fillId="0" borderId="2" xfId="3" applyFont="1" applyFill="1" applyBorder="1" applyAlignment="1">
      <alignment wrapText="1"/>
    </xf>
    <xf numFmtId="0" fontId="10" fillId="0" borderId="2" xfId="3" applyFont="1" applyFill="1" applyBorder="1" applyAlignment="1"/>
    <xf numFmtId="4" fontId="10" fillId="0" borderId="2" xfId="0" applyNumberFormat="1" applyFont="1" applyFill="1" applyBorder="1" applyAlignment="1">
      <alignment horizontal="center" vertical="center" wrapText="1"/>
    </xf>
    <xf numFmtId="4" fontId="10" fillId="0" borderId="2" xfId="0" applyNumberFormat="1" applyFont="1" applyFill="1" applyBorder="1" applyAlignment="1">
      <alignment horizontal="center" vertical="center"/>
    </xf>
    <xf numFmtId="2" fontId="10" fillId="0" borderId="2" xfId="0" applyNumberFormat="1" applyFont="1" applyFill="1" applyBorder="1" applyAlignment="1">
      <alignment horizontal="center"/>
    </xf>
    <xf numFmtId="2" fontId="10" fillId="0" borderId="2" xfId="0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4" fontId="10" fillId="0" borderId="0" xfId="0" applyNumberFormat="1" applyFont="1" applyFill="1" applyAlignment="1">
      <alignment horizontal="right" vertical="center" indent="1"/>
    </xf>
    <xf numFmtId="0" fontId="10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/>
    </xf>
    <xf numFmtId="4" fontId="10" fillId="0" borderId="2" xfId="14" applyNumberFormat="1" applyFont="1" applyFill="1" applyBorder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 wrapText="1" shrinkToFit="1"/>
    </xf>
    <xf numFmtId="4" fontId="10" fillId="0" borderId="2" xfId="1222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 applyProtection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 applyProtection="1">
      <alignment horizontal="center" vertical="center"/>
      <protection locked="0"/>
    </xf>
    <xf numFmtId="4" fontId="10" fillId="0" borderId="2" xfId="14" applyNumberFormat="1" applyFont="1" applyFill="1" applyBorder="1" applyAlignment="1">
      <alignment horizontal="center" vertical="center" wrapText="1"/>
    </xf>
    <xf numFmtId="4" fontId="10" fillId="0" borderId="2" xfId="288" applyNumberFormat="1" applyFont="1" applyFill="1" applyBorder="1" applyAlignment="1">
      <alignment horizontal="center" vertical="center"/>
    </xf>
    <xf numFmtId="3" fontId="10" fillId="0" borderId="2" xfId="354" applyNumberFormat="1" applyFont="1" applyFill="1" applyBorder="1" applyAlignment="1">
      <alignment horizontal="center" vertical="center"/>
    </xf>
    <xf numFmtId="4" fontId="10" fillId="0" borderId="2" xfId="354" applyNumberFormat="1" applyFont="1" applyFill="1" applyBorder="1" applyAlignment="1">
      <alignment horizontal="center" vertical="center" wrapText="1"/>
    </xf>
    <xf numFmtId="4" fontId="10" fillId="0" borderId="2" xfId="354" applyNumberFormat="1" applyFont="1" applyFill="1" applyBorder="1" applyAlignment="1">
      <alignment horizontal="center" vertical="center"/>
    </xf>
    <xf numFmtId="4" fontId="9" fillId="0" borderId="2" xfId="354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 applyProtection="1">
      <alignment horizontal="center" vertical="center"/>
    </xf>
    <xf numFmtId="4" fontId="10" fillId="0" borderId="2" xfId="14" applyNumberFormat="1" applyFont="1" applyFill="1" applyBorder="1" applyAlignment="1" applyProtection="1">
      <alignment horizontal="center" vertical="center"/>
    </xf>
    <xf numFmtId="4" fontId="10" fillId="0" borderId="2" xfId="0" applyNumberFormat="1" applyFont="1" applyFill="1" applyBorder="1" applyAlignment="1" applyProtection="1">
      <alignment horizontal="center" vertical="center" wrapText="1"/>
    </xf>
    <xf numFmtId="165" fontId="9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left" vertical="top" wrapText="1"/>
    </xf>
    <xf numFmtId="4" fontId="9" fillId="0" borderId="2" xfId="285" applyNumberFormat="1" applyFont="1" applyFill="1" applyBorder="1" applyAlignment="1">
      <alignment horizontal="left" vertical="center" wrapText="1"/>
    </xf>
    <xf numFmtId="4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top" wrapText="1"/>
    </xf>
    <xf numFmtId="0" fontId="9" fillId="0" borderId="2" xfId="285" applyFont="1" applyFill="1" applyBorder="1" applyAlignment="1">
      <alignment vertical="center" wrapText="1"/>
    </xf>
    <xf numFmtId="0" fontId="10" fillId="0" borderId="0" xfId="0" applyFont="1" applyFill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164" fontId="10" fillId="0" borderId="2" xfId="0" applyNumberFormat="1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4" fontId="10" fillId="0" borderId="2" xfId="0" applyNumberFormat="1" applyFont="1" applyFill="1" applyBorder="1" applyAlignment="1">
      <alignment horizontal="center"/>
    </xf>
    <xf numFmtId="164" fontId="10" fillId="0" borderId="2" xfId="0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 vertical="center"/>
    </xf>
    <xf numFmtId="4" fontId="24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4" fontId="10" fillId="2" borderId="2" xfId="0" applyNumberFormat="1" applyFont="1" applyFill="1" applyBorder="1" applyAlignment="1">
      <alignment vertical="center"/>
    </xf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3" fontId="27" fillId="0" borderId="2" xfId="0" applyNumberFormat="1" applyFont="1" applyFill="1" applyBorder="1" applyAlignment="1">
      <alignment horizontal="center" vertical="center"/>
    </xf>
    <xf numFmtId="3" fontId="28" fillId="3" borderId="2" xfId="0" applyNumberFormat="1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vertical="center"/>
    </xf>
    <xf numFmtId="3" fontId="27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vertical="center"/>
    </xf>
    <xf numFmtId="0" fontId="30" fillId="0" borderId="2" xfId="0" applyFont="1" applyFill="1" applyBorder="1" applyAlignment="1">
      <alignment vertical="center"/>
    </xf>
    <xf numFmtId="4" fontId="30" fillId="2" borderId="2" xfId="0" applyNumberFormat="1" applyFont="1" applyFill="1" applyBorder="1" applyAlignment="1">
      <alignment horizontal="center" vertical="center"/>
    </xf>
    <xf numFmtId="4" fontId="30" fillId="2" borderId="2" xfId="0" applyNumberFormat="1" applyFont="1" applyFill="1" applyBorder="1" applyAlignment="1">
      <alignment horizontal="center" vertical="center" wrapText="1"/>
    </xf>
    <xf numFmtId="3" fontId="30" fillId="0" borderId="2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vertical="center"/>
    </xf>
    <xf numFmtId="3" fontId="30" fillId="0" borderId="2" xfId="0" applyNumberFormat="1" applyFont="1" applyFill="1" applyBorder="1" applyAlignment="1">
      <alignment horizontal="center" vertical="center" wrapText="1"/>
    </xf>
    <xf numFmtId="3" fontId="31" fillId="0" borderId="2" xfId="0" applyNumberFormat="1" applyFont="1" applyFill="1" applyBorder="1" applyAlignment="1">
      <alignment horizontal="center" vertical="center"/>
    </xf>
    <xf numFmtId="3" fontId="31" fillId="0" borderId="2" xfId="0" applyNumberFormat="1" applyFont="1" applyFill="1" applyBorder="1" applyAlignment="1">
      <alignment horizontal="center" vertical="center" wrapText="1"/>
    </xf>
    <xf numFmtId="4" fontId="32" fillId="2" borderId="2" xfId="0" applyNumberFormat="1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vertical="center"/>
    </xf>
    <xf numFmtId="4" fontId="30" fillId="3" borderId="0" xfId="0" applyNumberFormat="1" applyFont="1" applyFill="1" applyAlignment="1">
      <alignment vertical="center"/>
    </xf>
    <xf numFmtId="0" fontId="33" fillId="0" borderId="2" xfId="0" applyFont="1" applyFill="1" applyBorder="1" applyAlignment="1">
      <alignment horizontal="left" vertical="top" wrapText="1"/>
    </xf>
    <xf numFmtId="3" fontId="10" fillId="6" borderId="2" xfId="0" applyNumberFormat="1" applyFont="1" applyFill="1" applyBorder="1" applyAlignment="1">
      <alignment horizontal="center" vertical="center"/>
    </xf>
    <xf numFmtId="3" fontId="27" fillId="6" borderId="2" xfId="0" applyNumberFormat="1" applyFont="1" applyFill="1" applyBorder="1" applyAlignment="1">
      <alignment horizontal="center" vertical="center"/>
    </xf>
    <xf numFmtId="4" fontId="10" fillId="5" borderId="2" xfId="0" applyNumberFormat="1" applyFont="1" applyFill="1" applyBorder="1" applyAlignment="1">
      <alignment horizontal="center" vertical="center" wrapText="1"/>
    </xf>
    <xf numFmtId="4" fontId="10" fillId="5" borderId="2" xfId="0" applyNumberFormat="1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left" vertical="top" wrapText="1"/>
    </xf>
    <xf numFmtId="4" fontId="10" fillId="6" borderId="2" xfId="0" applyNumberFormat="1" applyFont="1" applyFill="1" applyBorder="1" applyAlignment="1">
      <alignment horizontal="center" vertical="center" wrapText="1"/>
    </xf>
    <xf numFmtId="0" fontId="36" fillId="3" borderId="2" xfId="286" applyFont="1" applyFill="1" applyBorder="1" applyAlignment="1">
      <alignment horizontal="left" vertical="center"/>
    </xf>
    <xf numFmtId="3" fontId="16" fillId="2" borderId="2" xfId="286" applyNumberFormat="1" applyFont="1" applyFill="1" applyBorder="1" applyAlignment="1">
      <alignment horizontal="right" vertical="center"/>
    </xf>
    <xf numFmtId="3" fontId="16" fillId="0" borderId="2" xfId="286" applyNumberFormat="1" applyFont="1" applyBorder="1" applyAlignment="1">
      <alignment horizontal="center" vertical="center"/>
    </xf>
    <xf numFmtId="4" fontId="37" fillId="2" borderId="2" xfId="0" applyNumberFormat="1" applyFont="1" applyFill="1" applyBorder="1" applyAlignment="1">
      <alignment horizontal="center" vertical="center"/>
    </xf>
    <xf numFmtId="0" fontId="0" fillId="0" borderId="0" xfId="0" applyBorder="1"/>
    <xf numFmtId="4" fontId="37" fillId="2" borderId="3" xfId="0" applyNumberFormat="1" applyFont="1" applyFill="1" applyBorder="1" applyAlignment="1">
      <alignment horizontal="center" vertical="center"/>
    </xf>
    <xf numFmtId="4" fontId="37" fillId="6" borderId="2" xfId="0" applyNumberFormat="1" applyFont="1" applyFill="1" applyBorder="1" applyAlignment="1">
      <alignment horizontal="center" vertical="center"/>
    </xf>
    <xf numFmtId="4" fontId="37" fillId="6" borderId="3" xfId="0" applyNumberFormat="1" applyFont="1" applyFill="1" applyBorder="1" applyAlignment="1">
      <alignment horizontal="center" vertical="center"/>
    </xf>
    <xf numFmtId="0" fontId="38" fillId="0" borderId="2" xfId="0" applyFont="1" applyBorder="1"/>
    <xf numFmtId="165" fontId="16" fillId="0" borderId="4" xfId="0" applyNumberFormat="1" applyFont="1" applyFill="1" applyBorder="1" applyAlignment="1">
      <alignment horizontal="center" vertical="center"/>
    </xf>
    <xf numFmtId="0" fontId="0" fillId="0" borderId="2" xfId="0" applyBorder="1"/>
    <xf numFmtId="49" fontId="0" fillId="0" borderId="2" xfId="0" applyNumberFormat="1" applyBorder="1" applyAlignment="1">
      <alignment horizontal="right"/>
    </xf>
    <xf numFmtId="164" fontId="39" fillId="0" borderId="2" xfId="14" applyNumberFormat="1" applyFont="1" applyBorder="1" applyAlignment="1">
      <alignment horizontal="center" vertical="center"/>
    </xf>
    <xf numFmtId="0" fontId="40" fillId="0" borderId="0" xfId="0" applyFont="1"/>
    <xf numFmtId="0" fontId="0" fillId="0" borderId="2" xfId="0" applyFill="1" applyBorder="1"/>
    <xf numFmtId="49" fontId="0" fillId="0" borderId="2" xfId="0" applyNumberFormat="1" applyFill="1" applyBorder="1" applyAlignment="1">
      <alignment horizontal="right"/>
    </xf>
    <xf numFmtId="0" fontId="41" fillId="0" borderId="2" xfId="0" applyFont="1" applyFill="1" applyBorder="1"/>
    <xf numFmtId="2" fontId="0" fillId="6" borderId="2" xfId="0" applyNumberFormat="1" applyFill="1" applyBorder="1"/>
    <xf numFmtId="49" fontId="0" fillId="6" borderId="2" xfId="0" applyNumberFormat="1" applyFill="1" applyBorder="1" applyAlignment="1">
      <alignment horizontal="right"/>
    </xf>
    <xf numFmtId="0" fontId="0" fillId="6" borderId="2" xfId="0" applyFill="1" applyBorder="1"/>
    <xf numFmtId="0" fontId="30" fillId="0" borderId="5" xfId="0" applyFont="1" applyFill="1" applyBorder="1" applyAlignment="1">
      <alignment horizontal="left" vertical="top" wrapText="1"/>
    </xf>
    <xf numFmtId="0" fontId="42" fillId="0" borderId="2" xfId="0" applyFont="1" applyBorder="1" applyAlignment="1">
      <alignment horizontal="center" vertical="center"/>
    </xf>
    <xf numFmtId="4" fontId="42" fillId="0" borderId="2" xfId="0" applyNumberFormat="1" applyFont="1" applyBorder="1" applyAlignment="1">
      <alignment horizontal="center" vertical="center"/>
    </xf>
    <xf numFmtId="165" fontId="42" fillId="0" borderId="2" xfId="0" applyNumberFormat="1" applyFont="1" applyBorder="1" applyAlignment="1">
      <alignment horizontal="center" vertical="center"/>
    </xf>
    <xf numFmtId="3" fontId="16" fillId="0" borderId="4" xfId="0" applyNumberFormat="1" applyFont="1" applyFill="1" applyBorder="1" applyAlignment="1">
      <alignment horizontal="center" vertical="center"/>
    </xf>
    <xf numFmtId="0" fontId="30" fillId="0" borderId="2" xfId="0" applyFont="1" applyBorder="1" applyAlignment="1">
      <alignment horizontal="left" vertical="top" wrapText="1"/>
    </xf>
    <xf numFmtId="2" fontId="10" fillId="2" borderId="4" xfId="1220" applyNumberFormat="1" applyFont="1" applyFill="1" applyBorder="1" applyAlignment="1">
      <alignment horizontal="center" vertical="center" wrapText="1"/>
    </xf>
    <xf numFmtId="2" fontId="16" fillId="2" borderId="4" xfId="0" applyNumberFormat="1" applyFont="1" applyFill="1" applyBorder="1" applyAlignment="1">
      <alignment horizontal="center" vertical="center"/>
    </xf>
    <xf numFmtId="4" fontId="10" fillId="2" borderId="4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left" vertical="top" wrapText="1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4" fontId="16" fillId="0" borderId="4" xfId="0" applyNumberFormat="1" applyFont="1" applyBorder="1" applyAlignment="1">
      <alignment horizontal="center" vertical="center"/>
    </xf>
    <xf numFmtId="0" fontId="33" fillId="0" borderId="5" xfId="0" applyFont="1" applyFill="1" applyBorder="1" applyAlignment="1">
      <alignment horizontal="left" vertical="top" wrapText="1"/>
    </xf>
    <xf numFmtId="165" fontId="10" fillId="2" borderId="2" xfId="0" applyNumberFormat="1" applyFont="1" applyFill="1" applyBorder="1" applyAlignment="1">
      <alignment horizontal="center" vertical="center"/>
    </xf>
    <xf numFmtId="4" fontId="10" fillId="2" borderId="2" xfId="122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165" fontId="24" fillId="0" borderId="2" xfId="0" applyNumberFormat="1" applyFont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vertical="top" wrapText="1"/>
    </xf>
    <xf numFmtId="165" fontId="24" fillId="6" borderId="2" xfId="0" applyNumberFormat="1" applyFont="1" applyFill="1" applyBorder="1" applyAlignment="1">
      <alignment horizontal="center" vertical="center"/>
    </xf>
    <xf numFmtId="165" fontId="24" fillId="6" borderId="2" xfId="0" applyNumberFormat="1" applyFont="1" applyFill="1" applyBorder="1" applyAlignment="1">
      <alignment horizontal="center" vertical="center" wrapText="1"/>
    </xf>
    <xf numFmtId="165" fontId="10" fillId="6" borderId="2" xfId="289" applyNumberFormat="1" applyFont="1" applyFill="1" applyBorder="1" applyAlignment="1">
      <alignment horizontal="center" vertical="center" wrapText="1"/>
    </xf>
    <xf numFmtId="165" fontId="16" fillId="6" borderId="4" xfId="0" applyNumberFormat="1" applyFont="1" applyFill="1" applyBorder="1" applyAlignment="1">
      <alignment horizontal="center" vertical="center"/>
    </xf>
    <xf numFmtId="4" fontId="10" fillId="6" borderId="2" xfId="0" applyNumberFormat="1" applyFont="1" applyFill="1" applyBorder="1" applyAlignment="1">
      <alignment horizontal="center" vertical="center"/>
    </xf>
    <xf numFmtId="165" fontId="42" fillId="6" borderId="2" xfId="0" applyNumberFormat="1" applyFont="1" applyFill="1" applyBorder="1" applyAlignment="1">
      <alignment horizontal="center" vertical="center"/>
    </xf>
    <xf numFmtId="3" fontId="16" fillId="6" borderId="4" xfId="0" applyNumberFormat="1" applyFont="1" applyFill="1" applyBorder="1" applyAlignment="1">
      <alignment horizontal="center" vertical="center"/>
    </xf>
    <xf numFmtId="3" fontId="16" fillId="6" borderId="4" xfId="0" applyNumberFormat="1" applyFont="1" applyFill="1" applyBorder="1" applyAlignment="1">
      <alignment horizontal="center" vertical="center" wrapText="1"/>
    </xf>
    <xf numFmtId="4" fontId="10" fillId="2" borderId="2" xfId="14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left" vertical="top" wrapText="1"/>
    </xf>
    <xf numFmtId="0" fontId="17" fillId="0" borderId="2" xfId="0" applyFont="1" applyBorder="1" applyAlignment="1">
      <alignment horizontal="center"/>
    </xf>
    <xf numFmtId="0" fontId="44" fillId="2" borderId="2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/>
    </xf>
    <xf numFmtId="3" fontId="10" fillId="2" borderId="2" xfId="0" applyNumberFormat="1" applyFont="1" applyFill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2" borderId="2" xfId="0" applyNumberFormat="1" applyFont="1" applyFill="1" applyBorder="1" applyAlignment="1">
      <alignment horizontal="center"/>
    </xf>
    <xf numFmtId="0" fontId="24" fillId="0" borderId="2" xfId="0" applyFont="1" applyBorder="1"/>
    <xf numFmtId="0" fontId="44" fillId="0" borderId="0" xfId="0" applyNumberFormat="1" applyFont="1"/>
    <xf numFmtId="0" fontId="44" fillId="0" borderId="0" xfId="0" applyFont="1"/>
    <xf numFmtId="0" fontId="10" fillId="0" borderId="2" xfId="0" applyNumberFormat="1" applyFont="1" applyBorder="1" applyAlignment="1">
      <alignment horizontal="center"/>
    </xf>
    <xf numFmtId="0" fontId="44" fillId="0" borderId="2" xfId="0" applyFont="1" applyBorder="1"/>
    <xf numFmtId="4" fontId="9" fillId="2" borderId="2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44" fillId="2" borderId="2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2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2" fontId="10" fillId="2" borderId="2" xfId="0" applyNumberFormat="1" applyFont="1" applyFill="1" applyBorder="1" applyAlignment="1">
      <alignment horizontal="center"/>
    </xf>
    <xf numFmtId="2" fontId="9" fillId="2" borderId="2" xfId="0" applyNumberFormat="1" applyFont="1" applyFill="1" applyBorder="1" applyAlignment="1">
      <alignment horizontal="center"/>
    </xf>
    <xf numFmtId="0" fontId="60" fillId="0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4" fontId="9" fillId="2" borderId="2" xfId="0" applyNumberFormat="1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/>
    </xf>
    <xf numFmtId="0" fontId="24" fillId="2" borderId="0" xfId="0" applyFont="1" applyFill="1" applyAlignment="1">
      <alignment horizontal="center" vertical="center"/>
    </xf>
    <xf numFmtId="0" fontId="24" fillId="2" borderId="2" xfId="0" applyFont="1" applyFill="1" applyBorder="1" applyAlignment="1">
      <alignment horizontal="center"/>
    </xf>
    <xf numFmtId="3" fontId="10" fillId="0" borderId="2" xfId="0" applyNumberFormat="1" applyFont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16" fillId="2" borderId="7" xfId="0" applyFont="1" applyFill="1" applyBorder="1" applyAlignment="1">
      <alignment vertical="center"/>
    </xf>
    <xf numFmtId="0" fontId="46" fillId="2" borderId="7" xfId="0" applyFont="1" applyFill="1" applyBorder="1" applyAlignment="1">
      <alignment vertical="center"/>
    </xf>
    <xf numFmtId="0" fontId="16" fillId="2" borderId="7" xfId="0" applyFont="1" applyFill="1" applyBorder="1" applyAlignment="1">
      <alignment horizontal="center" vertical="center"/>
    </xf>
    <xf numFmtId="4" fontId="10" fillId="0" borderId="6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4" fontId="10" fillId="2" borderId="2" xfId="58" applyNumberFormat="1" applyFont="1" applyFill="1" applyBorder="1" applyAlignment="1">
      <alignment horizontal="center" vertical="center"/>
    </xf>
    <xf numFmtId="3" fontId="47" fillId="0" borderId="6" xfId="0" applyNumberFormat="1" applyFont="1" applyBorder="1" applyAlignment="1">
      <alignment horizontal="center" vertical="center" wrapText="1"/>
    </xf>
    <xf numFmtId="4" fontId="47" fillId="0" borderId="6" xfId="0" applyNumberFormat="1" applyFont="1" applyBorder="1" applyAlignment="1">
      <alignment horizontal="left" vertical="center" wrapText="1"/>
    </xf>
    <xf numFmtId="4" fontId="47" fillId="0" borderId="6" xfId="0" applyNumberFormat="1" applyFont="1" applyBorder="1" applyAlignment="1">
      <alignment horizontal="center" vertical="center" wrapText="1"/>
    </xf>
    <xf numFmtId="0" fontId="47" fillId="0" borderId="0" xfId="0" applyFont="1"/>
    <xf numFmtId="4" fontId="47" fillId="0" borderId="2" xfId="0" applyNumberFormat="1" applyFont="1" applyBorder="1" applyAlignment="1">
      <alignment horizontal="left" vertical="center" wrapText="1"/>
    </xf>
    <xf numFmtId="0" fontId="47" fillId="0" borderId="2" xfId="0" applyFont="1" applyBorder="1"/>
    <xf numFmtId="3" fontId="47" fillId="0" borderId="2" xfId="0" applyNumberFormat="1" applyFont="1" applyBorder="1" applyAlignment="1">
      <alignment horizontal="center"/>
    </xf>
    <xf numFmtId="2" fontId="47" fillId="0" borderId="2" xfId="0" applyNumberFormat="1" applyFont="1" applyBorder="1"/>
    <xf numFmtId="4" fontId="47" fillId="0" borderId="2" xfId="0" applyNumberFormat="1" applyFont="1" applyBorder="1"/>
    <xf numFmtId="4" fontId="9" fillId="2" borderId="6" xfId="0" applyNumberFormat="1" applyFont="1" applyFill="1" applyBorder="1" applyAlignment="1">
      <alignment horizontal="center" vertical="center"/>
    </xf>
    <xf numFmtId="3" fontId="47" fillId="8" borderId="6" xfId="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left" vertical="center"/>
    </xf>
    <xf numFmtId="4" fontId="10" fillId="0" borderId="9" xfId="0" applyNumberFormat="1" applyFont="1" applyFill="1" applyBorder="1" applyAlignment="1">
      <alignment horizontal="center" vertical="center"/>
    </xf>
    <xf numFmtId="0" fontId="38" fillId="0" borderId="0" xfId="0" applyFont="1"/>
    <xf numFmtId="0" fontId="38" fillId="0" borderId="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0" xfId="0" applyFont="1"/>
    <xf numFmtId="0" fontId="24" fillId="0" borderId="2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3" fontId="17" fillId="0" borderId="2" xfId="0" applyNumberFormat="1" applyFont="1" applyBorder="1" applyAlignment="1">
      <alignment horizontal="center" wrapText="1" shrinkToFit="1"/>
    </xf>
    <xf numFmtId="0" fontId="17" fillId="0" borderId="2" xfId="0" applyFont="1" applyBorder="1" applyAlignment="1">
      <alignment horizontal="center" vertical="top" wrapText="1"/>
    </xf>
    <xf numFmtId="164" fontId="37" fillId="2" borderId="2" xfId="0" applyNumberFormat="1" applyFont="1" applyFill="1" applyBorder="1" applyAlignment="1">
      <alignment horizontal="center" vertical="center"/>
    </xf>
    <xf numFmtId="3" fontId="37" fillId="2" borderId="2" xfId="0" applyNumberFormat="1" applyFont="1" applyFill="1" applyBorder="1" applyAlignment="1">
      <alignment horizontal="center" vertical="center"/>
    </xf>
    <xf numFmtId="3" fontId="10" fillId="2" borderId="2" xfId="0" applyNumberFormat="1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3" fontId="37" fillId="2" borderId="2" xfId="0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164" fontId="0" fillId="0" borderId="2" xfId="0" applyNumberFormat="1" applyBorder="1"/>
    <xf numFmtId="164" fontId="16" fillId="0" borderId="3" xfId="0" applyNumberFormat="1" applyFont="1" applyBorder="1" applyAlignment="1">
      <alignment horizontal="center" vertical="center" wrapText="1"/>
    </xf>
    <xf numFmtId="164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2" fontId="10" fillId="0" borderId="3" xfId="0" applyNumberFormat="1" applyFont="1" applyFill="1" applyBorder="1" applyAlignment="1">
      <alignment horizontal="center" vertical="center" textRotation="90" wrapText="1"/>
    </xf>
    <xf numFmtId="0" fontId="10" fillId="2" borderId="3" xfId="0" applyFont="1" applyFill="1" applyBorder="1" applyAlignment="1">
      <alignment horizontal="center" vertical="center" wrapText="1"/>
    </xf>
    <xf numFmtId="3" fontId="10" fillId="2" borderId="3" xfId="0" applyNumberFormat="1" applyFont="1" applyFill="1" applyBorder="1" applyAlignment="1">
      <alignment horizontal="center" vertical="center" wrapText="1"/>
    </xf>
    <xf numFmtId="164" fontId="10" fillId="0" borderId="3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4" fontId="10" fillId="3" borderId="2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0" fillId="3" borderId="0" xfId="0" applyFill="1"/>
    <xf numFmtId="164" fontId="10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textRotation="90" wrapText="1"/>
    </xf>
    <xf numFmtId="164" fontId="16" fillId="0" borderId="2" xfId="0" applyNumberFormat="1" applyFont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16" fillId="2" borderId="2" xfId="0" applyNumberFormat="1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left" vertical="center" wrapText="1"/>
    </xf>
    <xf numFmtId="0" fontId="16" fillId="3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vertical="center" wrapText="1"/>
    </xf>
    <xf numFmtId="0" fontId="24" fillId="3" borderId="10" xfId="0" applyFont="1" applyFill="1" applyBorder="1" applyAlignment="1">
      <alignment horizontal="left" vertical="center" wrapText="1"/>
    </xf>
    <xf numFmtId="0" fontId="24" fillId="3" borderId="2" xfId="0" applyFont="1" applyFill="1" applyBorder="1" applyAlignment="1">
      <alignment horizontal="left" vertical="center" wrapText="1"/>
    </xf>
    <xf numFmtId="0" fontId="24" fillId="3" borderId="2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10" fillId="3" borderId="15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top" wrapText="1"/>
    </xf>
    <xf numFmtId="0" fontId="10" fillId="3" borderId="2" xfId="0" applyFont="1" applyFill="1" applyBorder="1" applyAlignment="1">
      <alignment horizontal="left" vertical="top" wrapText="1"/>
    </xf>
    <xf numFmtId="0" fontId="10" fillId="3" borderId="2" xfId="0" applyFont="1" applyFill="1" applyBorder="1" applyAlignment="1">
      <alignment wrapText="1"/>
    </xf>
    <xf numFmtId="0" fontId="16" fillId="3" borderId="7" xfId="0" applyFont="1" applyFill="1" applyBorder="1" applyAlignment="1">
      <alignment vertical="center" wrapText="1"/>
    </xf>
    <xf numFmtId="4" fontId="10" fillId="3" borderId="2" xfId="0" applyNumberFormat="1" applyFont="1" applyFill="1" applyBorder="1" applyAlignment="1">
      <alignment horizontal="center" vertical="center"/>
    </xf>
    <xf numFmtId="0" fontId="24" fillId="3" borderId="3" xfId="0" applyFont="1" applyFill="1" applyBorder="1" applyAlignment="1"/>
    <xf numFmtId="0" fontId="24" fillId="3" borderId="2" xfId="0" applyFont="1" applyFill="1" applyBorder="1"/>
    <xf numFmtId="0" fontId="30" fillId="3" borderId="2" xfId="0" applyFont="1" applyFill="1" applyBorder="1" applyAlignment="1">
      <alignment vertical="center" wrapText="1"/>
    </xf>
    <xf numFmtId="0" fontId="30" fillId="3" borderId="2" xfId="0" applyFont="1" applyFill="1" applyBorder="1" applyAlignment="1">
      <alignment horizontal="left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 vertical="center" wrapText="1"/>
    </xf>
    <xf numFmtId="4" fontId="10" fillId="3" borderId="1" xfId="0" applyNumberFormat="1" applyFont="1" applyFill="1" applyBorder="1" applyAlignment="1">
      <alignment horizontal="left" vertical="center"/>
    </xf>
    <xf numFmtId="4" fontId="10" fillId="2" borderId="16" xfId="0" applyNumberFormat="1" applyFont="1" applyFill="1" applyBorder="1" applyAlignment="1">
      <alignment horizontal="center" vertical="center" wrapText="1"/>
    </xf>
    <xf numFmtId="0" fontId="10" fillId="2" borderId="2" xfId="249" applyFont="1" applyFill="1" applyBorder="1" applyAlignment="1">
      <alignment horizontal="center" vertical="top" wrapText="1"/>
    </xf>
    <xf numFmtId="4" fontId="10" fillId="2" borderId="1" xfId="0" applyNumberFormat="1" applyFont="1" applyFill="1" applyBorder="1" applyAlignment="1">
      <alignment horizontal="center" vertical="center" wrapText="1"/>
    </xf>
    <xf numFmtId="2" fontId="10" fillId="2" borderId="2" xfId="249" applyNumberFormat="1" applyFont="1" applyFill="1" applyBorder="1" applyAlignment="1">
      <alignment horizontal="center" vertical="top" wrapText="1"/>
    </xf>
    <xf numFmtId="43" fontId="10" fillId="2" borderId="2" xfId="1223" applyFont="1" applyFill="1" applyBorder="1" applyAlignment="1">
      <alignment horizontal="center"/>
    </xf>
    <xf numFmtId="4" fontId="48" fillId="2" borderId="2" xfId="0" applyNumberFormat="1" applyFont="1" applyFill="1" applyBorder="1"/>
    <xf numFmtId="4" fontId="48" fillId="2" borderId="0" xfId="0" applyNumberFormat="1" applyFont="1" applyFill="1" applyBorder="1"/>
    <xf numFmtId="0" fontId="48" fillId="2" borderId="0" xfId="0" applyFont="1" applyFill="1" applyBorder="1"/>
    <xf numFmtId="0" fontId="48" fillId="2" borderId="0" xfId="0" applyFont="1" applyFill="1"/>
    <xf numFmtId="43" fontId="10" fillId="2" borderId="16" xfId="1223" applyFont="1" applyFill="1" applyBorder="1" applyAlignment="1">
      <alignment horizontal="center"/>
    </xf>
    <xf numFmtId="4" fontId="10" fillId="3" borderId="2" xfId="0" applyNumberFormat="1" applyFont="1" applyFill="1" applyBorder="1" applyAlignment="1">
      <alignment horizontal="left" vertical="center" wrapText="1"/>
    </xf>
    <xf numFmtId="4" fontId="10" fillId="3" borderId="2" xfId="0" applyNumberFormat="1" applyFont="1" applyFill="1" applyBorder="1" applyAlignment="1">
      <alignment horizontal="left" vertical="center"/>
    </xf>
    <xf numFmtId="4" fontId="10" fillId="3" borderId="2" xfId="0" applyNumberFormat="1" applyFont="1" applyFill="1" applyBorder="1" applyAlignment="1">
      <alignment horizontal="center" vertical="center" wrapText="1"/>
    </xf>
    <xf numFmtId="4" fontId="9" fillId="3" borderId="2" xfId="0" applyNumberFormat="1" applyFont="1" applyFill="1" applyBorder="1" applyAlignment="1">
      <alignment horizontal="center" vertical="center" wrapText="1"/>
    </xf>
    <xf numFmtId="4" fontId="10" fillId="5" borderId="0" xfId="0" applyNumberFormat="1" applyFont="1" applyFill="1" applyBorder="1" applyAlignment="1">
      <alignment vertical="center"/>
    </xf>
    <xf numFmtId="4" fontId="24" fillId="2" borderId="2" xfId="0" applyNumberFormat="1" applyFont="1" applyFill="1" applyBorder="1" applyAlignment="1">
      <alignment horizontal="center" vertical="center"/>
    </xf>
    <xf numFmtId="4" fontId="33" fillId="2" borderId="2" xfId="0" applyNumberFormat="1" applyFont="1" applyFill="1" applyBorder="1" applyAlignment="1">
      <alignment horizontal="center" vertical="center"/>
    </xf>
    <xf numFmtId="4" fontId="10" fillId="3" borderId="2" xfId="285" applyNumberFormat="1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10" fillId="0" borderId="16" xfId="0" applyNumberFormat="1" applyFont="1" applyFill="1" applyBorder="1" applyAlignment="1">
      <alignment horizontal="center" vertical="center"/>
    </xf>
    <xf numFmtId="4" fontId="10" fillId="0" borderId="15" xfId="0" applyNumberFormat="1" applyFont="1" applyFill="1" applyBorder="1" applyAlignment="1">
      <alignment horizontal="center" vertical="center"/>
    </xf>
    <xf numFmtId="0" fontId="49" fillId="3" borderId="7" xfId="0" applyFont="1" applyFill="1" applyBorder="1" applyAlignment="1">
      <alignment horizontal="center" vertical="center" wrapText="1"/>
    </xf>
    <xf numFmtId="4" fontId="49" fillId="3" borderId="7" xfId="0" applyNumberFormat="1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4" fontId="10" fillId="0" borderId="3" xfId="0" applyNumberFormat="1" applyFont="1" applyFill="1" applyBorder="1" applyAlignment="1">
      <alignment horizontal="center" vertical="center"/>
    </xf>
    <xf numFmtId="4" fontId="10" fillId="5" borderId="3" xfId="0" applyNumberFormat="1" applyFont="1" applyFill="1" applyBorder="1" applyAlignment="1">
      <alignment horizontal="center" vertical="center"/>
    </xf>
    <xf numFmtId="4" fontId="10" fillId="2" borderId="3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/>
    </xf>
    <xf numFmtId="4" fontId="9" fillId="2" borderId="2" xfId="0" applyNumberFormat="1" applyFont="1" applyFill="1" applyBorder="1" applyAlignment="1">
      <alignment vertical="center"/>
    </xf>
    <xf numFmtId="0" fontId="49" fillId="0" borderId="2" xfId="0" applyFont="1" applyBorder="1" applyAlignment="1">
      <alignment horizontal="center" vertical="top" wrapText="1"/>
    </xf>
    <xf numFmtId="3" fontId="49" fillId="0" borderId="2" xfId="0" applyNumberFormat="1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4" fontId="10" fillId="0" borderId="2" xfId="0" applyNumberFormat="1" applyFont="1" applyFill="1" applyBorder="1" applyAlignment="1">
      <alignment horizontal="right" vertical="center" indent="1"/>
    </xf>
    <xf numFmtId="4" fontId="49" fillId="0" borderId="2" xfId="0" applyNumberFormat="1" applyFont="1" applyBorder="1" applyAlignment="1">
      <alignment horizontal="center" vertical="center" wrapText="1"/>
    </xf>
    <xf numFmtId="4" fontId="9" fillId="5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Border="1" applyAlignment="1">
      <alignment horizontal="left"/>
    </xf>
    <xf numFmtId="0" fontId="50" fillId="0" borderId="2" xfId="0" applyFont="1" applyBorder="1" applyAlignment="1"/>
    <xf numFmtId="0" fontId="60" fillId="3" borderId="2" xfId="0" applyFont="1" applyFill="1" applyBorder="1" applyAlignment="1">
      <alignment horizontal="center"/>
    </xf>
    <xf numFmtId="0" fontId="50" fillId="0" borderId="2" xfId="0" applyFont="1" applyBorder="1"/>
    <xf numFmtId="4" fontId="10" fillId="2" borderId="2" xfId="0" applyNumberFormat="1" applyFont="1" applyFill="1" applyBorder="1" applyAlignment="1">
      <alignment horizontal="left" vertical="center" wrapText="1"/>
    </xf>
    <xf numFmtId="0" fontId="48" fillId="0" borderId="0" xfId="0" applyFont="1" applyFill="1" applyBorder="1"/>
    <xf numFmtId="0" fontId="44" fillId="0" borderId="0" xfId="0" applyFont="1" applyBorder="1"/>
    <xf numFmtId="0" fontId="16" fillId="0" borderId="2" xfId="0" applyFont="1" applyFill="1" applyBorder="1"/>
    <xf numFmtId="4" fontId="16" fillId="0" borderId="2" xfId="0" applyNumberFormat="1" applyFont="1" applyFill="1" applyBorder="1" applyAlignment="1">
      <alignment horizontal="center"/>
    </xf>
    <xf numFmtId="0" fontId="50" fillId="0" borderId="2" xfId="0" applyFont="1" applyFill="1" applyBorder="1"/>
    <xf numFmtId="4" fontId="10" fillId="2" borderId="2" xfId="0" applyNumberFormat="1" applyFont="1" applyFill="1" applyBorder="1" applyAlignment="1">
      <alignment horizontal="left"/>
    </xf>
    <xf numFmtId="4" fontId="10" fillId="9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/>
    <xf numFmtId="0" fontId="16" fillId="0" borderId="2" xfId="0" applyFont="1" applyBorder="1" applyAlignment="1">
      <alignment horizontal="center"/>
    </xf>
    <xf numFmtId="4" fontId="16" fillId="0" borderId="2" xfId="0" applyNumberFormat="1" applyFont="1" applyBorder="1"/>
    <xf numFmtId="0" fontId="16" fillId="0" borderId="2" xfId="0" applyFont="1" applyFill="1" applyBorder="1" applyAlignment="1">
      <alignment horizontal="center"/>
    </xf>
    <xf numFmtId="4" fontId="16" fillId="0" borderId="2" xfId="0" applyNumberFormat="1" applyFont="1" applyFill="1" applyBorder="1"/>
    <xf numFmtId="0" fontId="10" fillId="2" borderId="2" xfId="691" applyFont="1" applyFill="1" applyBorder="1" applyAlignment="1" applyProtection="1">
      <alignment horizontal="left" wrapText="1"/>
      <protection locked="0"/>
    </xf>
    <xf numFmtId="4" fontId="10" fillId="0" borderId="2" xfId="0" applyNumberFormat="1" applyFont="1" applyFill="1" applyBorder="1" applyAlignment="1">
      <alignment horizontal="right" vertical="center" wrapText="1"/>
    </xf>
    <xf numFmtId="0" fontId="10" fillId="3" borderId="2" xfId="0" applyFont="1" applyFill="1" applyBorder="1" applyAlignment="1">
      <alignment horizontal="left" wrapText="1"/>
    </xf>
    <xf numFmtId="0" fontId="10" fillId="3" borderId="2" xfId="0" applyFont="1" applyFill="1" applyBorder="1" applyAlignment="1"/>
    <xf numFmtId="3" fontId="17" fillId="2" borderId="2" xfId="0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center" vertical="center"/>
    </xf>
    <xf numFmtId="4" fontId="52" fillId="2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64" fontId="10" fillId="0" borderId="2" xfId="0" applyNumberFormat="1" applyFont="1" applyBorder="1" applyAlignment="1">
      <alignment horizontal="center" vertical="top" wrapText="1"/>
    </xf>
    <xf numFmtId="164" fontId="16" fillId="0" borderId="2" xfId="0" applyNumberFormat="1" applyFont="1" applyBorder="1" applyAlignment="1">
      <alignment horizontal="center"/>
    </xf>
    <xf numFmtId="164" fontId="10" fillId="2" borderId="2" xfId="0" applyNumberFormat="1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 wrapText="1"/>
    </xf>
    <xf numFmtId="0" fontId="20" fillId="2" borderId="0" xfId="0" applyFont="1" applyFill="1" applyBorder="1"/>
    <xf numFmtId="0" fontId="16" fillId="0" borderId="0" xfId="0" applyFont="1"/>
    <xf numFmtId="0" fontId="10" fillId="3" borderId="2" xfId="0" applyFont="1" applyFill="1" applyBorder="1" applyAlignment="1">
      <alignment vertical="top"/>
    </xf>
    <xf numFmtId="4" fontId="17" fillId="3" borderId="16" xfId="0" applyNumberFormat="1" applyFont="1" applyFill="1" applyBorder="1" applyAlignment="1">
      <alignment horizontal="center" vertical="center"/>
    </xf>
    <xf numFmtId="4" fontId="17" fillId="3" borderId="15" xfId="0" applyNumberFormat="1" applyFont="1" applyFill="1" applyBorder="1" applyAlignment="1">
      <alignment horizontal="center" vertical="center"/>
    </xf>
    <xf numFmtId="4" fontId="17" fillId="3" borderId="15" xfId="0" applyNumberFormat="1" applyFont="1" applyFill="1" applyBorder="1" applyAlignment="1">
      <alignment horizontal="center" vertical="center" wrapText="1"/>
    </xf>
    <xf numFmtId="4" fontId="52" fillId="7" borderId="2" xfId="0" applyNumberFormat="1" applyFont="1" applyFill="1" applyBorder="1" applyAlignment="1">
      <alignment horizontal="center" vertical="center"/>
    </xf>
    <xf numFmtId="4" fontId="52" fillId="7" borderId="2" xfId="0" applyNumberFormat="1" applyFont="1" applyFill="1" applyBorder="1" applyAlignment="1">
      <alignment horizontal="center" vertical="center" wrapText="1"/>
    </xf>
    <xf numFmtId="4" fontId="52" fillId="2" borderId="2" xfId="0" applyNumberFormat="1" applyFont="1" applyFill="1" applyBorder="1" applyAlignment="1">
      <alignment horizontal="center" vertical="center" wrapText="1"/>
    </xf>
    <xf numFmtId="4" fontId="17" fillId="2" borderId="16" xfId="0" applyNumberFormat="1" applyFont="1" applyFill="1" applyBorder="1" applyAlignment="1">
      <alignment horizontal="center" vertical="center"/>
    </xf>
    <xf numFmtId="4" fontId="17" fillId="2" borderId="15" xfId="0" applyNumberFormat="1" applyFont="1" applyFill="1" applyBorder="1" applyAlignment="1">
      <alignment horizontal="center" vertical="center"/>
    </xf>
    <xf numFmtId="4" fontId="17" fillId="2" borderId="15" xfId="0" applyNumberFormat="1" applyFont="1" applyFill="1" applyBorder="1" applyAlignment="1">
      <alignment horizontal="center" vertical="center" wrapText="1"/>
    </xf>
    <xf numFmtId="4" fontId="17" fillId="2" borderId="2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/>
    </xf>
    <xf numFmtId="4" fontId="17" fillId="2" borderId="1" xfId="0" applyNumberFormat="1" applyFont="1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right" vertical="center" indent="1"/>
    </xf>
    <xf numFmtId="0" fontId="10" fillId="8" borderId="2" xfId="0" applyFont="1" applyFill="1" applyBorder="1" applyAlignment="1">
      <alignment horizontal="left" vertical="top" wrapText="1"/>
    </xf>
    <xf numFmtId="2" fontId="10" fillId="8" borderId="2" xfId="249" applyNumberFormat="1" applyFont="1" applyFill="1" applyBorder="1" applyAlignment="1">
      <alignment horizontal="center" vertical="top" wrapText="1"/>
    </xf>
    <xf numFmtId="4" fontId="10" fillId="8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top" wrapText="1"/>
    </xf>
    <xf numFmtId="0" fontId="10" fillId="3" borderId="3" xfId="0" applyFont="1" applyFill="1" applyBorder="1" applyAlignment="1">
      <alignment horizontal="left" vertical="top" wrapText="1"/>
    </xf>
    <xf numFmtId="3" fontId="55" fillId="3" borderId="2" xfId="0" applyNumberFormat="1" applyFont="1" applyFill="1" applyBorder="1" applyAlignment="1">
      <alignment horizontal="center" vertical="center"/>
    </xf>
    <xf numFmtId="4" fontId="55" fillId="3" borderId="2" xfId="0" applyNumberFormat="1" applyFont="1" applyFill="1" applyBorder="1" applyAlignment="1">
      <alignment horizontal="center" vertical="center"/>
    </xf>
    <xf numFmtId="4" fontId="55" fillId="3" borderId="3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4" fontId="16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16" fillId="0" borderId="2" xfId="0" applyFont="1" applyBorder="1" applyAlignment="1">
      <alignment vertical="center" wrapText="1"/>
    </xf>
    <xf numFmtId="4" fontId="16" fillId="0" borderId="2" xfId="0" applyNumberFormat="1" applyFont="1" applyBorder="1" applyAlignment="1">
      <alignment vertical="center" wrapText="1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4" fontId="16" fillId="0" borderId="6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vertical="center" wrapText="1"/>
    </xf>
    <xf numFmtId="4" fontId="10" fillId="0" borderId="0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vertical="center" wrapText="1"/>
    </xf>
    <xf numFmtId="0" fontId="24" fillId="3" borderId="2" xfId="0" applyFont="1" applyFill="1" applyBorder="1" applyAlignment="1">
      <alignment vertical="top" wrapText="1"/>
    </xf>
    <xf numFmtId="4" fontId="16" fillId="3" borderId="2" xfId="0" applyNumberFormat="1" applyFont="1" applyFill="1" applyBorder="1" applyAlignment="1">
      <alignment horizontal="center" vertical="center"/>
    </xf>
    <xf numFmtId="0" fontId="10" fillId="3" borderId="2" xfId="691" applyFont="1" applyFill="1" applyBorder="1" applyAlignment="1" applyProtection="1">
      <alignment vertical="top"/>
      <protection locked="0"/>
    </xf>
    <xf numFmtId="0" fontId="10" fillId="3" borderId="2" xfId="691" applyFont="1" applyFill="1" applyBorder="1" applyAlignment="1" applyProtection="1">
      <alignment vertical="top" wrapText="1"/>
      <protection locked="0"/>
    </xf>
    <xf numFmtId="0" fontId="10" fillId="3" borderId="2" xfId="691" applyFont="1" applyFill="1" applyBorder="1" applyAlignment="1" applyProtection="1">
      <alignment horizontal="left" vertical="top" wrapText="1"/>
      <protection locked="0"/>
    </xf>
    <xf numFmtId="3" fontId="16" fillId="0" borderId="4" xfId="0" applyNumberFormat="1" applyFont="1" applyBorder="1" applyAlignment="1">
      <alignment horizontal="center" vertical="center"/>
    </xf>
    <xf numFmtId="3" fontId="16" fillId="0" borderId="2" xfId="0" applyNumberFormat="1" applyFont="1" applyBorder="1" applyAlignment="1">
      <alignment horizontal="center" vertical="center"/>
    </xf>
    <xf numFmtId="3" fontId="16" fillId="0" borderId="2" xfId="0" applyNumberFormat="1" applyFont="1" applyBorder="1" applyAlignment="1">
      <alignment horizontal="center" vertical="center" wrapText="1"/>
    </xf>
    <xf numFmtId="0" fontId="16" fillId="3" borderId="1" xfId="0" applyFont="1" applyFill="1" applyBorder="1" applyAlignment="1">
      <alignment vertical="center"/>
    </xf>
    <xf numFmtId="3" fontId="52" fillId="0" borderId="2" xfId="0" applyNumberFormat="1" applyFont="1" applyBorder="1" applyAlignment="1">
      <alignment horizontal="center"/>
    </xf>
    <xf numFmtId="3" fontId="52" fillId="0" borderId="2" xfId="0" applyNumberFormat="1" applyFont="1" applyBorder="1" applyAlignment="1">
      <alignment horizontal="center" wrapText="1"/>
    </xf>
    <xf numFmtId="166" fontId="52" fillId="0" borderId="2" xfId="0" applyNumberFormat="1" applyFont="1" applyBorder="1" applyAlignment="1" applyProtection="1">
      <alignment horizontal="center"/>
    </xf>
    <xf numFmtId="3" fontId="52" fillId="0" borderId="2" xfId="0" applyNumberFormat="1" applyFont="1" applyBorder="1" applyAlignment="1" applyProtection="1">
      <alignment horizontal="center"/>
    </xf>
    <xf numFmtId="166" fontId="52" fillId="0" borderId="2" xfId="0" applyNumberFormat="1" applyFont="1" applyBorder="1" applyAlignment="1">
      <alignment horizontal="center"/>
    </xf>
    <xf numFmtId="0" fontId="57" fillId="0" borderId="0" xfId="0" applyFont="1"/>
    <xf numFmtId="166" fontId="0" fillId="0" borderId="2" xfId="0" applyNumberFormat="1" applyFont="1" applyBorder="1"/>
    <xf numFmtId="0" fontId="10" fillId="0" borderId="2" xfId="0" applyFont="1" applyBorder="1"/>
    <xf numFmtId="0" fontId="17" fillId="0" borderId="2" xfId="0" applyFont="1" applyBorder="1" applyAlignment="1">
      <alignment horizontal="center" wrapText="1"/>
    </xf>
    <xf numFmtId="3" fontId="17" fillId="0" borderId="2" xfId="0" applyNumberFormat="1" applyFont="1" applyBorder="1" applyAlignment="1">
      <alignment horizontal="center" wrapText="1"/>
    </xf>
    <xf numFmtId="0" fontId="0" fillId="0" borderId="0" xfId="0" applyFont="1"/>
    <xf numFmtId="3" fontId="17" fillId="0" borderId="2" xfId="0" applyNumberFormat="1" applyFont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17" fillId="0" borderId="2" xfId="0" applyNumberFormat="1" applyFont="1" applyBorder="1" applyAlignment="1">
      <alignment horizontal="center"/>
    </xf>
    <xf numFmtId="1" fontId="17" fillId="0" borderId="2" xfId="0" applyNumberFormat="1" applyFont="1" applyBorder="1" applyAlignment="1" applyProtection="1">
      <alignment horizontal="center"/>
    </xf>
    <xf numFmtId="166" fontId="0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left" wrapText="1"/>
    </xf>
    <xf numFmtId="0" fontId="17" fillId="0" borderId="2" xfId="0" applyNumberFormat="1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 wrapText="1"/>
    </xf>
    <xf numFmtId="0" fontId="17" fillId="0" borderId="2" xfId="0" applyFont="1" applyBorder="1"/>
    <xf numFmtId="0" fontId="0" fillId="0" borderId="2" xfId="0" applyFont="1" applyBorder="1"/>
    <xf numFmtId="0" fontId="0" fillId="0" borderId="2" xfId="0" applyFont="1" applyBorder="1" applyAlignment="1">
      <alignment horizontal="center"/>
    </xf>
    <xf numFmtId="0" fontId="58" fillId="0" borderId="2" xfId="0" applyFont="1" applyBorder="1" applyAlignment="1">
      <alignment horizontal="center"/>
    </xf>
    <xf numFmtId="0" fontId="58" fillId="0" borderId="2" xfId="0" applyFont="1" applyBorder="1"/>
    <xf numFmtId="0" fontId="52" fillId="0" borderId="2" xfId="0" applyFont="1" applyBorder="1"/>
    <xf numFmtId="0" fontId="52" fillId="0" borderId="2" xfId="0" applyFont="1" applyBorder="1" applyAlignment="1">
      <alignment horizontal="center"/>
    </xf>
    <xf numFmtId="0" fontId="58" fillId="0" borderId="0" xfId="0" applyFont="1"/>
    <xf numFmtId="1" fontId="17" fillId="2" borderId="2" xfId="0" applyNumberFormat="1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 wrapText="1"/>
    </xf>
    <xf numFmtId="2" fontId="17" fillId="2" borderId="2" xfId="0" applyNumberFormat="1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/>
    </xf>
    <xf numFmtId="3" fontId="17" fillId="2" borderId="2" xfId="0" applyNumberFormat="1" applyFont="1" applyFill="1" applyBorder="1" applyAlignment="1">
      <alignment horizontal="center" vertical="center" wrapText="1"/>
    </xf>
    <xf numFmtId="164" fontId="37" fillId="0" borderId="2" xfId="0" applyNumberFormat="1" applyFont="1" applyFill="1" applyBorder="1" applyAlignment="1">
      <alignment horizontal="center"/>
    </xf>
    <xf numFmtId="165" fontId="17" fillId="0" borderId="2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2" fontId="37" fillId="0" borderId="2" xfId="0" applyNumberFormat="1" applyFont="1" applyFill="1" applyBorder="1" applyAlignment="1">
      <alignment horizontal="center"/>
    </xf>
    <xf numFmtId="2" fontId="17" fillId="0" borderId="2" xfId="0" applyNumberFormat="1" applyFont="1" applyFill="1" applyBorder="1" applyAlignment="1">
      <alignment horizontal="center"/>
    </xf>
    <xf numFmtId="49" fontId="17" fillId="2" borderId="2" xfId="0" applyNumberFormat="1" applyFont="1" applyFill="1" applyBorder="1" applyAlignment="1">
      <alignment horizontal="center" vertical="center"/>
    </xf>
    <xf numFmtId="0" fontId="20" fillId="2" borderId="2" xfId="0" applyFont="1" applyFill="1" applyBorder="1"/>
    <xf numFmtId="2" fontId="20" fillId="2" borderId="2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0" fontId="15" fillId="0" borderId="2" xfId="0" applyFont="1" applyBorder="1"/>
    <xf numFmtId="4" fontId="17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/>
    <xf numFmtId="164" fontId="37" fillId="0" borderId="2" xfId="0" applyNumberFormat="1" applyFont="1" applyBorder="1" applyAlignment="1">
      <alignment horizontal="center"/>
    </xf>
    <xf numFmtId="0" fontId="15" fillId="0" borderId="2" xfId="0" applyFont="1" applyFill="1" applyBorder="1"/>
    <xf numFmtId="4" fontId="52" fillId="0" borderId="2" xfId="0" applyNumberFormat="1" applyFont="1" applyFill="1" applyBorder="1" applyAlignment="1">
      <alignment horizontal="left" vertical="center" wrapText="1"/>
    </xf>
    <xf numFmtId="4" fontId="17" fillId="0" borderId="2" xfId="0" applyNumberFormat="1" applyFont="1" applyFill="1" applyBorder="1" applyAlignment="1">
      <alignment horizontal="left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left" vertical="center" wrapText="1"/>
    </xf>
    <xf numFmtId="165" fontId="17" fillId="2" borderId="2" xfId="0" applyNumberFormat="1" applyFont="1" applyFill="1" applyBorder="1" applyAlignment="1">
      <alignment horizontal="center" vertical="center"/>
    </xf>
    <xf numFmtId="0" fontId="15" fillId="0" borderId="0" xfId="0" applyFont="1" applyBorder="1"/>
    <xf numFmtId="0" fontId="59" fillId="0" borderId="0" xfId="0" applyFont="1" applyBorder="1"/>
    <xf numFmtId="0" fontId="10" fillId="3" borderId="2" xfId="285" applyFont="1" applyFill="1" applyBorder="1" applyAlignment="1">
      <alignment horizontal="left" vertical="top" wrapText="1"/>
    </xf>
    <xf numFmtId="0" fontId="60" fillId="0" borderId="17" xfId="0" applyFont="1" applyBorder="1" applyAlignment="1">
      <alignment vertical="top" wrapText="1"/>
    </xf>
    <xf numFmtId="0" fontId="60" fillId="0" borderId="18" xfId="0" applyFont="1" applyBorder="1" applyAlignment="1">
      <alignment vertical="top" wrapText="1"/>
    </xf>
    <xf numFmtId="0" fontId="0" fillId="0" borderId="0" xfId="0" applyAlignment="1"/>
    <xf numFmtId="0" fontId="24" fillId="0" borderId="18" xfId="0" applyFont="1" applyBorder="1" applyAlignment="1">
      <alignment vertical="top" wrapText="1"/>
    </xf>
    <xf numFmtId="0" fontId="42" fillId="0" borderId="2" xfId="0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/>
    </xf>
    <xf numFmtId="3" fontId="24" fillId="0" borderId="2" xfId="0" applyNumberFormat="1" applyFont="1" applyBorder="1" applyAlignment="1">
      <alignment horizontal="center"/>
    </xf>
    <xf numFmtId="0" fontId="42" fillId="0" borderId="2" xfId="0" applyFont="1" applyFill="1" applyBorder="1" applyAlignment="1">
      <alignment vertical="center"/>
    </xf>
    <xf numFmtId="3" fontId="42" fillId="0" borderId="2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ill="1"/>
    <xf numFmtId="0" fontId="24" fillId="0" borderId="2" xfId="0" applyFont="1" applyFill="1" applyBorder="1" applyAlignment="1">
      <alignment vertical="center"/>
    </xf>
    <xf numFmtId="3" fontId="24" fillId="0" borderId="2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3" fontId="42" fillId="0" borderId="2" xfId="0" applyNumberFormat="1" applyFont="1" applyBorder="1" applyAlignment="1">
      <alignment vertical="center"/>
    </xf>
    <xf numFmtId="0" fontId="54" fillId="0" borderId="0" xfId="0" applyFont="1" applyAlignment="1">
      <alignment vertical="center" wrapText="1"/>
    </xf>
    <xf numFmtId="0" fontId="54" fillId="0" borderId="0" xfId="0" applyFont="1"/>
    <xf numFmtId="3" fontId="10" fillId="2" borderId="2" xfId="0" applyNumberFormat="1" applyFont="1" applyFill="1" applyBorder="1" applyAlignment="1">
      <alignment vertical="center" wrapText="1"/>
    </xf>
    <xf numFmtId="1" fontId="24" fillId="0" borderId="2" xfId="0" applyNumberFormat="1" applyFont="1" applyBorder="1" applyAlignment="1">
      <alignment vertical="center"/>
    </xf>
    <xf numFmtId="3" fontId="10" fillId="0" borderId="2" xfId="0" applyNumberFormat="1" applyFont="1" applyBorder="1" applyAlignment="1">
      <alignment vertical="center"/>
    </xf>
    <xf numFmtId="0" fontId="61" fillId="0" borderId="0" xfId="0" applyFont="1" applyAlignment="1">
      <alignment horizontal="center" vertical="center"/>
    </xf>
    <xf numFmtId="1" fontId="24" fillId="0" borderId="2" xfId="0" applyNumberFormat="1" applyFont="1" applyFill="1" applyBorder="1" applyAlignment="1">
      <alignment vertical="center"/>
    </xf>
    <xf numFmtId="0" fontId="61" fillId="0" borderId="0" xfId="0" applyFont="1"/>
    <xf numFmtId="0" fontId="10" fillId="3" borderId="2" xfId="0" applyFont="1" applyFill="1" applyBorder="1" applyAlignment="1">
      <alignment vertical="top" wrapText="1"/>
    </xf>
    <xf numFmtId="0" fontId="24" fillId="0" borderId="7" xfId="0" applyFont="1" applyBorder="1" applyAlignment="1">
      <alignment horizontal="center"/>
    </xf>
    <xf numFmtId="0" fontId="42" fillId="0" borderId="7" xfId="0" applyFont="1" applyBorder="1" applyAlignment="1">
      <alignment horizontal="center"/>
    </xf>
    <xf numFmtId="0" fontId="24" fillId="2" borderId="7" xfId="0" applyFont="1" applyFill="1" applyBorder="1" applyAlignment="1">
      <alignment horizontal="center" wrapText="1"/>
    </xf>
    <xf numFmtId="0" fontId="61" fillId="0" borderId="7" xfId="0" applyFont="1" applyBorder="1"/>
    <xf numFmtId="0" fontId="24" fillId="3" borderId="7" xfId="0" applyFont="1" applyFill="1" applyBorder="1" applyAlignment="1">
      <alignment horizontal="center"/>
    </xf>
    <xf numFmtId="0" fontId="24" fillId="3" borderId="7" xfId="0" applyFont="1" applyFill="1" applyBorder="1" applyAlignment="1">
      <alignment horizontal="left" vertical="center" wrapText="1"/>
    </xf>
    <xf numFmtId="0" fontId="24" fillId="3" borderId="2" xfId="0" applyFont="1" applyFill="1" applyBorder="1" applyAlignment="1">
      <alignment vertical="center" wrapText="1"/>
    </xf>
    <xf numFmtId="4" fontId="16" fillId="0" borderId="2" xfId="0" applyNumberFormat="1" applyFont="1" applyFill="1" applyBorder="1" applyAlignment="1">
      <alignment horizontal="right" vertical="center" indent="1"/>
    </xf>
    <xf numFmtId="0" fontId="16" fillId="0" borderId="2" xfId="0" applyNumberFormat="1" applyFont="1" applyFill="1" applyBorder="1" applyAlignment="1">
      <alignment horizontal="right" vertical="center" indent="1"/>
    </xf>
    <xf numFmtId="2" fontId="16" fillId="0" borderId="2" xfId="0" applyNumberFormat="1" applyFont="1" applyFill="1" applyBorder="1" applyAlignment="1">
      <alignment horizontal="right" vertical="center" indent="1"/>
    </xf>
    <xf numFmtId="0" fontId="16" fillId="3" borderId="3" xfId="0" applyFont="1" applyFill="1" applyBorder="1" applyAlignment="1">
      <alignment horizontal="left" vertical="center" wrapText="1"/>
    </xf>
    <xf numFmtId="0" fontId="16" fillId="3" borderId="2" xfId="0" applyFont="1" applyFill="1" applyBorder="1" applyAlignment="1">
      <alignment horizontal="left" vertical="center"/>
    </xf>
    <xf numFmtId="4" fontId="9" fillId="2" borderId="16" xfId="0" applyNumberFormat="1" applyFont="1" applyFill="1" applyBorder="1" applyAlignment="1">
      <alignment vertical="center"/>
    </xf>
    <xf numFmtId="4" fontId="9" fillId="2" borderId="15" xfId="0" applyNumberFormat="1" applyFont="1" applyFill="1" applyBorder="1" applyAlignment="1">
      <alignment vertical="center"/>
    </xf>
    <xf numFmtId="4" fontId="9" fillId="2" borderId="1" xfId="0" applyNumberFormat="1" applyFont="1" applyFill="1" applyBorder="1" applyAlignment="1">
      <alignment vertical="center"/>
    </xf>
    <xf numFmtId="4" fontId="9" fillId="2" borderId="16" xfId="0" applyNumberFormat="1" applyFont="1" applyFill="1" applyBorder="1" applyAlignment="1">
      <alignment vertical="center" wrapText="1"/>
    </xf>
    <xf numFmtId="4" fontId="9" fillId="2" borderId="15" xfId="0" applyNumberFormat="1" applyFont="1" applyFill="1" applyBorder="1" applyAlignment="1">
      <alignment vertical="center" wrapText="1"/>
    </xf>
    <xf numFmtId="4" fontId="9" fillId="2" borderId="1" xfId="0" applyNumberFormat="1" applyFont="1" applyFill="1" applyBorder="1" applyAlignment="1">
      <alignment vertical="center" wrapText="1"/>
    </xf>
    <xf numFmtId="4" fontId="10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Alignment="1">
      <alignment vertical="center"/>
    </xf>
    <xf numFmtId="0" fontId="24" fillId="2" borderId="19" xfId="0" applyFont="1" applyFill="1" applyBorder="1" applyAlignment="1">
      <alignment horizontal="center"/>
    </xf>
    <xf numFmtId="4" fontId="62" fillId="2" borderId="2" xfId="0" applyNumberFormat="1" applyFont="1" applyFill="1" applyBorder="1" applyAlignment="1">
      <alignment horizontal="center" vertical="center" wrapText="1"/>
    </xf>
    <xf numFmtId="4" fontId="10" fillId="2" borderId="12" xfId="0" applyNumberFormat="1" applyFont="1" applyFill="1" applyBorder="1" applyAlignment="1">
      <alignment horizontal="center" vertical="center" wrapText="1"/>
    </xf>
    <xf numFmtId="4" fontId="10" fillId="2" borderId="2" xfId="288" applyNumberFormat="1" applyFont="1" applyFill="1" applyBorder="1" applyAlignment="1">
      <alignment horizontal="center" vertical="center"/>
    </xf>
    <xf numFmtId="4" fontId="33" fillId="2" borderId="2" xfId="0" applyNumberFormat="1" applyFont="1" applyFill="1" applyBorder="1" applyAlignment="1">
      <alignment horizontal="center" vertical="center" wrapText="1"/>
    </xf>
    <xf numFmtId="4" fontId="33" fillId="2" borderId="2" xfId="58" applyNumberFormat="1" applyFont="1" applyFill="1" applyBorder="1" applyAlignment="1">
      <alignment horizontal="center" vertical="center" wrapText="1"/>
    </xf>
    <xf numFmtId="4" fontId="10" fillId="2" borderId="2" xfId="58" applyNumberFormat="1" applyFont="1" applyFill="1" applyBorder="1" applyAlignment="1">
      <alignment horizontal="center" vertical="center" wrapText="1"/>
    </xf>
    <xf numFmtId="4" fontId="63" fillId="2" borderId="2" xfId="0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 wrapText="1"/>
    </xf>
    <xf numFmtId="4" fontId="56" fillId="2" borderId="2" xfId="0" applyNumberFormat="1" applyFont="1" applyFill="1" applyBorder="1" applyAlignment="1">
      <alignment horizontal="center" vertical="center" wrapText="1"/>
    </xf>
    <xf numFmtId="4" fontId="9" fillId="2" borderId="12" xfId="0" applyNumberFormat="1" applyFont="1" applyFill="1" applyBorder="1" applyAlignment="1">
      <alignment horizontal="center" vertical="center" wrapText="1"/>
    </xf>
    <xf numFmtId="4" fontId="56" fillId="2" borderId="2" xfId="0" applyNumberFormat="1" applyFont="1" applyFill="1" applyBorder="1" applyAlignment="1">
      <alignment horizontal="center" vertical="center"/>
    </xf>
    <xf numFmtId="4" fontId="64" fillId="2" borderId="2" xfId="0" applyNumberFormat="1" applyFont="1" applyFill="1" applyBorder="1" applyAlignment="1">
      <alignment horizontal="center" vertical="center"/>
    </xf>
    <xf numFmtId="4" fontId="9" fillId="2" borderId="12" xfId="0" applyNumberFormat="1" applyFont="1" applyFill="1" applyBorder="1" applyAlignment="1">
      <alignment horizontal="center" vertical="center"/>
    </xf>
    <xf numFmtId="4" fontId="63" fillId="2" borderId="2" xfId="0" applyNumberFormat="1" applyFont="1" applyFill="1" applyBorder="1" applyAlignment="1">
      <alignment horizontal="center" vertical="center"/>
    </xf>
    <xf numFmtId="4" fontId="10" fillId="2" borderId="12" xfId="0" applyNumberFormat="1" applyFont="1" applyFill="1" applyBorder="1" applyAlignment="1">
      <alignment horizontal="center" vertical="center"/>
    </xf>
    <xf numFmtId="4" fontId="24" fillId="2" borderId="2" xfId="0" applyNumberFormat="1" applyFont="1" applyFill="1" applyBorder="1" applyAlignment="1">
      <alignment horizontal="right" vertical="center" indent="1"/>
    </xf>
    <xf numFmtId="0" fontId="60" fillId="0" borderId="2" xfId="0" applyFont="1" applyBorder="1" applyAlignment="1">
      <alignment horizontal="center"/>
    </xf>
    <xf numFmtId="4" fontId="33" fillId="2" borderId="2" xfId="0" applyNumberFormat="1" applyFont="1" applyFill="1" applyBorder="1" applyAlignment="1">
      <alignment horizontal="right" vertical="center" indent="1"/>
    </xf>
    <xf numFmtId="4" fontId="24" fillId="2" borderId="12" xfId="0" applyNumberFormat="1" applyFont="1" applyFill="1" applyBorder="1" applyAlignment="1">
      <alignment horizontal="right" vertical="center" indent="1"/>
    </xf>
    <xf numFmtId="0" fontId="24" fillId="2" borderId="0" xfId="0" applyFont="1" applyFill="1" applyAlignment="1">
      <alignment vertical="center"/>
    </xf>
    <xf numFmtId="4" fontId="24" fillId="2" borderId="3" xfId="0" applyNumberFormat="1" applyFont="1" applyFill="1" applyBorder="1" applyAlignment="1">
      <alignment horizontal="right" vertical="center" indent="1"/>
    </xf>
    <xf numFmtId="4" fontId="65" fillId="2" borderId="2" xfId="0" applyNumberFormat="1" applyFont="1" applyFill="1" applyBorder="1" applyAlignment="1">
      <alignment horizontal="right" vertical="center" indent="1"/>
    </xf>
    <xf numFmtId="4" fontId="24" fillId="2" borderId="20" xfId="0" applyNumberFormat="1" applyFont="1" applyFill="1" applyBorder="1" applyAlignment="1">
      <alignment horizontal="right" vertical="center" indent="1"/>
    </xf>
    <xf numFmtId="0" fontId="24" fillId="3" borderId="2" xfId="0" applyFont="1" applyFill="1" applyBorder="1" applyAlignment="1"/>
    <xf numFmtId="4" fontId="9" fillId="5" borderId="2" xfId="0" applyNumberFormat="1" applyFont="1" applyFill="1" applyBorder="1" applyAlignment="1">
      <alignment horizontal="center" vertical="center"/>
    </xf>
    <xf numFmtId="4" fontId="10" fillId="5" borderId="2" xfId="14" applyNumberFormat="1" applyFont="1" applyFill="1" applyBorder="1" applyAlignment="1">
      <alignment horizontal="center" vertical="center" wrapText="1"/>
    </xf>
    <xf numFmtId="3" fontId="37" fillId="10" borderId="4" xfId="354" applyNumberFormat="1" applyFont="1" applyFill="1" applyBorder="1" applyAlignment="1">
      <alignment horizontal="center" vertical="center"/>
    </xf>
    <xf numFmtId="4" fontId="37" fillId="10" borderId="4" xfId="0" applyNumberFormat="1" applyFont="1" applyFill="1" applyBorder="1" applyAlignment="1">
      <alignment horizontal="center" vertical="center"/>
    </xf>
    <xf numFmtId="4" fontId="37" fillId="10" borderId="4" xfId="0" applyNumberFormat="1" applyFont="1" applyFill="1" applyBorder="1" applyAlignment="1">
      <alignment horizontal="center" vertical="center" wrapText="1"/>
    </xf>
    <xf numFmtId="4" fontId="37" fillId="10" borderId="4" xfId="354" applyNumberFormat="1" applyFont="1" applyFill="1" applyBorder="1" applyAlignment="1">
      <alignment horizontal="center" vertical="center"/>
    </xf>
    <xf numFmtId="4" fontId="37" fillId="10" borderId="4" xfId="354" applyNumberFormat="1" applyFont="1" applyFill="1" applyBorder="1" applyAlignment="1">
      <alignment horizontal="center" vertical="center" wrapText="1"/>
    </xf>
    <xf numFmtId="4" fontId="39" fillId="10" borderId="4" xfId="0" applyNumberFormat="1" applyFont="1" applyFill="1" applyBorder="1"/>
    <xf numFmtId="4" fontId="37" fillId="10" borderId="0" xfId="0" applyNumberFormat="1" applyFont="1" applyFill="1" applyBorder="1" applyAlignment="1">
      <alignment vertical="center"/>
    </xf>
    <xf numFmtId="4" fontId="37" fillId="10" borderId="0" xfId="0" applyNumberFormat="1" applyFont="1" applyFill="1" applyAlignment="1">
      <alignment vertical="center"/>
    </xf>
    <xf numFmtId="0" fontId="37" fillId="10" borderId="0" xfId="0" applyFont="1" applyFill="1" applyAlignment="1">
      <alignment vertical="center"/>
    </xf>
    <xf numFmtId="4" fontId="37" fillId="0" borderId="4" xfId="0" applyNumberFormat="1" applyFont="1" applyFill="1" applyBorder="1" applyAlignment="1">
      <alignment horizontal="center" vertical="center" wrapText="1"/>
    </xf>
    <xf numFmtId="2" fontId="66" fillId="0" borderId="0" xfId="0" applyNumberFormat="1" applyFont="1" applyAlignment="1">
      <alignment horizontal="center"/>
    </xf>
    <xf numFmtId="4" fontId="37" fillId="0" borderId="4" xfId="354" applyNumberFormat="1" applyFont="1" applyFill="1" applyBorder="1" applyAlignment="1">
      <alignment horizontal="center" vertical="center"/>
    </xf>
    <xf numFmtId="4" fontId="43" fillId="10" borderId="4" xfId="0" applyNumberFormat="1" applyFont="1" applyFill="1" applyBorder="1" applyAlignment="1">
      <alignment horizontal="center" vertical="center"/>
    </xf>
    <xf numFmtId="4" fontId="43" fillId="0" borderId="4" xfId="0" applyNumberFormat="1" applyFont="1" applyFill="1" applyBorder="1" applyAlignment="1">
      <alignment horizontal="center" vertical="center"/>
    </xf>
    <xf numFmtId="4" fontId="37" fillId="0" borderId="4" xfId="0" applyNumberFormat="1" applyFont="1" applyFill="1" applyBorder="1" applyAlignment="1">
      <alignment horizontal="center" vertical="center"/>
    </xf>
    <xf numFmtId="0" fontId="66" fillId="10" borderId="0" xfId="0" applyFont="1" applyFill="1" applyBorder="1"/>
    <xf numFmtId="0" fontId="66" fillId="10" borderId="0" xfId="0" applyFont="1" applyFill="1"/>
    <xf numFmtId="4" fontId="66" fillId="10" borderId="0" xfId="0" applyNumberFormat="1" applyFont="1" applyFill="1" applyBorder="1"/>
    <xf numFmtId="0" fontId="66" fillId="0" borderId="0" xfId="0" applyFont="1"/>
    <xf numFmtId="3" fontId="37" fillId="10" borderId="4" xfId="0" applyNumberFormat="1" applyFont="1" applyFill="1" applyBorder="1" applyAlignment="1">
      <alignment horizontal="center" vertical="center" wrapText="1"/>
    </xf>
    <xf numFmtId="43" fontId="39" fillId="0" borderId="4" xfId="1222" applyFont="1" applyFill="1" applyBorder="1" applyAlignment="1" applyProtection="1">
      <alignment horizontal="center"/>
    </xf>
    <xf numFmtId="4" fontId="37" fillId="0" borderId="4" xfId="354" applyNumberFormat="1" applyFont="1" applyFill="1" applyBorder="1" applyAlignment="1">
      <alignment horizontal="center" vertical="center" wrapText="1"/>
    </xf>
    <xf numFmtId="4" fontId="39" fillId="0" borderId="4" xfId="0" applyNumberFormat="1" applyFont="1" applyFill="1" applyBorder="1"/>
    <xf numFmtId="2" fontId="39" fillId="0" borderId="0" xfId="0" applyNumberFormat="1" applyFont="1" applyAlignment="1">
      <alignment horizontal="center"/>
    </xf>
    <xf numFmtId="4" fontId="37" fillId="3" borderId="4" xfId="0" applyNumberFormat="1" applyFont="1" applyFill="1" applyBorder="1" applyAlignment="1">
      <alignment horizontal="center" vertical="center" wrapText="1"/>
    </xf>
    <xf numFmtId="0" fontId="60" fillId="3" borderId="2" xfId="0" applyFont="1" applyFill="1" applyBorder="1"/>
    <xf numFmtId="0" fontId="60" fillId="3" borderId="2" xfId="0" applyFont="1" applyFill="1" applyBorder="1" applyAlignment="1">
      <alignment horizontal="center" vertical="center"/>
    </xf>
    <xf numFmtId="0" fontId="60" fillId="3" borderId="0" xfId="0" applyFont="1" applyFill="1"/>
    <xf numFmtId="0" fontId="27" fillId="3" borderId="2" xfId="0" applyNumberFormat="1" applyFont="1" applyFill="1" applyBorder="1" applyAlignment="1" applyProtection="1">
      <alignment horizontal="center"/>
    </xf>
    <xf numFmtId="0" fontId="27" fillId="3" borderId="2" xfId="0" applyNumberFormat="1" applyFont="1" applyFill="1" applyBorder="1" applyAlignment="1" applyProtection="1">
      <alignment horizontal="center" vertical="center"/>
    </xf>
    <xf numFmtId="0" fontId="60" fillId="3" borderId="2" xfId="0" applyFont="1" applyFill="1" applyBorder="1" applyAlignment="1">
      <alignment horizontal="center" vertical="center" wrapText="1"/>
    </xf>
    <xf numFmtId="0" fontId="60" fillId="0" borderId="2" xfId="0" applyFont="1" applyBorder="1"/>
    <xf numFmtId="0" fontId="27" fillId="0" borderId="2" xfId="0" applyNumberFormat="1" applyFont="1" applyFill="1" applyBorder="1" applyAlignment="1" applyProtection="1">
      <alignment horizontal="center"/>
    </xf>
    <xf numFmtId="0" fontId="60" fillId="0" borderId="0" xfId="0" applyFont="1"/>
    <xf numFmtId="49" fontId="25" fillId="0" borderId="2" xfId="286" applyNumberFormat="1" applyFont="1" applyFill="1" applyBorder="1" applyAlignment="1" applyProtection="1">
      <alignment horizontal="center" wrapText="1"/>
      <protection locked="0" hidden="1"/>
    </xf>
    <xf numFmtId="0" fontId="67" fillId="0" borderId="2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2" xfId="0" applyFont="1" applyFill="1" applyBorder="1"/>
    <xf numFmtId="0" fontId="60" fillId="0" borderId="0" xfId="0" applyFont="1" applyFill="1"/>
    <xf numFmtId="0" fontId="60" fillId="0" borderId="2" xfId="0" applyFont="1" applyBorder="1" applyAlignment="1">
      <alignment horizontal="center" vertical="center"/>
    </xf>
    <xf numFmtId="0" fontId="60" fillId="0" borderId="2" xfId="0" applyFont="1" applyBorder="1" applyAlignment="1"/>
    <xf numFmtId="0" fontId="60" fillId="11" borderId="0" xfId="0" applyFont="1" applyFill="1"/>
    <xf numFmtId="0" fontId="10" fillId="12" borderId="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10" fillId="12" borderId="3" xfId="0" applyFont="1" applyFill="1" applyBorder="1" applyAlignment="1">
      <alignment horizontal="left" vertical="center"/>
    </xf>
    <xf numFmtId="0" fontId="34" fillId="0" borderId="2" xfId="0" applyFont="1" applyBorder="1"/>
    <xf numFmtId="0" fontId="34" fillId="0" borderId="2" xfId="0" applyFont="1" applyFill="1" applyBorder="1"/>
    <xf numFmtId="0" fontId="24" fillId="0" borderId="2" xfId="0" applyFont="1" applyFill="1" applyBorder="1"/>
    <xf numFmtId="4" fontId="16" fillId="0" borderId="6" xfId="0" applyNumberFormat="1" applyFont="1" applyBorder="1" applyAlignment="1">
      <alignment horizontal="left" vertical="center" wrapText="1"/>
    </xf>
    <xf numFmtId="4" fontId="16" fillId="3" borderId="6" xfId="0" applyNumberFormat="1" applyFont="1" applyFill="1" applyBorder="1" applyAlignment="1">
      <alignment horizontal="left" vertical="center" wrapText="1"/>
    </xf>
    <xf numFmtId="4" fontId="30" fillId="3" borderId="6" xfId="0" applyNumberFormat="1" applyFont="1" applyFill="1" applyBorder="1" applyAlignment="1">
      <alignment horizontal="left" vertical="center" wrapText="1"/>
    </xf>
    <xf numFmtId="4" fontId="30" fillId="0" borderId="6" xfId="0" applyNumberFormat="1" applyFont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/>
    </xf>
    <xf numFmtId="4" fontId="10" fillId="2" borderId="15" xfId="0" applyNumberFormat="1" applyFont="1" applyFill="1" applyBorder="1" applyAlignment="1">
      <alignment horizontal="left" vertical="center" wrapText="1"/>
    </xf>
    <xf numFmtId="0" fontId="30" fillId="3" borderId="2" xfId="0" applyFont="1" applyFill="1" applyBorder="1" applyAlignment="1">
      <alignment horizontal="left" vertical="top" wrapText="1"/>
    </xf>
    <xf numFmtId="0" fontId="10" fillId="3" borderId="6" xfId="0" applyFont="1" applyFill="1" applyBorder="1" applyAlignment="1">
      <alignment vertical="top" wrapText="1"/>
    </xf>
    <xf numFmtId="0" fontId="10" fillId="3" borderId="16" xfId="0" applyFont="1" applyFill="1" applyBorder="1" applyAlignment="1">
      <alignment vertical="top"/>
    </xf>
    <xf numFmtId="0" fontId="10" fillId="3" borderId="16" xfId="0" applyFont="1" applyFill="1" applyBorder="1" applyAlignment="1">
      <alignment vertical="center" wrapText="1"/>
    </xf>
    <xf numFmtId="0" fontId="10" fillId="3" borderId="16" xfId="0" applyFont="1" applyFill="1" applyBorder="1" applyAlignment="1">
      <alignment vertical="top" wrapText="1"/>
    </xf>
    <xf numFmtId="0" fontId="10" fillId="3" borderId="9" xfId="0" applyFont="1" applyFill="1" applyBorder="1" applyAlignment="1">
      <alignment vertical="top" wrapText="1"/>
    </xf>
    <xf numFmtId="0" fontId="10" fillId="3" borderId="9" xfId="0" applyFont="1" applyFill="1" applyBorder="1" applyAlignment="1">
      <alignment vertical="top"/>
    </xf>
    <xf numFmtId="49" fontId="9" fillId="0" borderId="16" xfId="0" applyNumberFormat="1" applyFont="1" applyBorder="1"/>
    <xf numFmtId="4" fontId="10" fillId="13" borderId="4" xfId="354" applyNumberFormat="1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left" vertical="center" wrapText="1"/>
    </xf>
    <xf numFmtId="0" fontId="10" fillId="13" borderId="4" xfId="0" applyFont="1" applyFill="1" applyBorder="1" applyAlignment="1">
      <alignment horizontal="left" vertical="center"/>
    </xf>
    <xf numFmtId="0" fontId="16" fillId="3" borderId="4" xfId="0" applyFont="1" applyFill="1" applyBorder="1" applyAlignment="1">
      <alignment vertical="center"/>
    </xf>
    <xf numFmtId="4" fontId="10" fillId="13" borderId="4" xfId="0" applyNumberFormat="1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wrapText="1"/>
    </xf>
    <xf numFmtId="0" fontId="10" fillId="3" borderId="2" xfId="0" applyNumberFormat="1" applyFont="1" applyFill="1" applyBorder="1" applyAlignment="1" applyProtection="1">
      <alignment horizontal="left"/>
    </xf>
    <xf numFmtId="0" fontId="10" fillId="3" borderId="2" xfId="0" applyFont="1" applyFill="1" applyBorder="1" applyAlignment="1">
      <alignment horizontal="left"/>
    </xf>
    <xf numFmtId="0" fontId="24" fillId="3" borderId="2" xfId="0" applyFont="1" applyFill="1" applyBorder="1" applyAlignment="1">
      <alignment horizontal="left"/>
    </xf>
    <xf numFmtId="4" fontId="10" fillId="5" borderId="2" xfId="354" applyNumberFormat="1" applyFont="1" applyFill="1" applyBorder="1" applyAlignment="1">
      <alignment horizontal="center" vertical="center"/>
    </xf>
    <xf numFmtId="165" fontId="43" fillId="2" borderId="2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4" fontId="10" fillId="2" borderId="2" xfId="0" applyNumberFormat="1" applyFont="1" applyFill="1" applyBorder="1" applyAlignment="1">
      <alignment vertical="center" wrapText="1"/>
    </xf>
    <xf numFmtId="4" fontId="44" fillId="0" borderId="2" xfId="0" applyNumberFormat="1" applyFont="1" applyBorder="1" applyAlignment="1">
      <alignment horizontal="center"/>
    </xf>
    <xf numFmtId="0" fontId="10" fillId="3" borderId="2" xfId="0" applyFont="1" applyFill="1" applyBorder="1"/>
    <xf numFmtId="0" fontId="44" fillId="0" borderId="9" xfId="0" applyFont="1" applyBorder="1"/>
    <xf numFmtId="0" fontId="44" fillId="0" borderId="21" xfId="0" applyFont="1" applyBorder="1"/>
    <xf numFmtId="165" fontId="9" fillId="2" borderId="2" xfId="0" applyNumberFormat="1" applyFont="1" applyFill="1" applyBorder="1" applyAlignment="1">
      <alignment horizontal="center" vertical="center" wrapText="1"/>
    </xf>
    <xf numFmtId="165" fontId="44" fillId="0" borderId="0" xfId="0" applyNumberFormat="1" applyFont="1"/>
    <xf numFmtId="0" fontId="11" fillId="0" borderId="0" xfId="0" applyFont="1"/>
    <xf numFmtId="0" fontId="51" fillId="2" borderId="2" xfId="0" applyFont="1" applyFill="1" applyBorder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10" fillId="0" borderId="0" xfId="0" applyFont="1"/>
    <xf numFmtId="4" fontId="10" fillId="0" borderId="9" xfId="0" applyNumberFormat="1" applyFont="1" applyBorder="1" applyAlignment="1">
      <alignment horizontal="center"/>
    </xf>
    <xf numFmtId="0" fontId="10" fillId="0" borderId="6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6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/>
    </xf>
    <xf numFmtId="4" fontId="10" fillId="0" borderId="16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4" fontId="10" fillId="2" borderId="1" xfId="0" applyNumberFormat="1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 wrapText="1"/>
    </xf>
    <xf numFmtId="0" fontId="10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44" fillId="2" borderId="0" xfId="0" applyFont="1" applyFill="1"/>
    <xf numFmtId="4" fontId="10" fillId="0" borderId="1" xfId="0" applyNumberFormat="1" applyFont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4" fontId="10" fillId="0" borderId="6" xfId="0" applyNumberFormat="1" applyFont="1" applyBorder="1" applyAlignment="1">
      <alignment horizontal="center" vertical="center" wrapText="1"/>
    </xf>
    <xf numFmtId="4" fontId="10" fillId="0" borderId="2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/>
    </xf>
    <xf numFmtId="0" fontId="10" fillId="0" borderId="6" xfId="0" applyFont="1" applyBorder="1"/>
    <xf numFmtId="0" fontId="10" fillId="0" borderId="0" xfId="0" applyFont="1" applyAlignment="1">
      <alignment horizontal="center"/>
    </xf>
    <xf numFmtId="3" fontId="51" fillId="0" borderId="2" xfId="0" applyNumberFormat="1" applyFont="1" applyBorder="1" applyAlignment="1">
      <alignment horizontal="center" vertical="center"/>
    </xf>
    <xf numFmtId="4" fontId="9" fillId="3" borderId="2" xfId="0" applyNumberFormat="1" applyFont="1" applyFill="1" applyBorder="1" applyAlignment="1">
      <alignment vertical="center"/>
    </xf>
    <xf numFmtId="4" fontId="9" fillId="3" borderId="2" xfId="0" applyNumberFormat="1" applyFont="1" applyFill="1" applyBorder="1" applyAlignment="1">
      <alignment horizontal="left" vertical="center"/>
    </xf>
    <xf numFmtId="0" fontId="10" fillId="3" borderId="2" xfId="0" applyNumberFormat="1" applyFont="1" applyFill="1" applyBorder="1" applyAlignment="1">
      <alignment horizontal="left" wrapText="1"/>
    </xf>
    <xf numFmtId="0" fontId="10" fillId="3" borderId="3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6" fillId="3" borderId="1" xfId="0" applyFont="1" applyFill="1" applyBorder="1" applyAlignment="1">
      <alignment horizontal="left" vertical="center"/>
    </xf>
    <xf numFmtId="4" fontId="10" fillId="10" borderId="2" xfId="0" applyNumberFormat="1" applyFont="1" applyFill="1" applyBorder="1" applyAlignment="1">
      <alignment horizontal="center" vertical="center"/>
    </xf>
    <xf numFmtId="0" fontId="68" fillId="0" borderId="2" xfId="0" applyFont="1" applyBorder="1"/>
    <xf numFmtId="4" fontId="10" fillId="10" borderId="2" xfId="0" applyNumberFormat="1" applyFont="1" applyFill="1" applyBorder="1" applyAlignment="1">
      <alignment vertical="center"/>
    </xf>
    <xf numFmtId="4" fontId="10" fillId="10" borderId="0" xfId="0" applyNumberFormat="1" applyFont="1" applyFill="1" applyAlignment="1">
      <alignment vertical="center"/>
    </xf>
    <xf numFmtId="4" fontId="9" fillId="10" borderId="2" xfId="0" applyNumberFormat="1" applyFont="1" applyFill="1" applyBorder="1" applyAlignment="1">
      <alignment horizontal="center" vertical="center"/>
    </xf>
    <xf numFmtId="4" fontId="10" fillId="10" borderId="2" xfId="0" applyNumberFormat="1" applyFont="1" applyFill="1" applyBorder="1" applyAlignment="1">
      <alignment vertical="center" wrapText="1"/>
    </xf>
    <xf numFmtId="0" fontId="10" fillId="13" borderId="1" xfId="1221" applyFont="1" applyFill="1" applyBorder="1" applyAlignment="1"/>
    <xf numFmtId="0" fontId="68" fillId="3" borderId="2" xfId="0" applyFont="1" applyFill="1" applyBorder="1"/>
    <xf numFmtId="4" fontId="10" fillId="13" borderId="2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left" vertical="center"/>
    </xf>
    <xf numFmtId="4" fontId="9" fillId="0" borderId="2" xfId="0" applyNumberFormat="1" applyFont="1" applyFill="1" applyBorder="1" applyAlignment="1">
      <alignment horizontal="left" vertical="center"/>
    </xf>
    <xf numFmtId="4" fontId="9" fillId="2" borderId="2" xfId="0" applyNumberFormat="1" applyFont="1" applyFill="1" applyBorder="1" applyAlignment="1">
      <alignment horizontal="center" vertical="center"/>
    </xf>
    <xf numFmtId="4" fontId="9" fillId="2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4" fontId="9" fillId="0" borderId="16" xfId="0" applyNumberFormat="1" applyFont="1" applyFill="1" applyBorder="1" applyAlignment="1">
      <alignment horizontal="left" vertical="center"/>
    </xf>
    <xf numFmtId="4" fontId="9" fillId="0" borderId="1" xfId="0" applyNumberFormat="1" applyFont="1" applyFill="1" applyBorder="1" applyAlignment="1">
      <alignment horizontal="left" vertical="center"/>
    </xf>
    <xf numFmtId="4" fontId="9" fillId="2" borderId="16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68" fillId="0" borderId="2" xfId="0" applyFont="1" applyFill="1" applyBorder="1"/>
    <xf numFmtId="0" fontId="24" fillId="0" borderId="7" xfId="0" applyFont="1" applyFill="1" applyBorder="1" applyAlignment="1">
      <alignment horizontal="center"/>
    </xf>
    <xf numFmtId="0" fontId="49" fillId="0" borderId="7" xfId="0" applyFont="1" applyFill="1" applyBorder="1" applyAlignment="1">
      <alignment horizontal="center" vertical="center" wrapText="1"/>
    </xf>
    <xf numFmtId="4" fontId="49" fillId="0" borderId="7" xfId="0" applyNumberFormat="1" applyFont="1" applyFill="1" applyBorder="1" applyAlignment="1">
      <alignment horizontal="center" vertical="center" wrapText="1"/>
    </xf>
    <xf numFmtId="0" fontId="9" fillId="0" borderId="2" xfId="285" applyFont="1" applyFill="1" applyBorder="1" applyAlignment="1">
      <alignment horizontal="left" vertical="top" wrapText="1"/>
    </xf>
    <xf numFmtId="4" fontId="10" fillId="0" borderId="2" xfId="0" applyNumberFormat="1" applyFont="1" applyFill="1" applyBorder="1" applyAlignment="1">
      <alignment vertical="center"/>
    </xf>
    <xf numFmtId="4" fontId="10" fillId="14" borderId="2" xfId="0" applyNumberFormat="1" applyFont="1" applyFill="1" applyBorder="1" applyAlignment="1">
      <alignment horizontal="center" vertical="center" wrapText="1"/>
    </xf>
    <xf numFmtId="4" fontId="10" fillId="4" borderId="2" xfId="0" applyNumberFormat="1" applyFont="1" applyFill="1" applyBorder="1" applyAlignment="1">
      <alignment horizontal="center" vertical="center" wrapText="1"/>
    </xf>
    <xf numFmtId="4" fontId="10" fillId="4" borderId="2" xfId="0" applyNumberFormat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38" fillId="4" borderId="2" xfId="0" applyFont="1" applyFill="1" applyBorder="1"/>
    <xf numFmtId="4" fontId="17" fillId="4" borderId="2" xfId="0" applyNumberFormat="1" applyFont="1" applyFill="1" applyBorder="1" applyAlignment="1">
      <alignment horizontal="center" vertical="center"/>
    </xf>
    <xf numFmtId="4" fontId="52" fillId="4" borderId="2" xfId="0" applyNumberFormat="1" applyFont="1" applyFill="1" applyBorder="1" applyAlignment="1">
      <alignment horizontal="center" vertical="center"/>
    </xf>
    <xf numFmtId="0" fontId="60" fillId="4" borderId="18" xfId="0" applyFont="1" applyFill="1" applyBorder="1" applyAlignment="1">
      <alignment vertical="top" wrapText="1"/>
    </xf>
    <xf numFmtId="0" fontId="70" fillId="15" borderId="2" xfId="0" applyFont="1" applyFill="1" applyBorder="1" applyAlignment="1">
      <alignment wrapText="1"/>
    </xf>
    <xf numFmtId="4" fontId="9" fillId="4" borderId="2" xfId="0" applyNumberFormat="1" applyFont="1" applyFill="1" applyBorder="1" applyAlignment="1">
      <alignment horizontal="center" vertical="center"/>
    </xf>
    <xf numFmtId="0" fontId="70" fillId="4" borderId="2" xfId="0" applyFont="1" applyFill="1" applyBorder="1" applyAlignment="1">
      <alignment wrapText="1"/>
    </xf>
    <xf numFmtId="4" fontId="10" fillId="4" borderId="2" xfId="14" applyNumberFormat="1" applyFont="1" applyFill="1" applyBorder="1" applyAlignment="1">
      <alignment horizontal="center" vertical="center" wrapText="1"/>
    </xf>
    <xf numFmtId="4" fontId="47" fillId="14" borderId="6" xfId="0" applyNumberFormat="1" applyFont="1" applyFill="1" applyBorder="1" applyAlignment="1">
      <alignment horizontal="center" vertical="center" wrapText="1"/>
    </xf>
    <xf numFmtId="4" fontId="47" fillId="0" borderId="6" xfId="0" applyNumberFormat="1" applyFont="1" applyFill="1" applyBorder="1" applyAlignment="1">
      <alignment horizontal="center" vertical="center" wrapText="1"/>
    </xf>
    <xf numFmtId="3" fontId="10" fillId="14" borderId="2" xfId="0" applyNumberFormat="1" applyFont="1" applyFill="1" applyBorder="1" applyAlignment="1">
      <alignment horizontal="center" vertical="center"/>
    </xf>
    <xf numFmtId="3" fontId="10" fillId="14" borderId="2" xfId="0" applyNumberFormat="1" applyFont="1" applyFill="1" applyBorder="1" applyAlignment="1">
      <alignment horizontal="center" vertical="center" wrapText="1"/>
    </xf>
    <xf numFmtId="3" fontId="10" fillId="9" borderId="2" xfId="0" applyNumberFormat="1" applyFont="1" applyFill="1" applyBorder="1" applyAlignment="1">
      <alignment horizontal="center" vertical="center"/>
    </xf>
    <xf numFmtId="3" fontId="10" fillId="9" borderId="2" xfId="0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3" fontId="37" fillId="0" borderId="2" xfId="0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left" vertical="center"/>
    </xf>
    <xf numFmtId="0" fontId="37" fillId="0" borderId="2" xfId="0" applyFont="1" applyFill="1" applyBorder="1" applyAlignment="1">
      <alignment vertical="center"/>
    </xf>
    <xf numFmtId="0" fontId="72" fillId="0" borderId="2" xfId="0" applyFont="1" applyFill="1" applyBorder="1" applyAlignment="1">
      <alignment vertical="center"/>
    </xf>
    <xf numFmtId="0" fontId="56" fillId="0" borderId="2" xfId="0" applyFont="1" applyFill="1" applyBorder="1" applyAlignment="1">
      <alignment horizontal="left" vertical="top" wrapText="1"/>
    </xf>
    <xf numFmtId="0" fontId="37" fillId="0" borderId="2" xfId="0" applyFont="1" applyFill="1" applyBorder="1" applyAlignment="1">
      <alignment horizontal="left" vertical="top" wrapText="1"/>
    </xf>
    <xf numFmtId="0" fontId="38" fillId="0" borderId="2" xfId="0" applyFont="1" applyFill="1" applyBorder="1" applyAlignment="1">
      <alignment horizontal="left" vertical="top" wrapText="1"/>
    </xf>
    <xf numFmtId="0" fontId="37" fillId="0" borderId="2" xfId="0" applyFont="1" applyFill="1" applyBorder="1" applyAlignment="1"/>
    <xf numFmtId="0" fontId="73" fillId="0" borderId="2" xfId="0" applyFont="1" applyFill="1" applyBorder="1"/>
    <xf numFmtId="0" fontId="38" fillId="0" borderId="2" xfId="0" applyFont="1" applyFill="1" applyBorder="1"/>
    <xf numFmtId="0" fontId="72" fillId="0" borderId="5" xfId="0" applyFont="1" applyFill="1" applyBorder="1" applyAlignment="1">
      <alignment horizontal="left" vertical="top" wrapText="1"/>
    </xf>
    <xf numFmtId="0" fontId="56" fillId="0" borderId="5" xfId="0" applyFont="1" applyFill="1" applyBorder="1" applyAlignment="1">
      <alignment horizontal="left" vertical="top" wrapText="1"/>
    </xf>
    <xf numFmtId="4" fontId="37" fillId="0" borderId="1" xfId="0" applyNumberFormat="1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left" vertical="top" wrapText="1"/>
    </xf>
    <xf numFmtId="0" fontId="37" fillId="0" borderId="6" xfId="0" applyFont="1" applyFill="1" applyBorder="1" applyAlignment="1">
      <alignment horizontal="left" vertical="top" wrapText="1"/>
    </xf>
    <xf numFmtId="0" fontId="37" fillId="0" borderId="2" xfId="0" applyFont="1" applyFill="1" applyBorder="1" applyAlignment="1">
      <alignment vertical="center" wrapText="1"/>
    </xf>
    <xf numFmtId="4" fontId="37" fillId="0" borderId="6" xfId="0" applyNumberFormat="1" applyFont="1" applyFill="1" applyBorder="1" applyAlignment="1">
      <alignment horizontal="left" vertical="center"/>
    </xf>
    <xf numFmtId="0" fontId="37" fillId="0" borderId="2" xfId="0" applyFont="1" applyFill="1" applyBorder="1" applyAlignment="1">
      <alignment horizontal="left" vertical="center" wrapText="1"/>
    </xf>
    <xf numFmtId="4" fontId="43" fillId="0" borderId="2" xfId="285" applyNumberFormat="1" applyFont="1" applyFill="1" applyBorder="1" applyAlignment="1">
      <alignment horizontal="left" vertical="center" wrapText="1"/>
    </xf>
    <xf numFmtId="0" fontId="37" fillId="0" borderId="2" xfId="285" applyFont="1" applyFill="1" applyBorder="1" applyAlignment="1">
      <alignment horizontal="left" vertical="top" wrapText="1"/>
    </xf>
    <xf numFmtId="4" fontId="43" fillId="0" borderId="2" xfId="0" applyNumberFormat="1" applyFont="1" applyFill="1" applyBorder="1" applyAlignment="1">
      <alignment horizontal="left" vertical="center" wrapText="1"/>
    </xf>
    <xf numFmtId="4" fontId="37" fillId="0" borderId="2" xfId="0" applyNumberFormat="1" applyFont="1" applyFill="1" applyBorder="1" applyAlignment="1">
      <alignment horizontal="left" vertical="center"/>
    </xf>
    <xf numFmtId="0" fontId="43" fillId="0" borderId="2" xfId="0" applyFont="1" applyFill="1" applyBorder="1" applyAlignment="1">
      <alignment horizontal="left" vertical="top" wrapText="1"/>
    </xf>
    <xf numFmtId="4" fontId="37" fillId="0" borderId="2" xfId="0" applyNumberFormat="1" applyFont="1" applyFill="1" applyBorder="1" applyAlignment="1">
      <alignment horizontal="left" vertical="center" wrapText="1"/>
    </xf>
    <xf numFmtId="0" fontId="37" fillId="0" borderId="2" xfId="3" applyFont="1" applyFill="1" applyBorder="1" applyAlignment="1">
      <alignment horizontal="left" vertical="top" wrapText="1"/>
    </xf>
    <xf numFmtId="4" fontId="43" fillId="0" borderId="2" xfId="0" applyNumberFormat="1" applyFont="1" applyFill="1" applyBorder="1" applyAlignment="1">
      <alignment horizontal="left" vertical="center"/>
    </xf>
    <xf numFmtId="0" fontId="43" fillId="0" borderId="2" xfId="285" applyFont="1" applyFill="1" applyBorder="1" applyAlignment="1">
      <alignment vertical="center" wrapText="1"/>
    </xf>
    <xf numFmtId="0" fontId="37" fillId="0" borderId="2" xfId="3" applyFont="1" applyFill="1" applyBorder="1" applyAlignment="1">
      <alignment wrapText="1"/>
    </xf>
    <xf numFmtId="0" fontId="37" fillId="0" borderId="2" xfId="3" applyFont="1" applyFill="1" applyBorder="1" applyAlignment="1"/>
    <xf numFmtId="4" fontId="10" fillId="14" borderId="2" xfId="0" applyNumberFormat="1" applyFont="1" applyFill="1" applyBorder="1" applyAlignment="1">
      <alignment horizontal="center" vertical="center"/>
    </xf>
    <xf numFmtId="4" fontId="10" fillId="14" borderId="0" xfId="0" applyNumberFormat="1" applyFont="1" applyFill="1" applyAlignment="1">
      <alignment vertical="center"/>
    </xf>
    <xf numFmtId="0" fontId="10" fillId="14" borderId="0" xfId="0" applyFont="1" applyFill="1" applyAlignment="1">
      <alignment vertical="center"/>
    </xf>
    <xf numFmtId="0" fontId="37" fillId="0" borderId="2" xfId="0" applyFont="1" applyFill="1" applyBorder="1" applyAlignment="1">
      <alignment horizontal="left" vertical="center"/>
    </xf>
    <xf numFmtId="4" fontId="37" fillId="0" borderId="2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3" fontId="28" fillId="0" borderId="2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vertical="center"/>
    </xf>
    <xf numFmtId="4" fontId="32" fillId="0" borderId="2" xfId="0" applyNumberFormat="1" applyFont="1" applyFill="1" applyBorder="1" applyAlignment="1">
      <alignment horizontal="center" vertical="center" wrapText="1"/>
    </xf>
    <xf numFmtId="4" fontId="30" fillId="0" borderId="2" xfId="0" applyNumberFormat="1" applyFont="1" applyFill="1" applyBorder="1" applyAlignment="1">
      <alignment horizontal="center" vertical="center" wrapText="1"/>
    </xf>
    <xf numFmtId="3" fontId="16" fillId="0" borderId="2" xfId="286" applyNumberFormat="1" applyFont="1" applyFill="1" applyBorder="1" applyAlignment="1">
      <alignment horizontal="center" vertical="center"/>
    </xf>
    <xf numFmtId="164" fontId="39" fillId="0" borderId="2" xfId="14" applyNumberFormat="1" applyFont="1" applyFill="1" applyBorder="1" applyAlignment="1">
      <alignment horizontal="center" vertical="center"/>
    </xf>
    <xf numFmtId="2" fontId="0" fillId="0" borderId="2" xfId="0" applyNumberFormat="1" applyFill="1" applyBorder="1"/>
    <xf numFmtId="165" fontId="24" fillId="0" borderId="2" xfId="0" applyNumberFormat="1" applyFont="1" applyFill="1" applyBorder="1" applyAlignment="1">
      <alignment horizontal="center" vertical="center"/>
    </xf>
    <xf numFmtId="4" fontId="42" fillId="0" borderId="2" xfId="0" applyNumberFormat="1" applyFont="1" applyFill="1" applyBorder="1" applyAlignment="1">
      <alignment horizontal="center" vertical="center"/>
    </xf>
    <xf numFmtId="165" fontId="42" fillId="0" borderId="2" xfId="0" applyNumberFormat="1" applyFont="1" applyFill="1" applyBorder="1" applyAlignment="1">
      <alignment horizontal="center" vertical="center"/>
    </xf>
    <xf numFmtId="2" fontId="16" fillId="0" borderId="4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center" vertical="center"/>
    </xf>
    <xf numFmtId="4" fontId="10" fillId="0" borderId="2" xfId="122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0" fontId="44" fillId="0" borderId="0" xfId="0" applyFont="1" applyFill="1"/>
    <xf numFmtId="0" fontId="44" fillId="0" borderId="2" xfId="0" applyFont="1" applyFill="1" applyBorder="1"/>
    <xf numFmtId="4" fontId="9" fillId="0" borderId="2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/>
    </xf>
    <xf numFmtId="14" fontId="9" fillId="0" borderId="2" xfId="0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 vertical="center"/>
    </xf>
    <xf numFmtId="0" fontId="24" fillId="0" borderId="2" xfId="0" applyFont="1" applyFill="1" applyBorder="1" applyAlignment="1">
      <alignment horizontal="center"/>
    </xf>
    <xf numFmtId="3" fontId="10" fillId="0" borderId="2" xfId="0" applyNumberFormat="1" applyFont="1" applyFill="1" applyBorder="1" applyAlignment="1">
      <alignment horizontal="center" wrapText="1"/>
    </xf>
    <xf numFmtId="0" fontId="16" fillId="0" borderId="7" xfId="0" applyFont="1" applyFill="1" applyBorder="1" applyAlignment="1">
      <alignment vertical="center"/>
    </xf>
    <xf numFmtId="0" fontId="46" fillId="0" borderId="7" xfId="0" applyFont="1" applyFill="1" applyBorder="1" applyAlignment="1">
      <alignment vertical="center"/>
    </xf>
    <xf numFmtId="0" fontId="16" fillId="0" borderId="7" xfId="0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 wrapText="1"/>
    </xf>
    <xf numFmtId="4" fontId="10" fillId="0" borderId="2" xfId="58" applyNumberFormat="1" applyFont="1" applyFill="1" applyBorder="1" applyAlignment="1">
      <alignment horizontal="center" vertical="center"/>
    </xf>
    <xf numFmtId="4" fontId="9" fillId="0" borderId="6" xfId="0" applyNumberFormat="1" applyFont="1" applyFill="1" applyBorder="1" applyAlignment="1">
      <alignment horizontal="center" vertical="center"/>
    </xf>
    <xf numFmtId="4" fontId="47" fillId="0" borderId="6" xfId="0" applyNumberFormat="1" applyFont="1" applyFill="1" applyBorder="1" applyAlignment="1">
      <alignment horizontal="left" vertical="center" wrapText="1"/>
    </xf>
    <xf numFmtId="3" fontId="47" fillId="0" borderId="6" xfId="0" applyNumberFormat="1" applyFont="1" applyFill="1" applyBorder="1" applyAlignment="1">
      <alignment horizontal="center" vertical="center" wrapText="1"/>
    </xf>
    <xf numFmtId="0" fontId="47" fillId="0" borderId="0" xfId="0" applyFont="1" applyFill="1"/>
    <xf numFmtId="4" fontId="47" fillId="0" borderId="2" xfId="0" applyNumberFormat="1" applyFont="1" applyFill="1" applyBorder="1" applyAlignment="1">
      <alignment horizontal="left" vertical="center" wrapText="1"/>
    </xf>
    <xf numFmtId="0" fontId="47" fillId="0" borderId="2" xfId="0" applyFont="1" applyFill="1" applyBorder="1"/>
    <xf numFmtId="3" fontId="47" fillId="0" borderId="2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center" vertical="center"/>
    </xf>
    <xf numFmtId="3" fontId="37" fillId="0" borderId="2" xfId="0" applyNumberFormat="1" applyFont="1" applyFill="1" applyBorder="1" applyAlignment="1">
      <alignment horizontal="center" vertical="center" wrapText="1"/>
    </xf>
    <xf numFmtId="164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textRotation="90" wrapText="1"/>
    </xf>
    <xf numFmtId="164" fontId="16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4" fontId="10" fillId="0" borderId="16" xfId="0" applyNumberFormat="1" applyFont="1" applyFill="1" applyBorder="1" applyAlignment="1">
      <alignment horizontal="center" vertical="center" wrapText="1"/>
    </xf>
    <xf numFmtId="0" fontId="10" fillId="0" borderId="2" xfId="249" applyFont="1" applyFill="1" applyBorder="1" applyAlignment="1">
      <alignment horizontal="center" vertical="top" wrapText="1"/>
    </xf>
    <xf numFmtId="4" fontId="10" fillId="0" borderId="1" xfId="0" applyNumberFormat="1" applyFont="1" applyFill="1" applyBorder="1" applyAlignment="1">
      <alignment horizontal="center" vertical="center" wrapText="1"/>
    </xf>
    <xf numFmtId="2" fontId="10" fillId="0" borderId="2" xfId="249" applyNumberFormat="1" applyFont="1" applyFill="1" applyBorder="1" applyAlignment="1">
      <alignment horizontal="center" vertical="top" wrapText="1"/>
    </xf>
    <xf numFmtId="43" fontId="10" fillId="0" borderId="2" xfId="1223" applyFont="1" applyFill="1" applyBorder="1" applyAlignment="1">
      <alignment horizontal="center"/>
    </xf>
    <xf numFmtId="4" fontId="48" fillId="0" borderId="2" xfId="0" applyNumberFormat="1" applyFont="1" applyFill="1" applyBorder="1"/>
    <xf numFmtId="43" fontId="10" fillId="0" borderId="16" xfId="1223" applyFont="1" applyFill="1" applyBorder="1" applyAlignment="1">
      <alignment horizontal="center"/>
    </xf>
    <xf numFmtId="4" fontId="24" fillId="0" borderId="2" xfId="0" applyNumberFormat="1" applyFont="1" applyFill="1" applyBorder="1" applyAlignment="1">
      <alignment horizontal="center" vertical="center"/>
    </xf>
    <xf numFmtId="4" fontId="33" fillId="0" borderId="2" xfId="0" applyNumberFormat="1" applyFont="1" applyFill="1" applyBorder="1" applyAlignment="1">
      <alignment horizontal="center" vertical="center"/>
    </xf>
    <xf numFmtId="4" fontId="9" fillId="0" borderId="15" xfId="0" applyNumberFormat="1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top" wrapText="1"/>
    </xf>
    <xf numFmtId="0" fontId="49" fillId="0" borderId="2" xfId="0" applyFont="1" applyFill="1" applyBorder="1" applyAlignment="1">
      <alignment horizontal="center" vertical="center" wrapText="1"/>
    </xf>
    <xf numFmtId="3" fontId="49" fillId="0" borderId="2" xfId="0" applyNumberFormat="1" applyFont="1" applyFill="1" applyBorder="1" applyAlignment="1">
      <alignment horizontal="center" vertical="center" wrapText="1"/>
    </xf>
    <xf numFmtId="4" fontId="49" fillId="0" borderId="2" xfId="0" applyNumberFormat="1" applyFont="1" applyFill="1" applyBorder="1" applyAlignment="1">
      <alignment horizontal="center" vertical="center" wrapText="1"/>
    </xf>
    <xf numFmtId="0" fontId="50" fillId="0" borderId="2" xfId="0" applyFont="1" applyFill="1" applyBorder="1" applyAlignment="1"/>
    <xf numFmtId="0" fontId="10" fillId="0" borderId="2" xfId="691" applyFont="1" applyFill="1" applyBorder="1" applyAlignment="1" applyProtection="1">
      <alignment horizontal="left" wrapText="1"/>
      <protection locked="0"/>
    </xf>
    <xf numFmtId="4" fontId="52" fillId="0" borderId="2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/>
    </xf>
    <xf numFmtId="4" fontId="17" fillId="0" borderId="16" xfId="0" applyNumberFormat="1" applyFont="1" applyFill="1" applyBorder="1" applyAlignment="1">
      <alignment horizontal="center" vertical="center"/>
    </xf>
    <xf numFmtId="4" fontId="17" fillId="0" borderId="15" xfId="0" applyNumberFormat="1" applyFont="1" applyFill="1" applyBorder="1" applyAlignment="1">
      <alignment horizontal="center" vertical="center"/>
    </xf>
    <xf numFmtId="4" fontId="17" fillId="0" borderId="15" xfId="0" applyNumberFormat="1" applyFont="1" applyFill="1" applyBorder="1" applyAlignment="1">
      <alignment horizontal="center" vertical="center" wrapText="1"/>
    </xf>
    <xf numFmtId="4" fontId="52" fillId="0" borderId="2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/>
    </xf>
    <xf numFmtId="3" fontId="55" fillId="0" borderId="2" xfId="0" applyNumberFormat="1" applyFont="1" applyFill="1" applyBorder="1" applyAlignment="1">
      <alignment horizontal="center" vertical="center"/>
    </xf>
    <xf numFmtId="4" fontId="55" fillId="0" borderId="2" xfId="0" applyNumberFormat="1" applyFont="1" applyFill="1" applyBorder="1" applyAlignment="1">
      <alignment horizontal="center" vertical="center"/>
    </xf>
    <xf numFmtId="4" fontId="55" fillId="0" borderId="3" xfId="0" applyNumberFormat="1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/>
    <xf numFmtId="0" fontId="16" fillId="0" borderId="2" xfId="0" applyFont="1" applyFill="1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4" fontId="16" fillId="0" borderId="6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center" wrapText="1"/>
    </xf>
    <xf numFmtId="3" fontId="17" fillId="0" borderId="2" xfId="0" applyNumberFormat="1" applyFont="1" applyFill="1" applyBorder="1" applyAlignment="1">
      <alignment horizontal="center" wrapText="1"/>
    </xf>
    <xf numFmtId="0" fontId="17" fillId="0" borderId="2" xfId="0" applyFont="1" applyFill="1" applyBorder="1" applyAlignment="1">
      <alignment horizontal="center" wrapText="1"/>
    </xf>
    <xf numFmtId="166" fontId="17" fillId="0" borderId="2" xfId="0" applyNumberFormat="1" applyFont="1" applyFill="1" applyBorder="1" applyAlignment="1">
      <alignment horizontal="center"/>
    </xf>
    <xf numFmtId="3" fontId="17" fillId="0" borderId="2" xfId="0" applyNumberFormat="1" applyFont="1" applyFill="1" applyBorder="1" applyAlignment="1">
      <alignment horizontal="center"/>
    </xf>
    <xf numFmtId="0" fontId="17" fillId="0" borderId="2" xfId="0" applyNumberFormat="1" applyFont="1" applyFill="1" applyBorder="1" applyAlignment="1">
      <alignment horizontal="center"/>
    </xf>
    <xf numFmtId="3" fontId="52" fillId="0" borderId="2" xfId="0" applyNumberFormat="1" applyFont="1" applyFill="1" applyBorder="1" applyAlignment="1">
      <alignment horizontal="center" wrapText="1"/>
    </xf>
    <xf numFmtId="166" fontId="52" fillId="0" borderId="2" xfId="0" applyNumberFormat="1" applyFont="1" applyFill="1" applyBorder="1" applyAlignment="1" applyProtection="1">
      <alignment horizontal="center"/>
    </xf>
    <xf numFmtId="3" fontId="52" fillId="0" borderId="2" xfId="0" applyNumberFormat="1" applyFont="1" applyFill="1" applyBorder="1" applyAlignment="1" applyProtection="1">
      <alignment horizontal="center"/>
    </xf>
    <xf numFmtId="1" fontId="17" fillId="0" borderId="2" xfId="0" applyNumberFormat="1" applyFont="1" applyFill="1" applyBorder="1" applyAlignment="1" applyProtection="1">
      <alignment horizontal="center"/>
    </xf>
    <xf numFmtId="166" fontId="52" fillId="0" borderId="2" xfId="0" applyNumberFormat="1" applyFont="1" applyFill="1" applyBorder="1" applyAlignment="1">
      <alignment horizontal="center"/>
    </xf>
    <xf numFmtId="166" fontId="0" fillId="0" borderId="2" xfId="0" applyNumberFormat="1" applyFont="1" applyFill="1" applyBorder="1" applyAlignment="1">
      <alignment horizontal="center"/>
    </xf>
    <xf numFmtId="166" fontId="0" fillId="0" borderId="2" xfId="0" applyNumberFormat="1" applyFont="1" applyFill="1" applyBorder="1"/>
    <xf numFmtId="49" fontId="17" fillId="0" borderId="2" xfId="0" applyNumberFormat="1" applyFont="1" applyFill="1" applyBorder="1" applyAlignment="1">
      <alignment horizontal="left" wrapText="1"/>
    </xf>
    <xf numFmtId="0" fontId="17" fillId="0" borderId="2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/>
    <xf numFmtId="0" fontId="0" fillId="0" borderId="2" xfId="0" applyFont="1" applyFill="1" applyBorder="1" applyAlignment="1">
      <alignment horizontal="center"/>
    </xf>
    <xf numFmtId="0" fontId="17" fillId="0" borderId="2" xfId="0" applyFont="1" applyFill="1" applyBorder="1"/>
    <xf numFmtId="0" fontId="58" fillId="0" borderId="2" xfId="0" applyFont="1" applyFill="1" applyBorder="1"/>
    <xf numFmtId="0" fontId="52" fillId="0" borderId="2" xfId="0" applyFont="1" applyFill="1" applyBorder="1"/>
    <xf numFmtId="0" fontId="58" fillId="0" borderId="2" xfId="0" applyFont="1" applyFill="1" applyBorder="1" applyAlignment="1">
      <alignment horizontal="center"/>
    </xf>
    <xf numFmtId="0" fontId="52" fillId="0" borderId="2" xfId="0" applyFont="1" applyFill="1" applyBorder="1" applyAlignment="1">
      <alignment horizontal="center"/>
    </xf>
    <xf numFmtId="1" fontId="17" fillId="0" borderId="2" xfId="0" applyNumberFormat="1" applyFont="1" applyFill="1" applyBorder="1" applyAlignment="1">
      <alignment horizontal="center" vertical="center"/>
    </xf>
    <xf numFmtId="3" fontId="17" fillId="0" borderId="2" xfId="0" applyNumberFormat="1" applyFont="1" applyFill="1" applyBorder="1" applyAlignment="1">
      <alignment horizontal="center" vertical="center" wrapText="1"/>
    </xf>
    <xf numFmtId="2" fontId="20" fillId="0" borderId="2" xfId="0" applyNumberFormat="1" applyFont="1" applyFill="1" applyBorder="1" applyAlignment="1">
      <alignment horizontal="center"/>
    </xf>
    <xf numFmtId="0" fontId="20" fillId="0" borderId="0" xfId="0" applyFont="1" applyFill="1"/>
    <xf numFmtId="0" fontId="20" fillId="0" borderId="2" xfId="0" applyFont="1" applyFill="1" applyBorder="1" applyAlignment="1">
      <alignment horizontal="center"/>
    </xf>
    <xf numFmtId="165" fontId="17" fillId="0" borderId="2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0" fontId="60" fillId="0" borderId="18" xfId="0" applyFont="1" applyFill="1" applyBorder="1" applyAlignment="1">
      <alignment vertical="top" wrapText="1"/>
    </xf>
    <xf numFmtId="3" fontId="24" fillId="0" borderId="2" xfId="0" applyNumberFormat="1" applyFont="1" applyFill="1" applyBorder="1" applyAlignment="1">
      <alignment horizontal="center"/>
    </xf>
    <xf numFmtId="0" fontId="54" fillId="0" borderId="0" xfId="0" applyFont="1" applyFill="1" applyAlignment="1">
      <alignment vertical="center" wrapText="1"/>
    </xf>
    <xf numFmtId="3" fontId="10" fillId="0" borderId="2" xfId="0" applyNumberFormat="1" applyFont="1" applyFill="1" applyBorder="1" applyAlignment="1">
      <alignment vertical="center"/>
    </xf>
    <xf numFmtId="0" fontId="61" fillId="0" borderId="0" xfId="0" applyFont="1" applyFill="1" applyAlignment="1">
      <alignment horizontal="center" vertical="center"/>
    </xf>
    <xf numFmtId="3" fontId="10" fillId="0" borderId="2" xfId="0" applyNumberFormat="1" applyFont="1" applyFill="1" applyBorder="1" applyAlignment="1">
      <alignment vertical="center" wrapText="1"/>
    </xf>
    <xf numFmtId="0" fontId="61" fillId="0" borderId="0" xfId="0" applyFont="1" applyFill="1"/>
    <xf numFmtId="0" fontId="42" fillId="0" borderId="7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 wrapText="1"/>
    </xf>
    <xf numFmtId="0" fontId="61" fillId="0" borderId="7" xfId="0" applyFont="1" applyFill="1" applyBorder="1"/>
    <xf numFmtId="4" fontId="9" fillId="0" borderId="15" xfId="0" applyNumberFormat="1" applyFont="1" applyFill="1" applyBorder="1" applyAlignment="1">
      <alignment vertical="center" wrapText="1"/>
    </xf>
    <xf numFmtId="4" fontId="9" fillId="0" borderId="1" xfId="0" applyNumberFormat="1" applyFont="1" applyFill="1" applyBorder="1" applyAlignment="1">
      <alignment vertical="center" wrapText="1"/>
    </xf>
    <xf numFmtId="4" fontId="62" fillId="0" borderId="2" xfId="0" applyNumberFormat="1" applyFont="1" applyFill="1" applyBorder="1" applyAlignment="1">
      <alignment horizontal="center" vertical="center" wrapText="1"/>
    </xf>
    <xf numFmtId="4" fontId="10" fillId="0" borderId="12" xfId="0" applyNumberFormat="1" applyFont="1" applyFill="1" applyBorder="1" applyAlignment="1">
      <alignment horizontal="center" vertical="center" wrapText="1"/>
    </xf>
    <xf numFmtId="4" fontId="33" fillId="0" borderId="2" xfId="0" applyNumberFormat="1" applyFont="1" applyFill="1" applyBorder="1" applyAlignment="1">
      <alignment horizontal="center" vertical="center" wrapText="1"/>
    </xf>
    <xf numFmtId="4" fontId="33" fillId="0" borderId="2" xfId="58" applyNumberFormat="1" applyFont="1" applyFill="1" applyBorder="1" applyAlignment="1">
      <alignment horizontal="center" vertical="center" wrapText="1"/>
    </xf>
    <xf numFmtId="4" fontId="10" fillId="0" borderId="2" xfId="58" applyNumberFormat="1" applyFont="1" applyFill="1" applyBorder="1" applyAlignment="1">
      <alignment horizontal="center" vertical="center" wrapText="1"/>
    </xf>
    <xf numFmtId="4" fontId="63" fillId="0" borderId="2" xfId="0" applyNumberFormat="1" applyFont="1" applyFill="1" applyBorder="1" applyAlignment="1">
      <alignment horizontal="center" vertical="center" wrapText="1"/>
    </xf>
    <xf numFmtId="4" fontId="56" fillId="0" borderId="2" xfId="0" applyNumberFormat="1" applyFont="1" applyFill="1" applyBorder="1" applyAlignment="1">
      <alignment horizontal="center" vertical="center" wrapText="1"/>
    </xf>
    <xf numFmtId="4" fontId="9" fillId="0" borderId="12" xfId="0" applyNumberFormat="1" applyFont="1" applyFill="1" applyBorder="1" applyAlignment="1">
      <alignment horizontal="center" vertical="center" wrapText="1"/>
    </xf>
    <xf numFmtId="4" fontId="56" fillId="0" borderId="2" xfId="0" applyNumberFormat="1" applyFont="1" applyFill="1" applyBorder="1" applyAlignment="1">
      <alignment horizontal="center" vertical="center"/>
    </xf>
    <xf numFmtId="4" fontId="64" fillId="0" borderId="2" xfId="0" applyNumberFormat="1" applyFont="1" applyFill="1" applyBorder="1" applyAlignment="1">
      <alignment horizontal="center" vertical="center"/>
    </xf>
    <xf numFmtId="4" fontId="9" fillId="0" borderId="12" xfId="0" applyNumberFormat="1" applyFont="1" applyFill="1" applyBorder="1" applyAlignment="1">
      <alignment horizontal="center" vertical="center"/>
    </xf>
    <xf numFmtId="4" fontId="63" fillId="0" borderId="2" xfId="0" applyNumberFormat="1" applyFont="1" applyFill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4" fontId="24" fillId="0" borderId="2" xfId="0" applyNumberFormat="1" applyFont="1" applyFill="1" applyBorder="1" applyAlignment="1">
      <alignment horizontal="right" vertical="center" indent="1"/>
    </xf>
    <xf numFmtId="4" fontId="33" fillId="0" borderId="2" xfId="0" applyNumberFormat="1" applyFont="1" applyFill="1" applyBorder="1" applyAlignment="1">
      <alignment horizontal="right" vertical="center" indent="1"/>
    </xf>
    <xf numFmtId="4" fontId="24" fillId="0" borderId="12" xfId="0" applyNumberFormat="1" applyFont="1" applyFill="1" applyBorder="1" applyAlignment="1">
      <alignment horizontal="right" vertical="center" indent="1"/>
    </xf>
    <xf numFmtId="4" fontId="24" fillId="0" borderId="3" xfId="0" applyNumberFormat="1" applyFont="1" applyFill="1" applyBorder="1" applyAlignment="1">
      <alignment horizontal="right" vertical="center" indent="1"/>
    </xf>
    <xf numFmtId="4" fontId="65" fillId="0" borderId="2" xfId="0" applyNumberFormat="1" applyFont="1" applyFill="1" applyBorder="1" applyAlignment="1">
      <alignment horizontal="right" vertical="center" indent="1"/>
    </xf>
    <xf numFmtId="4" fontId="24" fillId="0" borderId="20" xfId="0" applyNumberFormat="1" applyFont="1" applyFill="1" applyBorder="1" applyAlignment="1">
      <alignment horizontal="right" vertical="center" indent="1"/>
    </xf>
    <xf numFmtId="3" fontId="37" fillId="0" borderId="4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2" fontId="66" fillId="0" borderId="0" xfId="0" applyNumberFormat="1" applyFont="1" applyFill="1" applyAlignment="1">
      <alignment horizontal="center"/>
    </xf>
    <xf numFmtId="3" fontId="37" fillId="0" borderId="4" xfId="354" applyNumberFormat="1" applyFont="1" applyFill="1" applyBorder="1" applyAlignment="1">
      <alignment horizontal="center" vertical="center"/>
    </xf>
    <xf numFmtId="2" fontId="39" fillId="0" borderId="0" xfId="0" applyNumberFormat="1" applyFont="1" applyFill="1" applyAlignment="1">
      <alignment horizont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/>
    </xf>
    <xf numFmtId="0" fontId="67" fillId="0" borderId="2" xfId="0" applyFont="1" applyFill="1" applyBorder="1" applyAlignment="1">
      <alignment horizontal="center"/>
    </xf>
    <xf numFmtId="0" fontId="60" fillId="0" borderId="2" xfId="0" applyFont="1" applyFill="1" applyBorder="1" applyAlignment="1"/>
    <xf numFmtId="0" fontId="27" fillId="0" borderId="2" xfId="0" applyNumberFormat="1" applyFont="1" applyFill="1" applyBorder="1" applyAlignment="1" applyProtection="1">
      <alignment horizontal="center" vertical="center"/>
    </xf>
    <xf numFmtId="4" fontId="9" fillId="0" borderId="2" xfId="0" applyNumberFormat="1" applyFont="1" applyFill="1" applyBorder="1" applyAlignment="1">
      <alignment vertical="center"/>
    </xf>
    <xf numFmtId="4" fontId="10" fillId="0" borderId="2" xfId="0" applyNumberFormat="1" applyFont="1" applyFill="1" applyBorder="1" applyAlignment="1">
      <alignment vertical="center" wrapText="1"/>
    </xf>
    <xf numFmtId="165" fontId="43" fillId="0" borderId="2" xfId="0" applyNumberFormat="1" applyFont="1" applyFill="1" applyBorder="1" applyAlignment="1">
      <alignment horizontal="center" vertical="center" wrapText="1"/>
    </xf>
    <xf numFmtId="165" fontId="9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51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 vertical="top" wrapText="1"/>
    </xf>
    <xf numFmtId="0" fontId="10" fillId="0" borderId="1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 vertical="center" wrapText="1"/>
    </xf>
    <xf numFmtId="0" fontId="10" fillId="0" borderId="1" xfId="0" applyFont="1" applyFill="1" applyBorder="1"/>
    <xf numFmtId="4" fontId="10" fillId="0" borderId="6" xfId="0" applyNumberFormat="1" applyFont="1" applyFill="1" applyBorder="1" applyAlignment="1">
      <alignment horizontal="center" vertical="center" wrapText="1"/>
    </xf>
    <xf numFmtId="3" fontId="10" fillId="0" borderId="6" xfId="0" applyNumberFormat="1" applyFont="1" applyFill="1" applyBorder="1" applyAlignment="1">
      <alignment horizontal="center"/>
    </xf>
    <xf numFmtId="0" fontId="10" fillId="0" borderId="6" xfId="0" applyFont="1" applyFill="1" applyBorder="1"/>
    <xf numFmtId="0" fontId="10" fillId="0" borderId="0" xfId="0" applyFont="1" applyFill="1" applyAlignment="1">
      <alignment horizontal="center"/>
    </xf>
    <xf numFmtId="0" fontId="73" fillId="0" borderId="2" xfId="0" applyFont="1" applyFill="1" applyBorder="1" applyAlignment="1">
      <alignment horizontal="left" vertical="top" wrapText="1"/>
    </xf>
    <xf numFmtId="0" fontId="74" fillId="0" borderId="2" xfId="286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left" vertical="center"/>
    </xf>
    <xf numFmtId="0" fontId="72" fillId="0" borderId="2" xfId="0" applyFont="1" applyFill="1" applyBorder="1" applyAlignment="1">
      <alignment horizontal="left" vertical="top" wrapText="1"/>
    </xf>
    <xf numFmtId="0" fontId="72" fillId="0" borderId="1" xfId="0" applyFont="1" applyFill="1" applyBorder="1" applyAlignment="1">
      <alignment horizontal="left" vertical="top" wrapText="1"/>
    </xf>
    <xf numFmtId="0" fontId="39" fillId="0" borderId="5" xfId="0" applyFont="1" applyFill="1" applyBorder="1" applyAlignment="1">
      <alignment vertical="top" wrapText="1"/>
    </xf>
    <xf numFmtId="0" fontId="38" fillId="0" borderId="3" xfId="0" applyFont="1" applyFill="1" applyBorder="1" applyAlignment="1"/>
    <xf numFmtId="0" fontId="37" fillId="0" borderId="2" xfId="0" applyFont="1" applyFill="1" applyBorder="1" applyAlignment="1">
      <alignment wrapText="1"/>
    </xf>
    <xf numFmtId="0" fontId="39" fillId="0" borderId="7" xfId="0" applyFont="1" applyFill="1" applyBorder="1" applyAlignment="1">
      <alignment vertical="center" wrapText="1"/>
    </xf>
    <xf numFmtId="0" fontId="37" fillId="0" borderId="15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top" wrapText="1"/>
    </xf>
    <xf numFmtId="4" fontId="39" fillId="0" borderId="6" xfId="0" applyNumberFormat="1" applyFont="1" applyFill="1" applyBorder="1" applyAlignment="1">
      <alignment horizontal="left" vertical="center" wrapText="1"/>
    </xf>
    <xf numFmtId="4" fontId="72" fillId="0" borderId="6" xfId="0" applyNumberFormat="1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horizontal="left" vertical="center"/>
    </xf>
    <xf numFmtId="0" fontId="72" fillId="0" borderId="2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left" vertical="center" wrapText="1"/>
    </xf>
    <xf numFmtId="0" fontId="72" fillId="0" borderId="2" xfId="0" applyFont="1" applyFill="1" applyBorder="1" applyAlignment="1">
      <alignment vertical="center" wrapText="1"/>
    </xf>
    <xf numFmtId="164" fontId="37" fillId="0" borderId="2" xfId="0" applyNumberFormat="1" applyFont="1" applyFill="1" applyBorder="1" applyAlignment="1">
      <alignment horizontal="left" vertical="center" wrapText="1"/>
    </xf>
    <xf numFmtId="4" fontId="37" fillId="0" borderId="2" xfId="285" applyNumberFormat="1" applyFont="1" applyFill="1" applyBorder="1" applyAlignment="1">
      <alignment horizontal="left" vertical="center" wrapText="1"/>
    </xf>
    <xf numFmtId="0" fontId="37" fillId="0" borderId="2" xfId="0" applyFont="1" applyFill="1" applyBorder="1" applyAlignment="1">
      <alignment horizontal="left" wrapText="1"/>
    </xf>
    <xf numFmtId="0" fontId="37" fillId="0" borderId="2" xfId="0" applyFont="1" applyFill="1" applyBorder="1" applyAlignment="1">
      <alignment vertical="top"/>
    </xf>
    <xf numFmtId="4" fontId="37" fillId="0" borderId="15" xfId="0" applyNumberFormat="1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vertical="center" wrapText="1"/>
    </xf>
    <xf numFmtId="0" fontId="38" fillId="0" borderId="2" xfId="0" applyFont="1" applyFill="1" applyBorder="1" applyAlignment="1">
      <alignment vertical="top" wrapText="1"/>
    </xf>
    <xf numFmtId="0" fontId="37" fillId="0" borderId="2" xfId="691" applyFont="1" applyFill="1" applyBorder="1" applyAlignment="1" applyProtection="1">
      <alignment vertical="top"/>
      <protection locked="0"/>
    </xf>
    <xf numFmtId="0" fontId="37" fillId="0" borderId="2" xfId="691" applyFont="1" applyFill="1" applyBorder="1" applyAlignment="1" applyProtection="1">
      <alignment vertical="top" wrapText="1"/>
      <protection locked="0"/>
    </xf>
    <xf numFmtId="0" fontId="37" fillId="0" borderId="2" xfId="691" applyFont="1" applyFill="1" applyBorder="1" applyAlignment="1" applyProtection="1">
      <alignment horizontal="left" vertical="top" wrapText="1"/>
      <protection locked="0"/>
    </xf>
    <xf numFmtId="0" fontId="39" fillId="0" borderId="1" xfId="0" applyFont="1" applyFill="1" applyBorder="1" applyAlignment="1">
      <alignment vertical="center"/>
    </xf>
    <xf numFmtId="0" fontId="37" fillId="0" borderId="2" xfId="0" applyFont="1" applyFill="1" applyBorder="1" applyAlignment="1">
      <alignment vertical="top" wrapText="1"/>
    </xf>
    <xf numFmtId="0" fontId="37" fillId="0" borderId="6" xfId="0" applyFont="1" applyFill="1" applyBorder="1" applyAlignment="1">
      <alignment vertical="top" wrapText="1"/>
    </xf>
    <xf numFmtId="0" fontId="37" fillId="0" borderId="16" xfId="0" applyFont="1" applyFill="1" applyBorder="1" applyAlignment="1">
      <alignment vertical="top"/>
    </xf>
    <xf numFmtId="0" fontId="37" fillId="0" borderId="16" xfId="0" applyFont="1" applyFill="1" applyBorder="1" applyAlignment="1">
      <alignment vertical="center" wrapText="1"/>
    </xf>
    <xf numFmtId="0" fontId="37" fillId="0" borderId="16" xfId="0" applyFont="1" applyFill="1" applyBorder="1" applyAlignment="1">
      <alignment vertical="top" wrapText="1"/>
    </xf>
    <xf numFmtId="0" fontId="37" fillId="0" borderId="9" xfId="0" applyFont="1" applyFill="1" applyBorder="1" applyAlignment="1">
      <alignment vertical="top" wrapText="1"/>
    </xf>
    <xf numFmtId="0" fontId="37" fillId="0" borderId="9" xfId="0" applyFont="1" applyFill="1" applyBorder="1" applyAlignment="1">
      <alignment vertical="top"/>
    </xf>
    <xf numFmtId="49" fontId="43" fillId="0" borderId="16" xfId="0" applyNumberFormat="1" applyFont="1" applyFill="1" applyBorder="1"/>
    <xf numFmtId="0" fontId="38" fillId="0" borderId="18" xfId="0" applyFont="1" applyFill="1" applyBorder="1" applyAlignment="1">
      <alignment vertical="top" wrapText="1"/>
    </xf>
    <xf numFmtId="0" fontId="38" fillId="0" borderId="7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horizontal="left" vertical="center" wrapText="1"/>
    </xf>
    <xf numFmtId="4" fontId="43" fillId="0" borderId="15" xfId="0" applyNumberFormat="1" applyFont="1" applyFill="1" applyBorder="1" applyAlignment="1">
      <alignment vertical="center"/>
    </xf>
    <xf numFmtId="0" fontId="38" fillId="0" borderId="2" xfId="0" applyFont="1" applyFill="1" applyBorder="1" applyAlignment="1"/>
    <xf numFmtId="4" fontId="37" fillId="0" borderId="2" xfId="0" applyNumberFormat="1" applyFont="1" applyFill="1" applyBorder="1" applyAlignment="1">
      <alignment vertical="center"/>
    </xf>
    <xf numFmtId="0" fontId="38" fillId="0" borderId="2" xfId="0" applyFont="1" applyFill="1" applyBorder="1" applyAlignment="1">
      <alignment wrapText="1"/>
    </xf>
    <xf numFmtId="4" fontId="37" fillId="0" borderId="4" xfId="354" applyNumberFormat="1" applyFont="1" applyFill="1" applyBorder="1" applyAlignment="1">
      <alignment horizontal="left" vertical="center"/>
    </xf>
    <xf numFmtId="0" fontId="39" fillId="0" borderId="4" xfId="0" applyFont="1" applyFill="1" applyBorder="1" applyAlignment="1">
      <alignment horizontal="left" vertical="center" wrapText="1"/>
    </xf>
    <xf numFmtId="0" fontId="37" fillId="0" borderId="4" xfId="0" applyFont="1" applyFill="1" applyBorder="1" applyAlignment="1">
      <alignment horizontal="left" vertical="center"/>
    </xf>
    <xf numFmtId="0" fontId="39" fillId="0" borderId="4" xfId="0" applyFont="1" applyFill="1" applyBorder="1" applyAlignment="1">
      <alignment vertical="center"/>
    </xf>
    <xf numFmtId="4" fontId="37" fillId="0" borderId="4" xfId="0" applyNumberFormat="1" applyFont="1" applyFill="1" applyBorder="1" applyAlignment="1">
      <alignment horizontal="left" vertical="center"/>
    </xf>
    <xf numFmtId="0" fontId="39" fillId="0" borderId="4" xfId="0" applyFont="1" applyFill="1" applyBorder="1" applyAlignment="1">
      <alignment horizontal="left" vertical="center"/>
    </xf>
    <xf numFmtId="0" fontId="39" fillId="0" borderId="2" xfId="0" applyFont="1" applyFill="1" applyBorder="1" applyAlignment="1">
      <alignment horizontal="left" wrapText="1"/>
    </xf>
    <xf numFmtId="0" fontId="38" fillId="0" borderId="2" xfId="0" applyFont="1" applyFill="1" applyBorder="1" applyAlignment="1">
      <alignment horizontal="left"/>
    </xf>
    <xf numFmtId="0" fontId="37" fillId="0" borderId="2" xfId="0" applyNumberFormat="1" applyFont="1" applyFill="1" applyBorder="1" applyAlignment="1" applyProtection="1">
      <alignment horizontal="left"/>
    </xf>
    <xf numFmtId="0" fontId="37" fillId="0" borderId="2" xfId="0" applyFont="1" applyFill="1" applyBorder="1" applyAlignment="1">
      <alignment horizontal="left"/>
    </xf>
    <xf numFmtId="4" fontId="43" fillId="0" borderId="2" xfId="0" applyNumberFormat="1" applyFont="1" applyFill="1" applyBorder="1" applyAlignment="1">
      <alignment vertical="center"/>
    </xf>
    <xf numFmtId="0" fontId="37" fillId="0" borderId="2" xfId="0" applyFont="1" applyFill="1" applyBorder="1"/>
    <xf numFmtId="0" fontId="37" fillId="0" borderId="2" xfId="0" applyNumberFormat="1" applyFont="1" applyFill="1" applyBorder="1" applyAlignment="1">
      <alignment horizontal="left" wrapText="1"/>
    </xf>
    <xf numFmtId="0" fontId="37" fillId="0" borderId="3" xfId="0" applyFont="1" applyFill="1" applyBorder="1" applyAlignment="1">
      <alignment horizontal="left"/>
    </xf>
    <xf numFmtId="0" fontId="37" fillId="0" borderId="6" xfId="0" applyFont="1" applyFill="1" applyBorder="1" applyAlignment="1">
      <alignment horizontal="left"/>
    </xf>
    <xf numFmtId="0" fontId="39" fillId="0" borderId="1" xfId="0" applyFont="1" applyFill="1" applyBorder="1" applyAlignment="1">
      <alignment horizontal="left" vertical="center"/>
    </xf>
    <xf numFmtId="4" fontId="43" fillId="0" borderId="2" xfId="0" applyNumberFormat="1" applyFont="1" applyFill="1" applyBorder="1" applyAlignment="1">
      <alignment horizontal="center" vertical="center"/>
    </xf>
    <xf numFmtId="0" fontId="37" fillId="0" borderId="1" xfId="1221" applyFont="1" applyFill="1" applyBorder="1" applyAlignment="1"/>
    <xf numFmtId="4" fontId="10" fillId="9" borderId="2" xfId="0" applyNumberFormat="1" applyFont="1" applyFill="1" applyBorder="1" applyAlignment="1">
      <alignment horizontal="center" vertical="center"/>
    </xf>
    <xf numFmtId="4" fontId="37" fillId="9" borderId="2" xfId="0" applyNumberFormat="1" applyFont="1" applyFill="1" applyBorder="1" applyAlignment="1">
      <alignment horizontal="center" vertical="center"/>
    </xf>
    <xf numFmtId="4" fontId="37" fillId="9" borderId="3" xfId="0" applyNumberFormat="1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165" fontId="24" fillId="9" borderId="2" xfId="0" applyNumberFormat="1" applyFont="1" applyFill="1" applyBorder="1" applyAlignment="1">
      <alignment horizontal="center" vertical="center"/>
    </xf>
    <xf numFmtId="165" fontId="24" fillId="9" borderId="2" xfId="0" applyNumberFormat="1" applyFont="1" applyFill="1" applyBorder="1" applyAlignment="1">
      <alignment horizontal="center" vertical="center" wrapText="1"/>
    </xf>
    <xf numFmtId="2" fontId="10" fillId="9" borderId="4" xfId="1220" applyNumberFormat="1" applyFont="1" applyFill="1" applyBorder="1" applyAlignment="1">
      <alignment horizontal="center" vertical="center" wrapText="1"/>
    </xf>
    <xf numFmtId="165" fontId="10" fillId="9" borderId="2" xfId="289" applyNumberFormat="1" applyFont="1" applyFill="1" applyBorder="1" applyAlignment="1">
      <alignment horizontal="center" vertical="center" wrapText="1"/>
    </xf>
    <xf numFmtId="165" fontId="16" fillId="9" borderId="4" xfId="0" applyNumberFormat="1" applyFont="1" applyFill="1" applyBorder="1" applyAlignment="1">
      <alignment horizontal="center" vertical="center"/>
    </xf>
    <xf numFmtId="4" fontId="10" fillId="9" borderId="4" xfId="0" applyNumberFormat="1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4" fontId="16" fillId="9" borderId="4" xfId="0" applyNumberFormat="1" applyFont="1" applyFill="1" applyBorder="1" applyAlignment="1">
      <alignment horizontal="center" vertical="center"/>
    </xf>
    <xf numFmtId="3" fontId="16" fillId="9" borderId="4" xfId="0" applyNumberFormat="1" applyFont="1" applyFill="1" applyBorder="1" applyAlignment="1">
      <alignment horizontal="center" vertical="center" wrapText="1"/>
    </xf>
    <xf numFmtId="3" fontId="16" fillId="9" borderId="4" xfId="0" applyNumberFormat="1" applyFont="1" applyFill="1" applyBorder="1" applyAlignment="1">
      <alignment horizontal="center" vertical="center"/>
    </xf>
    <xf numFmtId="0" fontId="24" fillId="9" borderId="2" xfId="0" applyFont="1" applyFill="1" applyBorder="1" applyAlignment="1">
      <alignment horizontal="center" vertical="center"/>
    </xf>
    <xf numFmtId="4" fontId="42" fillId="9" borderId="2" xfId="0" applyNumberFormat="1" applyFont="1" applyFill="1" applyBorder="1" applyAlignment="1">
      <alignment horizontal="center" vertical="center"/>
    </xf>
    <xf numFmtId="165" fontId="42" fillId="9" borderId="2" xfId="0" applyNumberFormat="1" applyFont="1" applyFill="1" applyBorder="1" applyAlignment="1">
      <alignment horizontal="center" vertical="center"/>
    </xf>
    <xf numFmtId="3" fontId="16" fillId="14" borderId="4" xfId="0" applyNumberFormat="1" applyFont="1" applyFill="1" applyBorder="1" applyAlignment="1">
      <alignment horizontal="center" vertical="center"/>
    </xf>
    <xf numFmtId="4" fontId="10" fillId="9" borderId="2" xfId="14" applyNumberFormat="1" applyFont="1" applyFill="1" applyBorder="1" applyAlignment="1">
      <alignment horizontal="center" vertical="center"/>
    </xf>
    <xf numFmtId="3" fontId="10" fillId="14" borderId="1" xfId="0" applyNumberFormat="1" applyFont="1" applyFill="1" applyBorder="1" applyAlignment="1">
      <alignment horizontal="center" vertical="center"/>
    </xf>
    <xf numFmtId="4" fontId="10" fillId="14" borderId="2" xfId="0" applyNumberFormat="1" applyFont="1" applyFill="1" applyBorder="1" applyAlignment="1">
      <alignment horizontal="center"/>
    </xf>
    <xf numFmtId="3" fontId="10" fillId="14" borderId="2" xfId="0" applyNumberFormat="1" applyFont="1" applyFill="1" applyBorder="1" applyAlignment="1">
      <alignment horizontal="center"/>
    </xf>
    <xf numFmtId="0" fontId="10" fillId="14" borderId="2" xfId="0" applyNumberFormat="1" applyFont="1" applyFill="1" applyBorder="1" applyAlignment="1">
      <alignment horizontal="center"/>
    </xf>
    <xf numFmtId="3" fontId="10" fillId="9" borderId="1" xfId="0" applyNumberFormat="1" applyFont="1" applyFill="1" applyBorder="1" applyAlignment="1">
      <alignment horizontal="center" vertical="center"/>
    </xf>
    <xf numFmtId="4" fontId="10" fillId="9" borderId="2" xfId="0" applyNumberFormat="1" applyFont="1" applyFill="1" applyBorder="1" applyAlignment="1">
      <alignment horizontal="center"/>
    </xf>
    <xf numFmtId="3" fontId="10" fillId="9" borderId="2" xfId="0" applyNumberFormat="1" applyFont="1" applyFill="1" applyBorder="1" applyAlignment="1">
      <alignment horizontal="center"/>
    </xf>
    <xf numFmtId="0" fontId="10" fillId="9" borderId="2" xfId="0" applyNumberFormat="1" applyFont="1" applyFill="1" applyBorder="1" applyAlignment="1">
      <alignment horizontal="center"/>
    </xf>
    <xf numFmtId="0" fontId="24" fillId="9" borderId="2" xfId="0" applyFont="1" applyFill="1" applyBorder="1" applyAlignment="1">
      <alignment horizontal="center"/>
    </xf>
    <xf numFmtId="0" fontId="24" fillId="14" borderId="2" xfId="0" applyFont="1" applyFill="1" applyBorder="1" applyAlignment="1">
      <alignment horizontal="center"/>
    </xf>
    <xf numFmtId="0" fontId="24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/>
    </xf>
    <xf numFmtId="2" fontId="10" fillId="9" borderId="2" xfId="0" applyNumberFormat="1" applyFont="1" applyFill="1" applyBorder="1" applyAlignment="1">
      <alignment horizontal="center"/>
    </xf>
    <xf numFmtId="3" fontId="47" fillId="9" borderId="6" xfId="0" applyNumberFormat="1" applyFont="1" applyFill="1" applyBorder="1" applyAlignment="1">
      <alignment horizontal="center" vertical="center" wrapText="1"/>
    </xf>
    <xf numFmtId="4" fontId="47" fillId="9" borderId="6" xfId="0" applyNumberFormat="1" applyFont="1" applyFill="1" applyBorder="1" applyAlignment="1">
      <alignment horizontal="center" vertical="center" wrapText="1"/>
    </xf>
    <xf numFmtId="4" fontId="9" fillId="14" borderId="2" xfId="0" applyNumberFormat="1" applyFont="1" applyFill="1" applyBorder="1" applyAlignment="1">
      <alignment horizontal="center" vertical="center" wrapText="1"/>
    </xf>
    <xf numFmtId="4" fontId="10" fillId="14" borderId="0" xfId="0" applyNumberFormat="1" applyFont="1" applyFill="1" applyBorder="1" applyAlignment="1">
      <alignment vertical="center"/>
    </xf>
    <xf numFmtId="0" fontId="37" fillId="14" borderId="2" xfId="0" applyFont="1" applyFill="1" applyBorder="1" applyAlignment="1">
      <alignment horizontal="left" vertical="top" wrapText="1"/>
    </xf>
    <xf numFmtId="0" fontId="38" fillId="14" borderId="2" xfId="0" applyFont="1" applyFill="1" applyBorder="1"/>
    <xf numFmtId="165" fontId="16" fillId="14" borderId="4" xfId="0" applyNumberFormat="1" applyFont="1" applyFill="1" applyBorder="1" applyAlignment="1">
      <alignment horizontal="center" vertical="center"/>
    </xf>
    <xf numFmtId="0" fontId="0" fillId="14" borderId="2" xfId="0" applyFill="1" applyBorder="1"/>
    <xf numFmtId="49" fontId="0" fillId="14" borderId="2" xfId="0" applyNumberFormat="1" applyFill="1" applyBorder="1" applyAlignment="1">
      <alignment horizontal="right"/>
    </xf>
    <xf numFmtId="164" fontId="39" fillId="14" borderId="2" xfId="14" applyNumberFormat="1" applyFont="1" applyFill="1" applyBorder="1" applyAlignment="1">
      <alignment horizontal="center" vertical="center"/>
    </xf>
    <xf numFmtId="0" fontId="73" fillId="14" borderId="2" xfId="0" applyFont="1" applyFill="1" applyBorder="1"/>
    <xf numFmtId="0" fontId="40" fillId="14" borderId="0" xfId="0" applyFont="1" applyFill="1"/>
    <xf numFmtId="2" fontId="0" fillId="14" borderId="2" xfId="0" applyNumberFormat="1" applyFill="1" applyBorder="1"/>
    <xf numFmtId="0" fontId="41" fillId="14" borderId="2" xfId="0" applyFont="1" applyFill="1" applyBorder="1"/>
    <xf numFmtId="0" fontId="44" fillId="14" borderId="2" xfId="0" applyFont="1" applyFill="1" applyBorder="1" applyAlignment="1">
      <alignment horizontal="center" vertical="center"/>
    </xf>
    <xf numFmtId="0" fontId="44" fillId="14" borderId="0" xfId="0" applyFont="1" applyFill="1"/>
    <xf numFmtId="0" fontId="44" fillId="14" borderId="2" xfId="0" applyFont="1" applyFill="1" applyBorder="1"/>
    <xf numFmtId="4" fontId="9" fillId="14" borderId="2" xfId="0" applyNumberFormat="1" applyFont="1" applyFill="1" applyBorder="1" applyAlignment="1">
      <alignment horizontal="center"/>
    </xf>
    <xf numFmtId="2" fontId="10" fillId="14" borderId="2" xfId="0" applyNumberFormat="1" applyFont="1" applyFill="1" applyBorder="1" applyAlignment="1">
      <alignment horizontal="center"/>
    </xf>
    <xf numFmtId="0" fontId="10" fillId="14" borderId="2" xfId="0" applyNumberFormat="1" applyFont="1" applyFill="1" applyBorder="1" applyAlignment="1">
      <alignment horizontal="center" vertical="center"/>
    </xf>
    <xf numFmtId="0" fontId="38" fillId="14" borderId="3" xfId="0" applyFont="1" applyFill="1" applyBorder="1" applyAlignment="1"/>
    <xf numFmtId="0" fontId="44" fillId="14" borderId="2" xfId="0" applyNumberFormat="1" applyFont="1" applyFill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/>
    </xf>
    <xf numFmtId="3" fontId="24" fillId="14" borderId="2" xfId="0" applyNumberFormat="1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/>
    </xf>
    <xf numFmtId="2" fontId="9" fillId="14" borderId="2" xfId="0" applyNumberFormat="1" applyFont="1" applyFill="1" applyBorder="1" applyAlignment="1">
      <alignment horizontal="center"/>
    </xf>
    <xf numFmtId="0" fontId="9" fillId="14" borderId="2" xfId="0" applyFont="1" applyFill="1" applyBorder="1" applyAlignment="1">
      <alignment horizontal="center"/>
    </xf>
    <xf numFmtId="14" fontId="9" fillId="14" borderId="2" xfId="0" applyNumberFormat="1" applyFont="1" applyFill="1" applyBorder="1" applyAlignment="1">
      <alignment horizontal="center"/>
    </xf>
    <xf numFmtId="0" fontId="24" fillId="14" borderId="0" xfId="0" applyFont="1" applyFill="1" applyAlignment="1">
      <alignment horizontal="center" vertical="center"/>
    </xf>
    <xf numFmtId="0" fontId="24" fillId="14" borderId="2" xfId="0" applyFont="1" applyFill="1" applyBorder="1" applyAlignment="1">
      <alignment horizontal="center" vertical="center"/>
    </xf>
    <xf numFmtId="3" fontId="10" fillId="14" borderId="2" xfId="0" applyNumberFormat="1" applyFont="1" applyFill="1" applyBorder="1" applyAlignment="1">
      <alignment horizontal="center" wrapText="1"/>
    </xf>
    <xf numFmtId="0" fontId="24" fillId="14" borderId="2" xfId="0" applyFont="1" applyFill="1" applyBorder="1"/>
    <xf numFmtId="0" fontId="37" fillId="14" borderId="2" xfId="0" applyFont="1" applyFill="1" applyBorder="1" applyAlignment="1">
      <alignment wrapText="1"/>
    </xf>
    <xf numFmtId="0" fontId="10" fillId="14" borderId="2" xfId="0" applyFont="1" applyFill="1" applyBorder="1" applyAlignment="1">
      <alignment horizontal="center" wrapText="1"/>
    </xf>
    <xf numFmtId="0" fontId="39" fillId="14" borderId="7" xfId="0" applyFont="1" applyFill="1" applyBorder="1" applyAlignment="1">
      <alignment vertical="center" wrapText="1"/>
    </xf>
    <xf numFmtId="0" fontId="16" fillId="14" borderId="7" xfId="0" applyFont="1" applyFill="1" applyBorder="1" applyAlignment="1">
      <alignment vertical="center"/>
    </xf>
    <xf numFmtId="0" fontId="46" fillId="14" borderId="7" xfId="0" applyFont="1" applyFill="1" applyBorder="1" applyAlignment="1">
      <alignment vertical="center"/>
    </xf>
    <xf numFmtId="0" fontId="16" fillId="14" borderId="7" xfId="0" applyFont="1" applyFill="1" applyBorder="1" applyAlignment="1">
      <alignment horizontal="center" vertical="center"/>
    </xf>
    <xf numFmtId="0" fontId="37" fillId="14" borderId="15" xfId="0" applyFont="1" applyFill="1" applyBorder="1" applyAlignment="1">
      <alignment horizontal="left" vertical="center"/>
    </xf>
    <xf numFmtId="4" fontId="10" fillId="14" borderId="1" xfId="0" applyNumberFormat="1" applyFont="1" applyFill="1" applyBorder="1" applyAlignment="1">
      <alignment horizontal="center" vertical="center"/>
    </xf>
    <xf numFmtId="4" fontId="9" fillId="14" borderId="1" xfId="0" applyNumberFormat="1" applyFont="1" applyFill="1" applyBorder="1" applyAlignment="1">
      <alignment horizontal="center" vertical="center" wrapText="1"/>
    </xf>
    <xf numFmtId="0" fontId="37" fillId="14" borderId="1" xfId="0" applyFont="1" applyFill="1" applyBorder="1" applyAlignment="1">
      <alignment horizontal="left" vertical="top" wrapText="1"/>
    </xf>
    <xf numFmtId="4" fontId="10" fillId="14" borderId="2" xfId="58" applyNumberFormat="1" applyFont="1" applyFill="1" applyBorder="1" applyAlignment="1">
      <alignment horizontal="center" vertical="center"/>
    </xf>
    <xf numFmtId="4" fontId="39" fillId="14" borderId="6" xfId="0" applyNumberFormat="1" applyFont="1" applyFill="1" applyBorder="1" applyAlignment="1">
      <alignment horizontal="left" vertical="center" wrapText="1"/>
    </xf>
    <xf numFmtId="4" fontId="47" fillId="14" borderId="6" xfId="0" applyNumberFormat="1" applyFont="1" applyFill="1" applyBorder="1" applyAlignment="1">
      <alignment horizontal="left" vertical="center" wrapText="1"/>
    </xf>
    <xf numFmtId="3" fontId="47" fillId="14" borderId="6" xfId="0" applyNumberFormat="1" applyFont="1" applyFill="1" applyBorder="1" applyAlignment="1">
      <alignment horizontal="center" vertical="center" wrapText="1"/>
    </xf>
    <xf numFmtId="0" fontId="47" fillId="14" borderId="0" xfId="0" applyFont="1" applyFill="1"/>
    <xf numFmtId="4" fontId="47" fillId="14" borderId="2" xfId="0" applyNumberFormat="1" applyFont="1" applyFill="1" applyBorder="1" applyAlignment="1">
      <alignment horizontal="left" vertical="center" wrapText="1"/>
    </xf>
    <xf numFmtId="2" fontId="47" fillId="9" borderId="2" xfId="0" applyNumberFormat="1" applyFont="1" applyFill="1" applyBorder="1"/>
    <xf numFmtId="4" fontId="47" fillId="9" borderId="2" xfId="0" applyNumberFormat="1" applyFont="1" applyFill="1" applyBorder="1"/>
    <xf numFmtId="0" fontId="47" fillId="9" borderId="2" xfId="0" applyFont="1" applyFill="1" applyBorder="1"/>
    <xf numFmtId="0" fontId="24" fillId="9" borderId="10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24" fillId="9" borderId="13" xfId="0" applyFont="1" applyFill="1" applyBorder="1" applyAlignment="1">
      <alignment horizontal="center" vertical="center" wrapText="1"/>
    </xf>
    <xf numFmtId="3" fontId="17" fillId="14" borderId="2" xfId="0" applyNumberFormat="1" applyFont="1" applyFill="1" applyBorder="1" applyAlignment="1">
      <alignment horizontal="center" wrapText="1" shrinkToFit="1"/>
    </xf>
    <xf numFmtId="0" fontId="17" fillId="14" borderId="2" xfId="0" applyFont="1" applyFill="1" applyBorder="1" applyAlignment="1">
      <alignment horizontal="center" vertical="top" wrapText="1"/>
    </xf>
    <xf numFmtId="0" fontId="17" fillId="14" borderId="2" xfId="0" applyFont="1" applyFill="1" applyBorder="1" applyAlignment="1">
      <alignment horizontal="center"/>
    </xf>
    <xf numFmtId="4" fontId="10" fillId="14" borderId="2" xfId="0" applyNumberFormat="1" applyFont="1" applyFill="1" applyBorder="1" applyAlignment="1">
      <alignment horizontal="right" vertical="center" indent="1"/>
    </xf>
    <xf numFmtId="4" fontId="9" fillId="0" borderId="0" xfId="0" applyNumberFormat="1" applyFont="1" applyFill="1" applyAlignment="1">
      <alignment vertical="center"/>
    </xf>
    <xf numFmtId="4" fontId="10" fillId="0" borderId="0" xfId="0" applyNumberFormat="1" applyFont="1" applyFill="1" applyAlignment="1">
      <alignment horizontal="center" vertical="center" wrapText="1"/>
    </xf>
    <xf numFmtId="165" fontId="10" fillId="9" borderId="2" xfId="0" applyNumberFormat="1" applyFont="1" applyFill="1" applyBorder="1" applyAlignment="1">
      <alignment horizontal="center" vertical="center"/>
    </xf>
    <xf numFmtId="164" fontId="16" fillId="9" borderId="3" xfId="0" applyNumberFormat="1" applyFont="1" applyFill="1" applyBorder="1" applyAlignment="1">
      <alignment horizontal="center" vertical="center" wrapText="1"/>
    </xf>
    <xf numFmtId="0" fontId="0" fillId="9" borderId="2" xfId="0" applyFill="1" applyBorder="1"/>
    <xf numFmtId="0" fontId="10" fillId="9" borderId="2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164" fontId="10" fillId="9" borderId="2" xfId="0" applyNumberFormat="1" applyFont="1" applyFill="1" applyBorder="1" applyAlignment="1">
      <alignment horizontal="center" vertical="center" wrapText="1"/>
    </xf>
    <xf numFmtId="0" fontId="10" fillId="9" borderId="2" xfId="0" applyNumberFormat="1" applyFont="1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/>
    </xf>
    <xf numFmtId="164" fontId="16" fillId="9" borderId="2" xfId="0" applyNumberFormat="1" applyFont="1" applyFill="1" applyBorder="1" applyAlignment="1">
      <alignment horizontal="center" vertical="center" wrapText="1"/>
    </xf>
    <xf numFmtId="2" fontId="10" fillId="9" borderId="2" xfId="0" applyNumberFormat="1" applyFont="1" applyFill="1" applyBorder="1" applyAlignment="1">
      <alignment horizontal="center" vertical="center" wrapText="1"/>
    </xf>
    <xf numFmtId="164" fontId="16" fillId="9" borderId="2" xfId="0" applyNumberFormat="1" applyFont="1" applyFill="1" applyBorder="1" applyAlignment="1">
      <alignment horizontal="center" vertical="center"/>
    </xf>
    <xf numFmtId="0" fontId="38" fillId="9" borderId="2" xfId="0" applyFont="1" applyFill="1" applyBorder="1"/>
    <xf numFmtId="2" fontId="10" fillId="9" borderId="2" xfId="249" applyNumberFormat="1" applyFont="1" applyFill="1" applyBorder="1" applyAlignment="1">
      <alignment horizontal="center" vertical="top" wrapText="1"/>
    </xf>
    <xf numFmtId="4" fontId="9" fillId="9" borderId="2" xfId="0" applyNumberFormat="1" applyFont="1" applyFill="1" applyBorder="1" applyAlignment="1">
      <alignment horizontal="center" vertical="center" wrapText="1"/>
    </xf>
    <xf numFmtId="4" fontId="24" fillId="14" borderId="2" xfId="0" applyNumberFormat="1" applyFont="1" applyFill="1" applyBorder="1" applyAlignment="1">
      <alignment horizontal="center" vertical="center"/>
    </xf>
    <xf numFmtId="4" fontId="24" fillId="9" borderId="2" xfId="0" applyNumberFormat="1" applyFont="1" applyFill="1" applyBorder="1" applyAlignment="1">
      <alignment horizontal="center" vertical="center"/>
    </xf>
    <xf numFmtId="4" fontId="9" fillId="9" borderId="15" xfId="0" applyNumberFormat="1" applyFont="1" applyFill="1" applyBorder="1" applyAlignment="1">
      <alignment horizontal="center" vertical="center" wrapText="1"/>
    </xf>
    <xf numFmtId="4" fontId="10" fillId="9" borderId="15" xfId="0" applyNumberFormat="1" applyFont="1" applyFill="1" applyBorder="1" applyAlignment="1">
      <alignment horizontal="center" vertical="center"/>
    </xf>
    <xf numFmtId="0" fontId="49" fillId="14" borderId="7" xfId="0" applyFont="1" applyFill="1" applyBorder="1" applyAlignment="1">
      <alignment horizontal="center" vertical="center" wrapText="1"/>
    </xf>
    <xf numFmtId="4" fontId="49" fillId="14" borderId="7" xfId="0" applyNumberFormat="1" applyFont="1" applyFill="1" applyBorder="1" applyAlignment="1">
      <alignment horizontal="center" vertical="center" wrapText="1"/>
    </xf>
    <xf numFmtId="0" fontId="49" fillId="14" borderId="2" xfId="0" applyFont="1" applyFill="1" applyBorder="1" applyAlignment="1">
      <alignment horizontal="center" vertical="center" wrapText="1"/>
    </xf>
    <xf numFmtId="3" fontId="49" fillId="14" borderId="2" xfId="0" applyNumberFormat="1" applyFont="1" applyFill="1" applyBorder="1" applyAlignment="1">
      <alignment horizontal="center" vertical="center" wrapText="1"/>
    </xf>
    <xf numFmtId="0" fontId="16" fillId="9" borderId="2" xfId="0" applyFont="1" applyFill="1" applyBorder="1"/>
    <xf numFmtId="4" fontId="16" fillId="9" borderId="2" xfId="0" applyNumberFormat="1" applyFont="1" applyFill="1" applyBorder="1" applyAlignment="1">
      <alignment horizontal="center"/>
    </xf>
    <xf numFmtId="4" fontId="10" fillId="9" borderId="2" xfId="0" applyNumberFormat="1" applyFont="1" applyFill="1" applyBorder="1" applyAlignment="1">
      <alignment horizontal="left" vertical="center" wrapText="1"/>
    </xf>
    <xf numFmtId="4" fontId="17" fillId="9" borderId="2" xfId="0" applyNumberFormat="1" applyFont="1" applyFill="1" applyBorder="1" applyAlignment="1">
      <alignment horizontal="center" vertical="center"/>
    </xf>
    <xf numFmtId="4" fontId="30" fillId="0" borderId="2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4" fontId="30" fillId="0" borderId="0" xfId="0" applyNumberFormat="1" applyFont="1" applyFill="1" applyAlignment="1">
      <alignment vertical="center"/>
    </xf>
    <xf numFmtId="0" fontId="44" fillId="14" borderId="2" xfId="0" applyFont="1" applyFill="1" applyBorder="1" applyAlignment="1">
      <alignment horizontal="center"/>
    </xf>
    <xf numFmtId="164" fontId="10" fillId="9" borderId="2" xfId="0" applyNumberFormat="1" applyFont="1" applyFill="1" applyBorder="1" applyAlignment="1">
      <alignment horizontal="center" vertical="center"/>
    </xf>
    <xf numFmtId="0" fontId="16" fillId="9" borderId="0" xfId="0" applyFont="1" applyFill="1"/>
    <xf numFmtId="164" fontId="16" fillId="9" borderId="2" xfId="0" applyNumberFormat="1" applyFont="1" applyFill="1" applyBorder="1" applyAlignment="1">
      <alignment horizontal="center"/>
    </xf>
    <xf numFmtId="4" fontId="52" fillId="9" borderId="2" xfId="0" applyNumberFormat="1" applyFont="1" applyFill="1" applyBorder="1" applyAlignment="1">
      <alignment horizontal="center" vertical="center"/>
    </xf>
    <xf numFmtId="3" fontId="37" fillId="14" borderId="2" xfId="0" applyNumberFormat="1" applyFont="1" applyFill="1" applyBorder="1" applyAlignment="1">
      <alignment horizontal="center" vertical="center"/>
    </xf>
    <xf numFmtId="4" fontId="16" fillId="14" borderId="4" xfId="0" applyNumberFormat="1" applyFont="1" applyFill="1" applyBorder="1" applyAlignment="1">
      <alignment horizontal="center" vertical="center"/>
    </xf>
    <xf numFmtId="3" fontId="16" fillId="9" borderId="2" xfId="0" applyNumberFormat="1" applyFont="1" applyFill="1" applyBorder="1" applyAlignment="1">
      <alignment horizontal="center" vertical="center"/>
    </xf>
    <xf numFmtId="4" fontId="47" fillId="9" borderId="6" xfId="0" applyNumberFormat="1" applyFont="1" applyFill="1" applyBorder="1" applyAlignment="1">
      <alignment horizontal="left" vertical="center" wrapText="1"/>
    </xf>
    <xf numFmtId="4" fontId="47" fillId="9" borderId="2" xfId="0" applyNumberFormat="1" applyFont="1" applyFill="1" applyBorder="1" applyAlignment="1">
      <alignment horizontal="left" vertical="center" wrapText="1"/>
    </xf>
    <xf numFmtId="0" fontId="17" fillId="9" borderId="2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3" fontId="17" fillId="14" borderId="2" xfId="0" applyNumberFormat="1" applyFont="1" applyFill="1" applyBorder="1" applyAlignment="1">
      <alignment horizontal="center" wrapText="1"/>
    </xf>
    <xf numFmtId="166" fontId="17" fillId="9" borderId="2" xfId="0" applyNumberFormat="1" applyFont="1" applyFill="1" applyBorder="1" applyAlignment="1">
      <alignment horizontal="center"/>
    </xf>
    <xf numFmtId="0" fontId="17" fillId="9" borderId="2" xfId="0" applyNumberFormat="1" applyFont="1" applyFill="1" applyBorder="1" applyAlignment="1">
      <alignment horizontal="center"/>
    </xf>
    <xf numFmtId="1" fontId="17" fillId="9" borderId="2" xfId="0" applyNumberFormat="1" applyFont="1" applyFill="1" applyBorder="1" applyAlignment="1" applyProtection="1">
      <alignment horizontal="center"/>
    </xf>
    <xf numFmtId="0" fontId="17" fillId="9" borderId="2" xfId="0" applyNumberFormat="1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/>
    </xf>
    <xf numFmtId="166" fontId="0" fillId="14" borderId="2" xfId="0" applyNumberFormat="1" applyFont="1" applyFill="1" applyBorder="1" applyAlignment="1">
      <alignment horizontal="center"/>
    </xf>
    <xf numFmtId="0" fontId="0" fillId="14" borderId="2" xfId="0" applyFont="1" applyFill="1" applyBorder="1" applyAlignment="1">
      <alignment horizontal="center"/>
    </xf>
    <xf numFmtId="3" fontId="52" fillId="14" borderId="2" xfId="0" applyNumberFormat="1" applyFont="1" applyFill="1" applyBorder="1" applyAlignment="1">
      <alignment horizontal="center" wrapText="1"/>
    </xf>
    <xf numFmtId="49" fontId="17" fillId="14" borderId="2" xfId="0" applyNumberFormat="1" applyFont="1" applyFill="1" applyBorder="1" applyAlignment="1">
      <alignment horizontal="center" vertical="center" wrapText="1"/>
    </xf>
    <xf numFmtId="166" fontId="17" fillId="14" borderId="2" xfId="0" applyNumberFormat="1" applyFont="1" applyFill="1" applyBorder="1" applyAlignment="1">
      <alignment horizontal="center"/>
    </xf>
    <xf numFmtId="1" fontId="17" fillId="14" borderId="2" xfId="0" applyNumberFormat="1" applyFont="1" applyFill="1" applyBorder="1" applyAlignment="1">
      <alignment horizontal="center" vertical="center"/>
    </xf>
    <xf numFmtId="3" fontId="42" fillId="14" borderId="2" xfId="0" applyNumberFormat="1" applyFont="1" applyFill="1" applyBorder="1" applyAlignment="1">
      <alignment vertical="center"/>
    </xf>
    <xf numFmtId="3" fontId="42" fillId="9" borderId="2" xfId="0" applyNumberFormat="1" applyFont="1" applyFill="1" applyBorder="1" applyAlignment="1">
      <alignment vertical="center"/>
    </xf>
    <xf numFmtId="1" fontId="24" fillId="9" borderId="2" xfId="0" applyNumberFormat="1" applyFont="1" applyFill="1" applyBorder="1" applyAlignment="1">
      <alignment vertical="center"/>
    </xf>
    <xf numFmtId="3" fontId="10" fillId="9" borderId="2" xfId="0" applyNumberFormat="1" applyFont="1" applyFill="1" applyBorder="1" applyAlignment="1">
      <alignment vertical="center"/>
    </xf>
    <xf numFmtId="3" fontId="10" fillId="14" borderId="2" xfId="0" applyNumberFormat="1" applyFont="1" applyFill="1" applyBorder="1" applyAlignment="1">
      <alignment vertical="center" wrapText="1"/>
    </xf>
    <xf numFmtId="0" fontId="24" fillId="9" borderId="19" xfId="0" applyFont="1" applyFill="1" applyBorder="1" applyAlignment="1">
      <alignment horizontal="center"/>
    </xf>
    <xf numFmtId="4" fontId="10" fillId="9" borderId="2" xfId="14" applyNumberFormat="1" applyFont="1" applyFill="1" applyBorder="1" applyAlignment="1">
      <alignment horizontal="center" vertical="center" wrapText="1"/>
    </xf>
    <xf numFmtId="3" fontId="10" fillId="9" borderId="2" xfId="354" applyNumberFormat="1" applyFont="1" applyFill="1" applyBorder="1" applyAlignment="1">
      <alignment horizontal="center" vertical="center"/>
    </xf>
    <xf numFmtId="4" fontId="10" fillId="0" borderId="4" xfId="354" applyNumberFormat="1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vertical="center"/>
    </xf>
    <xf numFmtId="4" fontId="10" fillId="0" borderId="4" xfId="0" applyNumberFormat="1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60" fillId="3" borderId="16" xfId="0" applyFont="1" applyFill="1" applyBorder="1" applyAlignment="1"/>
    <xf numFmtId="0" fontId="60" fillId="3" borderId="1" xfId="0" applyFont="1" applyFill="1" applyBorder="1" applyAlignment="1"/>
    <xf numFmtId="0" fontId="60" fillId="3" borderId="2" xfId="0" applyFont="1" applyFill="1" applyBorder="1" applyAlignment="1"/>
    <xf numFmtId="0" fontId="60" fillId="4" borderId="2" xfId="0" applyFont="1" applyFill="1" applyBorder="1" applyAlignment="1"/>
    <xf numFmtId="0" fontId="60" fillId="0" borderId="16" xfId="0" applyFont="1" applyBorder="1" applyAlignment="1"/>
    <xf numFmtId="0" fontId="60" fillId="0" borderId="16" xfId="0" applyFont="1" applyFill="1" applyBorder="1" applyAlignment="1"/>
    <xf numFmtId="3" fontId="10" fillId="14" borderId="2" xfId="354" applyNumberFormat="1" applyFont="1" applyFill="1" applyBorder="1" applyAlignment="1">
      <alignment horizontal="center" vertical="center"/>
    </xf>
    <xf numFmtId="4" fontId="9" fillId="9" borderId="2" xfId="0" applyNumberFormat="1" applyFont="1" applyFill="1" applyBorder="1" applyAlignment="1">
      <alignment horizontal="center" vertical="center"/>
    </xf>
    <xf numFmtId="3" fontId="37" fillId="9" borderId="2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4" fontId="9" fillId="2" borderId="15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0" fillId="0" borderId="6" xfId="0" applyNumberFormat="1" applyFont="1" applyFill="1" applyBorder="1" applyAlignment="1">
      <alignment horizontal="left" vertical="center"/>
    </xf>
    <xf numFmtId="4" fontId="10" fillId="0" borderId="1" xfId="0" applyNumberFormat="1" applyFont="1" applyFill="1" applyBorder="1" applyAlignment="1">
      <alignment horizontal="left" vertical="center"/>
    </xf>
    <xf numFmtId="4" fontId="10" fillId="2" borderId="2" xfId="354" applyNumberFormat="1" applyFont="1" applyFill="1" applyBorder="1" applyAlignment="1">
      <alignment horizontal="center" vertical="center"/>
    </xf>
    <xf numFmtId="4" fontId="9" fillId="14" borderId="2" xfId="0" applyNumberFormat="1" applyFont="1" applyFill="1" applyBorder="1" applyAlignment="1">
      <alignment vertical="center"/>
    </xf>
    <xf numFmtId="0" fontId="10" fillId="2" borderId="16" xfId="0" applyNumberFormat="1" applyFont="1" applyFill="1" applyBorder="1" applyAlignment="1">
      <alignment horizontal="center" vertical="center" wrapText="1"/>
    </xf>
    <xf numFmtId="3" fontId="10" fillId="2" borderId="16" xfId="0" applyNumberFormat="1" applyFont="1" applyFill="1" applyBorder="1" applyAlignment="1">
      <alignment horizontal="center" vertical="center" wrapText="1"/>
    </xf>
    <xf numFmtId="4" fontId="32" fillId="2" borderId="16" xfId="0" applyNumberFormat="1" applyFont="1" applyFill="1" applyBorder="1" applyAlignment="1">
      <alignment horizontal="center" vertical="center" wrapText="1"/>
    </xf>
    <xf numFmtId="4" fontId="10" fillId="11" borderId="0" xfId="0" applyNumberFormat="1" applyFont="1" applyFill="1" applyAlignment="1">
      <alignment horizontal="right" vertical="center" indent="1"/>
    </xf>
    <xf numFmtId="0" fontId="10" fillId="11" borderId="16" xfId="0" applyNumberFormat="1" applyFont="1" applyFill="1" applyBorder="1" applyAlignment="1">
      <alignment horizontal="center" vertical="center" wrapText="1"/>
    </xf>
    <xf numFmtId="3" fontId="10" fillId="11" borderId="16" xfId="0" applyNumberFormat="1" applyFont="1" applyFill="1" applyBorder="1" applyAlignment="1">
      <alignment horizontal="center" vertical="center" wrapText="1"/>
    </xf>
    <xf numFmtId="4" fontId="10" fillId="11" borderId="16" xfId="0" applyNumberFormat="1" applyFont="1" applyFill="1" applyBorder="1" applyAlignment="1">
      <alignment horizontal="center" vertical="center" wrapText="1"/>
    </xf>
    <xf numFmtId="4" fontId="10" fillId="11" borderId="16" xfId="0" applyNumberFormat="1" applyFont="1" applyFill="1" applyBorder="1" applyAlignment="1">
      <alignment horizontal="center" vertical="center"/>
    </xf>
    <xf numFmtId="4" fontId="37" fillId="11" borderId="0" xfId="0" applyNumberFormat="1" applyFont="1" applyFill="1" applyBorder="1" applyAlignment="1">
      <alignment horizontal="center" vertical="center"/>
    </xf>
    <xf numFmtId="164" fontId="39" fillId="11" borderId="16" xfId="14" applyNumberFormat="1" applyFont="1" applyFill="1" applyBorder="1" applyAlignment="1">
      <alignment horizontal="center" vertical="center"/>
    </xf>
    <xf numFmtId="4" fontId="9" fillId="11" borderId="16" xfId="0" applyNumberFormat="1" applyFont="1" applyFill="1" applyBorder="1" applyAlignment="1">
      <alignment horizontal="center" vertical="center"/>
    </xf>
    <xf numFmtId="3" fontId="16" fillId="11" borderId="0" xfId="0" applyNumberFormat="1" applyFont="1" applyFill="1" applyBorder="1" applyAlignment="1">
      <alignment horizontal="center" vertical="center"/>
    </xf>
    <xf numFmtId="4" fontId="10" fillId="11" borderId="2" xfId="0" applyNumberFormat="1" applyFont="1" applyFill="1" applyBorder="1" applyAlignment="1">
      <alignment horizontal="center" vertical="center" wrapText="1"/>
    </xf>
    <xf numFmtId="3" fontId="10" fillId="11" borderId="2" xfId="0" applyNumberFormat="1" applyFont="1" applyFill="1" applyBorder="1" applyAlignment="1">
      <alignment horizontal="center" vertical="center" wrapText="1"/>
    </xf>
    <xf numFmtId="4" fontId="10" fillId="11" borderId="2" xfId="0" applyNumberFormat="1" applyFont="1" applyFill="1" applyBorder="1" applyAlignment="1">
      <alignment horizontal="center" vertical="center"/>
    </xf>
    <xf numFmtId="4" fontId="10" fillId="11" borderId="0" xfId="0" applyNumberFormat="1" applyFont="1" applyFill="1" applyBorder="1" applyAlignment="1">
      <alignment horizontal="center" vertical="center"/>
    </xf>
    <xf numFmtId="4" fontId="9" fillId="11" borderId="2" xfId="0" applyNumberFormat="1" applyFont="1" applyFill="1" applyBorder="1" applyAlignment="1">
      <alignment horizontal="center" vertical="center"/>
    </xf>
    <xf numFmtId="0" fontId="44" fillId="11" borderId="0" xfId="0" applyFont="1" applyFill="1"/>
    <xf numFmtId="3" fontId="10" fillId="11" borderId="2" xfId="0" applyNumberFormat="1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4" fontId="9" fillId="11" borderId="1" xfId="0" applyNumberFormat="1" applyFont="1" applyFill="1" applyBorder="1" applyAlignment="1">
      <alignment horizontal="center" vertical="center" wrapText="1"/>
    </xf>
    <xf numFmtId="4" fontId="10" fillId="11" borderId="1" xfId="0" applyNumberFormat="1" applyFont="1" applyFill="1" applyBorder="1" applyAlignment="1">
      <alignment horizontal="center" vertical="center"/>
    </xf>
    <xf numFmtId="4" fontId="9" fillId="11" borderId="6" xfId="0" applyNumberFormat="1" applyFont="1" applyFill="1" applyBorder="1" applyAlignment="1">
      <alignment horizontal="center" vertical="center"/>
    </xf>
    <xf numFmtId="4" fontId="47" fillId="11" borderId="6" xfId="0" applyNumberFormat="1" applyFont="1" applyFill="1" applyBorder="1" applyAlignment="1">
      <alignment horizontal="left" vertical="center" wrapText="1"/>
    </xf>
    <xf numFmtId="4" fontId="47" fillId="11" borderId="2" xfId="0" applyNumberFormat="1" applyFont="1" applyFill="1" applyBorder="1" applyAlignment="1">
      <alignment horizontal="left" vertical="center" wrapText="1"/>
    </xf>
    <xf numFmtId="0" fontId="47" fillId="11" borderId="2" xfId="0" applyFont="1" applyFill="1" applyBorder="1"/>
    <xf numFmtId="4" fontId="10" fillId="11" borderId="9" xfId="0" applyNumberFormat="1" applyFont="1" applyFill="1" applyBorder="1" applyAlignment="1">
      <alignment horizontal="center" vertical="center"/>
    </xf>
    <xf numFmtId="0" fontId="24" fillId="11" borderId="22" xfId="0" applyFont="1" applyFill="1" applyBorder="1" applyAlignment="1">
      <alignment horizontal="center" vertical="center" wrapText="1"/>
    </xf>
    <xf numFmtId="0" fontId="24" fillId="11" borderId="16" xfId="0" applyFont="1" applyFill="1" applyBorder="1" applyAlignment="1">
      <alignment horizontal="center" vertical="center" wrapText="1"/>
    </xf>
    <xf numFmtId="0" fontId="24" fillId="11" borderId="23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top" wrapText="1"/>
    </xf>
    <xf numFmtId="4" fontId="10" fillId="11" borderId="6" xfId="0" applyNumberFormat="1" applyFont="1" applyFill="1" applyBorder="1" applyAlignment="1">
      <alignment horizontal="center" vertical="center"/>
    </xf>
    <xf numFmtId="3" fontId="37" fillId="11" borderId="2" xfId="0" applyNumberFormat="1" applyFont="1" applyFill="1" applyBorder="1" applyAlignment="1">
      <alignment horizontal="center" vertical="center"/>
    </xf>
    <xf numFmtId="0" fontId="0" fillId="11" borderId="2" xfId="0" applyFill="1" applyBorder="1"/>
    <xf numFmtId="3" fontId="10" fillId="11" borderId="3" xfId="0" applyNumberFormat="1" applyFont="1" applyFill="1" applyBorder="1" applyAlignment="1">
      <alignment horizontal="center" vertical="center" wrapText="1"/>
    </xf>
    <xf numFmtId="0" fontId="10" fillId="11" borderId="2" xfId="0" applyFont="1" applyFill="1" applyBorder="1" applyAlignment="1">
      <alignment horizontal="center" vertical="center" wrapText="1"/>
    </xf>
    <xf numFmtId="0" fontId="38" fillId="11" borderId="2" xfId="0" applyFont="1" applyFill="1" applyBorder="1" applyAlignment="1">
      <alignment horizontal="center" vertical="center" wrapText="1"/>
    </xf>
    <xf numFmtId="0" fontId="38" fillId="11" borderId="2" xfId="0" applyFont="1" applyFill="1" applyBorder="1"/>
    <xf numFmtId="4" fontId="9" fillId="11" borderId="2" xfId="0" applyNumberFormat="1" applyFont="1" applyFill="1" applyBorder="1" applyAlignment="1">
      <alignment horizontal="center" vertical="center" wrapText="1"/>
    </xf>
    <xf numFmtId="4" fontId="33" fillId="11" borderId="2" xfId="0" applyNumberFormat="1" applyFont="1" applyFill="1" applyBorder="1" applyAlignment="1">
      <alignment horizontal="center" vertical="center"/>
    </xf>
    <xf numFmtId="4" fontId="9" fillId="11" borderId="15" xfId="0" applyNumberFormat="1" applyFont="1" applyFill="1" applyBorder="1" applyAlignment="1">
      <alignment horizontal="center" vertical="center" wrapText="1"/>
    </xf>
    <xf numFmtId="4" fontId="10" fillId="11" borderId="15" xfId="0" applyNumberFormat="1" applyFont="1" applyFill="1" applyBorder="1" applyAlignment="1">
      <alignment horizontal="center" vertical="center"/>
    </xf>
    <xf numFmtId="4" fontId="10" fillId="11" borderId="3" xfId="0" applyNumberFormat="1" applyFont="1" applyFill="1" applyBorder="1" applyAlignment="1">
      <alignment horizontal="center" vertical="center"/>
    </xf>
    <xf numFmtId="0" fontId="49" fillId="11" borderId="2" xfId="0" applyFont="1" applyFill="1" applyBorder="1" applyAlignment="1">
      <alignment horizontal="center" vertical="top" wrapText="1"/>
    </xf>
    <xf numFmtId="4" fontId="10" fillId="11" borderId="0" xfId="0" applyNumberFormat="1" applyFont="1" applyFill="1" applyBorder="1" applyAlignment="1">
      <alignment horizontal="left" vertical="center" wrapText="1"/>
    </xf>
    <xf numFmtId="0" fontId="16" fillId="11" borderId="0" xfId="0" applyFont="1" applyFill="1" applyBorder="1"/>
    <xf numFmtId="0" fontId="10" fillId="11" borderId="0" xfId="691" applyFont="1" applyFill="1" applyBorder="1" applyAlignment="1" applyProtection="1">
      <alignment horizontal="left" wrapText="1"/>
      <protection locked="0"/>
    </xf>
    <xf numFmtId="4" fontId="17" fillId="11" borderId="2" xfId="0" applyNumberFormat="1" applyFont="1" applyFill="1" applyBorder="1" applyAlignment="1">
      <alignment horizontal="center" vertical="center"/>
    </xf>
    <xf numFmtId="164" fontId="10" fillId="11" borderId="2" xfId="0" applyNumberFormat="1" applyFont="1" applyFill="1" applyBorder="1" applyAlignment="1">
      <alignment horizontal="center" vertical="center"/>
    </xf>
    <xf numFmtId="164" fontId="16" fillId="11" borderId="2" xfId="0" applyNumberFormat="1" applyFont="1" applyFill="1" applyBorder="1" applyAlignment="1">
      <alignment horizontal="center"/>
    </xf>
    <xf numFmtId="3" fontId="10" fillId="11" borderId="2" xfId="0" applyNumberFormat="1" applyFont="1" applyFill="1" applyBorder="1" applyAlignment="1">
      <alignment horizontal="center" vertical="center"/>
    </xf>
    <xf numFmtId="4" fontId="10" fillId="11" borderId="0" xfId="0" applyNumberFormat="1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vertical="center" wrapText="1"/>
    </xf>
    <xf numFmtId="4" fontId="16" fillId="11" borderId="0" xfId="0" applyNumberFormat="1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center" wrapText="1"/>
    </xf>
    <xf numFmtId="166" fontId="17" fillId="11" borderId="2" xfId="0" applyNumberFormat="1" applyFont="1" applyFill="1" applyBorder="1" applyAlignment="1">
      <alignment horizontal="center"/>
    </xf>
    <xf numFmtId="166" fontId="52" fillId="11" borderId="2" xfId="0" applyNumberFormat="1" applyFont="1" applyFill="1" applyBorder="1" applyAlignment="1" applyProtection="1">
      <alignment horizontal="center"/>
    </xf>
    <xf numFmtId="166" fontId="0" fillId="11" borderId="2" xfId="0" applyNumberFormat="1" applyFont="1" applyFill="1" applyBorder="1"/>
    <xf numFmtId="49" fontId="17" fillId="11" borderId="2" xfId="0" applyNumberFormat="1" applyFont="1" applyFill="1" applyBorder="1" applyAlignment="1">
      <alignment horizontal="left" wrapText="1"/>
    </xf>
    <xf numFmtId="0" fontId="0" fillId="11" borderId="2" xfId="0" applyFont="1" applyFill="1" applyBorder="1"/>
    <xf numFmtId="0" fontId="58" fillId="11" borderId="2" xfId="0" applyFont="1" applyFill="1" applyBorder="1"/>
    <xf numFmtId="2" fontId="20" fillId="11" borderId="0" xfId="0" applyNumberFormat="1" applyFont="1" applyFill="1" applyBorder="1" applyAlignment="1">
      <alignment horizontal="center"/>
    </xf>
    <xf numFmtId="0" fontId="20" fillId="11" borderId="0" xfId="0" applyFont="1" applyFill="1" applyBorder="1" applyAlignment="1">
      <alignment horizontal="center"/>
    </xf>
    <xf numFmtId="4" fontId="17" fillId="11" borderId="0" xfId="0" applyNumberFormat="1" applyFont="1" applyFill="1" applyBorder="1" applyAlignment="1">
      <alignment horizontal="center" vertical="center" wrapText="1"/>
    </xf>
    <xf numFmtId="4" fontId="17" fillId="11" borderId="0" xfId="0" applyNumberFormat="1" applyFont="1" applyFill="1" applyBorder="1" applyAlignment="1">
      <alignment horizontal="center" vertical="center"/>
    </xf>
    <xf numFmtId="0" fontId="60" fillId="11" borderId="18" xfId="0" applyFont="1" applyFill="1" applyBorder="1" applyAlignment="1">
      <alignment vertical="top" wrapText="1"/>
    </xf>
    <xf numFmtId="3" fontId="24" fillId="11" borderId="0" xfId="0" applyNumberFormat="1" applyFont="1" applyFill="1" applyBorder="1" applyAlignment="1">
      <alignment horizontal="center"/>
    </xf>
    <xf numFmtId="0" fontId="42" fillId="11" borderId="0" xfId="0" applyFont="1" applyFill="1" applyBorder="1" applyAlignment="1">
      <alignment horizontal="center"/>
    </xf>
    <xf numFmtId="4" fontId="16" fillId="11" borderId="2" xfId="0" applyNumberFormat="1" applyFont="1" applyFill="1" applyBorder="1" applyAlignment="1">
      <alignment horizontal="right" vertical="center" indent="1"/>
    </xf>
    <xf numFmtId="4" fontId="9" fillId="11" borderId="15" xfId="0" applyNumberFormat="1" applyFont="1" applyFill="1" applyBorder="1" applyAlignment="1">
      <alignment vertical="center" wrapText="1"/>
    </xf>
    <xf numFmtId="4" fontId="24" fillId="11" borderId="16" xfId="0" applyNumberFormat="1" applyFont="1" applyFill="1" applyBorder="1" applyAlignment="1">
      <alignment horizontal="center" vertical="center"/>
    </xf>
    <xf numFmtId="4" fontId="24" fillId="11" borderId="16" xfId="0" applyNumberFormat="1" applyFont="1" applyFill="1" applyBorder="1" applyAlignment="1">
      <alignment horizontal="right" vertical="center" indent="1"/>
    </xf>
    <xf numFmtId="4" fontId="24" fillId="11" borderId="24" xfId="0" applyNumberFormat="1" applyFont="1" applyFill="1" applyBorder="1" applyAlignment="1">
      <alignment horizontal="center" vertical="center"/>
    </xf>
    <xf numFmtId="4" fontId="10" fillId="11" borderId="2" xfId="354" applyNumberFormat="1" applyFont="1" applyFill="1" applyBorder="1" applyAlignment="1">
      <alignment horizontal="center" vertical="center"/>
    </xf>
    <xf numFmtId="4" fontId="37" fillId="16" borderId="4" xfId="0" applyNumberFormat="1" applyFont="1" applyFill="1" applyBorder="1" applyAlignment="1">
      <alignment horizontal="center" vertical="center" wrapText="1"/>
    </xf>
    <xf numFmtId="4" fontId="37" fillId="11" borderId="4" xfId="0" applyNumberFormat="1" applyFont="1" applyFill="1" applyBorder="1" applyAlignment="1">
      <alignment horizontal="center" vertical="center" wrapText="1"/>
    </xf>
    <xf numFmtId="4" fontId="37" fillId="11" borderId="4" xfId="354" applyNumberFormat="1" applyFont="1" applyFill="1" applyBorder="1" applyAlignment="1">
      <alignment horizontal="center" vertical="center"/>
    </xf>
    <xf numFmtId="4" fontId="10" fillId="11" borderId="2" xfId="354" applyNumberFormat="1" applyFont="1" applyFill="1" applyBorder="1" applyAlignment="1">
      <alignment horizontal="center" vertical="center" wrapText="1"/>
    </xf>
    <xf numFmtId="4" fontId="9" fillId="11" borderId="2" xfId="354" applyNumberFormat="1" applyFont="1" applyFill="1" applyBorder="1" applyAlignment="1">
      <alignment horizontal="center" vertical="center"/>
    </xf>
    <xf numFmtId="0" fontId="60" fillId="11" borderId="2" xfId="0" applyFont="1" applyFill="1" applyBorder="1" applyAlignment="1"/>
    <xf numFmtId="4" fontId="10" fillId="11" borderId="2" xfId="0" applyNumberFormat="1" applyFont="1" applyFill="1" applyBorder="1" applyAlignment="1" applyProtection="1">
      <alignment horizontal="center" vertical="center"/>
    </xf>
    <xf numFmtId="0" fontId="60" fillId="11" borderId="15" xfId="0" applyFont="1" applyFill="1" applyBorder="1" applyAlignment="1"/>
    <xf numFmtId="4" fontId="10" fillId="11" borderId="2" xfId="0" applyNumberFormat="1" applyFont="1" applyFill="1" applyBorder="1" applyAlignment="1">
      <alignment vertical="center" wrapText="1"/>
    </xf>
    <xf numFmtId="0" fontId="44" fillId="11" borderId="2" xfId="0" applyFont="1" applyFill="1" applyBorder="1"/>
    <xf numFmtId="165" fontId="43" fillId="11" borderId="2" xfId="0" applyNumberFormat="1" applyFont="1" applyFill="1" applyBorder="1" applyAlignment="1">
      <alignment horizontal="center" vertical="center" wrapText="1"/>
    </xf>
    <xf numFmtId="165" fontId="9" fillId="11" borderId="2" xfId="0" applyNumberFormat="1" applyFont="1" applyFill="1" applyBorder="1" applyAlignment="1">
      <alignment horizontal="center" vertical="center" wrapText="1"/>
    </xf>
    <xf numFmtId="0" fontId="10" fillId="11" borderId="2" xfId="0" applyFont="1" applyFill="1" applyBorder="1"/>
    <xf numFmtId="4" fontId="10" fillId="16" borderId="2" xfId="0" applyNumberFormat="1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vertical="center"/>
    </xf>
    <xf numFmtId="0" fontId="30" fillId="3" borderId="16" xfId="0" applyFont="1" applyFill="1" applyBorder="1" applyAlignment="1">
      <alignment vertical="center"/>
    </xf>
    <xf numFmtId="4" fontId="10" fillId="2" borderId="16" xfId="0" applyNumberFormat="1" applyFont="1" applyFill="1" applyBorder="1" applyAlignment="1">
      <alignment vertical="center"/>
    </xf>
    <xf numFmtId="0" fontId="0" fillId="0" borderId="16" xfId="0" applyBorder="1"/>
    <xf numFmtId="0" fontId="40" fillId="0" borderId="16" xfId="0" applyFont="1" applyBorder="1"/>
    <xf numFmtId="0" fontId="10" fillId="2" borderId="16" xfId="0" applyNumberFormat="1" applyFont="1" applyFill="1" applyBorder="1" applyAlignment="1">
      <alignment horizontal="center"/>
    </xf>
    <xf numFmtId="0" fontId="37" fillId="0" borderId="16" xfId="0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164" fontId="10" fillId="0" borderId="16" xfId="0" applyNumberFormat="1" applyFont="1" applyBorder="1" applyAlignment="1">
      <alignment horizontal="center" vertical="center" wrapText="1"/>
    </xf>
    <xf numFmtId="4" fontId="10" fillId="3" borderId="15" xfId="0" applyNumberFormat="1" applyFont="1" applyFill="1" applyBorder="1" applyAlignment="1">
      <alignment horizontal="left" vertical="center"/>
    </xf>
    <xf numFmtId="4" fontId="9" fillId="3" borderId="15" xfId="0" applyNumberFormat="1" applyFont="1" applyFill="1" applyBorder="1" applyAlignment="1">
      <alignment horizontal="left" vertical="center"/>
    </xf>
    <xf numFmtId="4" fontId="10" fillId="10" borderId="16" xfId="0" applyNumberFormat="1" applyFont="1" applyFill="1" applyBorder="1" applyAlignment="1">
      <alignment vertical="center"/>
    </xf>
    <xf numFmtId="4" fontId="10" fillId="10" borderId="16" xfId="0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48" fillId="0" borderId="2" xfId="0" applyFont="1" applyFill="1" applyBorder="1"/>
    <xf numFmtId="0" fontId="57" fillId="0" borderId="2" xfId="0" applyFont="1" applyFill="1" applyBorder="1"/>
    <xf numFmtId="0" fontId="59" fillId="0" borderId="2" xfId="0" applyFont="1" applyFill="1" applyBorder="1"/>
    <xf numFmtId="0" fontId="0" fillId="0" borderId="2" xfId="0" applyFill="1" applyBorder="1" applyAlignment="1"/>
    <xf numFmtId="0" fontId="54" fillId="0" borderId="2" xfId="0" applyFont="1" applyFill="1" applyBorder="1"/>
    <xf numFmtId="0" fontId="61" fillId="0" borderId="2" xfId="0" applyFont="1" applyFill="1" applyBorder="1" applyAlignment="1">
      <alignment horizontal="center" vertical="center"/>
    </xf>
    <xf numFmtId="0" fontId="61" fillId="0" borderId="2" xfId="0" applyFont="1" applyFill="1" applyBorder="1"/>
    <xf numFmtId="0" fontId="66" fillId="0" borderId="2" xfId="0" applyFont="1" applyFill="1" applyBorder="1"/>
    <xf numFmtId="165" fontId="0" fillId="0" borderId="2" xfId="0" applyNumberFormat="1" applyFill="1" applyBorder="1"/>
    <xf numFmtId="165" fontId="44" fillId="0" borderId="2" xfId="0" applyNumberFormat="1" applyFont="1" applyFill="1" applyBorder="1"/>
    <xf numFmtId="0" fontId="11" fillId="0" borderId="2" xfId="0" applyFont="1" applyFill="1" applyBorder="1"/>
    <xf numFmtId="0" fontId="9" fillId="0" borderId="0" xfId="0" applyFont="1" applyFill="1" applyAlignment="1">
      <alignment vertical="center"/>
    </xf>
    <xf numFmtId="0" fontId="44" fillId="0" borderId="1" xfId="0" applyFont="1" applyFill="1" applyBorder="1"/>
    <xf numFmtId="0" fontId="0" fillId="0" borderId="1" xfId="0" applyFill="1" applyBorder="1"/>
    <xf numFmtId="4" fontId="10" fillId="0" borderId="0" xfId="0" applyNumberFormat="1" applyFont="1" applyFill="1" applyAlignment="1">
      <alignment vertical="center" wrapText="1"/>
    </xf>
    <xf numFmtId="0" fontId="38" fillId="0" borderId="0" xfId="0" applyFont="1" applyFill="1"/>
    <xf numFmtId="0" fontId="48" fillId="0" borderId="0" xfId="0" applyFont="1" applyFill="1"/>
    <xf numFmtId="0" fontId="10" fillId="0" borderId="1" xfId="0" applyFont="1" applyFill="1" applyBorder="1" applyAlignment="1">
      <alignment vertical="center"/>
    </xf>
    <xf numFmtId="4" fontId="10" fillId="0" borderId="1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horizontal="right" vertical="center" wrapText="1" indent="1"/>
    </xf>
    <xf numFmtId="0" fontId="44" fillId="0" borderId="0" xfId="0" applyFont="1" applyFill="1" applyBorder="1"/>
    <xf numFmtId="0" fontId="20" fillId="0" borderId="0" xfId="0" applyFont="1" applyFill="1" applyBorder="1"/>
    <xf numFmtId="4" fontId="9" fillId="0" borderId="0" xfId="0" applyNumberFormat="1" applyFont="1" applyFill="1" applyBorder="1" applyAlignment="1">
      <alignment horizontal="right" vertical="center" indent="1"/>
    </xf>
    <xf numFmtId="0" fontId="0" fillId="0" borderId="0" xfId="0" applyFont="1" applyFill="1"/>
    <xf numFmtId="0" fontId="57" fillId="0" borderId="0" xfId="0" applyFont="1" applyFill="1"/>
    <xf numFmtId="0" fontId="58" fillId="0" borderId="0" xfId="0" applyFont="1" applyFill="1"/>
    <xf numFmtId="0" fontId="17" fillId="0" borderId="0" xfId="0" applyFont="1" applyFill="1"/>
    <xf numFmtId="0" fontId="0" fillId="0" borderId="0" xfId="0" applyFill="1" applyAlignment="1"/>
    <xf numFmtId="0" fontId="54" fillId="0" borderId="0" xfId="0" applyFont="1" applyFill="1"/>
    <xf numFmtId="0" fontId="24" fillId="0" borderId="0" xfId="0" applyFont="1" applyFill="1" applyAlignment="1">
      <alignment vertical="center"/>
    </xf>
    <xf numFmtId="0" fontId="66" fillId="0" borderId="0" xfId="0" applyFont="1" applyFill="1" applyBorder="1"/>
    <xf numFmtId="0" fontId="60" fillId="0" borderId="0" xfId="0" applyFont="1" applyFill="1" applyAlignment="1">
      <alignment horizontal="center"/>
    </xf>
    <xf numFmtId="165" fontId="0" fillId="0" borderId="0" xfId="0" applyNumberFormat="1" applyFill="1"/>
    <xf numFmtId="0" fontId="44" fillId="0" borderId="21" xfId="0" applyFont="1" applyFill="1" applyBorder="1"/>
    <xf numFmtId="165" fontId="44" fillId="0" borderId="0" xfId="0" applyNumberFormat="1" applyFont="1" applyFill="1"/>
    <xf numFmtId="0" fontId="11" fillId="0" borderId="0" xfId="0" applyFont="1" applyFill="1"/>
    <xf numFmtId="3" fontId="16" fillId="6" borderId="25" xfId="0" applyNumberFormat="1" applyFont="1" applyFill="1" applyBorder="1" applyAlignment="1">
      <alignment horizontal="center" vertical="center" wrapText="1"/>
    </xf>
    <xf numFmtId="3" fontId="16" fillId="6" borderId="25" xfId="0" applyNumberFormat="1" applyFont="1" applyFill="1" applyBorder="1" applyAlignment="1">
      <alignment horizontal="center" vertical="center"/>
    </xf>
    <xf numFmtId="3" fontId="16" fillId="11" borderId="2" xfId="0" applyNumberFormat="1" applyFont="1" applyFill="1" applyBorder="1" applyAlignment="1">
      <alignment horizontal="center" vertical="center" wrapText="1"/>
    </xf>
    <xf numFmtId="3" fontId="16" fillId="11" borderId="2" xfId="0" applyNumberFormat="1" applyFont="1" applyFill="1" applyBorder="1" applyAlignment="1">
      <alignment horizontal="center" vertical="center"/>
    </xf>
    <xf numFmtId="3" fontId="16" fillId="0" borderId="25" xfId="0" applyNumberFormat="1" applyFont="1" applyFill="1" applyBorder="1" applyAlignment="1">
      <alignment horizontal="center" vertical="center"/>
    </xf>
    <xf numFmtId="0" fontId="47" fillId="5" borderId="2" xfId="0" applyFont="1" applyFill="1" applyBorder="1"/>
    <xf numFmtId="0" fontId="47" fillId="5" borderId="0" xfId="0" applyFont="1" applyFill="1"/>
    <xf numFmtId="4" fontId="24" fillId="11" borderId="2" xfId="0" applyNumberFormat="1" applyFont="1" applyFill="1" applyBorder="1" applyAlignment="1">
      <alignment horizontal="center" vertical="center"/>
    </xf>
    <xf numFmtId="4" fontId="24" fillId="11" borderId="16" xfId="0" applyNumberFormat="1" applyFont="1" applyFill="1" applyBorder="1" applyAlignment="1">
      <alignment horizontal="center" vertical="center" wrapText="1"/>
    </xf>
    <xf numFmtId="4" fontId="76" fillId="11" borderId="16" xfId="0" applyNumberFormat="1" applyFont="1" applyFill="1" applyBorder="1" applyAlignment="1">
      <alignment horizontal="center" vertical="center" wrapText="1"/>
    </xf>
    <xf numFmtId="3" fontId="24" fillId="2" borderId="2" xfId="0" applyNumberFormat="1" applyFont="1" applyFill="1" applyBorder="1" applyAlignment="1">
      <alignment horizontal="center" vertical="center" wrapText="1"/>
    </xf>
    <xf numFmtId="3" fontId="24" fillId="11" borderId="2" xfId="0" applyNumberFormat="1" applyFont="1" applyFill="1" applyBorder="1" applyAlignment="1">
      <alignment horizontal="center" vertical="center" wrapText="1"/>
    </xf>
    <xf numFmtId="4" fontId="16" fillId="0" borderId="25" xfId="0" applyNumberFormat="1" applyFont="1" applyBorder="1" applyAlignment="1">
      <alignment horizontal="center" vertical="center"/>
    </xf>
    <xf numFmtId="4" fontId="16" fillId="11" borderId="2" xfId="0" applyNumberFormat="1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11" borderId="2" xfId="0" applyFont="1" applyFill="1" applyBorder="1" applyAlignment="1">
      <alignment horizontal="center" vertical="center"/>
    </xf>
    <xf numFmtId="4" fontId="9" fillId="2" borderId="16" xfId="0" applyNumberFormat="1" applyFont="1" applyFill="1" applyBorder="1" applyAlignment="1">
      <alignment horizontal="center" vertical="center"/>
    </xf>
    <xf numFmtId="4" fontId="77" fillId="2" borderId="2" xfId="0" applyNumberFormat="1" applyFont="1" applyFill="1" applyBorder="1" applyAlignment="1">
      <alignment horizontal="center" vertical="center" wrapText="1"/>
    </xf>
    <xf numFmtId="4" fontId="10" fillId="2" borderId="16" xfId="0" applyNumberFormat="1" applyFont="1" applyFill="1" applyBorder="1" applyAlignment="1">
      <alignment horizontal="center" vertical="center"/>
    </xf>
    <xf numFmtId="4" fontId="9" fillId="0" borderId="16" xfId="0" applyNumberFormat="1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/>
    </xf>
    <xf numFmtId="0" fontId="10" fillId="4" borderId="0" xfId="0" applyFont="1" applyFill="1" applyAlignment="1">
      <alignment vertical="center"/>
    </xf>
    <xf numFmtId="3" fontId="28" fillId="4" borderId="2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top" wrapText="1"/>
    </xf>
    <xf numFmtId="0" fontId="60" fillId="4" borderId="2" xfId="0" applyFont="1" applyFill="1" applyBorder="1" applyAlignment="1">
      <alignment horizontal="center"/>
    </xf>
    <xf numFmtId="0" fontId="27" fillId="4" borderId="2" xfId="0" applyNumberFormat="1" applyFont="1" applyFill="1" applyBorder="1" applyAlignment="1" applyProtection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/>
    </xf>
    <xf numFmtId="0" fontId="27" fillId="4" borderId="2" xfId="0" applyNumberFormat="1" applyFont="1" applyFill="1" applyBorder="1" applyAlignment="1" applyProtection="1">
      <alignment horizontal="center" vertical="center"/>
    </xf>
    <xf numFmtId="0" fontId="17" fillId="9" borderId="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vertical="center"/>
    </xf>
    <xf numFmtId="0" fontId="10" fillId="0" borderId="16" xfId="0" applyFont="1" applyFill="1" applyBorder="1" applyAlignment="1">
      <alignment horizontal="center" wrapText="1"/>
    </xf>
    <xf numFmtId="0" fontId="0" fillId="0" borderId="16" xfId="0" applyFill="1" applyBorder="1"/>
    <xf numFmtId="3" fontId="10" fillId="0" borderId="16" xfId="0" applyNumberFormat="1" applyFont="1" applyFill="1" applyBorder="1" applyAlignment="1">
      <alignment horizontal="center" vertical="center"/>
    </xf>
    <xf numFmtId="3" fontId="10" fillId="0" borderId="16" xfId="0" applyNumberFormat="1" applyFont="1" applyFill="1" applyBorder="1" applyAlignment="1">
      <alignment horizontal="center" vertical="center" wrapText="1"/>
    </xf>
    <xf numFmtId="3" fontId="10" fillId="9" borderId="16" xfId="0" applyNumberFormat="1" applyFont="1" applyFill="1" applyBorder="1" applyAlignment="1">
      <alignment horizontal="center" vertical="center" wrapText="1"/>
    </xf>
    <xf numFmtId="0" fontId="24" fillId="3" borderId="26" xfId="0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4" fontId="10" fillId="0" borderId="16" xfId="0" applyNumberFormat="1" applyFont="1" applyFill="1" applyBorder="1" applyAlignment="1">
      <alignment vertical="center"/>
    </xf>
    <xf numFmtId="0" fontId="44" fillId="0" borderId="16" xfId="0" applyFont="1" applyFill="1" applyBorder="1"/>
    <xf numFmtId="0" fontId="24" fillId="3" borderId="2" xfId="0" applyFont="1" applyFill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24" fillId="2" borderId="2" xfId="0" applyFont="1" applyFill="1" applyBorder="1" applyAlignment="1">
      <alignment horizontal="center" wrapText="1"/>
    </xf>
    <xf numFmtId="0" fontId="61" fillId="0" borderId="2" xfId="0" applyFont="1" applyBorder="1"/>
    <xf numFmtId="4" fontId="9" fillId="2" borderId="0" xfId="0" applyNumberFormat="1" applyFont="1" applyFill="1" applyBorder="1" applyAlignment="1">
      <alignment horizontal="center" vertical="center" wrapText="1"/>
    </xf>
    <xf numFmtId="4" fontId="17" fillId="2" borderId="2" xfId="0" applyNumberFormat="1" applyFont="1" applyFill="1" applyBorder="1" applyAlignment="1">
      <alignment horizontal="left" vertical="center" wrapText="1"/>
    </xf>
    <xf numFmtId="0" fontId="44" fillId="2" borderId="1" xfId="0" applyFont="1" applyFill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3" fontId="16" fillId="0" borderId="0" xfId="0" applyNumberFormat="1" applyFont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10" fillId="17" borderId="6" xfId="0" applyNumberFormat="1" applyFont="1" applyFill="1" applyBorder="1" applyAlignment="1">
      <alignment horizontal="center" vertical="center" wrapText="1"/>
    </xf>
    <xf numFmtId="0" fontId="16" fillId="2" borderId="26" xfId="0" applyFont="1" applyFill="1" applyBorder="1" applyAlignment="1">
      <alignment vertical="center"/>
    </xf>
    <xf numFmtId="0" fontId="10" fillId="11" borderId="1" xfId="0" applyFont="1" applyFill="1" applyBorder="1" applyAlignment="1">
      <alignment horizontal="center"/>
    </xf>
    <xf numFmtId="0" fontId="16" fillId="2" borderId="2" xfId="0" applyFont="1" applyFill="1" applyBorder="1" applyAlignment="1">
      <alignment vertical="center"/>
    </xf>
    <xf numFmtId="0" fontId="46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horizontal="center" vertical="center"/>
    </xf>
    <xf numFmtId="4" fontId="10" fillId="3" borderId="16" xfId="0" applyNumberFormat="1" applyFont="1" applyFill="1" applyBorder="1" applyAlignment="1">
      <alignment horizontal="center" vertical="center"/>
    </xf>
    <xf numFmtId="4" fontId="10" fillId="2" borderId="16" xfId="0" applyNumberFormat="1" applyFont="1" applyFill="1" applyBorder="1" applyAlignment="1">
      <alignment horizontal="left" vertical="center" wrapText="1"/>
    </xf>
    <xf numFmtId="0" fontId="16" fillId="0" borderId="16" xfId="0" applyFont="1" applyBorder="1"/>
    <xf numFmtId="0" fontId="10" fillId="2" borderId="16" xfId="691" applyFont="1" applyFill="1" applyBorder="1" applyAlignment="1" applyProtection="1">
      <alignment horizontal="left" wrapText="1"/>
      <protection locked="0"/>
    </xf>
    <xf numFmtId="0" fontId="10" fillId="0" borderId="2" xfId="0" applyFont="1" applyFill="1" applyBorder="1" applyAlignment="1">
      <alignment vertical="top"/>
    </xf>
    <xf numFmtId="4" fontId="16" fillId="0" borderId="0" xfId="0" applyNumberFormat="1" applyFont="1" applyFill="1" applyBorder="1" applyAlignment="1">
      <alignment horizontal="center" vertical="center"/>
    </xf>
    <xf numFmtId="4" fontId="24" fillId="0" borderId="24" xfId="0" applyNumberFormat="1" applyFont="1" applyFill="1" applyBorder="1" applyAlignment="1">
      <alignment horizontal="center" vertical="center"/>
    </xf>
    <xf numFmtId="0" fontId="79" fillId="0" borderId="2" xfId="0" applyFont="1" applyBorder="1" applyAlignment="1">
      <alignment horizontal="center" vertical="center" wrapText="1"/>
    </xf>
    <xf numFmtId="0" fontId="10" fillId="17" borderId="2" xfId="0" applyFont="1" applyFill="1" applyBorder="1" applyAlignment="1">
      <alignment vertical="center"/>
    </xf>
    <xf numFmtId="0" fontId="10" fillId="18" borderId="2" xfId="0" applyFont="1" applyFill="1" applyBorder="1" applyAlignment="1">
      <alignment vertical="center"/>
    </xf>
    <xf numFmtId="4" fontId="24" fillId="0" borderId="16" xfId="0" applyNumberFormat="1" applyFont="1" applyFill="1" applyBorder="1" applyAlignment="1">
      <alignment horizontal="center" vertical="center" wrapText="1"/>
    </xf>
    <xf numFmtId="0" fontId="38" fillId="4" borderId="2" xfId="0" applyFont="1" applyFill="1" applyBorder="1" applyAlignment="1">
      <alignment horizontal="center" vertical="center" wrapText="1"/>
    </xf>
    <xf numFmtId="4" fontId="10" fillId="11" borderId="0" xfId="0" applyNumberFormat="1" applyFont="1" applyFill="1" applyAlignment="1">
      <alignment horizontal="center" vertical="center"/>
    </xf>
    <xf numFmtId="0" fontId="44" fillId="0" borderId="2" xfId="0" applyFont="1" applyFill="1" applyBorder="1" applyAlignment="1">
      <alignment horizontal="center"/>
    </xf>
    <xf numFmtId="0" fontId="44" fillId="11" borderId="2" xfId="0" applyFont="1" applyFill="1" applyBorder="1" applyAlignment="1">
      <alignment horizontal="center"/>
    </xf>
    <xf numFmtId="0" fontId="44" fillId="11" borderId="0" xfId="0" applyFont="1" applyFill="1" applyAlignment="1">
      <alignment horizontal="center"/>
    </xf>
    <xf numFmtId="4" fontId="47" fillId="11" borderId="6" xfId="0" applyNumberFormat="1" applyFont="1" applyFill="1" applyBorder="1" applyAlignment="1">
      <alignment horizontal="center" vertical="center" wrapText="1"/>
    </xf>
    <xf numFmtId="4" fontId="47" fillId="0" borderId="2" xfId="0" applyNumberFormat="1" applyFont="1" applyFill="1" applyBorder="1" applyAlignment="1">
      <alignment horizontal="center" vertical="center" wrapText="1"/>
    </xf>
    <xf numFmtId="4" fontId="47" fillId="11" borderId="2" xfId="0" applyNumberFormat="1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/>
    </xf>
    <xf numFmtId="0" fontId="38" fillId="11" borderId="2" xfId="0" applyFont="1" applyFill="1" applyBorder="1" applyAlignment="1">
      <alignment horizontal="center"/>
    </xf>
    <xf numFmtId="0" fontId="10" fillId="11" borderId="2" xfId="691" applyFont="1" applyFill="1" applyBorder="1" applyAlignment="1" applyProtection="1">
      <alignment horizontal="center" wrapText="1"/>
      <protection locked="0"/>
    </xf>
    <xf numFmtId="0" fontId="60" fillId="11" borderId="18" xfId="0" applyFont="1" applyFill="1" applyBorder="1" applyAlignment="1">
      <alignment horizontal="center" vertical="top" wrapText="1"/>
    </xf>
    <xf numFmtId="4" fontId="24" fillId="0" borderId="16" xfId="0" applyNumberFormat="1" applyFont="1" applyFill="1" applyBorder="1" applyAlignment="1">
      <alignment horizontal="center" vertical="center"/>
    </xf>
    <xf numFmtId="0" fontId="60" fillId="11" borderId="2" xfId="0" applyFont="1" applyFill="1" applyBorder="1" applyAlignment="1">
      <alignment horizontal="center"/>
    </xf>
    <xf numFmtId="0" fontId="60" fillId="11" borderId="15" xfId="0" applyFont="1" applyFill="1" applyBorder="1" applyAlignment="1">
      <alignment horizontal="center"/>
    </xf>
    <xf numFmtId="4" fontId="10" fillId="0" borderId="0" xfId="0" applyNumberFormat="1" applyFont="1" applyFill="1" applyAlignment="1">
      <alignment horizontal="center" vertical="center"/>
    </xf>
    <xf numFmtId="1" fontId="17" fillId="9" borderId="2" xfId="0" applyNumberFormat="1" applyFont="1" applyFill="1" applyBorder="1" applyAlignment="1">
      <alignment horizontal="center" vertical="center"/>
    </xf>
    <xf numFmtId="0" fontId="10" fillId="0" borderId="24" xfId="0" applyNumberFormat="1" applyFont="1" applyFill="1" applyBorder="1" applyAlignment="1">
      <alignment horizontal="center" vertical="center" wrapText="1"/>
    </xf>
    <xf numFmtId="4" fontId="9" fillId="14" borderId="2" xfId="0" applyNumberFormat="1" applyFont="1" applyFill="1" applyBorder="1" applyAlignment="1">
      <alignment horizontal="left" vertical="center"/>
    </xf>
    <xf numFmtId="4" fontId="37" fillId="8" borderId="4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10" fillId="2" borderId="16" xfId="0" applyNumberFormat="1" applyFont="1" applyFill="1" applyBorder="1" applyAlignment="1">
      <alignment horizontal="center" wrapText="1"/>
    </xf>
    <xf numFmtId="2" fontId="10" fillId="2" borderId="2" xfId="0" applyNumberFormat="1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" xfId="1221" applyFont="1" applyFill="1" applyBorder="1" applyAlignment="1"/>
    <xf numFmtId="4" fontId="10" fillId="10" borderId="4" xfId="0" applyNumberFormat="1" applyFont="1" applyFill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left"/>
    </xf>
    <xf numFmtId="4" fontId="10" fillId="2" borderId="0" xfId="0" applyNumberFormat="1" applyFont="1" applyFill="1" applyBorder="1" applyAlignment="1">
      <alignment horizontal="left"/>
    </xf>
    <xf numFmtId="0" fontId="10" fillId="2" borderId="2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" fontId="10" fillId="2" borderId="2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/>
    </xf>
    <xf numFmtId="4" fontId="10" fillId="2" borderId="0" xfId="0" applyNumberFormat="1" applyFont="1" applyFill="1" applyAlignment="1">
      <alignment horizontal="center" vertical="center"/>
    </xf>
    <xf numFmtId="0" fontId="10" fillId="2" borderId="2" xfId="285" applyFont="1" applyFill="1" applyBorder="1" applyAlignment="1">
      <alignment horizontal="center" vertical="center" wrapText="1"/>
    </xf>
    <xf numFmtId="2" fontId="10" fillId="2" borderId="2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0" xfId="0" applyNumberFormat="1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2" borderId="2" xfId="0" applyNumberFormat="1" applyFont="1" applyFill="1" applyBorder="1" applyAlignment="1">
      <alignment horizontal="left" vertical="center" wrapText="1"/>
    </xf>
    <xf numFmtId="4" fontId="10" fillId="2" borderId="0" xfId="0" applyNumberFormat="1" applyFont="1" applyFill="1" applyAlignment="1">
      <alignment horizontal="left"/>
    </xf>
    <xf numFmtId="0" fontId="10" fillId="2" borderId="28" xfId="0" applyNumberFormat="1" applyFont="1" applyFill="1" applyBorder="1" applyAlignment="1">
      <alignment horizontal="center" vertical="center" wrapText="1"/>
    </xf>
    <xf numFmtId="0" fontId="10" fillId="2" borderId="29" xfId="0" applyNumberFormat="1" applyFont="1" applyFill="1" applyBorder="1" applyAlignment="1">
      <alignment horizontal="center" vertical="center" wrapText="1"/>
    </xf>
    <xf numFmtId="1" fontId="10" fillId="2" borderId="0" xfId="0" applyNumberFormat="1" applyFont="1" applyFill="1" applyAlignment="1">
      <alignment horizontal="center" vertical="center"/>
    </xf>
    <xf numFmtId="2" fontId="10" fillId="2" borderId="2" xfId="285" applyNumberFormat="1" applyFont="1" applyFill="1" applyBorder="1" applyAlignment="1">
      <alignment horizontal="center" vertical="center" wrapText="1"/>
    </xf>
    <xf numFmtId="2" fontId="10" fillId="2" borderId="0" xfId="0" applyNumberFormat="1" applyFont="1" applyFill="1" applyAlignment="1">
      <alignment horizontal="center" vertical="center"/>
    </xf>
    <xf numFmtId="0" fontId="9" fillId="2" borderId="2" xfId="0" applyFont="1" applyFill="1" applyBorder="1"/>
    <xf numFmtId="4" fontId="10" fillId="2" borderId="0" xfId="0" applyNumberFormat="1" applyFont="1" applyFill="1" applyAlignment="1">
      <alignment horizontal="right" vertical="center"/>
    </xf>
    <xf numFmtId="0" fontId="10" fillId="2" borderId="2" xfId="0" applyFont="1" applyFill="1" applyBorder="1" applyAlignment="1">
      <alignment horizontal="center" vertical="center" textRotation="90" wrapText="1"/>
    </xf>
    <xf numFmtId="0" fontId="10" fillId="2" borderId="15" xfId="0" applyNumberFormat="1" applyFont="1" applyFill="1" applyBorder="1" applyAlignment="1">
      <alignment horizontal="center" vertical="center"/>
    </xf>
    <xf numFmtId="0" fontId="10" fillId="2" borderId="16" xfId="0" applyNumberFormat="1" applyFont="1" applyFill="1" applyBorder="1" applyAlignment="1">
      <alignment horizontal="center" vertical="center"/>
    </xf>
    <xf numFmtId="0" fontId="10" fillId="2" borderId="3" xfId="0" applyNumberFormat="1" applyFont="1" applyFill="1" applyBorder="1" applyAlignment="1">
      <alignment horizontal="center" vertical="center" wrapText="1"/>
    </xf>
    <xf numFmtId="0" fontId="10" fillId="2" borderId="27" xfId="0" applyNumberFormat="1" applyFont="1" applyFill="1" applyBorder="1" applyAlignment="1">
      <alignment horizontal="center" vertical="center" wrapText="1"/>
    </xf>
    <xf numFmtId="0" fontId="10" fillId="2" borderId="6" xfId="0" applyNumberFormat="1" applyFont="1" applyFill="1" applyBorder="1" applyAlignment="1">
      <alignment horizontal="center" vertical="center" wrapText="1"/>
    </xf>
    <xf numFmtId="0" fontId="10" fillId="2" borderId="2" xfId="3" applyFont="1" applyFill="1" applyBorder="1" applyAlignment="1">
      <alignment wrapText="1"/>
    </xf>
    <xf numFmtId="0" fontId="10" fillId="2" borderId="2" xfId="3" applyFont="1" applyFill="1" applyBorder="1" applyAlignment="1"/>
    <xf numFmtId="3" fontId="10" fillId="2" borderId="2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 wrapText="1"/>
    </xf>
    <xf numFmtId="2" fontId="10" fillId="2" borderId="2" xfId="285" applyNumberFormat="1" applyFont="1" applyFill="1" applyBorder="1" applyAlignment="1">
      <alignment horizontal="center" vertical="center" textRotation="90" wrapText="1"/>
    </xf>
    <xf numFmtId="0" fontId="10" fillId="2" borderId="2" xfId="285" applyFont="1" applyFill="1" applyBorder="1" applyAlignment="1">
      <alignment horizontal="center" vertical="center" textRotation="90" wrapText="1"/>
    </xf>
    <xf numFmtId="0" fontId="10" fillId="2" borderId="2" xfId="0" applyFont="1" applyFill="1" applyBorder="1" applyAlignment="1">
      <alignment horizontal="center" vertical="center" textRotation="90" wrapText="1"/>
    </xf>
    <xf numFmtId="0" fontId="10" fillId="2" borderId="2" xfId="0" applyFont="1" applyFill="1" applyBorder="1" applyAlignment="1">
      <alignment horizontal="center" vertical="center" wrapText="1"/>
    </xf>
    <xf numFmtId="1" fontId="10" fillId="2" borderId="2" xfId="0" applyNumberFormat="1" applyFont="1" applyFill="1" applyBorder="1" applyAlignment="1">
      <alignment horizontal="center" vertical="center" textRotation="90" wrapText="1"/>
    </xf>
    <xf numFmtId="0" fontId="10" fillId="2" borderId="2" xfId="0" applyFont="1" applyFill="1" applyBorder="1" applyAlignment="1">
      <alignment horizontal="center" vertical="center"/>
    </xf>
    <xf numFmtId="3" fontId="10" fillId="2" borderId="16" xfId="0" applyNumberFormat="1" applyFont="1" applyFill="1" applyBorder="1" applyAlignment="1">
      <alignment horizontal="left" vertical="center" wrapText="1"/>
    </xf>
    <xf numFmtId="3" fontId="10" fillId="2" borderId="1" xfId="0" applyNumberFormat="1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textRotation="90"/>
    </xf>
    <xf numFmtId="0" fontId="10" fillId="2" borderId="2" xfId="0" applyNumberFormat="1" applyFont="1" applyFill="1" applyBorder="1" applyAlignment="1">
      <alignment horizontal="center" vertical="center" textRotation="90"/>
    </xf>
    <xf numFmtId="4" fontId="10" fillId="2" borderId="2" xfId="0" applyNumberFormat="1" applyFont="1" applyFill="1" applyBorder="1" applyAlignment="1">
      <alignment horizontal="center" vertical="center" textRotation="90" wrapText="1"/>
    </xf>
    <xf numFmtId="0" fontId="9" fillId="2" borderId="0" xfId="0" applyFont="1" applyFill="1" applyAlignment="1">
      <alignment horizontal="center" vertical="center"/>
    </xf>
    <xf numFmtId="0" fontId="10" fillId="2" borderId="24" xfId="0" applyNumberFormat="1" applyFont="1" applyFill="1" applyBorder="1" applyAlignment="1">
      <alignment horizontal="center" vertical="center" wrapText="1"/>
    </xf>
    <xf numFmtId="0" fontId="81" fillId="2" borderId="29" xfId="0" applyFont="1" applyFill="1" applyBorder="1" applyAlignment="1">
      <alignment horizontal="center" vertical="center" wrapText="1"/>
    </xf>
    <xf numFmtId="0" fontId="81" fillId="2" borderId="30" xfId="0" applyFont="1" applyFill="1" applyBorder="1" applyAlignment="1">
      <alignment horizontal="center" vertical="center" wrapText="1"/>
    </xf>
    <xf numFmtId="0" fontId="81" fillId="2" borderId="31" xfId="0" applyFont="1" applyFill="1" applyBorder="1" applyAlignment="1">
      <alignment horizontal="center" vertical="center" wrapText="1"/>
    </xf>
    <xf numFmtId="0" fontId="81" fillId="2" borderId="9" xfId="0" applyFont="1" applyFill="1" applyBorder="1" applyAlignment="1">
      <alignment horizontal="center" vertical="center" wrapText="1"/>
    </xf>
    <xf numFmtId="0" fontId="81" fillId="2" borderId="8" xfId="0" applyFont="1" applyFill="1" applyBorder="1" applyAlignment="1">
      <alignment horizontal="center" vertical="center" wrapText="1"/>
    </xf>
    <xf numFmtId="0" fontId="10" fillId="2" borderId="16" xfId="0" applyNumberFormat="1" applyFont="1" applyFill="1" applyBorder="1" applyAlignment="1">
      <alignment horizontal="center" vertical="center" wrapText="1"/>
    </xf>
    <xf numFmtId="0" fontId="81" fillId="2" borderId="15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4" fontId="9" fillId="2" borderId="0" xfId="0" applyNumberFormat="1" applyFont="1" applyFill="1" applyAlignment="1">
      <alignment horizontal="center" vertical="center"/>
    </xf>
    <xf numFmtId="4" fontId="9" fillId="2" borderId="24" xfId="0" applyNumberFormat="1" applyFont="1" applyFill="1" applyBorder="1" applyAlignment="1">
      <alignment horizontal="left" vertical="center"/>
    </xf>
    <xf numFmtId="4" fontId="9" fillId="2" borderId="28" xfId="0" applyNumberFormat="1" applyFont="1" applyFill="1" applyBorder="1" applyAlignment="1">
      <alignment horizontal="left" vertical="center"/>
    </xf>
    <xf numFmtId="4" fontId="9" fillId="2" borderId="29" xfId="0" applyNumberFormat="1" applyFont="1" applyFill="1" applyBorder="1" applyAlignment="1">
      <alignment horizontal="left" vertical="center"/>
    </xf>
    <xf numFmtId="4" fontId="9" fillId="2" borderId="2" xfId="0" applyNumberFormat="1" applyFont="1" applyFill="1" applyBorder="1" applyAlignment="1">
      <alignment horizontal="center" vertical="center" wrapText="1"/>
    </xf>
    <xf numFmtId="4" fontId="10" fillId="2" borderId="16" xfId="0" applyNumberFormat="1" applyFont="1" applyFill="1" applyBorder="1" applyAlignment="1">
      <alignment horizontal="left" vertical="center"/>
    </xf>
    <xf numFmtId="4" fontId="10" fillId="2" borderId="1" xfId="0" applyNumberFormat="1" applyFont="1" applyFill="1" applyBorder="1" applyAlignment="1">
      <alignment horizontal="left" vertical="center"/>
    </xf>
    <xf numFmtId="0" fontId="10" fillId="0" borderId="3" xfId="0" applyNumberFormat="1" applyFont="1" applyFill="1" applyBorder="1" applyAlignment="1">
      <alignment horizontal="center" vertical="center" wrapText="1"/>
    </xf>
    <xf numFmtId="0" fontId="10" fillId="0" borderId="27" xfId="0" applyNumberFormat="1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 wrapText="1"/>
    </xf>
    <xf numFmtId="0" fontId="10" fillId="2" borderId="16" xfId="0" applyNumberFormat="1" applyFont="1" applyFill="1" applyBorder="1" applyAlignment="1">
      <alignment horizontal="center" vertical="center"/>
    </xf>
    <xf numFmtId="0" fontId="10" fillId="2" borderId="15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24" xfId="0" applyNumberFormat="1" applyFont="1" applyFill="1" applyBorder="1" applyAlignment="1">
      <alignment horizontal="center" vertical="center" wrapText="1"/>
    </xf>
    <xf numFmtId="0" fontId="10" fillId="0" borderId="29" xfId="0" applyNumberFormat="1" applyFont="1" applyFill="1" applyBorder="1" applyAlignment="1">
      <alignment horizontal="center" vertical="center" wrapText="1"/>
    </xf>
    <xf numFmtId="0" fontId="10" fillId="0" borderId="30" xfId="0" applyNumberFormat="1" applyFont="1" applyFill="1" applyBorder="1" applyAlignment="1">
      <alignment horizontal="center" vertical="center" wrapText="1"/>
    </xf>
    <xf numFmtId="0" fontId="10" fillId="0" borderId="31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>
      <alignment horizontal="center" vertical="center" wrapText="1"/>
    </xf>
    <xf numFmtId="0" fontId="10" fillId="0" borderId="8" xfId="0" applyNumberFormat="1" applyFont="1" applyFill="1" applyBorder="1" applyAlignment="1">
      <alignment horizontal="center" vertical="center" wrapText="1"/>
    </xf>
    <xf numFmtId="0" fontId="10" fillId="2" borderId="30" xfId="0" applyNumberFormat="1" applyFont="1" applyFill="1" applyBorder="1" applyAlignment="1">
      <alignment horizontal="center" vertical="center" wrapText="1"/>
    </xf>
    <xf numFmtId="0" fontId="10" fillId="2" borderId="9" xfId="0" applyNumberFormat="1" applyFont="1" applyFill="1" applyBorder="1" applyAlignment="1">
      <alignment horizontal="center" vertical="center" wrapText="1"/>
    </xf>
    <xf numFmtId="0" fontId="10" fillId="0" borderId="16" xfId="0" applyNumberFormat="1" applyFont="1" applyFill="1" applyBorder="1" applyAlignment="1">
      <alignment horizontal="center" vertical="center" wrapText="1"/>
    </xf>
    <xf numFmtId="0" fontId="10" fillId="0" borderId="15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9" fillId="0" borderId="16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left" vertical="center"/>
    </xf>
    <xf numFmtId="4" fontId="9" fillId="2" borderId="16" xfId="0" applyNumberFormat="1" applyFont="1" applyFill="1" applyBorder="1" applyAlignment="1">
      <alignment horizontal="center" vertical="center" wrapText="1"/>
    </xf>
    <xf numFmtId="4" fontId="9" fillId="9" borderId="2" xfId="0" applyNumberFormat="1" applyFont="1" applyFill="1" applyBorder="1" applyAlignment="1">
      <alignment horizontal="left" vertical="center"/>
    </xf>
    <xf numFmtId="4" fontId="10" fillId="2" borderId="2" xfId="0" applyNumberFormat="1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9" fillId="19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4" fontId="9" fillId="19" borderId="2" xfId="0" applyNumberFormat="1" applyFont="1" applyFill="1" applyBorder="1" applyAlignment="1">
      <alignment horizontal="left" vertical="center"/>
    </xf>
    <xf numFmtId="4" fontId="9" fillId="2" borderId="2" xfId="0" applyNumberFormat="1" applyFont="1" applyFill="1" applyBorder="1" applyAlignment="1">
      <alignment horizontal="center" vertical="center"/>
    </xf>
    <xf numFmtId="4" fontId="9" fillId="2" borderId="16" xfId="0" applyNumberFormat="1" applyFont="1" applyFill="1" applyBorder="1" applyAlignment="1">
      <alignment horizontal="center" vertical="center"/>
    </xf>
    <xf numFmtId="4" fontId="35" fillId="2" borderId="16" xfId="0" applyNumberFormat="1" applyFont="1" applyFill="1" applyBorder="1" applyAlignment="1">
      <alignment horizontal="left" vertical="center" wrapText="1"/>
    </xf>
    <xf numFmtId="4" fontId="35" fillId="2" borderId="15" xfId="0" applyNumberFormat="1" applyFont="1" applyFill="1" applyBorder="1" applyAlignment="1">
      <alignment horizontal="left" vertical="center" wrapText="1"/>
    </xf>
    <xf numFmtId="3" fontId="9" fillId="9" borderId="2" xfId="0" applyNumberFormat="1" applyFont="1" applyFill="1" applyBorder="1" applyAlignment="1">
      <alignment horizontal="left" vertical="center"/>
    </xf>
    <xf numFmtId="4" fontId="9" fillId="0" borderId="16" xfId="0" applyNumberFormat="1" applyFont="1" applyFill="1" applyBorder="1" applyAlignment="1">
      <alignment horizontal="left" vertical="center"/>
    </xf>
    <xf numFmtId="4" fontId="9" fillId="0" borderId="1" xfId="0" applyNumberFormat="1" applyFont="1" applyFill="1" applyBorder="1" applyAlignment="1">
      <alignment horizontal="left" vertical="center"/>
    </xf>
    <xf numFmtId="4" fontId="9" fillId="0" borderId="15" xfId="0" applyNumberFormat="1" applyFont="1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 vertical="center" wrapText="1"/>
    </xf>
    <xf numFmtId="4" fontId="10" fillId="2" borderId="16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11" borderId="3" xfId="0" applyNumberFormat="1" applyFont="1" applyFill="1" applyBorder="1" applyAlignment="1">
      <alignment horizontal="center" vertical="center" wrapText="1"/>
    </xf>
    <xf numFmtId="0" fontId="10" fillId="11" borderId="27" xfId="0" applyNumberFormat="1" applyFont="1" applyFill="1" applyBorder="1" applyAlignment="1">
      <alignment horizontal="center" vertical="center" wrapText="1"/>
    </xf>
    <xf numFmtId="0" fontId="10" fillId="11" borderId="6" xfId="0" applyNumberFormat="1" applyFont="1" applyFill="1" applyBorder="1" applyAlignment="1">
      <alignment horizontal="center" vertical="center" wrapText="1"/>
    </xf>
    <xf numFmtId="0" fontId="10" fillId="2" borderId="3" xfId="0" applyNumberFormat="1" applyFont="1" applyFill="1" applyBorder="1" applyAlignment="1">
      <alignment horizontal="center" vertical="center" wrapText="1"/>
    </xf>
    <xf numFmtId="0" fontId="10" fillId="2" borderId="27" xfId="0" applyNumberFormat="1" applyFont="1" applyFill="1" applyBorder="1" applyAlignment="1">
      <alignment horizontal="center" vertical="center" wrapText="1"/>
    </xf>
    <xf numFmtId="0" fontId="10" fillId="2" borderId="6" xfId="0" applyNumberFormat="1" applyFont="1" applyFill="1" applyBorder="1" applyAlignment="1">
      <alignment horizontal="center" vertical="center" wrapText="1"/>
    </xf>
    <xf numFmtId="4" fontId="10" fillId="0" borderId="16" xfId="0" applyNumberFormat="1" applyFont="1" applyFill="1" applyBorder="1" applyAlignment="1">
      <alignment horizontal="left" vertical="center"/>
    </xf>
    <xf numFmtId="4" fontId="10" fillId="0" borderId="1" xfId="0" applyNumberFormat="1" applyFont="1" applyFill="1" applyBorder="1" applyAlignment="1">
      <alignment horizontal="left" vertical="center"/>
    </xf>
    <xf numFmtId="4" fontId="9" fillId="2" borderId="16" xfId="0" applyNumberFormat="1" applyFont="1" applyFill="1" applyBorder="1" applyAlignment="1">
      <alignment horizontal="left" vertical="center" wrapText="1"/>
    </xf>
    <xf numFmtId="4" fontId="9" fillId="2" borderId="1" xfId="0" applyNumberFormat="1" applyFont="1" applyFill="1" applyBorder="1" applyAlignment="1">
      <alignment horizontal="left" vertical="center" wrapText="1"/>
    </xf>
    <xf numFmtId="4" fontId="9" fillId="0" borderId="15" xfId="0" applyNumberFormat="1" applyFont="1" applyFill="1" applyBorder="1" applyAlignment="1">
      <alignment horizontal="left" vertical="center"/>
    </xf>
    <xf numFmtId="4" fontId="9" fillId="2" borderId="15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horizontal="left" vertical="center"/>
    </xf>
    <xf numFmtId="4" fontId="9" fillId="0" borderId="1" xfId="0" applyNumberFormat="1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left" vertical="center"/>
    </xf>
    <xf numFmtId="49" fontId="9" fillId="0" borderId="15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4" fontId="9" fillId="2" borderId="6" xfId="0" applyNumberFormat="1" applyFont="1" applyFill="1" applyBorder="1" applyAlignment="1">
      <alignment horizontal="center" vertical="center" wrapText="1"/>
    </xf>
    <xf numFmtId="4" fontId="9" fillId="2" borderId="3" xfId="0" applyNumberFormat="1" applyFont="1" applyFill="1" applyBorder="1" applyAlignment="1">
      <alignment horizontal="center" vertical="center" wrapText="1"/>
    </xf>
    <xf numFmtId="4" fontId="9" fillId="3" borderId="16" xfId="0" applyNumberFormat="1" applyFont="1" applyFill="1" applyBorder="1" applyAlignment="1">
      <alignment horizontal="left" vertical="center"/>
    </xf>
    <xf numFmtId="4" fontId="9" fillId="3" borderId="15" xfId="0" applyNumberFormat="1" applyFont="1" applyFill="1" applyBorder="1" applyAlignment="1">
      <alignment horizontal="left" vertical="center"/>
    </xf>
    <xf numFmtId="4" fontId="9" fillId="3" borderId="1" xfId="0" applyNumberFormat="1" applyFont="1" applyFill="1" applyBorder="1" applyAlignment="1">
      <alignment horizontal="left" vertical="center"/>
    </xf>
    <xf numFmtId="4" fontId="9" fillId="2" borderId="16" xfId="0" applyNumberFormat="1" applyFont="1" applyFill="1" applyBorder="1" applyAlignment="1">
      <alignment horizontal="left" vertical="center"/>
    </xf>
    <xf numFmtId="4" fontId="9" fillId="2" borderId="1" xfId="0" applyNumberFormat="1" applyFont="1" applyFill="1" applyBorder="1" applyAlignment="1">
      <alignment horizontal="left" vertical="center"/>
    </xf>
    <xf numFmtId="0" fontId="43" fillId="0" borderId="34" xfId="0" applyFont="1" applyFill="1" applyBorder="1"/>
    <xf numFmtId="0" fontId="43" fillId="0" borderId="35" xfId="0" applyFont="1" applyFill="1" applyBorder="1"/>
    <xf numFmtId="0" fontId="43" fillId="0" borderId="36" xfId="0" applyFont="1" applyFill="1" applyBorder="1"/>
    <xf numFmtId="0" fontId="45" fillId="2" borderId="37" xfId="0" applyFont="1" applyFill="1" applyBorder="1" applyAlignment="1">
      <alignment horizontal="center"/>
    </xf>
    <xf numFmtId="0" fontId="45" fillId="2" borderId="35" xfId="0" applyFont="1" applyFill="1" applyBorder="1" applyAlignment="1">
      <alignment horizontal="center"/>
    </xf>
    <xf numFmtId="0" fontId="45" fillId="0" borderId="35" xfId="0" applyFont="1" applyFill="1" applyBorder="1" applyAlignment="1">
      <alignment horizontal="center"/>
    </xf>
    <xf numFmtId="4" fontId="9" fillId="0" borderId="3" xfId="0" applyNumberFormat="1" applyFont="1" applyFill="1" applyBorder="1" applyAlignment="1">
      <alignment horizontal="left" vertical="center"/>
    </xf>
    <xf numFmtId="4" fontId="10" fillId="0" borderId="6" xfId="0" applyNumberFormat="1" applyFont="1" applyFill="1" applyBorder="1" applyAlignment="1">
      <alignment horizontal="left" vertical="center"/>
    </xf>
    <xf numFmtId="4" fontId="9" fillId="14" borderId="2" xfId="0" applyNumberFormat="1" applyFont="1" applyFill="1" applyBorder="1" applyAlignment="1">
      <alignment horizontal="left" vertical="center"/>
    </xf>
    <xf numFmtId="4" fontId="9" fillId="2" borderId="2" xfId="0" applyNumberFormat="1" applyFont="1" applyFill="1" applyBorder="1" applyAlignment="1">
      <alignment horizontal="left" vertical="center" wrapText="1"/>
    </xf>
    <xf numFmtId="4" fontId="9" fillId="2" borderId="2" xfId="0" applyNumberFormat="1" applyFont="1" applyFill="1" applyBorder="1" applyAlignment="1">
      <alignment horizontal="left" vertical="center"/>
    </xf>
    <xf numFmtId="4" fontId="9" fillId="14" borderId="16" xfId="0" applyNumberFormat="1" applyFont="1" applyFill="1" applyBorder="1" applyAlignment="1">
      <alignment horizontal="left" vertical="center"/>
    </xf>
    <xf numFmtId="4" fontId="9" fillId="14" borderId="15" xfId="0" applyNumberFormat="1" applyFont="1" applyFill="1" applyBorder="1" applyAlignment="1">
      <alignment horizontal="left" vertical="center"/>
    </xf>
    <xf numFmtId="4" fontId="9" fillId="14" borderId="1" xfId="0" applyNumberFormat="1" applyFont="1" applyFill="1" applyBorder="1" applyAlignment="1">
      <alignment horizontal="left" vertical="center"/>
    </xf>
    <xf numFmtId="3" fontId="53" fillId="3" borderId="15" xfId="0" applyNumberFormat="1" applyFont="1" applyFill="1" applyBorder="1"/>
    <xf numFmtId="3" fontId="53" fillId="3" borderId="1" xfId="0" applyNumberFormat="1" applyFont="1" applyFill="1" applyBorder="1"/>
    <xf numFmtId="4" fontId="77" fillId="2" borderId="2" xfId="0" applyNumberFormat="1" applyFont="1" applyFill="1" applyBorder="1" applyAlignment="1">
      <alignment horizontal="center" vertical="center" wrapText="1"/>
    </xf>
    <xf numFmtId="3" fontId="53" fillId="0" borderId="15" xfId="0" applyNumberFormat="1" applyFont="1" applyFill="1" applyBorder="1"/>
    <xf numFmtId="3" fontId="53" fillId="0" borderId="1" xfId="0" applyNumberFormat="1" applyFont="1" applyFill="1" applyBorder="1"/>
    <xf numFmtId="3" fontId="52" fillId="3" borderId="16" xfId="0" applyNumberFormat="1" applyFont="1" applyFill="1" applyBorder="1" applyAlignment="1">
      <alignment horizontal="left" vertical="center"/>
    </xf>
    <xf numFmtId="3" fontId="52" fillId="3" borderId="15" xfId="0" applyNumberFormat="1" applyFont="1" applyFill="1" applyBorder="1" applyAlignment="1">
      <alignment horizontal="left" vertical="center"/>
    </xf>
    <xf numFmtId="3" fontId="52" fillId="3" borderId="1" xfId="0" applyNumberFormat="1" applyFont="1" applyFill="1" applyBorder="1" applyAlignment="1">
      <alignment horizontal="left" vertical="center"/>
    </xf>
    <xf numFmtId="4" fontId="43" fillId="2" borderId="2" xfId="0" applyNumberFormat="1" applyFont="1" applyFill="1" applyBorder="1" applyAlignment="1">
      <alignment horizontal="left" vertical="center"/>
    </xf>
    <xf numFmtId="4" fontId="37" fillId="2" borderId="2" xfId="0" applyNumberFormat="1" applyFont="1" applyFill="1" applyBorder="1" applyAlignment="1">
      <alignment horizontal="left" vertical="center"/>
    </xf>
    <xf numFmtId="3" fontId="53" fillId="14" borderId="15" xfId="0" applyNumberFormat="1" applyFont="1" applyFill="1" applyBorder="1"/>
    <xf numFmtId="3" fontId="53" fillId="14" borderId="1" xfId="0" applyNumberFormat="1" applyFont="1" applyFill="1" applyBorder="1"/>
    <xf numFmtId="0" fontId="16" fillId="0" borderId="16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4" fontId="9" fillId="3" borderId="2" xfId="0" applyNumberFormat="1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22" fillId="0" borderId="16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9" fillId="2" borderId="32" xfId="0" applyFont="1" applyFill="1" applyBorder="1" applyAlignment="1">
      <alignment horizontal="left" vertical="center"/>
    </xf>
    <xf numFmtId="0" fontId="9" fillId="2" borderId="33" xfId="0" applyFont="1" applyFill="1" applyBorder="1" applyAlignment="1">
      <alignment horizontal="left" vertical="center"/>
    </xf>
    <xf numFmtId="4" fontId="9" fillId="2" borderId="2" xfId="354" applyNumberFormat="1" applyFont="1" applyFill="1" applyBorder="1" applyAlignment="1">
      <alignment horizontal="center" vertical="center"/>
    </xf>
    <xf numFmtId="4" fontId="9" fillId="0" borderId="2" xfId="354" applyNumberFormat="1" applyFont="1" applyFill="1" applyBorder="1" applyAlignment="1">
      <alignment horizontal="left" vertical="center"/>
    </xf>
    <xf numFmtId="0" fontId="60" fillId="3" borderId="2" xfId="0" applyFont="1" applyFill="1" applyBorder="1" applyAlignment="1">
      <alignment horizontal="center"/>
    </xf>
    <xf numFmtId="0" fontId="60" fillId="3" borderId="16" xfId="0" applyFont="1" applyFill="1" applyBorder="1" applyAlignment="1">
      <alignment horizontal="center"/>
    </xf>
    <xf numFmtId="0" fontId="60" fillId="0" borderId="2" xfId="0" applyFont="1" applyBorder="1" applyAlignment="1">
      <alignment horizontal="center"/>
    </xf>
    <xf numFmtId="0" fontId="60" fillId="0" borderId="16" xfId="0" applyFont="1" applyBorder="1" applyAlignment="1">
      <alignment horizontal="center"/>
    </xf>
    <xf numFmtId="4" fontId="9" fillId="14" borderId="2" xfId="354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center"/>
    </xf>
    <xf numFmtId="0" fontId="60" fillId="0" borderId="16" xfId="0" applyFont="1" applyFill="1" applyBorder="1" applyAlignment="1">
      <alignment horizontal="center"/>
    </xf>
    <xf numFmtId="0" fontId="60" fillId="3" borderId="15" xfId="0" applyFont="1" applyFill="1" applyBorder="1" applyAlignment="1">
      <alignment horizontal="center"/>
    </xf>
    <xf numFmtId="165" fontId="10" fillId="2" borderId="2" xfId="0" applyNumberFormat="1" applyFont="1" applyFill="1" applyBorder="1" applyAlignment="1">
      <alignment horizontal="center" vertical="center" wrapText="1"/>
    </xf>
    <xf numFmtId="4" fontId="9" fillId="0" borderId="2" xfId="354" applyNumberFormat="1" applyFont="1" applyFill="1" applyBorder="1" applyAlignment="1">
      <alignment horizontal="left" vertical="center" wrapText="1"/>
    </xf>
    <xf numFmtId="4" fontId="10" fillId="0" borderId="2" xfId="354" applyNumberFormat="1" applyFont="1" applyFill="1" applyBorder="1" applyAlignment="1">
      <alignment horizontal="left" vertical="center" wrapText="1"/>
    </xf>
    <xf numFmtId="165" fontId="10" fillId="3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/>
    </xf>
    <xf numFmtId="4" fontId="10" fillId="2" borderId="2" xfId="0" applyNumberFormat="1" applyFont="1" applyFill="1" applyBorder="1" applyAlignment="1">
      <alignment horizontal="center" vertical="center"/>
    </xf>
    <xf numFmtId="4" fontId="10" fillId="2" borderId="2" xfId="354" applyNumberFormat="1" applyFont="1" applyFill="1" applyBorder="1" applyAlignment="1">
      <alignment horizontal="center" vertical="center"/>
    </xf>
    <xf numFmtId="4" fontId="10" fillId="0" borderId="2" xfId="354" applyNumberFormat="1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4" fontId="10" fillId="2" borderId="6" xfId="0" applyNumberFormat="1" applyFont="1" applyFill="1" applyBorder="1" applyAlignment="1">
      <alignment horizontal="center" vertical="center" wrapText="1"/>
    </xf>
    <xf numFmtId="4" fontId="10" fillId="2" borderId="15" xfId="0" applyNumberFormat="1" applyFont="1" applyFill="1" applyBorder="1" applyAlignment="1">
      <alignment horizontal="center" vertical="center" wrapText="1"/>
    </xf>
    <xf numFmtId="4" fontId="10" fillId="0" borderId="15" xfId="0" applyNumberFormat="1" applyFont="1" applyFill="1" applyBorder="1" applyAlignment="1">
      <alignment horizontal="left" vertical="center"/>
    </xf>
    <xf numFmtId="4" fontId="10" fillId="2" borderId="16" xfId="0" applyNumberFormat="1" applyFont="1" applyFill="1" applyBorder="1" applyAlignment="1">
      <alignment horizontal="center" vertical="center"/>
    </xf>
    <xf numFmtId="4" fontId="10" fillId="2" borderId="15" xfId="0" applyNumberFormat="1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left" vertical="center"/>
    </xf>
    <xf numFmtId="0" fontId="10" fillId="0" borderId="15" xfId="0" applyFont="1" applyFill="1" applyBorder="1" applyAlignment="1">
      <alignment horizontal="left" vertical="center"/>
    </xf>
    <xf numFmtId="0" fontId="10" fillId="2" borderId="15" xfId="0" applyFont="1" applyFill="1" applyBorder="1" applyAlignment="1">
      <alignment horizontal="center" vertical="center"/>
    </xf>
    <xf numFmtId="4" fontId="9" fillId="14" borderId="2" xfId="0" applyNumberFormat="1" applyFont="1" applyFill="1" applyBorder="1" applyAlignment="1">
      <alignment horizontal="center" vertical="center"/>
    </xf>
    <xf numFmtId="3" fontId="53" fillId="2" borderId="15" xfId="0" applyNumberFormat="1" applyFont="1" applyFill="1" applyBorder="1"/>
    <xf numFmtId="3" fontId="53" fillId="2" borderId="1" xfId="0" applyNumberFormat="1" applyFont="1" applyFill="1" applyBorder="1"/>
    <xf numFmtId="4" fontId="9" fillId="14" borderId="3" xfId="0" applyNumberFormat="1" applyFont="1" applyFill="1" applyBorder="1" applyAlignment="1">
      <alignment horizontal="left" vertical="center"/>
    </xf>
    <xf numFmtId="0" fontId="43" fillId="14" borderId="34" xfId="0" applyFont="1" applyFill="1" applyBorder="1"/>
    <xf numFmtId="0" fontId="43" fillId="14" borderId="35" xfId="0" applyFont="1" applyFill="1" applyBorder="1"/>
    <xf numFmtId="0" fontId="43" fillId="14" borderId="36" xfId="0" applyFont="1" applyFill="1" applyBorder="1"/>
    <xf numFmtId="4" fontId="9" fillId="14" borderId="6" xfId="0" applyNumberFormat="1" applyFont="1" applyFill="1" applyBorder="1" applyAlignment="1">
      <alignment horizontal="left" vertical="center"/>
    </xf>
    <xf numFmtId="4" fontId="9" fillId="14" borderId="16" xfId="0" applyNumberFormat="1" applyFont="1" applyFill="1" applyBorder="1" applyAlignment="1">
      <alignment horizontal="center" vertical="center"/>
    </xf>
    <xf numFmtId="4" fontId="9" fillId="14" borderId="15" xfId="0" applyNumberFormat="1" applyFont="1" applyFill="1" applyBorder="1" applyAlignment="1">
      <alignment horizontal="center" vertical="center"/>
    </xf>
    <xf numFmtId="4" fontId="9" fillId="14" borderId="1" xfId="0" applyNumberFormat="1" applyFont="1" applyFill="1" applyBorder="1" applyAlignment="1">
      <alignment horizontal="center" vertical="center"/>
    </xf>
    <xf numFmtId="4" fontId="9" fillId="2" borderId="15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/>
    </xf>
    <xf numFmtId="0" fontId="22" fillId="14" borderId="16" xfId="0" applyFont="1" applyFill="1" applyBorder="1" applyAlignment="1">
      <alignment horizontal="center"/>
    </xf>
    <xf numFmtId="0" fontId="22" fillId="14" borderId="1" xfId="0" applyFont="1" applyFill="1" applyBorder="1" applyAlignment="1">
      <alignment horizontal="center"/>
    </xf>
    <xf numFmtId="4" fontId="9" fillId="3" borderId="3" xfId="0" applyNumberFormat="1" applyFont="1" applyFill="1" applyBorder="1" applyAlignment="1">
      <alignment horizontal="left" vertical="center"/>
    </xf>
    <xf numFmtId="0" fontId="9" fillId="14" borderId="2" xfId="0" applyFont="1" applyFill="1" applyBorder="1" applyAlignment="1">
      <alignment horizontal="left" vertical="center"/>
    </xf>
    <xf numFmtId="0" fontId="45" fillId="2" borderId="36" xfId="0" applyFont="1" applyFill="1" applyBorder="1" applyAlignment="1">
      <alignment horizontal="center"/>
    </xf>
    <xf numFmtId="4" fontId="9" fillId="2" borderId="1" xfId="0" applyNumberFormat="1" applyFont="1" applyFill="1" applyBorder="1" applyAlignment="1">
      <alignment horizontal="center" vertical="center"/>
    </xf>
    <xf numFmtId="0" fontId="37" fillId="0" borderId="3" xfId="0" applyNumberFormat="1" applyFont="1" applyFill="1" applyBorder="1" applyAlignment="1">
      <alignment horizontal="center" vertical="center" wrapText="1"/>
    </xf>
    <xf numFmtId="0" fontId="37" fillId="0" borderId="27" xfId="0" applyNumberFormat="1" applyFont="1" applyFill="1" applyBorder="1" applyAlignment="1">
      <alignment horizontal="center" vertical="center" wrapText="1"/>
    </xf>
    <xf numFmtId="0" fontId="37" fillId="0" borderId="6" xfId="0" applyNumberFormat="1" applyFont="1" applyFill="1" applyBorder="1" applyAlignment="1">
      <alignment horizontal="center" vertical="center" wrapText="1"/>
    </xf>
    <xf numFmtId="3" fontId="9" fillId="14" borderId="2" xfId="0" applyNumberFormat="1" applyFont="1" applyFill="1" applyBorder="1" applyAlignment="1">
      <alignment horizontal="left" vertical="center"/>
    </xf>
    <xf numFmtId="4" fontId="43" fillId="14" borderId="2" xfId="0" applyNumberFormat="1" applyFont="1" applyFill="1" applyBorder="1" applyAlignment="1">
      <alignment horizontal="left" vertical="center"/>
    </xf>
    <xf numFmtId="0" fontId="22" fillId="0" borderId="16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60" fillId="0" borderId="1" xfId="0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left" vertical="center"/>
    </xf>
    <xf numFmtId="0" fontId="45" fillId="0" borderId="37" xfId="0" applyFont="1" applyFill="1" applyBorder="1" applyAlignment="1">
      <alignment horizontal="center"/>
    </xf>
    <xf numFmtId="4" fontId="9" fillId="0" borderId="6" xfId="0" applyNumberFormat="1" applyFont="1" applyFill="1" applyBorder="1" applyAlignment="1">
      <alignment horizontal="center" vertical="center" wrapText="1"/>
    </xf>
    <xf numFmtId="4" fontId="9" fillId="0" borderId="15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 vertical="center" wrapText="1"/>
    </xf>
    <xf numFmtId="4" fontId="9" fillId="0" borderId="3" xfId="0" applyNumberFormat="1" applyFont="1" applyFill="1" applyBorder="1" applyAlignment="1">
      <alignment horizontal="center" vertical="center" wrapText="1"/>
    </xf>
    <xf numFmtId="4" fontId="43" fillId="0" borderId="2" xfId="0" applyNumberFormat="1" applyFont="1" applyFill="1" applyBorder="1" applyAlignment="1">
      <alignment horizontal="left" vertical="center"/>
    </xf>
  </cellXfs>
  <cellStyles count="1238">
    <cellStyle name="Excel Built-in Normal" xfId="1"/>
    <cellStyle name="Excel Built-in Normal 2" xfId="2"/>
    <cellStyle name="Excel Built-in Normal 2 2" xfId="3"/>
    <cellStyle name="Excel Built-in Normal 2 2 2" xfId="4"/>
    <cellStyle name="Excel Built-in Normal 2 2 3" xfId="5"/>
    <cellStyle name="Excel Built-in Normal 2 3" xfId="6"/>
    <cellStyle name="Excel Built-in Normal 2 4" xfId="7"/>
    <cellStyle name="Excel Built-in Normal 3" xfId="8"/>
    <cellStyle name="Excel Built-in Normal 3 2" xfId="9"/>
    <cellStyle name="Excel Built-in Normal 3 3" xfId="10"/>
    <cellStyle name="Excel Built-in Normal 4" xfId="11"/>
    <cellStyle name="Excel Built-in Normal 5" xfId="12"/>
    <cellStyle name="TableStyleLight1" xfId="13"/>
    <cellStyle name="Обычный" xfId="0" builtinId="0"/>
    <cellStyle name="Обычный 10" xfId="14"/>
    <cellStyle name="Обычный 10 10" xfId="15"/>
    <cellStyle name="Обычный 10 10 2" xfId="16"/>
    <cellStyle name="Обычный 10 11" xfId="17"/>
    <cellStyle name="Обычный 10 2" xfId="18"/>
    <cellStyle name="Обычный 10 2 2" xfId="19"/>
    <cellStyle name="Обычный 10 2 2 2" xfId="20"/>
    <cellStyle name="Обычный 10 2 2 2 2" xfId="21"/>
    <cellStyle name="Обычный 10 2 2 3" xfId="22"/>
    <cellStyle name="Обычный 10 2 2 3 2" xfId="23"/>
    <cellStyle name="Обычный 10 2 2 4" xfId="24"/>
    <cellStyle name="Обычный 10 2 2 4 2" xfId="25"/>
    <cellStyle name="Обычный 10 2 2 5" xfId="26"/>
    <cellStyle name="Обычный 10 2 3" xfId="27"/>
    <cellStyle name="Обычный 10 2 3 2" xfId="28"/>
    <cellStyle name="Обычный 10 2 3 2 2" xfId="29"/>
    <cellStyle name="Обычный 10 2 3 3" xfId="30"/>
    <cellStyle name="Обычный 10 2 3 3 2" xfId="31"/>
    <cellStyle name="Обычный 10 2 3 4" xfId="32"/>
    <cellStyle name="Обычный 10 2 3 4 2" xfId="33"/>
    <cellStyle name="Обычный 10 2 3 5" xfId="34"/>
    <cellStyle name="Обычный 10 2 4" xfId="35"/>
    <cellStyle name="Обычный 10 2 4 2" xfId="36"/>
    <cellStyle name="Обычный 10 2 4 2 2" xfId="37"/>
    <cellStyle name="Обычный 10 2 4 3" xfId="38"/>
    <cellStyle name="Обычный 10 2 4 3 2" xfId="39"/>
    <cellStyle name="Обычный 10 2 4 4" xfId="40"/>
    <cellStyle name="Обычный 10 2 4 4 2" xfId="41"/>
    <cellStyle name="Обычный 10 2 4 5" xfId="42"/>
    <cellStyle name="Обычный 10 2 5" xfId="43"/>
    <cellStyle name="Обычный 10 2 5 2" xfId="44"/>
    <cellStyle name="Обычный 10 2 5 2 2" xfId="45"/>
    <cellStyle name="Обычный 10 2 5 3" xfId="46"/>
    <cellStyle name="Обычный 10 2 5 3 2" xfId="47"/>
    <cellStyle name="Обычный 10 2 5 4" xfId="48"/>
    <cellStyle name="Обычный 10 2 5 4 2" xfId="49"/>
    <cellStyle name="Обычный 10 2 5 5" xfId="50"/>
    <cellStyle name="Обычный 10 2 6" xfId="51"/>
    <cellStyle name="Обычный 10 2 6 2" xfId="52"/>
    <cellStyle name="Обычный 10 2 7" xfId="53"/>
    <cellStyle name="Обычный 10 2 7 2" xfId="54"/>
    <cellStyle name="Обычный 10 2 8" xfId="55"/>
    <cellStyle name="Обычный 10 2 8 2" xfId="56"/>
    <cellStyle name="Обычный 10 2 9" xfId="57"/>
    <cellStyle name="Обычный 10 3" xfId="58"/>
    <cellStyle name="Обычный 10 3 2" xfId="59"/>
    <cellStyle name="Обычный 10 3 2 2" xfId="60"/>
    <cellStyle name="Обычный 10 3 2 2 2" xfId="61"/>
    <cellStyle name="Обычный 10 3 2 3" xfId="62"/>
    <cellStyle name="Обычный 10 3 2 3 2" xfId="63"/>
    <cellStyle name="Обычный 10 3 2 4" xfId="64"/>
    <cellStyle name="Обычный 10 3 2 4 2" xfId="65"/>
    <cellStyle name="Обычный 10 3 2 5" xfId="66"/>
    <cellStyle name="Обычный 10 3 3" xfId="67"/>
    <cellStyle name="Обычный 10 3 3 2" xfId="68"/>
    <cellStyle name="Обычный 10 3 3 2 2" xfId="69"/>
    <cellStyle name="Обычный 10 3 3 3" xfId="70"/>
    <cellStyle name="Обычный 10 3 3 3 2" xfId="71"/>
    <cellStyle name="Обычный 10 3 3 4" xfId="72"/>
    <cellStyle name="Обычный 10 3 3 4 2" xfId="73"/>
    <cellStyle name="Обычный 10 3 3 5" xfId="74"/>
    <cellStyle name="Обычный 10 3 4" xfId="75"/>
    <cellStyle name="Обычный 10 3 4 2" xfId="76"/>
    <cellStyle name="Обычный 10 3 4 2 2" xfId="77"/>
    <cellStyle name="Обычный 10 3 4 3" xfId="78"/>
    <cellStyle name="Обычный 10 3 4 3 2" xfId="79"/>
    <cellStyle name="Обычный 10 3 4 4" xfId="80"/>
    <cellStyle name="Обычный 10 3 4 4 2" xfId="81"/>
    <cellStyle name="Обычный 10 3 4 5" xfId="82"/>
    <cellStyle name="Обычный 10 3 5" xfId="83"/>
    <cellStyle name="Обычный 10 3 5 2" xfId="84"/>
    <cellStyle name="Обычный 10 3 5 2 2" xfId="85"/>
    <cellStyle name="Обычный 10 3 5 3" xfId="86"/>
    <cellStyle name="Обычный 10 3 5 3 2" xfId="87"/>
    <cellStyle name="Обычный 10 3 5 4" xfId="88"/>
    <cellStyle name="Обычный 10 3 5 4 2" xfId="89"/>
    <cellStyle name="Обычный 10 3 5 5" xfId="90"/>
    <cellStyle name="Обычный 10 3 6" xfId="91"/>
    <cellStyle name="Обычный 10 3 6 2" xfId="92"/>
    <cellStyle name="Обычный 10 3 7" xfId="93"/>
    <cellStyle name="Обычный 10 3 7 2" xfId="94"/>
    <cellStyle name="Обычный 10 3 8" xfId="95"/>
    <cellStyle name="Обычный 10 3 8 2" xfId="96"/>
    <cellStyle name="Обычный 10 3 9" xfId="97"/>
    <cellStyle name="Обычный 10 4" xfId="98"/>
    <cellStyle name="Обычный 10 4 2" xfId="99"/>
    <cellStyle name="Обычный 10 4 2 2" xfId="100"/>
    <cellStyle name="Обычный 10 4 3" xfId="101"/>
    <cellStyle name="Обычный 10 4 3 2" xfId="102"/>
    <cellStyle name="Обычный 10 4 4" xfId="103"/>
    <cellStyle name="Обычный 10 4 4 2" xfId="104"/>
    <cellStyle name="Обычный 10 4 5" xfId="105"/>
    <cellStyle name="Обычный 10 5" xfId="106"/>
    <cellStyle name="Обычный 10 5 2" xfId="107"/>
    <cellStyle name="Обычный 10 5 2 2" xfId="108"/>
    <cellStyle name="Обычный 10 5 3" xfId="109"/>
    <cellStyle name="Обычный 10 5 3 2" xfId="110"/>
    <cellStyle name="Обычный 10 5 4" xfId="111"/>
    <cellStyle name="Обычный 10 5 4 2" xfId="112"/>
    <cellStyle name="Обычный 10 5 5" xfId="113"/>
    <cellStyle name="Обычный 10 6" xfId="114"/>
    <cellStyle name="Обычный 10 6 2" xfId="115"/>
    <cellStyle name="Обычный 10 6 2 2" xfId="116"/>
    <cellStyle name="Обычный 10 6 3" xfId="117"/>
    <cellStyle name="Обычный 10 6 3 2" xfId="118"/>
    <cellStyle name="Обычный 10 6 4" xfId="119"/>
    <cellStyle name="Обычный 10 6 4 2" xfId="120"/>
    <cellStyle name="Обычный 10 6 5" xfId="121"/>
    <cellStyle name="Обычный 10 7" xfId="122"/>
    <cellStyle name="Обычный 10 7 2" xfId="123"/>
    <cellStyle name="Обычный 10 7 2 2" xfId="124"/>
    <cellStyle name="Обычный 10 7 3" xfId="125"/>
    <cellStyle name="Обычный 10 7 3 2" xfId="126"/>
    <cellStyle name="Обычный 10 7 4" xfId="127"/>
    <cellStyle name="Обычный 10 7 4 2" xfId="128"/>
    <cellStyle name="Обычный 10 7 5" xfId="129"/>
    <cellStyle name="Обычный 10 8" xfId="130"/>
    <cellStyle name="Обычный 10 8 2" xfId="131"/>
    <cellStyle name="Обычный 10 9" xfId="132"/>
    <cellStyle name="Обычный 10 9 2" xfId="133"/>
    <cellStyle name="Обычный 11" xfId="134"/>
    <cellStyle name="Обычный 11 2" xfId="135"/>
    <cellStyle name="Обычный 11 2 2" xfId="136"/>
    <cellStyle name="Обычный 11 2 2 2" xfId="137"/>
    <cellStyle name="Обычный 11 2 3" xfId="138"/>
    <cellStyle name="Обычный 11 2 3 2" xfId="139"/>
    <cellStyle name="Обычный 11 2 4" xfId="140"/>
    <cellStyle name="Обычный 11 2 4 2" xfId="141"/>
    <cellStyle name="Обычный 11 2 5" xfId="142"/>
    <cellStyle name="Обычный 11 3" xfId="143"/>
    <cellStyle name="Обычный 11 3 2" xfId="144"/>
    <cellStyle name="Обычный 11 3 2 2" xfId="145"/>
    <cellStyle name="Обычный 11 3 3" xfId="146"/>
    <cellStyle name="Обычный 11 3 3 2" xfId="147"/>
    <cellStyle name="Обычный 11 3 4" xfId="148"/>
    <cellStyle name="Обычный 11 3 4 2" xfId="149"/>
    <cellStyle name="Обычный 11 3 5" xfId="150"/>
    <cellStyle name="Обычный 11 4" xfId="151"/>
    <cellStyle name="Обычный 11 4 2" xfId="152"/>
    <cellStyle name="Обычный 11 4 2 2" xfId="153"/>
    <cellStyle name="Обычный 11 4 3" xfId="154"/>
    <cellStyle name="Обычный 11 4 3 2" xfId="155"/>
    <cellStyle name="Обычный 11 4 4" xfId="156"/>
    <cellStyle name="Обычный 11 4 4 2" xfId="157"/>
    <cellStyle name="Обычный 11 4 5" xfId="158"/>
    <cellStyle name="Обычный 11 5" xfId="159"/>
    <cellStyle name="Обычный 11 5 2" xfId="160"/>
    <cellStyle name="Обычный 11 5 2 2" xfId="161"/>
    <cellStyle name="Обычный 11 5 3" xfId="162"/>
    <cellStyle name="Обычный 11 5 3 2" xfId="163"/>
    <cellStyle name="Обычный 11 5 4" xfId="164"/>
    <cellStyle name="Обычный 11 5 4 2" xfId="165"/>
    <cellStyle name="Обычный 11 5 5" xfId="166"/>
    <cellStyle name="Обычный 11 6" xfId="167"/>
    <cellStyle name="Обычный 11 6 2" xfId="168"/>
    <cellStyle name="Обычный 11 7" xfId="169"/>
    <cellStyle name="Обычный 11 7 2" xfId="170"/>
    <cellStyle name="Обычный 11 8" xfId="171"/>
    <cellStyle name="Обычный 11 8 2" xfId="172"/>
    <cellStyle name="Обычный 11 9" xfId="173"/>
    <cellStyle name="Обычный 12" xfId="174"/>
    <cellStyle name="Обычный 12 2" xfId="175"/>
    <cellStyle name="Обычный 12 3" xfId="176"/>
    <cellStyle name="Обычный 13" xfId="177"/>
    <cellStyle name="Обычный 13 10" xfId="178"/>
    <cellStyle name="Обычный 13 2" xfId="179"/>
    <cellStyle name="Обычный 13 2 2" xfId="180"/>
    <cellStyle name="Обычный 13 2 2 2" xfId="181"/>
    <cellStyle name="Обычный 13 2 2 2 2" xfId="182"/>
    <cellStyle name="Обычный 13 2 2 3" xfId="183"/>
    <cellStyle name="Обычный 13 2 2 3 2" xfId="184"/>
    <cellStyle name="Обычный 13 2 2 4" xfId="185"/>
    <cellStyle name="Обычный 13 2 2 4 2" xfId="186"/>
    <cellStyle name="Обычный 13 2 2 5" xfId="187"/>
    <cellStyle name="Обычный 13 2 3" xfId="188"/>
    <cellStyle name="Обычный 13 2 3 2" xfId="189"/>
    <cellStyle name="Обычный 13 2 3 2 2" xfId="190"/>
    <cellStyle name="Обычный 13 2 3 3" xfId="191"/>
    <cellStyle name="Обычный 13 2 3 3 2" xfId="192"/>
    <cellStyle name="Обычный 13 2 3 4" xfId="193"/>
    <cellStyle name="Обычный 13 2 3 4 2" xfId="194"/>
    <cellStyle name="Обычный 13 2 3 5" xfId="195"/>
    <cellStyle name="Обычный 13 2 4" xfId="196"/>
    <cellStyle name="Обычный 13 2 4 2" xfId="197"/>
    <cellStyle name="Обычный 13 2 4 2 2" xfId="198"/>
    <cellStyle name="Обычный 13 2 4 3" xfId="199"/>
    <cellStyle name="Обычный 13 2 4 3 2" xfId="200"/>
    <cellStyle name="Обычный 13 2 4 4" xfId="201"/>
    <cellStyle name="Обычный 13 2 4 4 2" xfId="202"/>
    <cellStyle name="Обычный 13 2 4 5" xfId="203"/>
    <cellStyle name="Обычный 13 2 5" xfId="204"/>
    <cellStyle name="Обычный 13 2 5 2" xfId="205"/>
    <cellStyle name="Обычный 13 2 6" xfId="206"/>
    <cellStyle name="Обычный 13 2 6 2" xfId="207"/>
    <cellStyle name="Обычный 13 2 7" xfId="208"/>
    <cellStyle name="Обычный 13 2 7 2" xfId="209"/>
    <cellStyle name="Обычный 13 2 8" xfId="210"/>
    <cellStyle name="Обычный 13 3" xfId="211"/>
    <cellStyle name="Обычный 13 3 2" xfId="212"/>
    <cellStyle name="Обычный 13 3 2 2" xfId="213"/>
    <cellStyle name="Обычный 13 3 3" xfId="214"/>
    <cellStyle name="Обычный 13 3 3 2" xfId="215"/>
    <cellStyle name="Обычный 13 3 4" xfId="216"/>
    <cellStyle name="Обычный 13 3 4 2" xfId="217"/>
    <cellStyle name="Обычный 13 3 5" xfId="218"/>
    <cellStyle name="Обычный 13 4" xfId="219"/>
    <cellStyle name="Обычный 13 4 2" xfId="220"/>
    <cellStyle name="Обычный 13 4 2 2" xfId="221"/>
    <cellStyle name="Обычный 13 4 3" xfId="222"/>
    <cellStyle name="Обычный 13 4 3 2" xfId="223"/>
    <cellStyle name="Обычный 13 4 4" xfId="224"/>
    <cellStyle name="Обычный 13 4 4 2" xfId="225"/>
    <cellStyle name="Обычный 13 4 5" xfId="226"/>
    <cellStyle name="Обычный 13 5" xfId="227"/>
    <cellStyle name="Обычный 13 5 2" xfId="228"/>
    <cellStyle name="Обычный 13 5 2 2" xfId="229"/>
    <cellStyle name="Обычный 13 5 3" xfId="230"/>
    <cellStyle name="Обычный 13 5 3 2" xfId="231"/>
    <cellStyle name="Обычный 13 5 4" xfId="232"/>
    <cellStyle name="Обычный 13 5 4 2" xfId="233"/>
    <cellStyle name="Обычный 13 5 5" xfId="234"/>
    <cellStyle name="Обычный 13 6" xfId="235"/>
    <cellStyle name="Обычный 13 6 2" xfId="236"/>
    <cellStyle name="Обычный 13 6 2 2" xfId="237"/>
    <cellStyle name="Обычный 13 6 3" xfId="238"/>
    <cellStyle name="Обычный 13 6 3 2" xfId="239"/>
    <cellStyle name="Обычный 13 6 4" xfId="240"/>
    <cellStyle name="Обычный 13 6 4 2" xfId="241"/>
    <cellStyle name="Обычный 13 6 5" xfId="242"/>
    <cellStyle name="Обычный 13 7" xfId="243"/>
    <cellStyle name="Обычный 13 7 2" xfId="244"/>
    <cellStyle name="Обычный 13 8" xfId="245"/>
    <cellStyle name="Обычный 13 8 2" xfId="246"/>
    <cellStyle name="Обычный 13 9" xfId="247"/>
    <cellStyle name="Обычный 13 9 2" xfId="248"/>
    <cellStyle name="Обычный 14" xfId="249"/>
    <cellStyle name="Обычный 14 2" xfId="250"/>
    <cellStyle name="Обычный 14 2 2" xfId="251"/>
    <cellStyle name="Обычный 14 2 2 2" xfId="252"/>
    <cellStyle name="Обычный 14 2 3" xfId="253"/>
    <cellStyle name="Обычный 14 2 3 2" xfId="254"/>
    <cellStyle name="Обычный 14 2 4" xfId="255"/>
    <cellStyle name="Обычный 14 2 4 2" xfId="256"/>
    <cellStyle name="Обычный 14 2 5" xfId="257"/>
    <cellStyle name="Обычный 14 3" xfId="258"/>
    <cellStyle name="Обычный 14 3 2" xfId="259"/>
    <cellStyle name="Обычный 14 3 2 2" xfId="260"/>
    <cellStyle name="Обычный 14 3 3" xfId="261"/>
    <cellStyle name="Обычный 14 3 3 2" xfId="262"/>
    <cellStyle name="Обычный 14 3 4" xfId="263"/>
    <cellStyle name="Обычный 14 3 4 2" xfId="264"/>
    <cellStyle name="Обычный 14 3 5" xfId="265"/>
    <cellStyle name="Обычный 14 4" xfId="266"/>
    <cellStyle name="Обычный 14 4 2" xfId="267"/>
    <cellStyle name="Обычный 14 4 2 2" xfId="268"/>
    <cellStyle name="Обычный 14 4 3" xfId="269"/>
    <cellStyle name="Обычный 14 4 3 2" xfId="270"/>
    <cellStyle name="Обычный 14 4 4" xfId="271"/>
    <cellStyle name="Обычный 14 4 4 2" xfId="272"/>
    <cellStyle name="Обычный 14 4 5" xfId="273"/>
    <cellStyle name="Обычный 14 5" xfId="274"/>
    <cellStyle name="Обычный 14 5 2" xfId="275"/>
    <cellStyle name="Обычный 14 6" xfId="276"/>
    <cellStyle name="Обычный 14 6 2" xfId="277"/>
    <cellStyle name="Обычный 14 7" xfId="278"/>
    <cellStyle name="Обычный 14 7 2" xfId="279"/>
    <cellStyle name="Обычный 14 8" xfId="280"/>
    <cellStyle name="Обычный 15" xfId="281"/>
    <cellStyle name="Обычный 15 2" xfId="282"/>
    <cellStyle name="Обычный 16" xfId="283"/>
    <cellStyle name="Обычный 16 2" xfId="284"/>
    <cellStyle name="Обычный 2" xfId="285"/>
    <cellStyle name="Обычный 2 2" xfId="286"/>
    <cellStyle name="Обычный 2 2 2" xfId="287"/>
    <cellStyle name="Обычный 2 3" xfId="288"/>
    <cellStyle name="Обычный 2 4" xfId="289"/>
    <cellStyle name="Обычный 2 5" xfId="290"/>
    <cellStyle name="Обычный 2 5 2" xfId="291"/>
    <cellStyle name="Обычный 2 5 2 2" xfId="292"/>
    <cellStyle name="Обычный 2 5 2 2 2" xfId="293"/>
    <cellStyle name="Обычный 2 5 2 3" xfId="294"/>
    <cellStyle name="Обычный 2 5 2 3 2" xfId="295"/>
    <cellStyle name="Обычный 2 5 2 4" xfId="296"/>
    <cellStyle name="Обычный 2 5 2 4 2" xfId="297"/>
    <cellStyle name="Обычный 2 5 2 5" xfId="298"/>
    <cellStyle name="Обычный 2 5 3" xfId="299"/>
    <cellStyle name="Обычный 2 5 3 2" xfId="300"/>
    <cellStyle name="Обычный 2 5 3 2 2" xfId="301"/>
    <cellStyle name="Обычный 2 5 3 3" xfId="302"/>
    <cellStyle name="Обычный 2 5 3 3 2" xfId="303"/>
    <cellStyle name="Обычный 2 5 3 4" xfId="304"/>
    <cellStyle name="Обычный 2 5 3 4 2" xfId="305"/>
    <cellStyle name="Обычный 2 5 3 5" xfId="306"/>
    <cellStyle name="Обычный 2 5 4" xfId="307"/>
    <cellStyle name="Обычный 2 5 4 2" xfId="308"/>
    <cellStyle name="Обычный 2 5 4 2 2" xfId="309"/>
    <cellStyle name="Обычный 2 5 4 3" xfId="310"/>
    <cellStyle name="Обычный 2 5 4 3 2" xfId="311"/>
    <cellStyle name="Обычный 2 5 4 4" xfId="312"/>
    <cellStyle name="Обычный 2 5 4 4 2" xfId="313"/>
    <cellStyle name="Обычный 2 5 4 5" xfId="314"/>
    <cellStyle name="Обычный 2 5 5" xfId="315"/>
    <cellStyle name="Обычный 2 5 5 2" xfId="316"/>
    <cellStyle name="Обычный 2 5 6" xfId="317"/>
    <cellStyle name="Обычный 2 5 6 2" xfId="318"/>
    <cellStyle name="Обычный 2 5 7" xfId="319"/>
    <cellStyle name="Обычный 2 5 7 2" xfId="320"/>
    <cellStyle name="Обычный 2 5 8" xfId="321"/>
    <cellStyle name="Обычный 23" xfId="322"/>
    <cellStyle name="Обычный 23 2" xfId="323"/>
    <cellStyle name="Обычный 23 2 2" xfId="324"/>
    <cellStyle name="Обычный 23 2 2 2" xfId="325"/>
    <cellStyle name="Обычный 23 2 3" xfId="326"/>
    <cellStyle name="Обычный 23 2 3 2" xfId="327"/>
    <cellStyle name="Обычный 23 2 4" xfId="328"/>
    <cellStyle name="Обычный 23 2 4 2" xfId="329"/>
    <cellStyle name="Обычный 23 2 5" xfId="330"/>
    <cellStyle name="Обычный 23 3" xfId="331"/>
    <cellStyle name="Обычный 23 3 2" xfId="332"/>
    <cellStyle name="Обычный 23 3 2 2" xfId="333"/>
    <cellStyle name="Обычный 23 3 3" xfId="334"/>
    <cellStyle name="Обычный 23 3 3 2" xfId="335"/>
    <cellStyle name="Обычный 23 3 4" xfId="336"/>
    <cellStyle name="Обычный 23 3 4 2" xfId="337"/>
    <cellStyle name="Обычный 23 3 5" xfId="338"/>
    <cellStyle name="Обычный 23 4" xfId="339"/>
    <cellStyle name="Обычный 23 4 2" xfId="340"/>
    <cellStyle name="Обычный 23 4 2 2" xfId="341"/>
    <cellStyle name="Обычный 23 4 3" xfId="342"/>
    <cellStyle name="Обычный 23 4 3 2" xfId="343"/>
    <cellStyle name="Обычный 23 4 4" xfId="344"/>
    <cellStyle name="Обычный 23 4 4 2" xfId="345"/>
    <cellStyle name="Обычный 23 4 5" xfId="346"/>
    <cellStyle name="Обычный 23 5" xfId="347"/>
    <cellStyle name="Обычный 23 5 2" xfId="348"/>
    <cellStyle name="Обычный 23 6" xfId="349"/>
    <cellStyle name="Обычный 23 6 2" xfId="350"/>
    <cellStyle name="Обычный 23 7" xfId="351"/>
    <cellStyle name="Обычный 23 7 2" xfId="352"/>
    <cellStyle name="Обычный 23 8" xfId="353"/>
    <cellStyle name="Обычный 3" xfId="354"/>
    <cellStyle name="Обычный 3 2" xfId="355"/>
    <cellStyle name="Обычный 3 2 10" xfId="356"/>
    <cellStyle name="Обычный 3 2 2" xfId="357"/>
    <cellStyle name="Обычный 3 2 2 2" xfId="358"/>
    <cellStyle name="Обычный 3 2 2 2 2" xfId="359"/>
    <cellStyle name="Обычный 3 2 2 2 2 2" xfId="360"/>
    <cellStyle name="Обычный 3 2 2 2 3" xfId="361"/>
    <cellStyle name="Обычный 3 2 2 2 3 2" xfId="362"/>
    <cellStyle name="Обычный 3 2 2 2 4" xfId="363"/>
    <cellStyle name="Обычный 3 2 2 2 4 2" xfId="364"/>
    <cellStyle name="Обычный 3 2 2 2 5" xfId="365"/>
    <cellStyle name="Обычный 3 2 2 3" xfId="366"/>
    <cellStyle name="Обычный 3 2 2 3 2" xfId="367"/>
    <cellStyle name="Обычный 3 2 2 3 2 2" xfId="368"/>
    <cellStyle name="Обычный 3 2 2 3 3" xfId="369"/>
    <cellStyle name="Обычный 3 2 2 3 3 2" xfId="370"/>
    <cellStyle name="Обычный 3 2 2 3 4" xfId="371"/>
    <cellStyle name="Обычный 3 2 2 3 4 2" xfId="372"/>
    <cellStyle name="Обычный 3 2 2 3 5" xfId="373"/>
    <cellStyle name="Обычный 3 2 2 4" xfId="374"/>
    <cellStyle name="Обычный 3 2 2 4 2" xfId="375"/>
    <cellStyle name="Обычный 3 2 2 4 2 2" xfId="376"/>
    <cellStyle name="Обычный 3 2 2 4 3" xfId="377"/>
    <cellStyle name="Обычный 3 2 2 4 3 2" xfId="378"/>
    <cellStyle name="Обычный 3 2 2 4 4" xfId="379"/>
    <cellStyle name="Обычный 3 2 2 4 4 2" xfId="380"/>
    <cellStyle name="Обычный 3 2 2 4 5" xfId="381"/>
    <cellStyle name="Обычный 3 2 2 5" xfId="382"/>
    <cellStyle name="Обычный 3 2 2 5 2" xfId="383"/>
    <cellStyle name="Обычный 3 2 2 5 2 2" xfId="384"/>
    <cellStyle name="Обычный 3 2 2 5 3" xfId="385"/>
    <cellStyle name="Обычный 3 2 2 5 3 2" xfId="386"/>
    <cellStyle name="Обычный 3 2 2 5 4" xfId="387"/>
    <cellStyle name="Обычный 3 2 2 5 4 2" xfId="388"/>
    <cellStyle name="Обычный 3 2 2 5 5" xfId="389"/>
    <cellStyle name="Обычный 3 2 2 6" xfId="390"/>
    <cellStyle name="Обычный 3 2 2 6 2" xfId="391"/>
    <cellStyle name="Обычный 3 2 2 7" xfId="392"/>
    <cellStyle name="Обычный 3 2 2 7 2" xfId="393"/>
    <cellStyle name="Обычный 3 2 2 8" xfId="394"/>
    <cellStyle name="Обычный 3 2 2 8 2" xfId="395"/>
    <cellStyle name="Обычный 3 2 2 9" xfId="396"/>
    <cellStyle name="Обычный 3 2 3" xfId="397"/>
    <cellStyle name="Обычный 3 2 3 2" xfId="398"/>
    <cellStyle name="Обычный 3 2 3 2 2" xfId="399"/>
    <cellStyle name="Обычный 3 2 3 3" xfId="400"/>
    <cellStyle name="Обычный 3 2 3 3 2" xfId="401"/>
    <cellStyle name="Обычный 3 2 3 4" xfId="402"/>
    <cellStyle name="Обычный 3 2 3 4 2" xfId="403"/>
    <cellStyle name="Обычный 3 2 3 5" xfId="404"/>
    <cellStyle name="Обычный 3 2 4" xfId="405"/>
    <cellStyle name="Обычный 3 2 4 2" xfId="406"/>
    <cellStyle name="Обычный 3 2 4 2 2" xfId="407"/>
    <cellStyle name="Обычный 3 2 4 3" xfId="408"/>
    <cellStyle name="Обычный 3 2 4 3 2" xfId="409"/>
    <cellStyle name="Обычный 3 2 4 4" xfId="410"/>
    <cellStyle name="Обычный 3 2 4 4 2" xfId="411"/>
    <cellStyle name="Обычный 3 2 4 5" xfId="412"/>
    <cellStyle name="Обычный 3 2 5" xfId="413"/>
    <cellStyle name="Обычный 3 2 5 2" xfId="414"/>
    <cellStyle name="Обычный 3 2 5 2 2" xfId="415"/>
    <cellStyle name="Обычный 3 2 5 3" xfId="416"/>
    <cellStyle name="Обычный 3 2 5 3 2" xfId="417"/>
    <cellStyle name="Обычный 3 2 5 4" xfId="418"/>
    <cellStyle name="Обычный 3 2 5 4 2" xfId="419"/>
    <cellStyle name="Обычный 3 2 5 5" xfId="420"/>
    <cellStyle name="Обычный 3 2 6" xfId="421"/>
    <cellStyle name="Обычный 3 2 6 2" xfId="422"/>
    <cellStyle name="Обычный 3 2 6 2 2" xfId="423"/>
    <cellStyle name="Обычный 3 2 6 3" xfId="424"/>
    <cellStyle name="Обычный 3 2 6 3 2" xfId="425"/>
    <cellStyle name="Обычный 3 2 6 4" xfId="426"/>
    <cellStyle name="Обычный 3 2 6 4 2" xfId="427"/>
    <cellStyle name="Обычный 3 2 6 5" xfId="428"/>
    <cellStyle name="Обычный 3 2 7" xfId="429"/>
    <cellStyle name="Обычный 3 2 7 2" xfId="430"/>
    <cellStyle name="Обычный 3 2 8" xfId="431"/>
    <cellStyle name="Обычный 3 2 8 2" xfId="432"/>
    <cellStyle name="Обычный 3 2 9" xfId="433"/>
    <cellStyle name="Обычный 3 2 9 2" xfId="434"/>
    <cellStyle name="Обычный 3 3" xfId="435"/>
    <cellStyle name="Обычный 3 3 2" xfId="436"/>
    <cellStyle name="Обычный 3 3 2 2" xfId="437"/>
    <cellStyle name="Обычный 3 3 2 2 2" xfId="438"/>
    <cellStyle name="Обычный 3 3 2 3" xfId="439"/>
    <cellStyle name="Обычный 3 3 2 3 2" xfId="440"/>
    <cellStyle name="Обычный 3 3 2 4" xfId="441"/>
    <cellStyle name="Обычный 3 3 2 4 2" xfId="442"/>
    <cellStyle name="Обычный 3 3 2 5" xfId="443"/>
    <cellStyle name="Обычный 3 3 3" xfId="444"/>
    <cellStyle name="Обычный 3 3 3 2" xfId="445"/>
    <cellStyle name="Обычный 3 3 3 2 2" xfId="446"/>
    <cellStyle name="Обычный 3 3 3 3" xfId="447"/>
    <cellStyle name="Обычный 3 3 3 3 2" xfId="448"/>
    <cellStyle name="Обычный 3 3 3 4" xfId="449"/>
    <cellStyle name="Обычный 3 3 3 4 2" xfId="450"/>
    <cellStyle name="Обычный 3 3 3 5" xfId="451"/>
    <cellStyle name="Обычный 3 3 4" xfId="452"/>
    <cellStyle name="Обычный 3 3 4 2" xfId="453"/>
    <cellStyle name="Обычный 3 3 4 2 2" xfId="454"/>
    <cellStyle name="Обычный 3 3 4 3" xfId="455"/>
    <cellStyle name="Обычный 3 3 4 3 2" xfId="456"/>
    <cellStyle name="Обычный 3 3 4 4" xfId="457"/>
    <cellStyle name="Обычный 3 3 4 4 2" xfId="458"/>
    <cellStyle name="Обычный 3 3 4 5" xfId="459"/>
    <cellStyle name="Обычный 3 3 5" xfId="460"/>
    <cellStyle name="Обычный 3 3 5 2" xfId="461"/>
    <cellStyle name="Обычный 3 3 5 2 2" xfId="462"/>
    <cellStyle name="Обычный 3 3 5 3" xfId="463"/>
    <cellStyle name="Обычный 3 3 5 3 2" xfId="464"/>
    <cellStyle name="Обычный 3 3 5 4" xfId="465"/>
    <cellStyle name="Обычный 3 3 5 4 2" xfId="466"/>
    <cellStyle name="Обычный 3 3 5 5" xfId="467"/>
    <cellStyle name="Обычный 3 3 6" xfId="468"/>
    <cellStyle name="Обычный 3 3 6 2" xfId="469"/>
    <cellStyle name="Обычный 3 3 7" xfId="470"/>
    <cellStyle name="Обычный 3 3 7 2" xfId="471"/>
    <cellStyle name="Обычный 3 3 8" xfId="472"/>
    <cellStyle name="Обычный 3 3 8 2" xfId="473"/>
    <cellStyle name="Обычный 3 3 9" xfId="474"/>
    <cellStyle name="Обычный 3 4" xfId="475"/>
    <cellStyle name="Обычный 3 4 2" xfId="476"/>
    <cellStyle name="Обычный 3 4 3" xfId="477"/>
    <cellStyle name="Обычный 3 5" xfId="478"/>
    <cellStyle name="Обычный 3 5 2" xfId="479"/>
    <cellStyle name="Обычный 3 5 2 2" xfId="480"/>
    <cellStyle name="Обычный 3 5 2 2 2" xfId="481"/>
    <cellStyle name="Обычный 3 5 2 3" xfId="482"/>
    <cellStyle name="Обычный 3 5 2 3 2" xfId="483"/>
    <cellStyle name="Обычный 3 5 2 4" xfId="484"/>
    <cellStyle name="Обычный 3 5 2 4 2" xfId="485"/>
    <cellStyle name="Обычный 3 5 2 5" xfId="486"/>
    <cellStyle name="Обычный 3 5 3" xfId="487"/>
    <cellStyle name="Обычный 3 5 3 2" xfId="488"/>
    <cellStyle name="Обычный 3 5 3 2 2" xfId="489"/>
    <cellStyle name="Обычный 3 5 3 3" xfId="490"/>
    <cellStyle name="Обычный 3 5 3 3 2" xfId="491"/>
    <cellStyle name="Обычный 3 5 3 4" xfId="492"/>
    <cellStyle name="Обычный 3 5 3 4 2" xfId="493"/>
    <cellStyle name="Обычный 3 5 3 5" xfId="494"/>
    <cellStyle name="Обычный 3 5 4" xfId="495"/>
    <cellStyle name="Обычный 3 5 4 2" xfId="496"/>
    <cellStyle name="Обычный 3 5 4 2 2" xfId="497"/>
    <cellStyle name="Обычный 3 5 4 3" xfId="498"/>
    <cellStyle name="Обычный 3 5 4 3 2" xfId="499"/>
    <cellStyle name="Обычный 3 5 4 4" xfId="500"/>
    <cellStyle name="Обычный 3 5 4 4 2" xfId="501"/>
    <cellStyle name="Обычный 3 5 4 5" xfId="502"/>
    <cellStyle name="Обычный 3 5 5" xfId="503"/>
    <cellStyle name="Обычный 3 5 5 2" xfId="504"/>
    <cellStyle name="Обычный 3 5 5 2 2" xfId="505"/>
    <cellStyle name="Обычный 3 5 5 3" xfId="506"/>
    <cellStyle name="Обычный 3 5 5 3 2" xfId="507"/>
    <cellStyle name="Обычный 3 5 5 4" xfId="508"/>
    <cellStyle name="Обычный 3 5 5 4 2" xfId="509"/>
    <cellStyle name="Обычный 3 5 5 5" xfId="510"/>
    <cellStyle name="Обычный 3 5 6" xfId="511"/>
    <cellStyle name="Обычный 3 5 6 2" xfId="512"/>
    <cellStyle name="Обычный 3 5 7" xfId="513"/>
    <cellStyle name="Обычный 3 5 7 2" xfId="514"/>
    <cellStyle name="Обычный 3 5 8" xfId="515"/>
    <cellStyle name="Обычный 3 5 8 2" xfId="516"/>
    <cellStyle name="Обычный 3 5 9" xfId="517"/>
    <cellStyle name="Обычный 3 6" xfId="518"/>
    <cellStyle name="Обычный 3 6 2" xfId="519"/>
    <cellStyle name="Обычный 3 6 2 2" xfId="520"/>
    <cellStyle name="Обычный 3 7" xfId="521"/>
    <cellStyle name="Обычный 3 7 2" xfId="522"/>
    <cellStyle name="Обычный 4" xfId="523"/>
    <cellStyle name="Обычный 4 10" xfId="524"/>
    <cellStyle name="Обычный 4 10 2" xfId="525"/>
    <cellStyle name="Обычный 4 10 2 2" xfId="526"/>
    <cellStyle name="Обычный 4 10 3" xfId="527"/>
    <cellStyle name="Обычный 4 10 3 2" xfId="528"/>
    <cellStyle name="Обычный 4 10 4" xfId="529"/>
    <cellStyle name="Обычный 4 10 4 2" xfId="530"/>
    <cellStyle name="Обычный 4 10 5" xfId="531"/>
    <cellStyle name="Обычный 4 11" xfId="532"/>
    <cellStyle name="Обычный 4 11 2" xfId="533"/>
    <cellStyle name="Обычный 4 12" xfId="534"/>
    <cellStyle name="Обычный 4 12 2" xfId="535"/>
    <cellStyle name="Обычный 4 13" xfId="536"/>
    <cellStyle name="Обычный 4 13 2" xfId="537"/>
    <cellStyle name="Обычный 4 14" xfId="538"/>
    <cellStyle name="Обычный 4 2" xfId="539"/>
    <cellStyle name="Обычный 4 2 2" xfId="540"/>
    <cellStyle name="Обычный 4 2 2 2" xfId="541"/>
    <cellStyle name="Обычный 4 2 2 2 2" xfId="542"/>
    <cellStyle name="Обычный 4 2 2 3" xfId="543"/>
    <cellStyle name="Обычный 4 2 2 3 2" xfId="544"/>
    <cellStyle name="Обычный 4 2 2 4" xfId="545"/>
    <cellStyle name="Обычный 4 2 2 4 2" xfId="546"/>
    <cellStyle name="Обычный 4 2 2 5" xfId="547"/>
    <cellStyle name="Обычный 4 2 3" xfId="548"/>
    <cellStyle name="Обычный 4 2 3 2" xfId="549"/>
    <cellStyle name="Обычный 4 2 3 2 2" xfId="550"/>
    <cellStyle name="Обычный 4 2 3 3" xfId="551"/>
    <cellStyle name="Обычный 4 2 3 3 2" xfId="552"/>
    <cellStyle name="Обычный 4 2 3 4" xfId="553"/>
    <cellStyle name="Обычный 4 2 3 4 2" xfId="554"/>
    <cellStyle name="Обычный 4 2 3 5" xfId="555"/>
    <cellStyle name="Обычный 4 2 4" xfId="556"/>
    <cellStyle name="Обычный 4 2 4 2" xfId="557"/>
    <cellStyle name="Обычный 4 2 4 2 2" xfId="558"/>
    <cellStyle name="Обычный 4 2 4 3" xfId="559"/>
    <cellStyle name="Обычный 4 2 4 3 2" xfId="560"/>
    <cellStyle name="Обычный 4 2 4 4" xfId="561"/>
    <cellStyle name="Обычный 4 2 4 4 2" xfId="562"/>
    <cellStyle name="Обычный 4 2 4 5" xfId="563"/>
    <cellStyle name="Обычный 4 2 5" xfId="564"/>
    <cellStyle name="Обычный 4 2 5 2" xfId="565"/>
    <cellStyle name="Обычный 4 2 5 2 2" xfId="566"/>
    <cellStyle name="Обычный 4 2 5 3" xfId="567"/>
    <cellStyle name="Обычный 4 2 5 3 2" xfId="568"/>
    <cellStyle name="Обычный 4 2 5 4" xfId="569"/>
    <cellStyle name="Обычный 4 2 5 4 2" xfId="570"/>
    <cellStyle name="Обычный 4 2 5 5" xfId="571"/>
    <cellStyle name="Обычный 4 2 6" xfId="572"/>
    <cellStyle name="Обычный 4 2 6 2" xfId="573"/>
    <cellStyle name="Обычный 4 2 7" xfId="574"/>
    <cellStyle name="Обычный 4 2 7 2" xfId="575"/>
    <cellStyle name="Обычный 4 2 8" xfId="576"/>
    <cellStyle name="Обычный 4 2 8 2" xfId="577"/>
    <cellStyle name="Обычный 4 2 9" xfId="578"/>
    <cellStyle name="Обычный 4 3" xfId="579"/>
    <cellStyle name="Обычный 4 3 2" xfId="580"/>
    <cellStyle name="Обычный 4 3 2 2" xfId="581"/>
    <cellStyle name="Обычный 4 3 2 2 2" xfId="582"/>
    <cellStyle name="Обычный 4 3 2 3" xfId="583"/>
    <cellStyle name="Обычный 4 3 2 3 2" xfId="584"/>
    <cellStyle name="Обычный 4 3 2 4" xfId="585"/>
    <cellStyle name="Обычный 4 3 2 4 2" xfId="586"/>
    <cellStyle name="Обычный 4 3 2 5" xfId="587"/>
    <cellStyle name="Обычный 4 3 3" xfId="588"/>
    <cellStyle name="Обычный 4 3 3 2" xfId="589"/>
    <cellStyle name="Обычный 4 3 3 2 2" xfId="590"/>
    <cellStyle name="Обычный 4 3 3 3" xfId="591"/>
    <cellStyle name="Обычный 4 3 3 3 2" xfId="592"/>
    <cellStyle name="Обычный 4 3 3 4" xfId="593"/>
    <cellStyle name="Обычный 4 3 3 4 2" xfId="594"/>
    <cellStyle name="Обычный 4 3 3 5" xfId="595"/>
    <cellStyle name="Обычный 4 3 4" xfId="596"/>
    <cellStyle name="Обычный 4 3 4 2" xfId="597"/>
    <cellStyle name="Обычный 4 3 4 2 2" xfId="598"/>
    <cellStyle name="Обычный 4 3 4 3" xfId="599"/>
    <cellStyle name="Обычный 4 3 4 3 2" xfId="600"/>
    <cellStyle name="Обычный 4 3 4 4" xfId="601"/>
    <cellStyle name="Обычный 4 3 4 4 2" xfId="602"/>
    <cellStyle name="Обычный 4 3 4 5" xfId="603"/>
    <cellStyle name="Обычный 4 3 5" xfId="604"/>
    <cellStyle name="Обычный 4 3 5 2" xfId="605"/>
    <cellStyle name="Обычный 4 3 5 2 2" xfId="606"/>
    <cellStyle name="Обычный 4 3 5 3" xfId="607"/>
    <cellStyle name="Обычный 4 3 5 3 2" xfId="608"/>
    <cellStyle name="Обычный 4 3 5 4" xfId="609"/>
    <cellStyle name="Обычный 4 3 5 4 2" xfId="610"/>
    <cellStyle name="Обычный 4 3 5 5" xfId="611"/>
    <cellStyle name="Обычный 4 3 6" xfId="612"/>
    <cellStyle name="Обычный 4 3 6 2" xfId="613"/>
    <cellStyle name="Обычный 4 3 7" xfId="614"/>
    <cellStyle name="Обычный 4 3 7 2" xfId="615"/>
    <cellStyle name="Обычный 4 3 8" xfId="616"/>
    <cellStyle name="Обычный 4 3 8 2" xfId="617"/>
    <cellStyle name="Обычный 4 3 9" xfId="618"/>
    <cellStyle name="Обычный 4 4" xfId="619"/>
    <cellStyle name="Обычный 4 4 2" xfId="620"/>
    <cellStyle name="Обычный 4 4 3" xfId="621"/>
    <cellStyle name="Обычный 4 5" xfId="622"/>
    <cellStyle name="Обычный 4 5 2" xfId="623"/>
    <cellStyle name="Обычный 4 5 2 2" xfId="624"/>
    <cellStyle name="Обычный 4 5 2 2 2" xfId="625"/>
    <cellStyle name="Обычный 4 5 2 3" xfId="626"/>
    <cellStyle name="Обычный 4 5 2 3 2" xfId="627"/>
    <cellStyle name="Обычный 4 5 2 4" xfId="628"/>
    <cellStyle name="Обычный 4 5 2 4 2" xfId="629"/>
    <cellStyle name="Обычный 4 5 2 5" xfId="630"/>
    <cellStyle name="Обычный 4 5 3" xfId="631"/>
    <cellStyle name="Обычный 4 5 3 2" xfId="632"/>
    <cellStyle name="Обычный 4 5 3 2 2" xfId="633"/>
    <cellStyle name="Обычный 4 5 3 3" xfId="634"/>
    <cellStyle name="Обычный 4 5 3 3 2" xfId="635"/>
    <cellStyle name="Обычный 4 5 3 4" xfId="636"/>
    <cellStyle name="Обычный 4 5 3 4 2" xfId="637"/>
    <cellStyle name="Обычный 4 5 3 5" xfId="638"/>
    <cellStyle name="Обычный 4 5 4" xfId="639"/>
    <cellStyle name="Обычный 4 5 4 2" xfId="640"/>
    <cellStyle name="Обычный 4 5 4 2 2" xfId="641"/>
    <cellStyle name="Обычный 4 5 4 3" xfId="642"/>
    <cellStyle name="Обычный 4 5 4 3 2" xfId="643"/>
    <cellStyle name="Обычный 4 5 4 4" xfId="644"/>
    <cellStyle name="Обычный 4 5 4 4 2" xfId="645"/>
    <cellStyle name="Обычный 4 5 4 5" xfId="646"/>
    <cellStyle name="Обычный 4 5 5" xfId="647"/>
    <cellStyle name="Обычный 4 5 5 2" xfId="648"/>
    <cellStyle name="Обычный 4 5 5 2 2" xfId="649"/>
    <cellStyle name="Обычный 4 5 5 3" xfId="650"/>
    <cellStyle name="Обычный 4 5 5 3 2" xfId="651"/>
    <cellStyle name="Обычный 4 5 5 4" xfId="652"/>
    <cellStyle name="Обычный 4 5 5 4 2" xfId="653"/>
    <cellStyle name="Обычный 4 5 5 5" xfId="654"/>
    <cellStyle name="Обычный 4 5 6" xfId="655"/>
    <cellStyle name="Обычный 4 5 6 2" xfId="656"/>
    <cellStyle name="Обычный 4 5 7" xfId="657"/>
    <cellStyle name="Обычный 4 5 7 2" xfId="658"/>
    <cellStyle name="Обычный 4 5 8" xfId="659"/>
    <cellStyle name="Обычный 4 5 8 2" xfId="660"/>
    <cellStyle name="Обычный 4 5 9" xfId="661"/>
    <cellStyle name="Обычный 4 6" xfId="662"/>
    <cellStyle name="Обычный 4 6 2" xfId="663"/>
    <cellStyle name="Обычный 4 6 2 2" xfId="664"/>
    <cellStyle name="Обычный 4 7" xfId="665"/>
    <cellStyle name="Обычный 4 7 2" xfId="666"/>
    <cellStyle name="Обычный 4 7 2 2" xfId="667"/>
    <cellStyle name="Обычный 4 7 3" xfId="668"/>
    <cellStyle name="Обычный 4 7 3 2" xfId="669"/>
    <cellStyle name="Обычный 4 7 4" xfId="670"/>
    <cellStyle name="Обычный 4 7 4 2" xfId="671"/>
    <cellStyle name="Обычный 4 7 5" xfId="672"/>
    <cellStyle name="Обычный 4 8" xfId="673"/>
    <cellStyle name="Обычный 4 8 2" xfId="674"/>
    <cellStyle name="Обычный 4 8 2 2" xfId="675"/>
    <cellStyle name="Обычный 4 8 3" xfId="676"/>
    <cellStyle name="Обычный 4 8 3 2" xfId="677"/>
    <cellStyle name="Обычный 4 8 4" xfId="678"/>
    <cellStyle name="Обычный 4 8 4 2" xfId="679"/>
    <cellStyle name="Обычный 4 8 5" xfId="680"/>
    <cellStyle name="Обычный 4 9" xfId="681"/>
    <cellStyle name="Обычный 4 9 2" xfId="682"/>
    <cellStyle name="Обычный 4 9 2 2" xfId="683"/>
    <cellStyle name="Обычный 4 9 3" xfId="684"/>
    <cellStyle name="Обычный 4 9 3 2" xfId="685"/>
    <cellStyle name="Обычный 4 9 4" xfId="686"/>
    <cellStyle name="Обычный 4 9 4 2" xfId="687"/>
    <cellStyle name="Обычный 4 9 5" xfId="688"/>
    <cellStyle name="Обычный 5" xfId="689"/>
    <cellStyle name="Обычный 5 2" xfId="690"/>
    <cellStyle name="Обычный 6" xfId="691"/>
    <cellStyle name="Обычный 6 10" xfId="692"/>
    <cellStyle name="Обычный 6 10 2" xfId="693"/>
    <cellStyle name="Обычный 6 10 2 2" xfId="694"/>
    <cellStyle name="Обычный 6 10 3" xfId="695"/>
    <cellStyle name="Обычный 6 10 3 2" xfId="696"/>
    <cellStyle name="Обычный 6 10 4" xfId="697"/>
    <cellStyle name="Обычный 6 10 4 2" xfId="698"/>
    <cellStyle name="Обычный 6 10 5" xfId="699"/>
    <cellStyle name="Обычный 6 11" xfId="700"/>
    <cellStyle name="Обычный 6 11 2" xfId="701"/>
    <cellStyle name="Обычный 6 12" xfId="702"/>
    <cellStyle name="Обычный 6 12 2" xfId="703"/>
    <cellStyle name="Обычный 6 13" xfId="704"/>
    <cellStyle name="Обычный 6 13 2" xfId="705"/>
    <cellStyle name="Обычный 6 14" xfId="706"/>
    <cellStyle name="Обычный 6 2" xfId="707"/>
    <cellStyle name="Обычный 6 2 2" xfId="708"/>
    <cellStyle name="Обычный 6 2 2 2" xfId="709"/>
    <cellStyle name="Обычный 6 2 2 2 2" xfId="710"/>
    <cellStyle name="Обычный 6 2 2 3" xfId="711"/>
    <cellStyle name="Обычный 6 2 2 3 2" xfId="712"/>
    <cellStyle name="Обычный 6 2 2 4" xfId="713"/>
    <cellStyle name="Обычный 6 2 2 4 2" xfId="714"/>
    <cellStyle name="Обычный 6 2 2 5" xfId="715"/>
    <cellStyle name="Обычный 6 2 3" xfId="716"/>
    <cellStyle name="Обычный 6 2 3 2" xfId="717"/>
    <cellStyle name="Обычный 6 2 3 2 2" xfId="718"/>
    <cellStyle name="Обычный 6 2 3 3" xfId="719"/>
    <cellStyle name="Обычный 6 2 3 3 2" xfId="720"/>
    <cellStyle name="Обычный 6 2 3 4" xfId="721"/>
    <cellStyle name="Обычный 6 2 3 4 2" xfId="722"/>
    <cellStyle name="Обычный 6 2 3 5" xfId="723"/>
    <cellStyle name="Обычный 6 2 4" xfId="724"/>
    <cellStyle name="Обычный 6 2 4 2" xfId="725"/>
    <cellStyle name="Обычный 6 2 4 2 2" xfId="726"/>
    <cellStyle name="Обычный 6 2 4 3" xfId="727"/>
    <cellStyle name="Обычный 6 2 4 3 2" xfId="728"/>
    <cellStyle name="Обычный 6 2 4 4" xfId="729"/>
    <cellStyle name="Обычный 6 2 4 4 2" xfId="730"/>
    <cellStyle name="Обычный 6 2 4 5" xfId="731"/>
    <cellStyle name="Обычный 6 2 5" xfId="732"/>
    <cellStyle name="Обычный 6 2 5 2" xfId="733"/>
    <cellStyle name="Обычный 6 2 5 2 2" xfId="734"/>
    <cellStyle name="Обычный 6 2 5 3" xfId="735"/>
    <cellStyle name="Обычный 6 2 5 3 2" xfId="736"/>
    <cellStyle name="Обычный 6 2 5 4" xfId="737"/>
    <cellStyle name="Обычный 6 2 5 4 2" xfId="738"/>
    <cellStyle name="Обычный 6 2 5 5" xfId="739"/>
    <cellStyle name="Обычный 6 2 6" xfId="740"/>
    <cellStyle name="Обычный 6 2 6 2" xfId="741"/>
    <cellStyle name="Обычный 6 2 7" xfId="742"/>
    <cellStyle name="Обычный 6 2 7 2" xfId="743"/>
    <cellStyle name="Обычный 6 2 8" xfId="744"/>
    <cellStyle name="Обычный 6 2 8 2" xfId="745"/>
    <cellStyle name="Обычный 6 2 9" xfId="746"/>
    <cellStyle name="Обычный 6 3" xfId="747"/>
    <cellStyle name="Обычный 6 3 2" xfId="748"/>
    <cellStyle name="Обычный 6 3 2 2" xfId="749"/>
    <cellStyle name="Обычный 6 3 2 2 2" xfId="750"/>
    <cellStyle name="Обычный 6 3 2 3" xfId="751"/>
    <cellStyle name="Обычный 6 3 2 3 2" xfId="752"/>
    <cellStyle name="Обычный 6 3 2 4" xfId="753"/>
    <cellStyle name="Обычный 6 3 2 4 2" xfId="754"/>
    <cellStyle name="Обычный 6 3 2 5" xfId="755"/>
    <cellStyle name="Обычный 6 3 3" xfId="756"/>
    <cellStyle name="Обычный 6 3 3 2" xfId="757"/>
    <cellStyle name="Обычный 6 3 3 2 2" xfId="758"/>
    <cellStyle name="Обычный 6 3 3 3" xfId="759"/>
    <cellStyle name="Обычный 6 3 3 3 2" xfId="760"/>
    <cellStyle name="Обычный 6 3 3 4" xfId="761"/>
    <cellStyle name="Обычный 6 3 3 4 2" xfId="762"/>
    <cellStyle name="Обычный 6 3 3 5" xfId="763"/>
    <cellStyle name="Обычный 6 3 4" xfId="764"/>
    <cellStyle name="Обычный 6 3 4 2" xfId="765"/>
    <cellStyle name="Обычный 6 3 4 2 2" xfId="766"/>
    <cellStyle name="Обычный 6 3 4 3" xfId="767"/>
    <cellStyle name="Обычный 6 3 4 3 2" xfId="768"/>
    <cellStyle name="Обычный 6 3 4 4" xfId="769"/>
    <cellStyle name="Обычный 6 3 4 4 2" xfId="770"/>
    <cellStyle name="Обычный 6 3 4 5" xfId="771"/>
    <cellStyle name="Обычный 6 3 5" xfId="772"/>
    <cellStyle name="Обычный 6 3 5 2" xfId="773"/>
    <cellStyle name="Обычный 6 3 5 2 2" xfId="774"/>
    <cellStyle name="Обычный 6 3 5 3" xfId="775"/>
    <cellStyle name="Обычный 6 3 5 3 2" xfId="776"/>
    <cellStyle name="Обычный 6 3 5 4" xfId="777"/>
    <cellStyle name="Обычный 6 3 5 4 2" xfId="778"/>
    <cellStyle name="Обычный 6 3 5 5" xfId="779"/>
    <cellStyle name="Обычный 6 3 6" xfId="780"/>
    <cellStyle name="Обычный 6 3 6 2" xfId="781"/>
    <cellStyle name="Обычный 6 3 7" xfId="782"/>
    <cellStyle name="Обычный 6 3 7 2" xfId="783"/>
    <cellStyle name="Обычный 6 3 8" xfId="784"/>
    <cellStyle name="Обычный 6 3 8 2" xfId="785"/>
    <cellStyle name="Обычный 6 3 9" xfId="786"/>
    <cellStyle name="Обычный 6 4" xfId="787"/>
    <cellStyle name="Обычный 6 4 2" xfId="788"/>
    <cellStyle name="Обычный 6 4 3" xfId="789"/>
    <cellStyle name="Обычный 6 5" xfId="790"/>
    <cellStyle name="Обычный 6 5 2" xfId="791"/>
    <cellStyle name="Обычный 6 5 2 2" xfId="792"/>
    <cellStyle name="Обычный 6 5 2 2 2" xfId="793"/>
    <cellStyle name="Обычный 6 5 2 3" xfId="794"/>
    <cellStyle name="Обычный 6 5 2 3 2" xfId="795"/>
    <cellStyle name="Обычный 6 5 2 4" xfId="796"/>
    <cellStyle name="Обычный 6 5 2 4 2" xfId="797"/>
    <cellStyle name="Обычный 6 5 2 5" xfId="798"/>
    <cellStyle name="Обычный 6 5 3" xfId="799"/>
    <cellStyle name="Обычный 6 5 3 2" xfId="800"/>
    <cellStyle name="Обычный 6 5 3 2 2" xfId="801"/>
    <cellStyle name="Обычный 6 5 3 3" xfId="802"/>
    <cellStyle name="Обычный 6 5 3 3 2" xfId="803"/>
    <cellStyle name="Обычный 6 5 3 4" xfId="804"/>
    <cellStyle name="Обычный 6 5 3 4 2" xfId="805"/>
    <cellStyle name="Обычный 6 5 3 5" xfId="806"/>
    <cellStyle name="Обычный 6 5 4" xfId="807"/>
    <cellStyle name="Обычный 6 5 4 2" xfId="808"/>
    <cellStyle name="Обычный 6 5 4 2 2" xfId="809"/>
    <cellStyle name="Обычный 6 5 4 3" xfId="810"/>
    <cellStyle name="Обычный 6 5 4 3 2" xfId="811"/>
    <cellStyle name="Обычный 6 5 4 4" xfId="812"/>
    <cellStyle name="Обычный 6 5 4 4 2" xfId="813"/>
    <cellStyle name="Обычный 6 5 4 5" xfId="814"/>
    <cellStyle name="Обычный 6 5 5" xfId="815"/>
    <cellStyle name="Обычный 6 5 5 2" xfId="816"/>
    <cellStyle name="Обычный 6 5 5 2 2" xfId="817"/>
    <cellStyle name="Обычный 6 5 5 3" xfId="818"/>
    <cellStyle name="Обычный 6 5 5 3 2" xfId="819"/>
    <cellStyle name="Обычный 6 5 5 4" xfId="820"/>
    <cellStyle name="Обычный 6 5 5 4 2" xfId="821"/>
    <cellStyle name="Обычный 6 5 5 5" xfId="822"/>
    <cellStyle name="Обычный 6 5 6" xfId="823"/>
    <cellStyle name="Обычный 6 5 6 2" xfId="824"/>
    <cellStyle name="Обычный 6 5 7" xfId="825"/>
    <cellStyle name="Обычный 6 5 7 2" xfId="826"/>
    <cellStyle name="Обычный 6 5 8" xfId="827"/>
    <cellStyle name="Обычный 6 5 8 2" xfId="828"/>
    <cellStyle name="Обычный 6 5 9" xfId="829"/>
    <cellStyle name="Обычный 6 6" xfId="830"/>
    <cellStyle name="Обычный 6 6 2" xfId="831"/>
    <cellStyle name="Обычный 6 6 2 2" xfId="832"/>
    <cellStyle name="Обычный 6 7" xfId="833"/>
    <cellStyle name="Обычный 6 7 2" xfId="834"/>
    <cellStyle name="Обычный 6 7 2 2" xfId="835"/>
    <cellStyle name="Обычный 6 7 3" xfId="836"/>
    <cellStyle name="Обычный 6 7 3 2" xfId="837"/>
    <cellStyle name="Обычный 6 7 4" xfId="838"/>
    <cellStyle name="Обычный 6 7 4 2" xfId="839"/>
    <cellStyle name="Обычный 6 7 5" xfId="840"/>
    <cellStyle name="Обычный 6 8" xfId="841"/>
    <cellStyle name="Обычный 6 8 2" xfId="842"/>
    <cellStyle name="Обычный 6 8 2 2" xfId="843"/>
    <cellStyle name="Обычный 6 8 3" xfId="844"/>
    <cellStyle name="Обычный 6 8 3 2" xfId="845"/>
    <cellStyle name="Обычный 6 8 4" xfId="846"/>
    <cellStyle name="Обычный 6 8 4 2" xfId="847"/>
    <cellStyle name="Обычный 6 8 5" xfId="848"/>
    <cellStyle name="Обычный 6 9" xfId="849"/>
    <cellStyle name="Обычный 6 9 2" xfId="850"/>
    <cellStyle name="Обычный 6 9 2 2" xfId="851"/>
    <cellStyle name="Обычный 6 9 3" xfId="852"/>
    <cellStyle name="Обычный 6 9 3 2" xfId="853"/>
    <cellStyle name="Обычный 6 9 4" xfId="854"/>
    <cellStyle name="Обычный 6 9 4 2" xfId="855"/>
    <cellStyle name="Обычный 6 9 5" xfId="856"/>
    <cellStyle name="Обычный 7" xfId="857"/>
    <cellStyle name="Обычный 7 10" xfId="858"/>
    <cellStyle name="Обычный 7 10 2" xfId="859"/>
    <cellStyle name="Обычный 7 11" xfId="860"/>
    <cellStyle name="Обычный 7 11 2" xfId="861"/>
    <cellStyle name="Обычный 7 12" xfId="862"/>
    <cellStyle name="Обычный 7 12 2" xfId="863"/>
    <cellStyle name="Обычный 7 13" xfId="864"/>
    <cellStyle name="Обычный 7 2" xfId="865"/>
    <cellStyle name="Обычный 7 2 2" xfId="866"/>
    <cellStyle name="Обычный 7 2 2 2" xfId="867"/>
    <cellStyle name="Обычный 7 2 2 2 2" xfId="868"/>
    <cellStyle name="Обычный 7 2 2 3" xfId="869"/>
    <cellStyle name="Обычный 7 2 2 3 2" xfId="870"/>
    <cellStyle name="Обычный 7 2 2 4" xfId="871"/>
    <cellStyle name="Обычный 7 2 2 4 2" xfId="872"/>
    <cellStyle name="Обычный 7 2 2 5" xfId="873"/>
    <cellStyle name="Обычный 7 2 3" xfId="874"/>
    <cellStyle name="Обычный 7 2 3 2" xfId="875"/>
    <cellStyle name="Обычный 7 2 3 2 2" xfId="876"/>
    <cellStyle name="Обычный 7 2 3 3" xfId="877"/>
    <cellStyle name="Обычный 7 2 3 3 2" xfId="878"/>
    <cellStyle name="Обычный 7 2 3 4" xfId="879"/>
    <cellStyle name="Обычный 7 2 3 4 2" xfId="880"/>
    <cellStyle name="Обычный 7 2 3 5" xfId="881"/>
    <cellStyle name="Обычный 7 2 4" xfId="882"/>
    <cellStyle name="Обычный 7 2 4 2" xfId="883"/>
    <cellStyle name="Обычный 7 2 4 2 2" xfId="884"/>
    <cellStyle name="Обычный 7 2 4 3" xfId="885"/>
    <cellStyle name="Обычный 7 2 4 3 2" xfId="886"/>
    <cellStyle name="Обычный 7 2 4 4" xfId="887"/>
    <cellStyle name="Обычный 7 2 4 4 2" xfId="888"/>
    <cellStyle name="Обычный 7 2 4 5" xfId="889"/>
    <cellStyle name="Обычный 7 2 5" xfId="890"/>
    <cellStyle name="Обычный 7 2 5 2" xfId="891"/>
    <cellStyle name="Обычный 7 2 5 2 2" xfId="892"/>
    <cellStyle name="Обычный 7 2 5 3" xfId="893"/>
    <cellStyle name="Обычный 7 2 5 3 2" xfId="894"/>
    <cellStyle name="Обычный 7 2 5 4" xfId="895"/>
    <cellStyle name="Обычный 7 2 5 4 2" xfId="896"/>
    <cellStyle name="Обычный 7 2 5 5" xfId="897"/>
    <cellStyle name="Обычный 7 2 6" xfId="898"/>
    <cellStyle name="Обычный 7 2 6 2" xfId="899"/>
    <cellStyle name="Обычный 7 2 7" xfId="900"/>
    <cellStyle name="Обычный 7 2 7 2" xfId="901"/>
    <cellStyle name="Обычный 7 2 8" xfId="902"/>
    <cellStyle name="Обычный 7 2 8 2" xfId="903"/>
    <cellStyle name="Обычный 7 2 9" xfId="904"/>
    <cellStyle name="Обычный 7 3" xfId="905"/>
    <cellStyle name="Обычный 7 3 2" xfId="906"/>
    <cellStyle name="Обычный 7 3 2 2" xfId="907"/>
    <cellStyle name="Обычный 7 3 2 2 2" xfId="908"/>
    <cellStyle name="Обычный 7 3 2 3" xfId="909"/>
    <cellStyle name="Обычный 7 3 2 3 2" xfId="910"/>
    <cellStyle name="Обычный 7 3 2 4" xfId="911"/>
    <cellStyle name="Обычный 7 3 2 4 2" xfId="912"/>
    <cellStyle name="Обычный 7 3 2 5" xfId="913"/>
    <cellStyle name="Обычный 7 3 3" xfId="914"/>
    <cellStyle name="Обычный 7 3 3 2" xfId="915"/>
    <cellStyle name="Обычный 7 3 3 2 2" xfId="916"/>
    <cellStyle name="Обычный 7 3 3 3" xfId="917"/>
    <cellStyle name="Обычный 7 3 3 3 2" xfId="918"/>
    <cellStyle name="Обычный 7 3 3 4" xfId="919"/>
    <cellStyle name="Обычный 7 3 3 4 2" xfId="920"/>
    <cellStyle name="Обычный 7 3 3 5" xfId="921"/>
    <cellStyle name="Обычный 7 3 4" xfId="922"/>
    <cellStyle name="Обычный 7 3 4 2" xfId="923"/>
    <cellStyle name="Обычный 7 3 4 2 2" xfId="924"/>
    <cellStyle name="Обычный 7 3 4 3" xfId="925"/>
    <cellStyle name="Обычный 7 3 4 3 2" xfId="926"/>
    <cellStyle name="Обычный 7 3 4 4" xfId="927"/>
    <cellStyle name="Обычный 7 3 4 4 2" xfId="928"/>
    <cellStyle name="Обычный 7 3 4 5" xfId="929"/>
    <cellStyle name="Обычный 7 3 5" xfId="930"/>
    <cellStyle name="Обычный 7 3 5 2" xfId="931"/>
    <cellStyle name="Обычный 7 3 5 2 2" xfId="932"/>
    <cellStyle name="Обычный 7 3 5 3" xfId="933"/>
    <cellStyle name="Обычный 7 3 5 3 2" xfId="934"/>
    <cellStyle name="Обычный 7 3 5 4" xfId="935"/>
    <cellStyle name="Обычный 7 3 5 4 2" xfId="936"/>
    <cellStyle name="Обычный 7 3 5 5" xfId="937"/>
    <cellStyle name="Обычный 7 3 6" xfId="938"/>
    <cellStyle name="Обычный 7 3 6 2" xfId="939"/>
    <cellStyle name="Обычный 7 3 7" xfId="940"/>
    <cellStyle name="Обычный 7 3 7 2" xfId="941"/>
    <cellStyle name="Обычный 7 3 8" xfId="942"/>
    <cellStyle name="Обычный 7 3 8 2" xfId="943"/>
    <cellStyle name="Обычный 7 3 9" xfId="944"/>
    <cellStyle name="Обычный 7 4" xfId="945"/>
    <cellStyle name="Обычный 7 4 2" xfId="946"/>
    <cellStyle name="Обычный 7 4 3" xfId="947"/>
    <cellStyle name="Обычный 7 5" xfId="948"/>
    <cellStyle name="Обычный 7 5 2" xfId="949"/>
    <cellStyle name="Обычный 7 5 2 2" xfId="950"/>
    <cellStyle name="Обычный 7 5 2 2 2" xfId="951"/>
    <cellStyle name="Обычный 7 5 2 3" xfId="952"/>
    <cellStyle name="Обычный 7 5 2 3 2" xfId="953"/>
    <cellStyle name="Обычный 7 5 2 4" xfId="954"/>
    <cellStyle name="Обычный 7 5 2 4 2" xfId="955"/>
    <cellStyle name="Обычный 7 5 2 5" xfId="956"/>
    <cellStyle name="Обычный 7 5 3" xfId="957"/>
    <cellStyle name="Обычный 7 5 3 2" xfId="958"/>
    <cellStyle name="Обычный 7 5 3 2 2" xfId="959"/>
    <cellStyle name="Обычный 7 5 3 3" xfId="960"/>
    <cellStyle name="Обычный 7 5 3 3 2" xfId="961"/>
    <cellStyle name="Обычный 7 5 3 4" xfId="962"/>
    <cellStyle name="Обычный 7 5 3 4 2" xfId="963"/>
    <cellStyle name="Обычный 7 5 3 5" xfId="964"/>
    <cellStyle name="Обычный 7 5 4" xfId="965"/>
    <cellStyle name="Обычный 7 5 4 2" xfId="966"/>
    <cellStyle name="Обычный 7 5 4 2 2" xfId="967"/>
    <cellStyle name="Обычный 7 5 4 3" xfId="968"/>
    <cellStyle name="Обычный 7 5 4 3 2" xfId="969"/>
    <cellStyle name="Обычный 7 5 4 4" xfId="970"/>
    <cellStyle name="Обычный 7 5 4 4 2" xfId="971"/>
    <cellStyle name="Обычный 7 5 4 5" xfId="972"/>
    <cellStyle name="Обычный 7 5 5" xfId="973"/>
    <cellStyle name="Обычный 7 5 5 2" xfId="974"/>
    <cellStyle name="Обычный 7 5 5 2 2" xfId="975"/>
    <cellStyle name="Обычный 7 5 5 3" xfId="976"/>
    <cellStyle name="Обычный 7 5 5 3 2" xfId="977"/>
    <cellStyle name="Обычный 7 5 5 4" xfId="978"/>
    <cellStyle name="Обычный 7 5 5 4 2" xfId="979"/>
    <cellStyle name="Обычный 7 5 5 5" xfId="980"/>
    <cellStyle name="Обычный 7 5 6" xfId="981"/>
    <cellStyle name="Обычный 7 5 6 2" xfId="982"/>
    <cellStyle name="Обычный 7 5 7" xfId="983"/>
    <cellStyle name="Обычный 7 5 7 2" xfId="984"/>
    <cellStyle name="Обычный 7 5 8" xfId="985"/>
    <cellStyle name="Обычный 7 5 8 2" xfId="986"/>
    <cellStyle name="Обычный 7 5 9" xfId="987"/>
    <cellStyle name="Обычный 7 6" xfId="988"/>
    <cellStyle name="Обычный 7 6 2" xfId="989"/>
    <cellStyle name="Обычный 7 6 2 2" xfId="990"/>
    <cellStyle name="Обычный 7 6 3" xfId="991"/>
    <cellStyle name="Обычный 7 6 3 2" xfId="992"/>
    <cellStyle name="Обычный 7 6 4" xfId="993"/>
    <cellStyle name="Обычный 7 6 4 2" xfId="994"/>
    <cellStyle name="Обычный 7 6 5" xfId="995"/>
    <cellStyle name="Обычный 7 7" xfId="996"/>
    <cellStyle name="Обычный 7 7 2" xfId="997"/>
    <cellStyle name="Обычный 7 7 2 2" xfId="998"/>
    <cellStyle name="Обычный 7 7 3" xfId="999"/>
    <cellStyle name="Обычный 7 7 3 2" xfId="1000"/>
    <cellStyle name="Обычный 7 7 4" xfId="1001"/>
    <cellStyle name="Обычный 7 7 4 2" xfId="1002"/>
    <cellStyle name="Обычный 7 7 5" xfId="1003"/>
    <cellStyle name="Обычный 7 8" xfId="1004"/>
    <cellStyle name="Обычный 7 8 2" xfId="1005"/>
    <cellStyle name="Обычный 7 8 2 2" xfId="1006"/>
    <cellStyle name="Обычный 7 8 3" xfId="1007"/>
    <cellStyle name="Обычный 7 8 3 2" xfId="1008"/>
    <cellStyle name="Обычный 7 8 4" xfId="1009"/>
    <cellStyle name="Обычный 7 8 4 2" xfId="1010"/>
    <cellStyle name="Обычный 7 8 5" xfId="1011"/>
    <cellStyle name="Обычный 7 9" xfId="1012"/>
    <cellStyle name="Обычный 7 9 2" xfId="1013"/>
    <cellStyle name="Обычный 7 9 2 2" xfId="1014"/>
    <cellStyle name="Обычный 7 9 3" xfId="1015"/>
    <cellStyle name="Обычный 7 9 3 2" xfId="1016"/>
    <cellStyle name="Обычный 7 9 4" xfId="1017"/>
    <cellStyle name="Обычный 7 9 4 2" xfId="1018"/>
    <cellStyle name="Обычный 7 9 5" xfId="1019"/>
    <cellStyle name="Обычный 8" xfId="1020"/>
    <cellStyle name="Обычный 8 10" xfId="1021"/>
    <cellStyle name="Обычный 8 2" xfId="1022"/>
    <cellStyle name="Обычный 8 2 2" xfId="1023"/>
    <cellStyle name="Обычный 8 2 2 2" xfId="1024"/>
    <cellStyle name="Обычный 8 2 2 2 2" xfId="1025"/>
    <cellStyle name="Обычный 8 2 2 3" xfId="1026"/>
    <cellStyle name="Обычный 8 2 2 3 2" xfId="1027"/>
    <cellStyle name="Обычный 8 2 2 4" xfId="1028"/>
    <cellStyle name="Обычный 8 2 2 4 2" xfId="1029"/>
    <cellStyle name="Обычный 8 2 2 5" xfId="1030"/>
    <cellStyle name="Обычный 8 2 3" xfId="1031"/>
    <cellStyle name="Обычный 8 2 3 2" xfId="1032"/>
    <cellStyle name="Обычный 8 2 3 2 2" xfId="1033"/>
    <cellStyle name="Обычный 8 2 3 3" xfId="1034"/>
    <cellStyle name="Обычный 8 2 3 3 2" xfId="1035"/>
    <cellStyle name="Обычный 8 2 3 4" xfId="1036"/>
    <cellStyle name="Обычный 8 2 3 4 2" xfId="1037"/>
    <cellStyle name="Обычный 8 2 3 5" xfId="1038"/>
    <cellStyle name="Обычный 8 2 4" xfId="1039"/>
    <cellStyle name="Обычный 8 2 4 2" xfId="1040"/>
    <cellStyle name="Обычный 8 2 4 2 2" xfId="1041"/>
    <cellStyle name="Обычный 8 2 4 3" xfId="1042"/>
    <cellStyle name="Обычный 8 2 4 3 2" xfId="1043"/>
    <cellStyle name="Обычный 8 2 4 4" xfId="1044"/>
    <cellStyle name="Обычный 8 2 4 4 2" xfId="1045"/>
    <cellStyle name="Обычный 8 2 4 5" xfId="1046"/>
    <cellStyle name="Обычный 8 2 5" xfId="1047"/>
    <cellStyle name="Обычный 8 2 5 2" xfId="1048"/>
    <cellStyle name="Обычный 8 2 5 2 2" xfId="1049"/>
    <cellStyle name="Обычный 8 2 5 3" xfId="1050"/>
    <cellStyle name="Обычный 8 2 5 3 2" xfId="1051"/>
    <cellStyle name="Обычный 8 2 5 4" xfId="1052"/>
    <cellStyle name="Обычный 8 2 5 4 2" xfId="1053"/>
    <cellStyle name="Обычный 8 2 5 5" xfId="1054"/>
    <cellStyle name="Обычный 8 2 6" xfId="1055"/>
    <cellStyle name="Обычный 8 2 6 2" xfId="1056"/>
    <cellStyle name="Обычный 8 2 7" xfId="1057"/>
    <cellStyle name="Обычный 8 2 7 2" xfId="1058"/>
    <cellStyle name="Обычный 8 2 8" xfId="1059"/>
    <cellStyle name="Обычный 8 2 8 2" xfId="1060"/>
    <cellStyle name="Обычный 8 2 9" xfId="1061"/>
    <cellStyle name="Обычный 8 3" xfId="1062"/>
    <cellStyle name="Обычный 8 3 2" xfId="1063"/>
    <cellStyle name="Обычный 8 3 2 2" xfId="1064"/>
    <cellStyle name="Обычный 8 3 3" xfId="1065"/>
    <cellStyle name="Обычный 8 3 3 2" xfId="1066"/>
    <cellStyle name="Обычный 8 3 4" xfId="1067"/>
    <cellStyle name="Обычный 8 3 4 2" xfId="1068"/>
    <cellStyle name="Обычный 8 3 5" xfId="1069"/>
    <cellStyle name="Обычный 8 4" xfId="1070"/>
    <cellStyle name="Обычный 8 4 2" xfId="1071"/>
    <cellStyle name="Обычный 8 4 2 2" xfId="1072"/>
    <cellStyle name="Обычный 8 4 3" xfId="1073"/>
    <cellStyle name="Обычный 8 4 3 2" xfId="1074"/>
    <cellStyle name="Обычный 8 4 4" xfId="1075"/>
    <cellStyle name="Обычный 8 4 4 2" xfId="1076"/>
    <cellStyle name="Обычный 8 4 5" xfId="1077"/>
    <cellStyle name="Обычный 8 5" xfId="1078"/>
    <cellStyle name="Обычный 8 5 2" xfId="1079"/>
    <cellStyle name="Обычный 8 5 2 2" xfId="1080"/>
    <cellStyle name="Обычный 8 5 3" xfId="1081"/>
    <cellStyle name="Обычный 8 5 3 2" xfId="1082"/>
    <cellStyle name="Обычный 8 5 4" xfId="1083"/>
    <cellStyle name="Обычный 8 5 4 2" xfId="1084"/>
    <cellStyle name="Обычный 8 5 5" xfId="1085"/>
    <cellStyle name="Обычный 8 6" xfId="1086"/>
    <cellStyle name="Обычный 8 6 2" xfId="1087"/>
    <cellStyle name="Обычный 8 6 2 2" xfId="1088"/>
    <cellStyle name="Обычный 8 6 3" xfId="1089"/>
    <cellStyle name="Обычный 8 6 3 2" xfId="1090"/>
    <cellStyle name="Обычный 8 6 4" xfId="1091"/>
    <cellStyle name="Обычный 8 6 4 2" xfId="1092"/>
    <cellStyle name="Обычный 8 6 5" xfId="1093"/>
    <cellStyle name="Обычный 8 7" xfId="1094"/>
    <cellStyle name="Обычный 8 7 2" xfId="1095"/>
    <cellStyle name="Обычный 8 8" xfId="1096"/>
    <cellStyle name="Обычный 8 8 2" xfId="1097"/>
    <cellStyle name="Обычный 8 9" xfId="1098"/>
    <cellStyle name="Обычный 8 9 2" xfId="1099"/>
    <cellStyle name="Обычный 9" xfId="1100"/>
    <cellStyle name="Обычный 9 10" xfId="1101"/>
    <cellStyle name="Обычный 9 10 2" xfId="1102"/>
    <cellStyle name="Обычный 9 11" xfId="1103"/>
    <cellStyle name="Обычный 9 2" xfId="1104"/>
    <cellStyle name="Обычный 9 2 2" xfId="1105"/>
    <cellStyle name="Обычный 9 2 2 2" xfId="1106"/>
    <cellStyle name="Обычный 9 2 2 2 2" xfId="1107"/>
    <cellStyle name="Обычный 9 2 2 3" xfId="1108"/>
    <cellStyle name="Обычный 9 2 2 3 2" xfId="1109"/>
    <cellStyle name="Обычный 9 2 2 4" xfId="1110"/>
    <cellStyle name="Обычный 9 2 2 4 2" xfId="1111"/>
    <cellStyle name="Обычный 9 2 2 5" xfId="1112"/>
    <cellStyle name="Обычный 9 2 3" xfId="1113"/>
    <cellStyle name="Обычный 9 2 3 2" xfId="1114"/>
    <cellStyle name="Обычный 9 2 3 2 2" xfId="1115"/>
    <cellStyle name="Обычный 9 2 3 3" xfId="1116"/>
    <cellStyle name="Обычный 9 2 3 3 2" xfId="1117"/>
    <cellStyle name="Обычный 9 2 3 4" xfId="1118"/>
    <cellStyle name="Обычный 9 2 3 4 2" xfId="1119"/>
    <cellStyle name="Обычный 9 2 3 5" xfId="1120"/>
    <cellStyle name="Обычный 9 2 4" xfId="1121"/>
    <cellStyle name="Обычный 9 2 4 2" xfId="1122"/>
    <cellStyle name="Обычный 9 2 4 2 2" xfId="1123"/>
    <cellStyle name="Обычный 9 2 4 3" xfId="1124"/>
    <cellStyle name="Обычный 9 2 4 3 2" xfId="1125"/>
    <cellStyle name="Обычный 9 2 4 4" xfId="1126"/>
    <cellStyle name="Обычный 9 2 4 4 2" xfId="1127"/>
    <cellStyle name="Обычный 9 2 4 5" xfId="1128"/>
    <cellStyle name="Обычный 9 2 5" xfId="1129"/>
    <cellStyle name="Обычный 9 2 5 2" xfId="1130"/>
    <cellStyle name="Обычный 9 2 5 2 2" xfId="1131"/>
    <cellStyle name="Обычный 9 2 5 3" xfId="1132"/>
    <cellStyle name="Обычный 9 2 5 3 2" xfId="1133"/>
    <cellStyle name="Обычный 9 2 5 4" xfId="1134"/>
    <cellStyle name="Обычный 9 2 5 4 2" xfId="1135"/>
    <cellStyle name="Обычный 9 2 5 5" xfId="1136"/>
    <cellStyle name="Обычный 9 2 6" xfId="1137"/>
    <cellStyle name="Обычный 9 2 6 2" xfId="1138"/>
    <cellStyle name="Обычный 9 2 7" xfId="1139"/>
    <cellStyle name="Обычный 9 2 7 2" xfId="1140"/>
    <cellStyle name="Обычный 9 2 8" xfId="1141"/>
    <cellStyle name="Обычный 9 2 8 2" xfId="1142"/>
    <cellStyle name="Обычный 9 2 9" xfId="1143"/>
    <cellStyle name="Обычный 9 3" xfId="1144"/>
    <cellStyle name="Обычный 9 3 2" xfId="1145"/>
    <cellStyle name="Обычный 9 3 2 2" xfId="1146"/>
    <cellStyle name="Обычный 9 3 2 2 2" xfId="1147"/>
    <cellStyle name="Обычный 9 3 2 3" xfId="1148"/>
    <cellStyle name="Обычный 9 3 2 3 2" xfId="1149"/>
    <cellStyle name="Обычный 9 3 2 4" xfId="1150"/>
    <cellStyle name="Обычный 9 3 2 4 2" xfId="1151"/>
    <cellStyle name="Обычный 9 3 2 5" xfId="1152"/>
    <cellStyle name="Обычный 9 3 3" xfId="1153"/>
    <cellStyle name="Обычный 9 3 3 2" xfId="1154"/>
    <cellStyle name="Обычный 9 3 3 2 2" xfId="1155"/>
    <cellStyle name="Обычный 9 3 3 3" xfId="1156"/>
    <cellStyle name="Обычный 9 3 3 3 2" xfId="1157"/>
    <cellStyle name="Обычный 9 3 3 4" xfId="1158"/>
    <cellStyle name="Обычный 9 3 3 4 2" xfId="1159"/>
    <cellStyle name="Обычный 9 3 3 5" xfId="1160"/>
    <cellStyle name="Обычный 9 3 4" xfId="1161"/>
    <cellStyle name="Обычный 9 3 4 2" xfId="1162"/>
    <cellStyle name="Обычный 9 3 4 2 2" xfId="1163"/>
    <cellStyle name="Обычный 9 3 4 3" xfId="1164"/>
    <cellStyle name="Обычный 9 3 4 3 2" xfId="1165"/>
    <cellStyle name="Обычный 9 3 4 4" xfId="1166"/>
    <cellStyle name="Обычный 9 3 4 4 2" xfId="1167"/>
    <cellStyle name="Обычный 9 3 4 5" xfId="1168"/>
    <cellStyle name="Обычный 9 3 5" xfId="1169"/>
    <cellStyle name="Обычный 9 3 5 2" xfId="1170"/>
    <cellStyle name="Обычный 9 3 5 2 2" xfId="1171"/>
    <cellStyle name="Обычный 9 3 5 3" xfId="1172"/>
    <cellStyle name="Обычный 9 3 5 3 2" xfId="1173"/>
    <cellStyle name="Обычный 9 3 5 4" xfId="1174"/>
    <cellStyle name="Обычный 9 3 5 4 2" xfId="1175"/>
    <cellStyle name="Обычный 9 3 5 5" xfId="1176"/>
    <cellStyle name="Обычный 9 3 6" xfId="1177"/>
    <cellStyle name="Обычный 9 3 6 2" xfId="1178"/>
    <cellStyle name="Обычный 9 3 7" xfId="1179"/>
    <cellStyle name="Обычный 9 3 7 2" xfId="1180"/>
    <cellStyle name="Обычный 9 3 8" xfId="1181"/>
    <cellStyle name="Обычный 9 3 8 2" xfId="1182"/>
    <cellStyle name="Обычный 9 3 9" xfId="1183"/>
    <cellStyle name="Обычный 9 4" xfId="1184"/>
    <cellStyle name="Обычный 9 4 2" xfId="1185"/>
    <cellStyle name="Обычный 9 4 2 2" xfId="1186"/>
    <cellStyle name="Обычный 9 4 3" xfId="1187"/>
    <cellStyle name="Обычный 9 4 3 2" xfId="1188"/>
    <cellStyle name="Обычный 9 4 4" xfId="1189"/>
    <cellStyle name="Обычный 9 4 4 2" xfId="1190"/>
    <cellStyle name="Обычный 9 4 5" xfId="1191"/>
    <cellStyle name="Обычный 9 5" xfId="1192"/>
    <cellStyle name="Обычный 9 5 2" xfId="1193"/>
    <cellStyle name="Обычный 9 5 2 2" xfId="1194"/>
    <cellStyle name="Обычный 9 5 3" xfId="1195"/>
    <cellStyle name="Обычный 9 5 3 2" xfId="1196"/>
    <cellStyle name="Обычный 9 5 4" xfId="1197"/>
    <cellStyle name="Обычный 9 5 4 2" xfId="1198"/>
    <cellStyle name="Обычный 9 5 5" xfId="1199"/>
    <cellStyle name="Обычный 9 6" xfId="1200"/>
    <cellStyle name="Обычный 9 6 2" xfId="1201"/>
    <cellStyle name="Обычный 9 6 2 2" xfId="1202"/>
    <cellStyle name="Обычный 9 6 3" xfId="1203"/>
    <cellStyle name="Обычный 9 6 3 2" xfId="1204"/>
    <cellStyle name="Обычный 9 6 4" xfId="1205"/>
    <cellStyle name="Обычный 9 6 4 2" xfId="1206"/>
    <cellStyle name="Обычный 9 6 5" xfId="1207"/>
    <cellStyle name="Обычный 9 7" xfId="1208"/>
    <cellStyle name="Обычный 9 7 2" xfId="1209"/>
    <cellStyle name="Обычный 9 7 2 2" xfId="1210"/>
    <cellStyle name="Обычный 9 7 3" xfId="1211"/>
    <cellStyle name="Обычный 9 7 3 2" xfId="1212"/>
    <cellStyle name="Обычный 9 7 4" xfId="1213"/>
    <cellStyle name="Обычный 9 7 4 2" xfId="1214"/>
    <cellStyle name="Обычный 9 7 5" xfId="1215"/>
    <cellStyle name="Обычный 9 8" xfId="1216"/>
    <cellStyle name="Обычный 9 8 2" xfId="1217"/>
    <cellStyle name="Обычный 9 9" xfId="1218"/>
    <cellStyle name="Обычный 9 9 2" xfId="1219"/>
    <cellStyle name="Обычный_Лист1" xfId="1220"/>
    <cellStyle name="Пояснение" xfId="1221" builtinId="53"/>
    <cellStyle name="Финансовый" xfId="1222" builtinId="3"/>
    <cellStyle name="Финансовый 2" xfId="1223"/>
    <cellStyle name="Финансовый 2 2" xfId="1224"/>
    <cellStyle name="Финансовый 2 3" xfId="1225"/>
    <cellStyle name="Финансовый 3" xfId="1226"/>
    <cellStyle name="Финансовый 3 2" xfId="1227"/>
    <cellStyle name="Финансовый 3 2 2" xfId="1228"/>
    <cellStyle name="Финансовый 3 3" xfId="1229"/>
    <cellStyle name="Финансовый 3 3 2" xfId="1230"/>
    <cellStyle name="Финансовый 3 3 2 2" xfId="1231"/>
    <cellStyle name="Финансовый 3 3 3" xfId="1232"/>
    <cellStyle name="Финансовый 3 3 3 2" xfId="1233"/>
    <cellStyle name="Финансовый 3 3 4" xfId="1234"/>
    <cellStyle name="Финансовый 3 3 4 2" xfId="1235"/>
    <cellStyle name="Финансовый 3 3 5" xfId="1236"/>
    <cellStyle name="Финансовый 4" xfId="1237"/>
  </cellStyles>
  <dxfs count="4"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6"/>
  <sheetViews>
    <sheetView view="pageBreakPreview" zoomScale="80" zoomScaleSheetLayoutView="80" workbookViewId="0">
      <pane xSplit="12" ySplit="6" topLeftCell="S7" activePane="bottomRight" state="frozen"/>
      <selection pane="topRight" activeCell="M1" sqref="M1"/>
      <selection pane="bottomLeft" activeCell="A8" sqref="A8"/>
      <selection pane="bottomRight" activeCell="U8" sqref="U8:X16"/>
    </sheetView>
  </sheetViews>
  <sheetFormatPr defaultColWidth="8.85546875" defaultRowHeight="15.6" customHeight="1"/>
  <cols>
    <col min="1" max="1" width="8.7109375" style="1404" customWidth="1"/>
    <col min="2" max="2" width="50.42578125" style="1405" customWidth="1"/>
    <col min="3" max="3" width="10.5703125" style="1410" customWidth="1"/>
    <col min="4" max="4" width="9.42578125" style="11" customWidth="1"/>
    <col min="5" max="5" width="9.28515625" style="11" customWidth="1"/>
    <col min="6" max="7" width="9.42578125" style="1404" customWidth="1"/>
    <col min="8" max="8" width="13.140625" style="11" customWidth="1"/>
    <col min="9" max="9" width="14.42578125" style="11" customWidth="1"/>
    <col min="10" max="10" width="14.140625" style="11" customWidth="1"/>
    <col min="11" max="11" width="11.42578125" style="1410" customWidth="1"/>
    <col min="12" max="12" width="17.5703125" style="1400" customWidth="1"/>
    <col min="13" max="13" width="12.85546875" style="11" customWidth="1"/>
    <col min="14" max="14" width="12" style="11" customWidth="1"/>
    <col min="15" max="15" width="11.85546875" style="11" customWidth="1"/>
    <col min="16" max="16" width="16.7109375" style="11" customWidth="1"/>
    <col min="17" max="17" width="12.7109375" style="1412" customWidth="1"/>
    <col min="18" max="18" width="12.42578125" style="11" customWidth="1"/>
    <col min="19" max="19" width="11.42578125" style="11" customWidth="1"/>
    <col min="20" max="20" width="9.28515625" style="11" bestFit="1" customWidth="1"/>
    <col min="21" max="22" width="18" style="1399" customWidth="1"/>
    <col min="23" max="23" width="15.42578125" style="1399" customWidth="1"/>
    <col min="24" max="24" width="15" style="1399" customWidth="1"/>
    <col min="25" max="16384" width="8.85546875" style="1399"/>
  </cols>
  <sheetData>
    <row r="1" spans="1:24" s="1403" customFormat="1" ht="12.75">
      <c r="A1" s="1424" t="s">
        <v>1385</v>
      </c>
      <c r="B1" s="1424"/>
      <c r="C1" s="1424"/>
      <c r="D1" s="1424"/>
      <c r="E1" s="1424"/>
      <c r="F1" s="1424"/>
      <c r="G1" s="1424"/>
      <c r="H1" s="1424"/>
      <c r="I1" s="1424"/>
      <c r="J1" s="1424"/>
      <c r="K1" s="1424"/>
      <c r="L1" s="1424"/>
      <c r="M1" s="1424"/>
      <c r="N1" s="1424"/>
      <c r="O1" s="1424"/>
      <c r="P1" s="1424"/>
      <c r="Q1" s="1424"/>
      <c r="R1" s="1424"/>
      <c r="S1" s="1424"/>
      <c r="T1" s="11"/>
    </row>
    <row r="2" spans="1:24" s="1403" customFormat="1" ht="12.75">
      <c r="A2" s="11"/>
      <c r="B2" s="1405"/>
      <c r="C2" s="1410"/>
      <c r="D2" s="1425" t="s">
        <v>1145</v>
      </c>
      <c r="E2" s="1425"/>
      <c r="F2" s="1425"/>
      <c r="G2" s="1425"/>
      <c r="H2" s="1425"/>
      <c r="I2" s="1425"/>
      <c r="J2" s="1425"/>
      <c r="K2" s="1425"/>
      <c r="L2" s="1425"/>
      <c r="M2" s="1425"/>
      <c r="N2" s="1425"/>
      <c r="O2" s="1425"/>
      <c r="P2" s="1425"/>
      <c r="Q2" s="1425"/>
      <c r="R2" s="11"/>
      <c r="S2" s="11"/>
      <c r="T2" s="11"/>
    </row>
    <row r="3" spans="1:24" ht="15.6" customHeight="1">
      <c r="A3" s="1426" t="s">
        <v>500</v>
      </c>
      <c r="B3" s="1426" t="s">
        <v>501</v>
      </c>
      <c r="C3" s="1432" t="s">
        <v>654</v>
      </c>
      <c r="D3" s="1432"/>
      <c r="E3" s="1435" t="s">
        <v>655</v>
      </c>
      <c r="F3" s="1436" t="s">
        <v>656</v>
      </c>
      <c r="G3" s="1436" t="s">
        <v>657</v>
      </c>
      <c r="H3" s="1429" t="s">
        <v>658</v>
      </c>
      <c r="I3" s="1430" t="s">
        <v>659</v>
      </c>
      <c r="J3" s="1430"/>
      <c r="K3" s="1431" t="s">
        <v>660</v>
      </c>
      <c r="L3" s="1430" t="s">
        <v>661</v>
      </c>
      <c r="M3" s="1430"/>
      <c r="N3" s="1430"/>
      <c r="O3" s="1430"/>
      <c r="P3" s="1430"/>
      <c r="Q3" s="1427" t="s">
        <v>662</v>
      </c>
      <c r="R3" s="1428" t="s">
        <v>663</v>
      </c>
      <c r="S3" s="1429" t="s">
        <v>664</v>
      </c>
      <c r="T3" s="1429" t="s">
        <v>665</v>
      </c>
    </row>
    <row r="4" spans="1:24" ht="15.6" customHeight="1">
      <c r="A4" s="1426"/>
      <c r="B4" s="1426"/>
      <c r="C4" s="1431" t="s">
        <v>666</v>
      </c>
      <c r="D4" s="1429" t="s">
        <v>667</v>
      </c>
      <c r="E4" s="1435"/>
      <c r="F4" s="1436"/>
      <c r="G4" s="1436"/>
      <c r="H4" s="1429"/>
      <c r="I4" s="1429" t="s">
        <v>668</v>
      </c>
      <c r="J4" s="1429" t="s">
        <v>669</v>
      </c>
      <c r="K4" s="1431"/>
      <c r="L4" s="1437" t="s">
        <v>668</v>
      </c>
      <c r="M4" s="1415"/>
      <c r="N4" s="1415"/>
      <c r="O4" s="633"/>
      <c r="P4" s="633"/>
      <c r="Q4" s="1427"/>
      <c r="R4" s="1428"/>
      <c r="S4" s="1429"/>
      <c r="T4" s="1429"/>
    </row>
    <row r="5" spans="1:24" ht="75" customHeight="1">
      <c r="A5" s="1426"/>
      <c r="B5" s="1426"/>
      <c r="C5" s="1431"/>
      <c r="D5" s="1429"/>
      <c r="E5" s="1435"/>
      <c r="F5" s="1436"/>
      <c r="G5" s="1436"/>
      <c r="H5" s="1429"/>
      <c r="I5" s="1429"/>
      <c r="J5" s="1429"/>
      <c r="K5" s="1431"/>
      <c r="L5" s="1437"/>
      <c r="M5" s="1415" t="s">
        <v>670</v>
      </c>
      <c r="N5" s="1415" t="s">
        <v>671</v>
      </c>
      <c r="O5" s="1415" t="s">
        <v>672</v>
      </c>
      <c r="P5" s="1415" t="s">
        <v>673</v>
      </c>
      <c r="Q5" s="1427"/>
      <c r="R5" s="1428"/>
      <c r="S5" s="1429"/>
      <c r="T5" s="1429"/>
    </row>
    <row r="6" spans="1:24" ht="11.25" customHeight="1">
      <c r="A6" s="38"/>
      <c r="B6" s="1406"/>
      <c r="C6" s="1431"/>
      <c r="D6" s="1429"/>
      <c r="E6" s="1435"/>
      <c r="F6" s="1436"/>
      <c r="G6" s="1436"/>
      <c r="H6" s="633" t="s">
        <v>674</v>
      </c>
      <c r="I6" s="633" t="s">
        <v>674</v>
      </c>
      <c r="J6" s="633" t="s">
        <v>674</v>
      </c>
      <c r="K6" s="1398" t="s">
        <v>675</v>
      </c>
      <c r="L6" s="285" t="s">
        <v>512</v>
      </c>
      <c r="M6" s="633"/>
      <c r="N6" s="633"/>
      <c r="O6" s="633" t="s">
        <v>512</v>
      </c>
      <c r="P6" s="633" t="s">
        <v>512</v>
      </c>
      <c r="Q6" s="1411" t="s">
        <v>676</v>
      </c>
      <c r="R6" s="1401" t="s">
        <v>676</v>
      </c>
      <c r="S6" s="1429"/>
      <c r="T6" s="1429"/>
    </row>
    <row r="7" spans="1:24" ht="15.6" customHeight="1">
      <c r="A7" s="37">
        <v>1</v>
      </c>
      <c r="B7" s="1423">
        <v>2</v>
      </c>
      <c r="C7" s="1393">
        <v>3</v>
      </c>
      <c r="D7" s="1140">
        <v>4</v>
      </c>
      <c r="E7" s="1140">
        <v>5</v>
      </c>
      <c r="F7" s="37">
        <v>6</v>
      </c>
      <c r="G7" s="37">
        <v>7</v>
      </c>
      <c r="H7" s="1140">
        <v>8</v>
      </c>
      <c r="I7" s="1140">
        <v>9</v>
      </c>
      <c r="J7" s="1140">
        <v>10</v>
      </c>
      <c r="K7" s="1393">
        <v>11</v>
      </c>
      <c r="L7" s="37">
        <v>12</v>
      </c>
      <c r="M7" s="1140">
        <v>13</v>
      </c>
      <c r="N7" s="1140">
        <v>14</v>
      </c>
      <c r="O7" s="1140">
        <v>15</v>
      </c>
      <c r="P7" s="1140">
        <v>16</v>
      </c>
      <c r="Q7" s="37">
        <v>17</v>
      </c>
      <c r="R7" s="1140">
        <v>18</v>
      </c>
      <c r="S7" s="1140">
        <v>19</v>
      </c>
      <c r="T7" s="633">
        <v>20</v>
      </c>
    </row>
    <row r="8" spans="1:24" ht="15.6" customHeight="1">
      <c r="A8" s="1433" t="s">
        <v>574</v>
      </c>
      <c r="B8" s="1434"/>
      <c r="C8" s="1393"/>
      <c r="D8" s="1140"/>
      <c r="E8" s="1140"/>
      <c r="F8" s="37"/>
      <c r="G8" s="37"/>
      <c r="H8" s="1140"/>
      <c r="I8" s="1140"/>
      <c r="J8" s="1140"/>
      <c r="K8" s="1393"/>
      <c r="L8" s="284"/>
      <c r="M8" s="1140"/>
      <c r="N8" s="1140"/>
      <c r="O8" s="1140"/>
      <c r="P8" s="1140"/>
      <c r="Q8" s="1402"/>
      <c r="R8" s="1140"/>
      <c r="S8" s="1140"/>
      <c r="T8" s="1140"/>
      <c r="U8" s="1395"/>
      <c r="V8" s="1394"/>
      <c r="W8" s="1407"/>
      <c r="X8" s="1407"/>
    </row>
    <row r="9" spans="1:24" ht="15.6" customHeight="1">
      <c r="A9" s="1388">
        <v>1</v>
      </c>
      <c r="B9" s="370" t="s">
        <v>592</v>
      </c>
      <c r="C9" s="1393">
        <v>1970</v>
      </c>
      <c r="D9" s="1140"/>
      <c r="E9" s="1140" t="s">
        <v>678</v>
      </c>
      <c r="F9" s="37">
        <v>5</v>
      </c>
      <c r="G9" s="37">
        <v>2</v>
      </c>
      <c r="H9" s="1140">
        <v>4678.8999999999996</v>
      </c>
      <c r="I9" s="1140">
        <v>4494.8999999999996</v>
      </c>
      <c r="J9" s="1140">
        <v>2376.6</v>
      </c>
      <c r="K9" s="1393">
        <v>330</v>
      </c>
      <c r="L9" s="284">
        <f ca="1">'виды работ'!C10</f>
        <v>9941218.7899999991</v>
      </c>
      <c r="M9" s="1140">
        <v>0</v>
      </c>
      <c r="N9" s="1140">
        <v>0</v>
      </c>
      <c r="O9" s="1140">
        <v>0</v>
      </c>
      <c r="P9" s="285">
        <f t="shared" ref="P9:P15" si="0">L9</f>
        <v>9941218.7899999991</v>
      </c>
      <c r="Q9" s="1389">
        <f t="shared" ref="Q9:Q16" si="1">L9/H9</f>
        <v>2124.6914424330503</v>
      </c>
      <c r="R9" s="1140">
        <v>24445</v>
      </c>
      <c r="S9" s="1140" t="s">
        <v>888</v>
      </c>
      <c r="T9" s="1140" t="s">
        <v>683</v>
      </c>
      <c r="U9" s="1395"/>
      <c r="V9" s="1394"/>
      <c r="W9" s="1407"/>
      <c r="X9" s="1407"/>
    </row>
    <row r="10" spans="1:24" ht="15.6" customHeight="1">
      <c r="A10" s="1388">
        <v>2</v>
      </c>
      <c r="B10" s="370" t="s">
        <v>593</v>
      </c>
      <c r="C10" s="1393">
        <v>1971</v>
      </c>
      <c r="D10" s="1140"/>
      <c r="E10" s="1140" t="s">
        <v>678</v>
      </c>
      <c r="F10" s="37">
        <v>5</v>
      </c>
      <c r="G10" s="37">
        <v>2</v>
      </c>
      <c r="H10" s="1140">
        <v>4828.4399999999996</v>
      </c>
      <c r="I10" s="1140">
        <v>3806.34</v>
      </c>
      <c r="J10" s="1140">
        <v>1885.8</v>
      </c>
      <c r="K10" s="1393">
        <v>321</v>
      </c>
      <c r="L10" s="284">
        <f ca="1">'виды работ'!C11</f>
        <v>10888719.51</v>
      </c>
      <c r="M10" s="1140">
        <v>0</v>
      </c>
      <c r="N10" s="1140">
        <v>0</v>
      </c>
      <c r="O10" s="1140">
        <v>0</v>
      </c>
      <c r="P10" s="285">
        <f t="shared" si="0"/>
        <v>10888719.51</v>
      </c>
      <c r="Q10" s="1389">
        <f t="shared" si="1"/>
        <v>2255.121635559311</v>
      </c>
      <c r="R10" s="1140">
        <v>24445</v>
      </c>
      <c r="S10" s="1140" t="s">
        <v>888</v>
      </c>
      <c r="T10" s="1140" t="s">
        <v>683</v>
      </c>
      <c r="U10" s="1395"/>
      <c r="V10" s="1394"/>
      <c r="W10" s="1407"/>
      <c r="X10" s="1407"/>
    </row>
    <row r="11" spans="1:24" ht="15.6" customHeight="1">
      <c r="A11" s="1388">
        <f t="shared" ref="A11:A15" si="2">A10+1</f>
        <v>3</v>
      </c>
      <c r="B11" s="370" t="s">
        <v>855</v>
      </c>
      <c r="C11" s="1393">
        <v>1983</v>
      </c>
      <c r="D11" s="1140"/>
      <c r="E11" s="1140" t="s">
        <v>678</v>
      </c>
      <c r="F11" s="37">
        <v>9</v>
      </c>
      <c r="G11" s="37">
        <v>2</v>
      </c>
      <c r="H11" s="1140">
        <v>6919</v>
      </c>
      <c r="I11" s="1140">
        <v>5657.78</v>
      </c>
      <c r="J11" s="1140">
        <v>2507.56</v>
      </c>
      <c r="K11" s="1393">
        <v>412</v>
      </c>
      <c r="L11" s="284">
        <f ca="1">'виды работ'!C12</f>
        <v>8836060.290000001</v>
      </c>
      <c r="M11" s="1140">
        <v>0</v>
      </c>
      <c r="N11" s="1140">
        <v>0</v>
      </c>
      <c r="O11" s="1140">
        <v>0</v>
      </c>
      <c r="P11" s="285">
        <f t="shared" si="0"/>
        <v>8836060.290000001</v>
      </c>
      <c r="Q11" s="1389">
        <f t="shared" si="1"/>
        <v>1277.0718731030497</v>
      </c>
      <c r="R11" s="1140">
        <v>24445</v>
      </c>
      <c r="S11" s="1140" t="s">
        <v>888</v>
      </c>
      <c r="T11" s="1140" t="s">
        <v>683</v>
      </c>
      <c r="U11" s="1395"/>
      <c r="V11" s="1394"/>
      <c r="W11" s="1407"/>
      <c r="X11" s="1407"/>
    </row>
    <row r="12" spans="1:24" ht="15.6" customHeight="1">
      <c r="A12" s="1388">
        <f t="shared" si="2"/>
        <v>4</v>
      </c>
      <c r="B12" s="370" t="s">
        <v>856</v>
      </c>
      <c r="C12" s="1393">
        <v>1969</v>
      </c>
      <c r="D12" s="1140"/>
      <c r="E12" s="1140" t="s">
        <v>678</v>
      </c>
      <c r="F12" s="37">
        <v>5</v>
      </c>
      <c r="G12" s="37">
        <v>4</v>
      </c>
      <c r="H12" s="1140">
        <v>3777.08</v>
      </c>
      <c r="I12" s="1140">
        <v>3473.68</v>
      </c>
      <c r="J12" s="1140">
        <v>3056.84</v>
      </c>
      <c r="K12" s="1393">
        <v>178</v>
      </c>
      <c r="L12" s="284">
        <f ca="1">'виды работ'!C13</f>
        <v>4301247.42</v>
      </c>
      <c r="M12" s="1140">
        <v>0</v>
      </c>
      <c r="N12" s="1140">
        <v>0</v>
      </c>
      <c r="O12" s="1140">
        <v>0</v>
      </c>
      <c r="P12" s="285">
        <f t="shared" si="0"/>
        <v>4301247.42</v>
      </c>
      <c r="Q12" s="1389">
        <f t="shared" si="1"/>
        <v>1138.7758321242866</v>
      </c>
      <c r="R12" s="1140">
        <v>24445</v>
      </c>
      <c r="S12" s="1140" t="s">
        <v>888</v>
      </c>
      <c r="T12" s="1140" t="s">
        <v>683</v>
      </c>
      <c r="U12" s="1395"/>
      <c r="V12" s="1394"/>
      <c r="W12" s="1407"/>
      <c r="X12" s="1407"/>
    </row>
    <row r="13" spans="1:24" ht="15.6" customHeight="1">
      <c r="A13" s="1388">
        <f t="shared" si="2"/>
        <v>5</v>
      </c>
      <c r="B13" s="370" t="s">
        <v>1424</v>
      </c>
      <c r="C13" s="1393">
        <v>1958</v>
      </c>
      <c r="D13" s="1140"/>
      <c r="E13" s="1140" t="s">
        <v>678</v>
      </c>
      <c r="F13" s="37">
        <v>3</v>
      </c>
      <c r="G13" s="37">
        <v>2</v>
      </c>
      <c r="H13" s="1140">
        <v>1724.57</v>
      </c>
      <c r="I13" s="1140">
        <v>1555.67</v>
      </c>
      <c r="J13" s="1140">
        <v>1555.67</v>
      </c>
      <c r="K13" s="1393">
        <v>106</v>
      </c>
      <c r="L13" s="284">
        <f ca="1">'виды работ'!C14</f>
        <v>397182.09</v>
      </c>
      <c r="M13" s="1140">
        <v>0</v>
      </c>
      <c r="N13" s="1140">
        <v>0</v>
      </c>
      <c r="O13" s="1140">
        <v>0</v>
      </c>
      <c r="P13" s="285">
        <f t="shared" si="0"/>
        <v>397182.09</v>
      </c>
      <c r="Q13" s="1389">
        <f t="shared" si="1"/>
        <v>230.30789704100155</v>
      </c>
      <c r="R13" s="1140">
        <v>24445</v>
      </c>
      <c r="S13" s="1140" t="s">
        <v>888</v>
      </c>
      <c r="T13" s="1140" t="s">
        <v>683</v>
      </c>
      <c r="U13" s="1395"/>
      <c r="V13" s="1394"/>
      <c r="W13" s="1407"/>
      <c r="X13" s="1407"/>
    </row>
    <row r="14" spans="1:24" ht="15.6" customHeight="1">
      <c r="A14" s="1388">
        <f t="shared" si="2"/>
        <v>6</v>
      </c>
      <c r="B14" s="370" t="s">
        <v>1425</v>
      </c>
      <c r="C14" s="1393">
        <v>1980</v>
      </c>
      <c r="D14" s="1140"/>
      <c r="E14" s="1140" t="s">
        <v>678</v>
      </c>
      <c r="F14" s="37">
        <v>4</v>
      </c>
      <c r="G14" s="37">
        <v>1</v>
      </c>
      <c r="H14" s="1140">
        <v>3016.54</v>
      </c>
      <c r="I14" s="1140">
        <v>2908.94</v>
      </c>
      <c r="J14" s="1140">
        <v>2908.94</v>
      </c>
      <c r="K14" s="1393">
        <v>151</v>
      </c>
      <c r="L14" s="284">
        <f ca="1">'виды работ'!C15</f>
        <v>1225932.8999999999</v>
      </c>
      <c r="M14" s="1140">
        <v>0</v>
      </c>
      <c r="N14" s="1140">
        <v>0</v>
      </c>
      <c r="O14" s="1140">
        <v>0</v>
      </c>
      <c r="P14" s="285">
        <f t="shared" si="0"/>
        <v>1225932.8999999999</v>
      </c>
      <c r="Q14" s="1389">
        <f t="shared" si="1"/>
        <v>406.4036611482029</v>
      </c>
      <c r="R14" s="1140">
        <v>24445</v>
      </c>
      <c r="S14" s="1140" t="s">
        <v>888</v>
      </c>
      <c r="T14" s="1140" t="s">
        <v>683</v>
      </c>
      <c r="U14" s="1395"/>
      <c r="V14" s="1394"/>
      <c r="W14" s="1407"/>
      <c r="X14" s="1407"/>
    </row>
    <row r="15" spans="1:24" ht="15.6" customHeight="1">
      <c r="A15" s="1388">
        <f t="shared" si="2"/>
        <v>7</v>
      </c>
      <c r="B15" s="370" t="s">
        <v>1427</v>
      </c>
      <c r="C15" s="1393">
        <v>1950</v>
      </c>
      <c r="D15" s="1140"/>
      <c r="E15" s="1140" t="s">
        <v>678</v>
      </c>
      <c r="F15" s="37">
        <v>2</v>
      </c>
      <c r="G15" s="37">
        <v>1</v>
      </c>
      <c r="H15" s="1140">
        <v>241.49</v>
      </c>
      <c r="I15" s="1140">
        <v>218.79</v>
      </c>
      <c r="J15" s="1140">
        <v>218.79</v>
      </c>
      <c r="K15" s="1393">
        <v>17</v>
      </c>
      <c r="L15" s="284">
        <f ca="1">'виды работ'!C16</f>
        <v>562906.75</v>
      </c>
      <c r="M15" s="1140">
        <v>0</v>
      </c>
      <c r="N15" s="1140">
        <v>0</v>
      </c>
      <c r="O15" s="1140">
        <v>0</v>
      </c>
      <c r="P15" s="285">
        <f t="shared" si="0"/>
        <v>562906.75</v>
      </c>
      <c r="Q15" s="1389">
        <f t="shared" si="1"/>
        <v>2330.9733322290776</v>
      </c>
      <c r="R15" s="1140">
        <v>24445</v>
      </c>
      <c r="S15" s="1140" t="s">
        <v>888</v>
      </c>
      <c r="T15" s="1140" t="s">
        <v>683</v>
      </c>
      <c r="U15" s="1395"/>
      <c r="V15" s="1394"/>
      <c r="W15" s="1407"/>
      <c r="X15" s="1407"/>
    </row>
    <row r="16" spans="1:24" ht="15.6" customHeight="1">
      <c r="A16" s="1433" t="s">
        <v>518</v>
      </c>
      <c r="B16" s="1434"/>
      <c r="C16" s="1393" t="s">
        <v>681</v>
      </c>
      <c r="D16" s="1140" t="s">
        <v>681</v>
      </c>
      <c r="E16" s="1140" t="s">
        <v>681</v>
      </c>
      <c r="F16" s="37" t="s">
        <v>681</v>
      </c>
      <c r="G16" s="37" t="s">
        <v>681</v>
      </c>
      <c r="H16" s="1140">
        <v>15678.679999999998</v>
      </c>
      <c r="I16" s="1140">
        <v>13814.86</v>
      </c>
      <c r="J16" s="1140">
        <v>10247.800000000001</v>
      </c>
      <c r="K16" s="1393">
        <v>864</v>
      </c>
      <c r="L16" s="284">
        <f>SUM(L9:L15)</f>
        <v>36153267.75</v>
      </c>
      <c r="M16" s="284">
        <f>SUM(M9:M15)</f>
        <v>0</v>
      </c>
      <c r="N16" s="284">
        <f>SUM(N9:N15)</f>
        <v>0</v>
      </c>
      <c r="O16" s="284">
        <f>SUM(O9:O15)</f>
        <v>0</v>
      </c>
      <c r="P16" s="284">
        <f>SUM(P9:P15)</f>
        <v>36153267.75</v>
      </c>
      <c r="Q16" s="1389">
        <f t="shared" si="1"/>
        <v>2305.8872143573312</v>
      </c>
      <c r="R16" s="1140" t="s">
        <v>681</v>
      </c>
      <c r="S16" s="1140" t="s">
        <v>681</v>
      </c>
      <c r="T16" s="1140" t="s">
        <v>681</v>
      </c>
      <c r="U16" s="1395"/>
      <c r="V16" s="1394"/>
      <c r="W16" s="1407"/>
      <c r="X16" s="1407"/>
    </row>
  </sheetData>
  <autoFilter ref="B7:T7"/>
  <mergeCells count="23">
    <mergeCell ref="T3:T6"/>
    <mergeCell ref="L4:L5"/>
    <mergeCell ref="K3:K5"/>
    <mergeCell ref="L3:P3"/>
    <mergeCell ref="I4:I5"/>
    <mergeCell ref="H3:H5"/>
    <mergeCell ref="J4:J5"/>
    <mergeCell ref="C3:D3"/>
    <mergeCell ref="A16:B16"/>
    <mergeCell ref="A8:B8"/>
    <mergeCell ref="E3:E6"/>
    <mergeCell ref="F3:F6"/>
    <mergeCell ref="G3:G6"/>
    <mergeCell ref="A1:S1"/>
    <mergeCell ref="D2:Q2"/>
    <mergeCell ref="A3:A5"/>
    <mergeCell ref="B3:B5"/>
    <mergeCell ref="Q3:Q5"/>
    <mergeCell ref="R3:R5"/>
    <mergeCell ref="S3:S6"/>
    <mergeCell ref="I3:J3"/>
    <mergeCell ref="C4:C6"/>
    <mergeCell ref="D4:D6"/>
  </mergeCells>
  <phoneticPr fontId="21" type="noConversion"/>
  <pageMargins left="0.23622047244094491" right="0.15748031496062992" top="0.43307086614173229" bottom="0.23622047244094491" header="0.31496062992125984" footer="0.15748031496062992"/>
  <pageSetup paperSize="9" scale="51" fitToHeight="0" orientation="landscape" cellComments="asDisplayed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1370"/>
  <sheetViews>
    <sheetView view="pageBreakPreview" zoomScale="55" zoomScaleNormal="90" zoomScaleSheetLayoutView="55" workbookViewId="0">
      <pane xSplit="8" ySplit="17" topLeftCell="I18" activePane="bottomRight" state="frozen"/>
      <selection activeCell="A193" sqref="A193:C193"/>
      <selection pane="topRight" activeCell="A193" sqref="A193:C193"/>
      <selection pane="bottomLeft" activeCell="A193" sqref="A193:C193"/>
      <selection pane="bottomRight" activeCell="A193" sqref="A193:C193"/>
    </sheetView>
  </sheetViews>
  <sheetFormatPr defaultRowHeight="15.75"/>
  <cols>
    <col min="1" max="1" width="6.42578125" style="57" customWidth="1"/>
    <col min="2" max="2" width="49.5703125" style="689" customWidth="1"/>
    <col min="3" max="3" width="19.28515625" style="58" hidden="1" customWidth="1"/>
    <col min="4" max="4" width="17.28515625" style="58" hidden="1" customWidth="1"/>
    <col min="5" max="5" width="16.42578125" style="58" customWidth="1"/>
    <col min="6" max="6" width="15.140625" style="58" customWidth="1"/>
    <col min="7" max="9" width="14.28515625" style="58" customWidth="1"/>
    <col min="10" max="10" width="10" style="58" customWidth="1"/>
    <col min="11" max="11" width="16.7109375" style="58" customWidth="1"/>
    <col min="12" max="12" width="14.85546875" style="58" customWidth="1"/>
    <col min="13" max="13" width="15.85546875" style="58" customWidth="1"/>
    <col min="14" max="14" width="10.28515625" style="58" customWidth="1"/>
    <col min="15" max="15" width="15.5703125" style="58" customWidth="1"/>
    <col min="16" max="16" width="11.28515625" style="58" customWidth="1"/>
    <col min="17" max="17" width="16.85546875" style="58" customWidth="1"/>
    <col min="18" max="18" width="10" style="58" customWidth="1"/>
    <col min="19" max="19" width="14.28515625" style="58" customWidth="1"/>
    <col min="20" max="20" width="12.140625" style="58" customWidth="1"/>
    <col min="21" max="21" width="15.28515625" style="58" customWidth="1"/>
    <col min="22" max="24" width="15.7109375" style="58" customWidth="1"/>
    <col min="25" max="25" width="27.42578125" style="1" customWidth="1"/>
    <col min="26" max="26" width="20.5703125" style="2" customWidth="1"/>
    <col min="27" max="27" width="15.42578125" style="2" customWidth="1"/>
    <col min="28" max="28" width="18.7109375" style="2" customWidth="1"/>
    <col min="29" max="29" width="31" style="33" customWidth="1"/>
    <col min="30" max="30" width="9.140625" style="2"/>
    <col min="31" max="31" width="20.85546875" style="2" customWidth="1"/>
    <col min="32" max="16384" width="9.140625" style="2"/>
  </cols>
  <sheetData>
    <row r="1" spans="1:29" s="7" customFormat="1" ht="12.75">
      <c r="A1" s="1438" t="s">
        <v>894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V1" s="1438"/>
      <c r="W1" s="1438"/>
      <c r="X1" s="1438"/>
      <c r="Y1" s="15"/>
      <c r="AC1" s="1448"/>
    </row>
    <row r="2" spans="1:29" s="7" customFormat="1">
      <c r="A2" s="57"/>
      <c r="B2" s="68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15"/>
      <c r="AC2" s="1448"/>
    </row>
    <row r="3" spans="1:29" s="7" customFormat="1" ht="12.75" customHeight="1">
      <c r="A3" s="1455" t="s">
        <v>500</v>
      </c>
      <c r="B3" s="1610" t="s">
        <v>501</v>
      </c>
      <c r="C3" s="1455" t="s">
        <v>502</v>
      </c>
      <c r="D3" s="1458" t="s">
        <v>646</v>
      </c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  <c r="P3" s="1459"/>
      <c r="Q3" s="1459"/>
      <c r="R3" s="1459"/>
      <c r="S3" s="1459"/>
      <c r="T3" s="1459"/>
      <c r="U3" s="1459"/>
      <c r="V3" s="1459"/>
      <c r="W3" s="1459"/>
      <c r="X3" s="1460"/>
      <c r="Y3" s="15"/>
      <c r="AC3" s="1448"/>
    </row>
    <row r="4" spans="1:29" s="7" customFormat="1" ht="4.5" customHeight="1">
      <c r="A4" s="1456"/>
      <c r="B4" s="1611"/>
      <c r="C4" s="1456"/>
      <c r="D4" s="1469" t="s">
        <v>647</v>
      </c>
      <c r="E4" s="1470"/>
      <c r="F4" s="1470"/>
      <c r="G4" s="1470"/>
      <c r="H4" s="1470"/>
      <c r="I4" s="1471"/>
      <c r="J4" s="1461" t="s">
        <v>640</v>
      </c>
      <c r="K4" s="1462"/>
      <c r="L4" s="1461" t="s">
        <v>641</v>
      </c>
      <c r="M4" s="1462"/>
      <c r="N4" s="1461" t="s">
        <v>642</v>
      </c>
      <c r="O4" s="1462"/>
      <c r="P4" s="1461" t="s">
        <v>643</v>
      </c>
      <c r="Q4" s="1462"/>
      <c r="R4" s="1461" t="s">
        <v>644</v>
      </c>
      <c r="S4" s="1462"/>
      <c r="T4" s="1461" t="s">
        <v>645</v>
      </c>
      <c r="U4" s="1462"/>
      <c r="V4" s="1455" t="s">
        <v>503</v>
      </c>
      <c r="W4" s="1455" t="s">
        <v>504</v>
      </c>
      <c r="X4" s="1455" t="s">
        <v>869</v>
      </c>
      <c r="Y4" s="15"/>
      <c r="AC4" s="1448"/>
    </row>
    <row r="5" spans="1:29" s="7" customFormat="1" ht="51.75" customHeight="1">
      <c r="A5" s="1456"/>
      <c r="B5" s="1611"/>
      <c r="C5" s="1456"/>
      <c r="D5" s="1455" t="s">
        <v>505</v>
      </c>
      <c r="E5" s="1469" t="s">
        <v>506</v>
      </c>
      <c r="F5" s="1470"/>
      <c r="G5" s="1470"/>
      <c r="H5" s="1470"/>
      <c r="I5" s="1471"/>
      <c r="J5" s="1463"/>
      <c r="K5" s="1464"/>
      <c r="L5" s="1463"/>
      <c r="M5" s="1464"/>
      <c r="N5" s="1463"/>
      <c r="O5" s="1464"/>
      <c r="P5" s="1463"/>
      <c r="Q5" s="1464"/>
      <c r="R5" s="1463"/>
      <c r="S5" s="1464"/>
      <c r="T5" s="1463"/>
      <c r="U5" s="1464"/>
      <c r="V5" s="1456"/>
      <c r="W5" s="1456"/>
      <c r="X5" s="1456"/>
      <c r="Y5" s="15"/>
      <c r="AC5" s="1448"/>
    </row>
    <row r="6" spans="1:29" s="7" customFormat="1" ht="53.25" customHeight="1">
      <c r="A6" s="1456"/>
      <c r="B6" s="1611"/>
      <c r="C6" s="1457"/>
      <c r="D6" s="1457"/>
      <c r="E6" s="59" t="s">
        <v>507</v>
      </c>
      <c r="F6" s="59" t="s">
        <v>508</v>
      </c>
      <c r="G6" s="59" t="s">
        <v>509</v>
      </c>
      <c r="H6" s="59" t="s">
        <v>510</v>
      </c>
      <c r="I6" s="59" t="s">
        <v>511</v>
      </c>
      <c r="J6" s="1465"/>
      <c r="K6" s="1466"/>
      <c r="L6" s="1465"/>
      <c r="M6" s="1466"/>
      <c r="N6" s="1465"/>
      <c r="O6" s="1466"/>
      <c r="P6" s="1465"/>
      <c r="Q6" s="1466"/>
      <c r="R6" s="1465"/>
      <c r="S6" s="1466"/>
      <c r="T6" s="1465"/>
      <c r="U6" s="1466"/>
      <c r="V6" s="1457"/>
      <c r="W6" s="1457"/>
      <c r="X6" s="1457"/>
      <c r="Y6" s="15"/>
      <c r="AC6" s="1448"/>
    </row>
    <row r="7" spans="1:29" s="11" customFormat="1" ht="19.5" customHeight="1">
      <c r="A7" s="1457"/>
      <c r="B7" s="1612"/>
      <c r="C7" s="59" t="s">
        <v>512</v>
      </c>
      <c r="D7" s="59" t="s">
        <v>512</v>
      </c>
      <c r="E7" s="59" t="s">
        <v>512</v>
      </c>
      <c r="F7" s="59" t="s">
        <v>512</v>
      </c>
      <c r="G7" s="59" t="s">
        <v>512</v>
      </c>
      <c r="H7" s="59" t="s">
        <v>512</v>
      </c>
      <c r="I7" s="59" t="s">
        <v>512</v>
      </c>
      <c r="J7" s="59" t="s">
        <v>513</v>
      </c>
      <c r="K7" s="59" t="s">
        <v>512</v>
      </c>
      <c r="L7" s="59" t="s">
        <v>514</v>
      </c>
      <c r="M7" s="59" t="s">
        <v>512</v>
      </c>
      <c r="N7" s="59" t="s">
        <v>514</v>
      </c>
      <c r="O7" s="59" t="s">
        <v>512</v>
      </c>
      <c r="P7" s="59" t="s">
        <v>514</v>
      </c>
      <c r="Q7" s="59" t="s">
        <v>512</v>
      </c>
      <c r="R7" s="59" t="s">
        <v>515</v>
      </c>
      <c r="S7" s="59" t="s">
        <v>512</v>
      </c>
      <c r="T7" s="59" t="s">
        <v>514</v>
      </c>
      <c r="U7" s="59" t="s">
        <v>512</v>
      </c>
      <c r="V7" s="59" t="s">
        <v>512</v>
      </c>
      <c r="W7" s="59" t="s">
        <v>512</v>
      </c>
      <c r="X7" s="59" t="s">
        <v>512</v>
      </c>
      <c r="Y7" s="16"/>
      <c r="AC7" s="1448"/>
    </row>
    <row r="8" spans="1:29" s="11" customFormat="1" ht="22.5" customHeight="1">
      <c r="A8" s="56">
        <v>1</v>
      </c>
      <c r="B8" s="690">
        <v>2</v>
      </c>
      <c r="C8" s="56">
        <v>3</v>
      </c>
      <c r="D8" s="56">
        <v>4</v>
      </c>
      <c r="E8" s="56">
        <v>5</v>
      </c>
      <c r="F8" s="56">
        <v>6</v>
      </c>
      <c r="G8" s="56">
        <v>7</v>
      </c>
      <c r="H8" s="56">
        <v>8</v>
      </c>
      <c r="I8" s="56">
        <v>9</v>
      </c>
      <c r="J8" s="56">
        <v>10</v>
      </c>
      <c r="K8" s="56">
        <v>11</v>
      </c>
      <c r="L8" s="56">
        <v>12</v>
      </c>
      <c r="M8" s="56">
        <v>13</v>
      </c>
      <c r="N8" s="56">
        <v>14</v>
      </c>
      <c r="O8" s="56">
        <v>15</v>
      </c>
      <c r="P8" s="56">
        <v>16</v>
      </c>
      <c r="Q8" s="56">
        <v>17</v>
      </c>
      <c r="R8" s="56">
        <v>18</v>
      </c>
      <c r="S8" s="56">
        <v>19</v>
      </c>
      <c r="T8" s="56">
        <v>20</v>
      </c>
      <c r="U8" s="56">
        <v>21</v>
      </c>
      <c r="V8" s="56">
        <v>22</v>
      </c>
      <c r="W8" s="55">
        <v>23</v>
      </c>
      <c r="X8" s="55">
        <v>24</v>
      </c>
      <c r="Y8" s="16"/>
      <c r="AC8" s="1448"/>
    </row>
    <row r="9" spans="1:29" s="7" customFormat="1" ht="12.75" customHeight="1">
      <c r="A9" s="1591" t="s">
        <v>598</v>
      </c>
      <c r="B9" s="1591"/>
      <c r="C9" s="1591"/>
      <c r="D9" s="1591"/>
      <c r="E9" s="1591"/>
      <c r="F9" s="1591"/>
      <c r="G9" s="1591"/>
      <c r="H9" s="1591"/>
      <c r="I9" s="1591"/>
      <c r="J9" s="1591"/>
      <c r="K9" s="1591"/>
      <c r="L9" s="1591"/>
      <c r="M9" s="1591"/>
      <c r="N9" s="1591"/>
      <c r="O9" s="1591"/>
      <c r="P9" s="1591"/>
      <c r="Q9" s="1591"/>
      <c r="R9" s="1591"/>
      <c r="S9" s="1591"/>
      <c r="T9" s="1591"/>
      <c r="U9" s="1591"/>
      <c r="V9" s="1591"/>
      <c r="W9" s="1591"/>
      <c r="X9" s="1591"/>
      <c r="Y9" s="5"/>
      <c r="AC9" s="1448"/>
    </row>
    <row r="10" spans="1:29" s="22" customFormat="1" ht="17.25" customHeight="1">
      <c r="A10" s="1479" t="s">
        <v>599</v>
      </c>
      <c r="B10" s="1479"/>
      <c r="C10" s="1479"/>
      <c r="D10" s="1452"/>
      <c r="E10" s="1452"/>
      <c r="F10" s="1452"/>
      <c r="G10" s="1452"/>
      <c r="H10" s="1452"/>
      <c r="I10" s="1452"/>
      <c r="J10" s="1452"/>
      <c r="K10" s="1452"/>
      <c r="L10" s="1452"/>
      <c r="M10" s="1452"/>
      <c r="N10" s="1452"/>
      <c r="O10" s="1452"/>
      <c r="P10" s="1452"/>
      <c r="Q10" s="1452"/>
      <c r="R10" s="1452"/>
      <c r="S10" s="1452"/>
      <c r="T10" s="1452"/>
      <c r="U10" s="1452"/>
      <c r="V10" s="1452"/>
      <c r="W10" s="1452"/>
      <c r="X10" s="1452"/>
      <c r="Y10" s="21"/>
      <c r="AA10" s="23"/>
      <c r="AC10" s="1448"/>
    </row>
    <row r="11" spans="1:29" s="57" customFormat="1" ht="12.75" customHeight="1">
      <c r="A11" s="56">
        <v>1</v>
      </c>
      <c r="B11" s="691" t="s">
        <v>895</v>
      </c>
      <c r="C11" s="52">
        <f>D11+K11+M11+O11+Q11+S11+U11+V11+W11+X11</f>
        <v>350000</v>
      </c>
      <c r="D11" s="51">
        <f>E11+F11+G11+H11+I11</f>
        <v>350000</v>
      </c>
      <c r="E11" s="56">
        <v>350000</v>
      </c>
      <c r="F11" s="56"/>
      <c r="G11" s="56"/>
      <c r="H11" s="56"/>
      <c r="J11" s="56"/>
      <c r="K11" s="96"/>
      <c r="L11" s="96"/>
      <c r="M11" s="96"/>
      <c r="N11" s="96"/>
      <c r="O11" s="96"/>
      <c r="P11" s="96"/>
      <c r="Q11" s="96"/>
      <c r="R11" s="96"/>
      <c r="S11" s="60"/>
      <c r="T11" s="60"/>
      <c r="U11" s="60"/>
      <c r="V11" s="60"/>
      <c r="W11" s="51"/>
      <c r="X11" s="60"/>
      <c r="Y11" s="724" t="s">
        <v>896</v>
      </c>
      <c r="AA11" s="497"/>
    </row>
    <row r="12" spans="1:29" s="57" customFormat="1" ht="12.75" customHeight="1">
      <c r="A12" s="55">
        <f>A11+1</f>
        <v>2</v>
      </c>
      <c r="B12" s="691" t="s">
        <v>897</v>
      </c>
      <c r="C12" s="52">
        <f t="shared" ref="C12:C42" si="0">D12+K12+M12+O12+Q12+S12+U12+V12+W12+X12</f>
        <v>350000</v>
      </c>
      <c r="D12" s="51">
        <f>E12+F12+G12+H12+I12</f>
        <v>350000</v>
      </c>
      <c r="E12" s="56">
        <v>350000</v>
      </c>
      <c r="F12" s="56"/>
      <c r="G12" s="56"/>
      <c r="H12" s="56"/>
      <c r="J12" s="56"/>
      <c r="K12" s="96"/>
      <c r="L12" s="96"/>
      <c r="M12" s="96"/>
      <c r="N12" s="96"/>
      <c r="O12" s="96"/>
      <c r="P12" s="96"/>
      <c r="Q12" s="96"/>
      <c r="R12" s="96"/>
      <c r="S12" s="60"/>
      <c r="T12" s="60"/>
      <c r="U12" s="60"/>
      <c r="V12" s="60"/>
      <c r="W12" s="51"/>
      <c r="X12" s="60"/>
      <c r="Y12" s="724"/>
      <c r="AA12" s="497"/>
    </row>
    <row r="13" spans="1:29" s="57" customFormat="1" ht="12.75" customHeight="1">
      <c r="A13" s="55">
        <f>A12+1</f>
        <v>3</v>
      </c>
      <c r="B13" s="692" t="s">
        <v>898</v>
      </c>
      <c r="C13" s="52">
        <f t="shared" si="0"/>
        <v>1050000</v>
      </c>
      <c r="D13" s="51">
        <f>E13+F13+G13+H13+I13</f>
        <v>1050000</v>
      </c>
      <c r="E13" s="55"/>
      <c r="F13" s="56">
        <v>750000</v>
      </c>
      <c r="G13" s="56">
        <v>150000</v>
      </c>
      <c r="H13" s="56">
        <v>150000</v>
      </c>
      <c r="J13" s="56"/>
      <c r="K13" s="98"/>
      <c r="L13" s="99"/>
      <c r="M13" s="99"/>
      <c r="N13" s="99"/>
      <c r="O13" s="99"/>
      <c r="P13" s="99"/>
      <c r="Q13" s="99"/>
      <c r="R13" s="99"/>
      <c r="S13" s="60"/>
      <c r="T13" s="60"/>
      <c r="U13" s="60"/>
      <c r="V13" s="60"/>
      <c r="W13" s="51"/>
      <c r="X13" s="60"/>
      <c r="Y13" s="724"/>
      <c r="AA13" s="497"/>
    </row>
    <row r="14" spans="1:29" s="57" customFormat="1" ht="12.75" customHeight="1">
      <c r="A14" s="55">
        <f t="shared" ref="A14:A42" si="1">A13+1</f>
        <v>4</v>
      </c>
      <c r="B14" s="692" t="s">
        <v>899</v>
      </c>
      <c r="C14" s="52">
        <f t="shared" si="0"/>
        <v>750000</v>
      </c>
      <c r="D14" s="51">
        <f>E14+F14+G14+H14+I14</f>
        <v>750000</v>
      </c>
      <c r="E14" s="56">
        <v>750000</v>
      </c>
      <c r="F14" s="56"/>
      <c r="G14" s="56"/>
      <c r="H14" s="56"/>
      <c r="J14" s="56"/>
      <c r="K14" s="98"/>
      <c r="L14" s="99"/>
      <c r="M14" s="99"/>
      <c r="N14" s="99"/>
      <c r="O14" s="99"/>
      <c r="P14" s="99"/>
      <c r="Q14" s="99"/>
      <c r="S14" s="60"/>
      <c r="T14" s="60"/>
      <c r="U14" s="60"/>
      <c r="V14" s="60"/>
      <c r="W14" s="51"/>
      <c r="X14" s="60"/>
      <c r="Y14" s="724"/>
      <c r="AA14" s="497"/>
    </row>
    <row r="15" spans="1:29" s="57" customFormat="1" ht="12.75" customHeight="1">
      <c r="A15" s="55">
        <f t="shared" si="1"/>
        <v>5</v>
      </c>
      <c r="B15" s="692" t="s">
        <v>900</v>
      </c>
      <c r="C15" s="52">
        <f t="shared" si="0"/>
        <v>5610000</v>
      </c>
      <c r="D15" s="51">
        <f>E15+F15+G15+H15+I15</f>
        <v>1200000</v>
      </c>
      <c r="E15" s="56">
        <v>450000</v>
      </c>
      <c r="F15" s="56">
        <v>600000</v>
      </c>
      <c r="G15" s="56"/>
      <c r="H15" s="56">
        <v>150000</v>
      </c>
      <c r="J15" s="56"/>
      <c r="K15" s="56"/>
      <c r="L15" s="100">
        <v>1742</v>
      </c>
      <c r="M15" s="101"/>
      <c r="N15" s="101"/>
      <c r="O15" s="101"/>
      <c r="P15" s="725">
        <v>2474</v>
      </c>
      <c r="Q15" s="725">
        <v>4410000</v>
      </c>
      <c r="S15" s="60"/>
      <c r="T15" s="60"/>
      <c r="U15" s="60"/>
      <c r="V15" s="60"/>
      <c r="W15" s="51"/>
      <c r="X15" s="60"/>
      <c r="Y15" s="724"/>
      <c r="AA15" s="497"/>
    </row>
    <row r="16" spans="1:29" s="57" customFormat="1" ht="12.75" customHeight="1">
      <c r="A16" s="55">
        <f t="shared" si="1"/>
        <v>6</v>
      </c>
      <c r="B16" s="692" t="s">
        <v>901</v>
      </c>
      <c r="C16" s="52">
        <f t="shared" si="0"/>
        <v>0</v>
      </c>
      <c r="D16" s="51"/>
      <c r="E16" s="56"/>
      <c r="F16" s="56"/>
      <c r="G16" s="56"/>
      <c r="H16" s="56"/>
      <c r="J16" s="56"/>
      <c r="K16" s="56"/>
      <c r="L16" s="101" t="s">
        <v>902</v>
      </c>
      <c r="N16" s="101"/>
      <c r="O16" s="101"/>
      <c r="P16" s="725"/>
      <c r="Q16" s="725"/>
      <c r="S16" s="60"/>
      <c r="T16" s="60"/>
      <c r="U16" s="60"/>
      <c r="V16" s="60"/>
      <c r="W16" s="51"/>
      <c r="X16" s="60"/>
      <c r="Y16" s="724"/>
      <c r="AA16" s="497"/>
    </row>
    <row r="17" spans="1:29" s="57" customFormat="1" ht="12.75" customHeight="1">
      <c r="A17" s="55">
        <f t="shared" si="1"/>
        <v>7</v>
      </c>
      <c r="B17" s="692" t="s">
        <v>917</v>
      </c>
      <c r="C17" s="52">
        <f t="shared" si="0"/>
        <v>1400000</v>
      </c>
      <c r="D17" s="51">
        <f>E17+F17+G17+H17+I17</f>
        <v>1400000</v>
      </c>
      <c r="E17" s="56">
        <v>450000</v>
      </c>
      <c r="F17" s="56">
        <v>650000</v>
      </c>
      <c r="G17" s="56">
        <v>150000</v>
      </c>
      <c r="H17" s="56">
        <v>150000</v>
      </c>
      <c r="J17" s="56"/>
      <c r="K17" s="98"/>
      <c r="L17" s="99"/>
      <c r="M17" s="99"/>
      <c r="N17" s="99"/>
      <c r="O17" s="99"/>
      <c r="P17" s="99"/>
      <c r="Q17" s="99"/>
      <c r="S17" s="60"/>
      <c r="T17" s="60"/>
      <c r="U17" s="60"/>
      <c r="V17" s="60"/>
      <c r="W17" s="51"/>
      <c r="X17" s="60"/>
      <c r="Y17" s="724"/>
      <c r="AA17" s="497"/>
    </row>
    <row r="18" spans="1:29" s="57" customFormat="1" ht="12.75" customHeight="1">
      <c r="A18" s="55">
        <f t="shared" si="1"/>
        <v>8</v>
      </c>
      <c r="B18" s="692" t="s">
        <v>916</v>
      </c>
      <c r="C18" s="52">
        <f t="shared" si="0"/>
        <v>6446000</v>
      </c>
      <c r="D18" s="51">
        <f>E18+F18+G18+H18+I18</f>
        <v>1520000</v>
      </c>
      <c r="E18" s="56">
        <v>750000</v>
      </c>
      <c r="F18" s="56"/>
      <c r="G18" s="56">
        <v>370000</v>
      </c>
      <c r="H18" s="56">
        <v>400000</v>
      </c>
      <c r="J18" s="56"/>
      <c r="K18" s="55"/>
      <c r="L18" s="101"/>
      <c r="M18" s="101"/>
      <c r="N18" s="104"/>
      <c r="O18" s="101"/>
      <c r="P18" s="101">
        <v>2760</v>
      </c>
      <c r="Q18" s="101">
        <v>4926000</v>
      </c>
      <c r="S18" s="60"/>
      <c r="T18" s="60"/>
      <c r="U18" s="60"/>
      <c r="V18" s="60"/>
      <c r="W18" s="51"/>
      <c r="X18" s="60"/>
      <c r="Y18" s="724"/>
      <c r="AA18" s="497"/>
    </row>
    <row r="19" spans="1:29" s="57" customFormat="1" ht="12.75" customHeight="1">
      <c r="A19" s="55">
        <f t="shared" si="1"/>
        <v>9</v>
      </c>
      <c r="B19" s="692" t="s">
        <v>915</v>
      </c>
      <c r="C19" s="52">
        <f t="shared" si="0"/>
        <v>2320000</v>
      </c>
      <c r="D19" s="51">
        <f>E19+F19+G19+H19+I19</f>
        <v>0</v>
      </c>
      <c r="E19" s="56"/>
      <c r="F19" s="56"/>
      <c r="G19" s="56"/>
      <c r="H19" s="56"/>
      <c r="J19" s="56"/>
      <c r="K19" s="55"/>
      <c r="L19" s="101"/>
      <c r="M19" s="101"/>
      <c r="N19" s="104"/>
      <c r="O19" s="101"/>
      <c r="P19" s="101">
        <v>1300</v>
      </c>
      <c r="Q19" s="101">
        <v>2320000</v>
      </c>
      <c r="S19" s="60"/>
      <c r="T19" s="60"/>
      <c r="U19" s="60"/>
      <c r="V19" s="60"/>
      <c r="W19" s="51"/>
      <c r="X19" s="60"/>
      <c r="Y19" s="724"/>
      <c r="AA19" s="497"/>
    </row>
    <row r="20" spans="1:29" s="726" customFormat="1" ht="12.75" customHeight="1">
      <c r="A20" s="55">
        <f t="shared" si="1"/>
        <v>10</v>
      </c>
      <c r="B20" s="693" t="s">
        <v>914</v>
      </c>
      <c r="C20" s="1089">
        <f t="shared" si="0"/>
        <v>850000</v>
      </c>
      <c r="D20" s="728">
        <f>E20+F20+G20+H20+I20</f>
        <v>850000</v>
      </c>
      <c r="E20" s="109"/>
      <c r="F20" s="109">
        <v>850000</v>
      </c>
      <c r="G20" s="109"/>
      <c r="H20" s="109"/>
      <c r="J20" s="109"/>
      <c r="K20" s="111"/>
      <c r="L20" s="112"/>
      <c r="M20" s="112"/>
      <c r="N20" s="113"/>
      <c r="O20" s="112"/>
      <c r="P20" s="112"/>
      <c r="Q20" s="112"/>
      <c r="S20" s="727"/>
      <c r="T20" s="727"/>
      <c r="U20" s="727"/>
      <c r="V20" s="727"/>
      <c r="W20" s="728"/>
      <c r="X20" s="727"/>
      <c r="Y20" s="1090"/>
      <c r="AA20" s="1091"/>
    </row>
    <row r="21" spans="1:29" s="57" customFormat="1" ht="17.25" customHeight="1">
      <c r="A21" s="55">
        <f t="shared" si="1"/>
        <v>11</v>
      </c>
      <c r="B21" s="694" t="s">
        <v>600</v>
      </c>
      <c r="C21" s="52">
        <f t="shared" si="0"/>
        <v>5612874.1399999997</v>
      </c>
      <c r="D21" s="51">
        <f>SUM(E21:I21)</f>
        <v>5612874.1399999997</v>
      </c>
      <c r="E21" s="51"/>
      <c r="F21" s="51">
        <v>5612874.1399999997</v>
      </c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496"/>
      <c r="Z21" s="497"/>
      <c r="AA21" s="497"/>
      <c r="AC21" s="1061"/>
    </row>
    <row r="22" spans="1:29" s="57" customFormat="1" ht="17.25" customHeight="1">
      <c r="A22" s="55">
        <f t="shared" si="1"/>
        <v>12</v>
      </c>
      <c r="B22" s="695" t="s">
        <v>680</v>
      </c>
      <c r="C22" s="52">
        <f t="shared" si="0"/>
        <v>8867047.4600000009</v>
      </c>
      <c r="D22" s="51">
        <f>SUM(E22:I22)</f>
        <v>4498295.7</v>
      </c>
      <c r="E22" s="51">
        <v>1499761.12</v>
      </c>
      <c r="F22" s="51">
        <v>1940087.56</v>
      </c>
      <c r="G22" s="51">
        <v>385402.16</v>
      </c>
      <c r="H22" s="51">
        <v>473161.12</v>
      </c>
      <c r="I22" s="51">
        <v>199883.74</v>
      </c>
      <c r="J22" s="51"/>
      <c r="K22" s="51"/>
      <c r="L22" s="51"/>
      <c r="M22" s="51"/>
      <c r="N22" s="51"/>
      <c r="O22" s="51"/>
      <c r="P22" s="51"/>
      <c r="Q22" s="51">
        <v>4368751.76</v>
      </c>
      <c r="R22" s="51"/>
      <c r="S22" s="51"/>
      <c r="T22" s="51"/>
      <c r="U22" s="51"/>
      <c r="V22" s="51"/>
      <c r="W22" s="51"/>
      <c r="X22" s="51"/>
      <c r="Y22" s="496"/>
      <c r="Z22" s="497"/>
      <c r="AA22" s="497"/>
      <c r="AC22" s="1061"/>
    </row>
    <row r="23" spans="1:29" s="57" customFormat="1" ht="12.75" customHeight="1">
      <c r="A23" s="55">
        <f t="shared" si="1"/>
        <v>13</v>
      </c>
      <c r="B23" s="692" t="s">
        <v>913</v>
      </c>
      <c r="C23" s="52">
        <f t="shared" si="0"/>
        <v>400000</v>
      </c>
      <c r="D23" s="51">
        <f t="shared" ref="D23:D29" si="2">E23+F23+G23+H23+I23</f>
        <v>400000</v>
      </c>
      <c r="E23" s="56">
        <v>400000</v>
      </c>
      <c r="F23" s="56"/>
      <c r="G23" s="56"/>
      <c r="H23" s="56"/>
      <c r="J23" s="56"/>
      <c r="K23" s="55"/>
      <c r="L23" s="101"/>
      <c r="M23" s="101"/>
      <c r="N23" s="104"/>
      <c r="O23" s="101"/>
      <c r="P23" s="101"/>
      <c r="Q23" s="101"/>
      <c r="S23" s="60"/>
      <c r="T23" s="60"/>
      <c r="U23" s="60"/>
      <c r="V23" s="60"/>
      <c r="W23" s="51"/>
      <c r="X23" s="60"/>
      <c r="Y23" s="724"/>
      <c r="AA23" s="497"/>
    </row>
    <row r="24" spans="1:29" s="57" customFormat="1" ht="12.75" customHeight="1">
      <c r="A24" s="55">
        <f t="shared" si="1"/>
        <v>14</v>
      </c>
      <c r="B24" s="692" t="s">
        <v>912</v>
      </c>
      <c r="C24" s="52">
        <f t="shared" si="0"/>
        <v>3500000</v>
      </c>
      <c r="D24" s="51">
        <f t="shared" si="2"/>
        <v>350000</v>
      </c>
      <c r="E24" s="56">
        <v>350000</v>
      </c>
      <c r="F24" s="56"/>
      <c r="G24" s="56"/>
      <c r="H24" s="56"/>
      <c r="J24" s="56"/>
      <c r="K24" s="55"/>
      <c r="L24" s="101"/>
      <c r="M24" s="101"/>
      <c r="N24" s="104"/>
      <c r="O24" s="101"/>
      <c r="P24" s="101">
        <v>1764</v>
      </c>
      <c r="Q24" s="101">
        <v>3150000</v>
      </c>
      <c r="S24" s="60"/>
      <c r="T24" s="60"/>
      <c r="U24" s="60"/>
      <c r="V24" s="60"/>
      <c r="W24" s="51"/>
      <c r="X24" s="60"/>
      <c r="Y24" s="724"/>
      <c r="AA24" s="497"/>
    </row>
    <row r="25" spans="1:29" s="57" customFormat="1" ht="12.75" customHeight="1">
      <c r="A25" s="55">
        <f t="shared" si="1"/>
        <v>15</v>
      </c>
      <c r="B25" s="692" t="s">
        <v>911</v>
      </c>
      <c r="C25" s="52">
        <f t="shared" si="0"/>
        <v>2130000</v>
      </c>
      <c r="D25" s="51">
        <f t="shared" si="2"/>
        <v>0</v>
      </c>
      <c r="E25" s="56"/>
      <c r="F25" s="56"/>
      <c r="G25" s="56"/>
      <c r="H25" s="56"/>
      <c r="J25" s="56"/>
      <c r="K25" s="55"/>
      <c r="L25" s="101">
        <v>1433</v>
      </c>
      <c r="M25" s="101">
        <v>2130000</v>
      </c>
      <c r="N25" s="104"/>
      <c r="O25" s="101"/>
      <c r="P25" s="101"/>
      <c r="Q25" s="101"/>
      <c r="S25" s="60"/>
      <c r="T25" s="60"/>
      <c r="U25" s="60"/>
      <c r="V25" s="60"/>
      <c r="W25" s="51"/>
      <c r="X25" s="60"/>
      <c r="Y25" s="724"/>
      <c r="AA25" s="497"/>
    </row>
    <row r="26" spans="1:29" s="57" customFormat="1" ht="12.75" customHeight="1">
      <c r="A26" s="55">
        <f t="shared" si="1"/>
        <v>16</v>
      </c>
      <c r="B26" s="692" t="s">
        <v>910</v>
      </c>
      <c r="C26" s="52">
        <f t="shared" si="0"/>
        <v>400000</v>
      </c>
      <c r="D26" s="51">
        <f t="shared" si="2"/>
        <v>400000</v>
      </c>
      <c r="E26" s="56">
        <v>400000</v>
      </c>
      <c r="F26" s="56"/>
      <c r="G26" s="56"/>
      <c r="H26" s="56"/>
      <c r="J26" s="56"/>
      <c r="K26" s="55"/>
      <c r="L26" s="101"/>
      <c r="M26" s="101"/>
      <c r="N26" s="104"/>
      <c r="O26" s="101"/>
      <c r="P26" s="101"/>
      <c r="Q26" s="101"/>
      <c r="S26" s="60"/>
      <c r="T26" s="60"/>
      <c r="U26" s="60"/>
      <c r="V26" s="60"/>
      <c r="W26" s="51"/>
      <c r="X26" s="60"/>
      <c r="Y26" s="724"/>
      <c r="AA26" s="497"/>
    </row>
    <row r="27" spans="1:29" s="57" customFormat="1" ht="12.75" customHeight="1">
      <c r="A27" s="55">
        <f t="shared" si="1"/>
        <v>17</v>
      </c>
      <c r="B27" s="692" t="s">
        <v>909</v>
      </c>
      <c r="C27" s="52">
        <f t="shared" si="0"/>
        <v>2120000</v>
      </c>
      <c r="D27" s="51">
        <f t="shared" si="2"/>
        <v>0</v>
      </c>
      <c r="E27" s="56"/>
      <c r="F27" s="56"/>
      <c r="G27" s="56"/>
      <c r="H27" s="56"/>
      <c r="J27" s="56"/>
      <c r="K27" s="55"/>
      <c r="L27" s="101">
        <v>1405</v>
      </c>
      <c r="M27" s="101">
        <v>2120000</v>
      </c>
      <c r="N27" s="104"/>
      <c r="O27" s="101"/>
      <c r="P27" s="101"/>
      <c r="Q27" s="101"/>
      <c r="S27" s="60"/>
      <c r="T27" s="60"/>
      <c r="U27" s="60"/>
      <c r="V27" s="60"/>
      <c r="W27" s="51"/>
      <c r="X27" s="60"/>
      <c r="Y27" s="724"/>
      <c r="AA27" s="497"/>
    </row>
    <row r="28" spans="1:29" s="57" customFormat="1" ht="12.75" customHeight="1">
      <c r="A28" s="55">
        <f t="shared" si="1"/>
        <v>18</v>
      </c>
      <c r="B28" s="692" t="s">
        <v>908</v>
      </c>
      <c r="C28" s="52">
        <f t="shared" si="0"/>
        <v>400000</v>
      </c>
      <c r="D28" s="51">
        <f t="shared" si="2"/>
        <v>400000</v>
      </c>
      <c r="E28" s="56">
        <v>400000</v>
      </c>
      <c r="F28" s="56"/>
      <c r="G28" s="56"/>
      <c r="H28" s="56"/>
      <c r="J28" s="56"/>
      <c r="K28" s="55"/>
      <c r="L28" s="101"/>
      <c r="M28" s="101"/>
      <c r="N28" s="104"/>
      <c r="O28" s="101"/>
      <c r="P28" s="101"/>
      <c r="Q28" s="101"/>
      <c r="S28" s="60"/>
      <c r="T28" s="60"/>
      <c r="U28" s="60"/>
      <c r="V28" s="60"/>
      <c r="W28" s="51"/>
      <c r="X28" s="60"/>
      <c r="Y28" s="724"/>
      <c r="AA28" s="497"/>
    </row>
    <row r="29" spans="1:29" s="57" customFormat="1" ht="12.75" customHeight="1">
      <c r="A29" s="55">
        <f t="shared" si="1"/>
        <v>19</v>
      </c>
      <c r="B29" s="692" t="s">
        <v>907</v>
      </c>
      <c r="C29" s="52">
        <f t="shared" si="0"/>
        <v>400000</v>
      </c>
      <c r="D29" s="51">
        <f t="shared" si="2"/>
        <v>400000</v>
      </c>
      <c r="E29" s="56">
        <v>400000</v>
      </c>
      <c r="F29" s="56"/>
      <c r="G29" s="56"/>
      <c r="H29" s="56"/>
      <c r="J29" s="56"/>
      <c r="K29" s="55"/>
      <c r="L29" s="101"/>
      <c r="M29" s="101"/>
      <c r="N29" s="104"/>
      <c r="O29" s="101"/>
      <c r="P29" s="101"/>
      <c r="Q29" s="101"/>
      <c r="S29" s="60"/>
      <c r="T29" s="60"/>
      <c r="U29" s="60"/>
      <c r="V29" s="60"/>
      <c r="W29" s="51"/>
      <c r="X29" s="60"/>
      <c r="Y29" s="724"/>
      <c r="AA29" s="497"/>
    </row>
    <row r="30" spans="1:29" s="57" customFormat="1" ht="17.25" customHeight="1">
      <c r="A30" s="55">
        <f t="shared" si="1"/>
        <v>20</v>
      </c>
      <c r="B30" s="695" t="s">
        <v>679</v>
      </c>
      <c r="C30" s="52">
        <f t="shared" si="0"/>
        <v>14749138.42</v>
      </c>
      <c r="D30" s="51">
        <f>SUM(E30:I30)</f>
        <v>0</v>
      </c>
      <c r="E30" s="51"/>
      <c r="F30" s="51"/>
      <c r="G30" s="51"/>
      <c r="H30" s="51"/>
      <c r="I30" s="51"/>
      <c r="J30" s="51"/>
      <c r="K30" s="51"/>
      <c r="L30" s="51"/>
      <c r="M30" s="51">
        <v>6608361.0800000001</v>
      </c>
      <c r="N30" s="51"/>
      <c r="O30" s="51"/>
      <c r="P30" s="51"/>
      <c r="Q30" s="51">
        <v>8140777.3399999999</v>
      </c>
      <c r="R30" s="51"/>
      <c r="S30" s="51"/>
      <c r="T30" s="51"/>
      <c r="U30" s="51"/>
      <c r="V30" s="51"/>
      <c r="W30" s="51"/>
      <c r="X30" s="51"/>
      <c r="Y30" s="496"/>
      <c r="Z30" s="497"/>
      <c r="AA30" s="497"/>
      <c r="AC30" s="1061"/>
    </row>
    <row r="31" spans="1:29" s="57" customFormat="1" ht="12.75" customHeight="1">
      <c r="A31" s="55">
        <f t="shared" si="1"/>
        <v>21</v>
      </c>
      <c r="B31" s="692" t="s">
        <v>906</v>
      </c>
      <c r="C31" s="52">
        <f t="shared" si="0"/>
        <v>350000</v>
      </c>
      <c r="D31" s="51">
        <f>E31+F31+G31+H31+I31</f>
        <v>350000</v>
      </c>
      <c r="E31" s="56">
        <v>350000</v>
      </c>
      <c r="F31" s="56"/>
      <c r="G31" s="56"/>
      <c r="H31" s="56"/>
      <c r="J31" s="56"/>
      <c r="K31" s="55"/>
      <c r="L31" s="101"/>
      <c r="M31" s="101"/>
      <c r="N31" s="104"/>
      <c r="O31" s="101"/>
      <c r="P31" s="101"/>
      <c r="Q31" s="101"/>
      <c r="S31" s="60"/>
      <c r="T31" s="60"/>
      <c r="U31" s="60"/>
      <c r="V31" s="60"/>
      <c r="W31" s="51"/>
      <c r="X31" s="60"/>
      <c r="Y31" s="724"/>
      <c r="AA31" s="497"/>
    </row>
    <row r="32" spans="1:29" s="57" customFormat="1" ht="12.75" customHeight="1">
      <c r="A32" s="55">
        <f t="shared" si="1"/>
        <v>22</v>
      </c>
      <c r="B32" s="692" t="s">
        <v>905</v>
      </c>
      <c r="C32" s="52">
        <f t="shared" si="0"/>
        <v>350000</v>
      </c>
      <c r="D32" s="51">
        <f>E32+F32+G32+H32+I32</f>
        <v>350000</v>
      </c>
      <c r="E32" s="56">
        <v>350000</v>
      </c>
      <c r="F32" s="56"/>
      <c r="G32" s="56"/>
      <c r="H32" s="56"/>
      <c r="J32" s="56"/>
      <c r="K32" s="55"/>
      <c r="L32" s="101"/>
      <c r="M32" s="101"/>
      <c r="N32" s="104"/>
      <c r="O32" s="101"/>
      <c r="P32" s="101"/>
      <c r="Q32" s="101"/>
      <c r="S32" s="60"/>
      <c r="T32" s="60"/>
      <c r="U32" s="60"/>
      <c r="V32" s="60"/>
      <c r="W32" s="51"/>
      <c r="X32" s="60"/>
      <c r="Y32" s="724"/>
      <c r="AA32" s="497"/>
    </row>
    <row r="33" spans="1:31" s="57" customFormat="1" ht="12.75" customHeight="1">
      <c r="A33" s="55">
        <f>A32+1</f>
        <v>23</v>
      </c>
      <c r="B33" s="692" t="s">
        <v>904</v>
      </c>
      <c r="C33" s="52">
        <f t="shared" si="0"/>
        <v>350000</v>
      </c>
      <c r="D33" s="51">
        <f>E33+F33+G33+H33+I33</f>
        <v>350000</v>
      </c>
      <c r="E33" s="56">
        <v>350000</v>
      </c>
      <c r="F33" s="56"/>
      <c r="G33" s="56"/>
      <c r="H33" s="56"/>
      <c r="J33" s="56"/>
      <c r="K33" s="55"/>
      <c r="L33" s="101"/>
      <c r="M33" s="101"/>
      <c r="N33" s="104"/>
      <c r="O33" s="101"/>
      <c r="P33" s="101"/>
      <c r="Q33" s="101"/>
      <c r="S33" s="60"/>
      <c r="T33" s="60"/>
      <c r="U33" s="60"/>
      <c r="V33" s="60"/>
      <c r="W33" s="51"/>
      <c r="X33" s="60"/>
      <c r="Y33" s="724"/>
      <c r="AA33" s="497"/>
    </row>
    <row r="34" spans="1:31" s="57" customFormat="1" ht="12.75" customHeight="1">
      <c r="A34" s="55">
        <f t="shared" si="1"/>
        <v>24</v>
      </c>
      <c r="B34" s="692" t="s">
        <v>903</v>
      </c>
      <c r="C34" s="52">
        <f t="shared" si="0"/>
        <v>2035000</v>
      </c>
      <c r="D34" s="51">
        <f>E34+F34+G34+H34+I34</f>
        <v>0</v>
      </c>
      <c r="E34" s="56"/>
      <c r="F34" s="56"/>
      <c r="G34" s="56"/>
      <c r="H34" s="56"/>
      <c r="J34" s="56"/>
      <c r="K34" s="55"/>
      <c r="L34" s="101">
        <v>1345</v>
      </c>
      <c r="M34" s="101">
        <v>2035000</v>
      </c>
      <c r="N34" s="104"/>
      <c r="O34" s="101"/>
      <c r="P34" s="101"/>
      <c r="Q34" s="101"/>
      <c r="S34" s="60"/>
      <c r="T34" s="60"/>
      <c r="U34" s="60"/>
      <c r="V34" s="60"/>
      <c r="W34" s="51"/>
      <c r="X34" s="60"/>
      <c r="Y34" s="724"/>
      <c r="AA34" s="497"/>
    </row>
    <row r="35" spans="1:31" s="57" customFormat="1" ht="17.25" customHeight="1">
      <c r="A35" s="55">
        <f t="shared" si="1"/>
        <v>25</v>
      </c>
      <c r="B35" s="695" t="s">
        <v>653</v>
      </c>
      <c r="C35" s="52">
        <f t="shared" si="0"/>
        <v>7599756.96</v>
      </c>
      <c r="D35" s="51">
        <f t="shared" ref="D35:D42" si="3">SUM(E35:I35)</f>
        <v>7599756.96</v>
      </c>
      <c r="E35" s="51"/>
      <c r="F35" s="51">
        <v>4933335.74</v>
      </c>
      <c r="G35" s="51">
        <v>780791.84</v>
      </c>
      <c r="H35" s="51">
        <v>1241335.22</v>
      </c>
      <c r="I35" s="51">
        <v>644294.16</v>
      </c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496"/>
      <c r="Z35" s="497"/>
      <c r="AA35" s="497"/>
      <c r="AC35" s="1061"/>
    </row>
    <row r="36" spans="1:31" s="57" customFormat="1" ht="17.25" customHeight="1">
      <c r="A36" s="55">
        <f t="shared" si="1"/>
        <v>26</v>
      </c>
      <c r="B36" s="695" t="s">
        <v>677</v>
      </c>
      <c r="C36" s="52">
        <f t="shared" si="0"/>
        <v>20849101.399999999</v>
      </c>
      <c r="D36" s="51">
        <f t="shared" si="3"/>
        <v>7820381.5600000005</v>
      </c>
      <c r="E36" s="51">
        <v>2435145.94</v>
      </c>
      <c r="F36" s="51">
        <v>3934167.2</v>
      </c>
      <c r="G36" s="51">
        <v>412823</v>
      </c>
      <c r="H36" s="51">
        <v>604316.93999999994</v>
      </c>
      <c r="I36" s="51">
        <v>433928.48</v>
      </c>
      <c r="J36" s="51"/>
      <c r="K36" s="51"/>
      <c r="L36" s="51"/>
      <c r="M36" s="51"/>
      <c r="N36" s="51"/>
      <c r="O36" s="51"/>
      <c r="P36" s="51"/>
      <c r="Q36" s="51">
        <v>13028719.84</v>
      </c>
      <c r="R36" s="51"/>
      <c r="S36" s="51"/>
      <c r="T36" s="51"/>
      <c r="U36" s="51"/>
      <c r="V36" s="51"/>
      <c r="W36" s="51"/>
      <c r="X36" s="51"/>
      <c r="Y36" s="496"/>
      <c r="Z36" s="497"/>
      <c r="AA36" s="497"/>
      <c r="AC36" s="1061"/>
    </row>
    <row r="37" spans="1:31" s="57" customFormat="1" ht="17.25" customHeight="1">
      <c r="A37" s="55">
        <f t="shared" si="1"/>
        <v>27</v>
      </c>
      <c r="B37" s="696" t="s">
        <v>601</v>
      </c>
      <c r="C37" s="52">
        <f t="shared" si="0"/>
        <v>12149914.84</v>
      </c>
      <c r="D37" s="51">
        <f t="shared" si="3"/>
        <v>0</v>
      </c>
      <c r="E37" s="51"/>
      <c r="F37" s="51"/>
      <c r="G37" s="51"/>
      <c r="H37" s="51"/>
      <c r="I37" s="51"/>
      <c r="J37" s="51"/>
      <c r="K37" s="51"/>
      <c r="L37" s="51"/>
      <c r="M37" s="51">
        <v>4771023.2</v>
      </c>
      <c r="N37" s="51"/>
      <c r="O37" s="51"/>
      <c r="P37" s="51"/>
      <c r="Q37" s="51">
        <v>7378891.6399999997</v>
      </c>
      <c r="R37" s="51"/>
      <c r="S37" s="51"/>
      <c r="T37" s="51"/>
      <c r="U37" s="51"/>
      <c r="V37" s="51"/>
      <c r="W37" s="51"/>
      <c r="X37" s="51"/>
      <c r="Y37" s="496"/>
      <c r="Z37" s="497"/>
      <c r="AA37" s="497"/>
      <c r="AC37" s="1061"/>
    </row>
    <row r="38" spans="1:31" s="57" customFormat="1" ht="17.25" customHeight="1">
      <c r="A38" s="55">
        <f t="shared" si="1"/>
        <v>28</v>
      </c>
      <c r="B38" s="696" t="s">
        <v>602</v>
      </c>
      <c r="C38" s="52">
        <f t="shared" si="0"/>
        <v>12084029.539999999</v>
      </c>
      <c r="D38" s="51">
        <f t="shared" si="3"/>
        <v>0</v>
      </c>
      <c r="E38" s="51"/>
      <c r="F38" s="51"/>
      <c r="G38" s="51"/>
      <c r="H38" s="51"/>
      <c r="I38" s="51"/>
      <c r="J38" s="51"/>
      <c r="K38" s="51"/>
      <c r="L38" s="51"/>
      <c r="M38" s="51">
        <v>4771023.2</v>
      </c>
      <c r="N38" s="51"/>
      <c r="O38" s="51"/>
      <c r="P38" s="51"/>
      <c r="Q38" s="51">
        <v>7313006.3399999999</v>
      </c>
      <c r="R38" s="51"/>
      <c r="S38" s="51"/>
      <c r="T38" s="51"/>
      <c r="U38" s="51"/>
      <c r="V38" s="51"/>
      <c r="W38" s="51"/>
      <c r="X38" s="51"/>
      <c r="Y38" s="496"/>
      <c r="Z38" s="497"/>
      <c r="AA38" s="497"/>
      <c r="AC38" s="1061"/>
    </row>
    <row r="39" spans="1:31" s="57" customFormat="1" ht="17.25" customHeight="1">
      <c r="A39" s="55">
        <f t="shared" si="1"/>
        <v>29</v>
      </c>
      <c r="B39" s="695" t="s">
        <v>684</v>
      </c>
      <c r="C39" s="52">
        <f t="shared" si="0"/>
        <v>69049639.919999987</v>
      </c>
      <c r="D39" s="51">
        <f t="shared" si="3"/>
        <v>13934393.439999999</v>
      </c>
      <c r="E39" s="51">
        <v>3510779.66</v>
      </c>
      <c r="F39" s="51">
        <v>7676506.5199999996</v>
      </c>
      <c r="G39" s="51">
        <v>1108392.8799999999</v>
      </c>
      <c r="H39" s="51">
        <v>1232013.22</v>
      </c>
      <c r="I39" s="51">
        <v>406701.16</v>
      </c>
      <c r="J39" s="51"/>
      <c r="K39" s="51"/>
      <c r="L39" s="51"/>
      <c r="M39" s="51"/>
      <c r="N39" s="51"/>
      <c r="O39" s="51">
        <v>14156600.42</v>
      </c>
      <c r="P39" s="51"/>
      <c r="Q39" s="51">
        <v>13609340.02</v>
      </c>
      <c r="R39" s="51"/>
      <c r="S39" s="92">
        <v>27349306.039999999</v>
      </c>
      <c r="T39" s="51"/>
      <c r="U39" s="51"/>
      <c r="V39" s="51"/>
      <c r="W39" s="51"/>
      <c r="X39" s="51"/>
      <c r="Y39" s="496"/>
      <c r="Z39" s="497"/>
      <c r="AA39" s="497"/>
      <c r="AB39" s="497"/>
      <c r="AC39" s="1061"/>
    </row>
    <row r="40" spans="1:31" s="57" customFormat="1" ht="17.25" customHeight="1">
      <c r="A40" s="55">
        <f t="shared" si="1"/>
        <v>30</v>
      </c>
      <c r="B40" s="695" t="s">
        <v>603</v>
      </c>
      <c r="C40" s="52">
        <f t="shared" si="0"/>
        <v>3948331.92</v>
      </c>
      <c r="D40" s="51">
        <f t="shared" si="3"/>
        <v>0</v>
      </c>
      <c r="E40" s="51"/>
      <c r="F40" s="51"/>
      <c r="G40" s="51"/>
      <c r="H40" s="51"/>
      <c r="I40" s="51"/>
      <c r="J40" s="51"/>
      <c r="K40" s="51"/>
      <c r="L40" s="51"/>
      <c r="M40" s="51">
        <v>3948331.92</v>
      </c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496"/>
      <c r="Z40" s="497"/>
      <c r="AA40" s="497"/>
      <c r="AC40" s="1061"/>
    </row>
    <row r="41" spans="1:31" s="57" customFormat="1" ht="17.25" customHeight="1">
      <c r="A41" s="55">
        <f t="shared" si="1"/>
        <v>31</v>
      </c>
      <c r="B41" s="695" t="s">
        <v>604</v>
      </c>
      <c r="C41" s="52">
        <f t="shared" si="0"/>
        <v>1976647.5</v>
      </c>
      <c r="D41" s="51">
        <f t="shared" si="3"/>
        <v>1976647.5</v>
      </c>
      <c r="E41" s="51"/>
      <c r="F41" s="51">
        <v>1976647.5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496"/>
      <c r="Z41" s="497"/>
      <c r="AA41" s="497"/>
      <c r="AC41" s="1061"/>
    </row>
    <row r="42" spans="1:31" s="57" customFormat="1" ht="17.25" customHeight="1">
      <c r="A42" s="55">
        <f t="shared" si="1"/>
        <v>32</v>
      </c>
      <c r="B42" s="695" t="s">
        <v>685</v>
      </c>
      <c r="C42" s="52">
        <f t="shared" si="0"/>
        <v>23630519.110000003</v>
      </c>
      <c r="D42" s="51">
        <f t="shared" si="3"/>
        <v>10863456.01</v>
      </c>
      <c r="E42" s="51">
        <v>2610605.19</v>
      </c>
      <c r="F42" s="51">
        <v>5996389.9199999999</v>
      </c>
      <c r="G42" s="51">
        <v>867427.44</v>
      </c>
      <c r="H42" s="51">
        <v>1048510.24</v>
      </c>
      <c r="I42" s="51">
        <v>340523.22</v>
      </c>
      <c r="J42" s="51"/>
      <c r="K42" s="51"/>
      <c r="L42" s="51"/>
      <c r="M42" s="51"/>
      <c r="N42" s="51"/>
      <c r="O42" s="51">
        <v>3562572.22</v>
      </c>
      <c r="P42" s="51"/>
      <c r="Q42" s="51">
        <v>6367701.2599999998</v>
      </c>
      <c r="R42" s="51"/>
      <c r="S42" s="51">
        <v>2836789.62</v>
      </c>
      <c r="T42" s="51"/>
      <c r="U42" s="51"/>
      <c r="V42" s="51"/>
      <c r="W42" s="51"/>
      <c r="X42" s="51"/>
      <c r="Y42" s="496"/>
      <c r="Z42" s="497"/>
      <c r="AA42" s="497"/>
      <c r="AB42" s="497"/>
      <c r="AC42" s="1061"/>
    </row>
    <row r="43" spans="1:31" s="7" customFormat="1" ht="17.25" customHeight="1">
      <c r="A43" s="1475" t="s">
        <v>518</v>
      </c>
      <c r="B43" s="1475"/>
      <c r="C43" s="52">
        <f t="shared" ref="C43:X43" si="4">SUM(C22:C42)</f>
        <v>187339127.06999999</v>
      </c>
      <c r="D43" s="52">
        <f t="shared" si="4"/>
        <v>49692931.169999994</v>
      </c>
      <c r="E43" s="52">
        <f t="shared" si="4"/>
        <v>13056291.91</v>
      </c>
      <c r="F43" s="52">
        <f t="shared" si="4"/>
        <v>26457134.439999998</v>
      </c>
      <c r="G43" s="52">
        <f t="shared" si="4"/>
        <v>3554837.32</v>
      </c>
      <c r="H43" s="52">
        <f t="shared" si="4"/>
        <v>4599336.74</v>
      </c>
      <c r="I43" s="52">
        <f t="shared" si="4"/>
        <v>2025330.7599999998</v>
      </c>
      <c r="J43" s="52">
        <f t="shared" si="4"/>
        <v>0</v>
      </c>
      <c r="K43" s="52">
        <f t="shared" si="4"/>
        <v>0</v>
      </c>
      <c r="L43" s="52">
        <f t="shared" si="4"/>
        <v>4183</v>
      </c>
      <c r="M43" s="52">
        <f t="shared" si="4"/>
        <v>26383739.399999999</v>
      </c>
      <c r="N43" s="52">
        <f t="shared" si="4"/>
        <v>0</v>
      </c>
      <c r="O43" s="52">
        <f t="shared" si="4"/>
        <v>17719172.640000001</v>
      </c>
      <c r="P43" s="52">
        <f t="shared" si="4"/>
        <v>1764</v>
      </c>
      <c r="Q43" s="52">
        <f t="shared" si="4"/>
        <v>63357188.199999996</v>
      </c>
      <c r="R43" s="52">
        <f t="shared" si="4"/>
        <v>0</v>
      </c>
      <c r="S43" s="52">
        <f t="shared" si="4"/>
        <v>30186095.66</v>
      </c>
      <c r="T43" s="52">
        <f t="shared" si="4"/>
        <v>0</v>
      </c>
      <c r="U43" s="52">
        <f t="shared" si="4"/>
        <v>0</v>
      </c>
      <c r="V43" s="52">
        <f t="shared" si="4"/>
        <v>0</v>
      </c>
      <c r="W43" s="52">
        <f t="shared" si="4"/>
        <v>0</v>
      </c>
      <c r="X43" s="52">
        <f t="shared" si="4"/>
        <v>0</v>
      </c>
      <c r="Y43" s="9"/>
      <c r="Z43" s="8"/>
      <c r="AA43" s="8"/>
      <c r="AB43" s="8"/>
      <c r="AC43" s="28"/>
      <c r="AE43" s="28"/>
    </row>
    <row r="44" spans="1:31" s="7" customFormat="1" ht="12.75" customHeight="1">
      <c r="A44" s="1481" t="s">
        <v>918</v>
      </c>
      <c r="B44" s="1481"/>
      <c r="C44" s="1481"/>
      <c r="D44" s="1452"/>
      <c r="E44" s="1452"/>
      <c r="F44" s="1452"/>
      <c r="G44" s="1452"/>
      <c r="H44" s="1452"/>
      <c r="I44" s="1452"/>
      <c r="J44" s="1452"/>
      <c r="K44" s="1452"/>
      <c r="L44" s="1452"/>
      <c r="M44" s="1452"/>
      <c r="N44" s="1452"/>
      <c r="O44" s="1452"/>
      <c r="P44" s="1452"/>
      <c r="Q44" s="1452"/>
      <c r="R44" s="1452"/>
      <c r="S44" s="1452"/>
      <c r="T44" s="1452"/>
      <c r="U44" s="1452"/>
      <c r="V44" s="1452"/>
      <c r="W44" s="1452"/>
      <c r="X44" s="1452"/>
      <c r="Y44" s="9"/>
      <c r="Z44" s="8"/>
      <c r="AA44" s="8"/>
    </row>
    <row r="45" spans="1:31" s="7" customFormat="1">
      <c r="A45" s="687">
        <f>A42+1</f>
        <v>33</v>
      </c>
      <c r="B45" s="905" t="s">
        <v>919</v>
      </c>
      <c r="C45" s="52">
        <f>D45+K45+M45+O45+Q45+S45+U45+V45+W45+X45</f>
        <v>0</v>
      </c>
      <c r="D45" s="285">
        <f>E45+F45+G45+H45+I45</f>
        <v>0</v>
      </c>
      <c r="E45" s="333"/>
      <c r="F45" s="333"/>
      <c r="G45" s="333"/>
      <c r="H45" s="333"/>
      <c r="I45" s="333"/>
      <c r="J45" s="51"/>
      <c r="K45" s="51"/>
      <c r="L45" s="51"/>
      <c r="M45" s="51"/>
      <c r="N45" s="51"/>
      <c r="O45" s="51"/>
      <c r="P45" s="333"/>
      <c r="Q45" s="333"/>
      <c r="R45" s="51"/>
      <c r="S45" s="51"/>
      <c r="T45" s="51"/>
      <c r="U45" s="51"/>
      <c r="V45" s="51"/>
      <c r="W45" s="51"/>
      <c r="X45" s="51"/>
      <c r="Y45" s="21" t="s">
        <v>920</v>
      </c>
      <c r="Z45" s="8"/>
      <c r="AA45" s="8"/>
      <c r="AB45" s="8"/>
    </row>
    <row r="46" spans="1:31" s="7" customFormat="1">
      <c r="A46" s="688">
        <f>A45+1</f>
        <v>34</v>
      </c>
      <c r="B46" s="905" t="s">
        <v>921</v>
      </c>
      <c r="C46" s="52">
        <f>D46+K46+M46+O46+Q46+S46+U46+V46+W46+X46</f>
        <v>0</v>
      </c>
      <c r="D46" s="285"/>
      <c r="E46" s="333"/>
      <c r="F46" s="333"/>
      <c r="G46" s="333"/>
      <c r="H46" s="333"/>
      <c r="I46" s="333"/>
      <c r="J46" s="51"/>
      <c r="K46" s="51"/>
      <c r="L46" s="51"/>
      <c r="M46" s="51"/>
      <c r="N46" s="51"/>
      <c r="O46" s="51"/>
      <c r="P46" s="333"/>
      <c r="Q46" s="333"/>
      <c r="R46" s="51"/>
      <c r="S46" s="51"/>
      <c r="T46" s="51"/>
      <c r="U46" s="51"/>
      <c r="V46" s="51"/>
      <c r="W46" s="51"/>
      <c r="X46" s="51"/>
      <c r="Y46" s="21" t="s">
        <v>920</v>
      </c>
      <c r="Z46" s="8"/>
      <c r="AA46" s="8"/>
      <c r="AB46" s="8"/>
    </row>
    <row r="47" spans="1:31" s="7" customFormat="1">
      <c r="A47" s="688">
        <f>A46+1</f>
        <v>35</v>
      </c>
      <c r="B47" s="905" t="s">
        <v>922</v>
      </c>
      <c r="C47" s="52">
        <f>D47+K47+M47+O47+Q47+S47+U47+V47+W47+X47</f>
        <v>0</v>
      </c>
      <c r="D47" s="285"/>
      <c r="E47" s="333"/>
      <c r="F47" s="333"/>
      <c r="G47" s="333"/>
      <c r="H47" s="333"/>
      <c r="I47" s="333"/>
      <c r="J47" s="51"/>
      <c r="K47" s="51"/>
      <c r="L47" s="51"/>
      <c r="M47" s="51"/>
      <c r="N47" s="51"/>
      <c r="O47" s="51"/>
      <c r="P47" s="333"/>
      <c r="Q47" s="333"/>
      <c r="R47" s="51"/>
      <c r="S47" s="51"/>
      <c r="T47" s="51"/>
      <c r="U47" s="51"/>
      <c r="V47" s="51"/>
      <c r="W47" s="51"/>
      <c r="X47" s="51"/>
      <c r="Y47" s="21" t="s">
        <v>920</v>
      </c>
      <c r="Z47" s="8"/>
      <c r="AA47" s="8"/>
      <c r="AB47" s="8"/>
    </row>
    <row r="48" spans="1:31" s="7" customFormat="1" ht="12.75" customHeight="1">
      <c r="A48" s="1482" t="s">
        <v>518</v>
      </c>
      <c r="B48" s="1482"/>
      <c r="C48" s="284">
        <f>SUM(C46:C47)</f>
        <v>0</v>
      </c>
      <c r="D48" s="284">
        <f t="shared" ref="D48:X48" si="5">SUM(D46:D47)</f>
        <v>0</v>
      </c>
      <c r="E48" s="52">
        <f t="shared" si="5"/>
        <v>0</v>
      </c>
      <c r="F48" s="52">
        <f t="shared" si="5"/>
        <v>0</v>
      </c>
      <c r="G48" s="52">
        <f t="shared" si="5"/>
        <v>0</v>
      </c>
      <c r="H48" s="52">
        <f t="shared" si="5"/>
        <v>0</v>
      </c>
      <c r="I48" s="52">
        <f t="shared" si="5"/>
        <v>0</v>
      </c>
      <c r="J48" s="52">
        <f t="shared" si="5"/>
        <v>0</v>
      </c>
      <c r="K48" s="52">
        <f t="shared" si="5"/>
        <v>0</v>
      </c>
      <c r="L48" s="52">
        <f t="shared" si="5"/>
        <v>0</v>
      </c>
      <c r="M48" s="52">
        <f t="shared" si="5"/>
        <v>0</v>
      </c>
      <c r="N48" s="52">
        <f t="shared" si="5"/>
        <v>0</v>
      </c>
      <c r="O48" s="52">
        <f t="shared" si="5"/>
        <v>0</v>
      </c>
      <c r="P48" s="52">
        <f t="shared" si="5"/>
        <v>0</v>
      </c>
      <c r="Q48" s="52">
        <f t="shared" si="5"/>
        <v>0</v>
      </c>
      <c r="R48" s="52">
        <f t="shared" si="5"/>
        <v>0</v>
      </c>
      <c r="S48" s="52">
        <f t="shared" si="5"/>
        <v>0</v>
      </c>
      <c r="T48" s="52">
        <f t="shared" si="5"/>
        <v>0</v>
      </c>
      <c r="U48" s="52">
        <f t="shared" si="5"/>
        <v>0</v>
      </c>
      <c r="V48" s="52">
        <f t="shared" si="5"/>
        <v>0</v>
      </c>
      <c r="W48" s="52">
        <f t="shared" si="5"/>
        <v>0</v>
      </c>
      <c r="X48" s="52">
        <f t="shared" si="5"/>
        <v>0</v>
      </c>
      <c r="Y48" s="9"/>
      <c r="Z48" s="8"/>
      <c r="AA48" s="8"/>
      <c r="AB48" s="8"/>
    </row>
    <row r="49" spans="1:29" s="7" customFormat="1" ht="12.75" customHeight="1">
      <c r="A49" s="1489" t="s">
        <v>923</v>
      </c>
      <c r="B49" s="1490"/>
      <c r="C49" s="1490"/>
      <c r="D49" s="1452"/>
      <c r="E49" s="1452"/>
      <c r="F49" s="1452"/>
      <c r="G49" s="1452"/>
      <c r="H49" s="1452"/>
      <c r="I49" s="1452"/>
      <c r="J49" s="1452"/>
      <c r="K49" s="1452"/>
      <c r="L49" s="1452"/>
      <c r="M49" s="1452"/>
      <c r="N49" s="1452"/>
      <c r="O49" s="1452"/>
      <c r="P49" s="1452"/>
      <c r="Q49" s="1452"/>
      <c r="R49" s="1452"/>
      <c r="S49" s="1452"/>
      <c r="T49" s="1452"/>
      <c r="U49" s="1452"/>
      <c r="V49" s="1452"/>
      <c r="W49" s="1452"/>
      <c r="X49" s="1452"/>
      <c r="Y49" s="9"/>
      <c r="Z49" s="8"/>
      <c r="AA49" s="8"/>
      <c r="AB49" s="8"/>
    </row>
    <row r="50" spans="1:29" s="7" customFormat="1" ht="12.75" customHeight="1">
      <c r="A50" s="687">
        <f>A47+1</f>
        <v>36</v>
      </c>
      <c r="B50" s="906" t="s">
        <v>924</v>
      </c>
      <c r="C50" s="284">
        <f>D50+K50+M50+O50+Q50+S50+U50+V50+W50+X50</f>
        <v>7800000</v>
      </c>
      <c r="D50" s="125">
        <v>7300000</v>
      </c>
      <c r="E50" s="52"/>
      <c r="F50" s="970"/>
      <c r="G50" s="970"/>
      <c r="H50" s="970"/>
      <c r="I50" s="970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729">
        <v>500000</v>
      </c>
      <c r="W50" s="52"/>
      <c r="X50" s="52"/>
      <c r="Y50" s="9"/>
      <c r="Z50" s="8"/>
      <c r="AA50" s="8"/>
      <c r="AB50" s="8"/>
    </row>
    <row r="51" spans="1:29" s="7" customFormat="1" ht="12.75" customHeight="1">
      <c r="A51" s="688">
        <f>A50+1</f>
        <v>37</v>
      </c>
      <c r="B51" s="906" t="s">
        <v>925</v>
      </c>
      <c r="C51" s="284">
        <f>D51+K51+M51+O51+Q51+S51+U51+V51+W51+X51</f>
        <v>9800000</v>
      </c>
      <c r="D51" s="125">
        <v>9300000</v>
      </c>
      <c r="E51" s="52"/>
      <c r="F51" s="970"/>
      <c r="G51" s="970"/>
      <c r="H51" s="970"/>
      <c r="I51" s="970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729">
        <v>500000</v>
      </c>
      <c r="W51" s="52">
        <f>X51+AE51+AG51+AI51+AK51+AM51+AO51+AP51+AQ51+AR51</f>
        <v>0</v>
      </c>
      <c r="X51" s="52">
        <f>Y51+AF51+AH51+AJ51+AL51+AN51+AP51+AQ51+AR51+AS51</f>
        <v>0</v>
      </c>
      <c r="Y51" s="9"/>
      <c r="Z51" s="8"/>
      <c r="AA51" s="8"/>
      <c r="AB51" s="8"/>
    </row>
    <row r="52" spans="1:29" s="7" customFormat="1" ht="12.75" customHeight="1">
      <c r="A52" s="1482" t="s">
        <v>518</v>
      </c>
      <c r="B52" s="1482"/>
      <c r="C52" s="284">
        <f>SUM(C50:C51)</f>
        <v>17600000</v>
      </c>
      <c r="D52" s="284">
        <f t="shared" ref="D52:X52" si="6">SUM(D50:D51)</f>
        <v>16600000</v>
      </c>
      <c r="E52" s="52">
        <f t="shared" si="6"/>
        <v>0</v>
      </c>
      <c r="F52" s="52">
        <f t="shared" si="6"/>
        <v>0</v>
      </c>
      <c r="G52" s="52">
        <f t="shared" si="6"/>
        <v>0</v>
      </c>
      <c r="H52" s="52">
        <f t="shared" si="6"/>
        <v>0</v>
      </c>
      <c r="I52" s="52">
        <f t="shared" si="6"/>
        <v>0</v>
      </c>
      <c r="J52" s="52">
        <f t="shared" si="6"/>
        <v>0</v>
      </c>
      <c r="K52" s="52">
        <f t="shared" si="6"/>
        <v>0</v>
      </c>
      <c r="L52" s="52">
        <f t="shared" si="6"/>
        <v>0</v>
      </c>
      <c r="M52" s="52">
        <f t="shared" si="6"/>
        <v>0</v>
      </c>
      <c r="N52" s="52">
        <f t="shared" si="6"/>
        <v>0</v>
      </c>
      <c r="O52" s="52">
        <f t="shared" si="6"/>
        <v>0</v>
      </c>
      <c r="P52" s="52">
        <f t="shared" si="6"/>
        <v>0</v>
      </c>
      <c r="Q52" s="52">
        <f t="shared" si="6"/>
        <v>0</v>
      </c>
      <c r="R52" s="52">
        <f t="shared" si="6"/>
        <v>0</v>
      </c>
      <c r="S52" s="52">
        <f t="shared" si="6"/>
        <v>0</v>
      </c>
      <c r="T52" s="52">
        <f t="shared" si="6"/>
        <v>0</v>
      </c>
      <c r="U52" s="52">
        <f t="shared" si="6"/>
        <v>0</v>
      </c>
      <c r="V52" s="52">
        <f t="shared" si="6"/>
        <v>1000000</v>
      </c>
      <c r="W52" s="52">
        <f t="shared" si="6"/>
        <v>0</v>
      </c>
      <c r="X52" s="52">
        <f t="shared" si="6"/>
        <v>0</v>
      </c>
      <c r="Y52" s="9"/>
      <c r="Z52" s="8"/>
      <c r="AA52" s="8"/>
      <c r="AB52" s="8"/>
    </row>
    <row r="53" spans="1:29" s="7" customFormat="1" ht="17.25" customHeight="1">
      <c r="A53" s="1479" t="s">
        <v>605</v>
      </c>
      <c r="B53" s="1479"/>
      <c r="C53" s="1479"/>
      <c r="D53" s="1452"/>
      <c r="E53" s="1452"/>
      <c r="F53" s="1452"/>
      <c r="G53" s="1452"/>
      <c r="H53" s="1452"/>
      <c r="I53" s="1452"/>
      <c r="J53" s="1452"/>
      <c r="K53" s="1452"/>
      <c r="L53" s="1452"/>
      <c r="M53" s="1452"/>
      <c r="N53" s="1452"/>
      <c r="O53" s="1452"/>
      <c r="P53" s="1452"/>
      <c r="Q53" s="1452"/>
      <c r="R53" s="1452"/>
      <c r="S53" s="1452"/>
      <c r="T53" s="1452"/>
      <c r="U53" s="1452"/>
      <c r="V53" s="1452"/>
      <c r="W53" s="1452"/>
      <c r="X53" s="1452"/>
      <c r="Y53" s="9"/>
      <c r="Z53" s="8"/>
      <c r="AA53" s="8"/>
      <c r="AB53" s="8"/>
      <c r="AC53" s="28"/>
    </row>
    <row r="54" spans="1:29" s="7" customFormat="1" ht="12.75" customHeight="1">
      <c r="A54" s="688">
        <f>A51+1</f>
        <v>38</v>
      </c>
      <c r="B54" s="722" t="s">
        <v>926</v>
      </c>
      <c r="C54" s="284">
        <f t="shared" ref="C54:C64" si="7">D54+K54+M54+O54+Q54+S54+U54+V54+W54+X54</f>
        <v>0</v>
      </c>
      <c r="D54" s="285">
        <f>E54+F54+G54+H54+I54</f>
        <v>0</v>
      </c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971">
        <v>100</v>
      </c>
      <c r="Q54" s="971"/>
      <c r="R54" s="51"/>
      <c r="S54" s="51"/>
      <c r="T54" s="51"/>
      <c r="U54" s="51"/>
      <c r="V54" s="51"/>
      <c r="W54" s="51"/>
      <c r="X54" s="51"/>
      <c r="Y54" s="21" t="s">
        <v>896</v>
      </c>
      <c r="Z54" s="8"/>
      <c r="AA54" s="8"/>
    </row>
    <row r="55" spans="1:29" customFormat="1" ht="24" customHeight="1">
      <c r="A55" s="688">
        <f t="shared" ref="A55:A64" si="8">A54+1</f>
        <v>39</v>
      </c>
      <c r="B55" s="722" t="s">
        <v>927</v>
      </c>
      <c r="C55" s="284">
        <f t="shared" si="7"/>
        <v>1295</v>
      </c>
      <c r="D55" s="127">
        <v>1200</v>
      </c>
      <c r="E55" s="971">
        <v>1200</v>
      </c>
      <c r="F55" s="723">
        <v>0</v>
      </c>
      <c r="G55" s="723">
        <v>0</v>
      </c>
      <c r="H55" s="723">
        <v>0</v>
      </c>
      <c r="I55" s="723">
        <v>0</v>
      </c>
      <c r="J55" s="723">
        <v>0</v>
      </c>
      <c r="K55" s="723">
        <v>0</v>
      </c>
      <c r="L55" s="723">
        <v>0</v>
      </c>
      <c r="M55" s="723">
        <v>0</v>
      </c>
      <c r="N55" s="723">
        <v>0</v>
      </c>
      <c r="O55" s="723">
        <v>0</v>
      </c>
      <c r="P55" s="971">
        <v>100</v>
      </c>
      <c r="Q55" s="971"/>
      <c r="R55" s="723">
        <v>0</v>
      </c>
      <c r="S55" s="723">
        <v>0</v>
      </c>
      <c r="T55" s="723">
        <v>0</v>
      </c>
      <c r="U55" s="723">
        <v>0</v>
      </c>
      <c r="V55" s="723">
        <v>0</v>
      </c>
      <c r="W55" s="723">
        <v>95</v>
      </c>
      <c r="X55" s="346"/>
      <c r="Y55" s="128"/>
      <c r="Z55" s="128"/>
      <c r="AA55" s="128"/>
      <c r="AB55" s="128"/>
    </row>
    <row r="56" spans="1:29" s="57" customFormat="1" ht="12.75" customHeight="1">
      <c r="A56" s="688">
        <f t="shared" si="8"/>
        <v>40</v>
      </c>
      <c r="B56" s="722" t="s">
        <v>928</v>
      </c>
      <c r="C56" s="52">
        <f t="shared" si="7"/>
        <v>0</v>
      </c>
      <c r="D56" s="51">
        <f>E56+F56+G56+H56+I56</f>
        <v>0</v>
      </c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971">
        <v>100</v>
      </c>
      <c r="Q56" s="971"/>
      <c r="R56" s="51"/>
      <c r="S56" s="51"/>
      <c r="T56" s="51"/>
      <c r="U56" s="51"/>
      <c r="V56" s="51"/>
      <c r="W56" s="51"/>
      <c r="X56" s="51"/>
      <c r="Y56" s="724" t="s">
        <v>896</v>
      </c>
      <c r="Z56" s="497"/>
      <c r="AA56" s="497"/>
    </row>
    <row r="57" spans="1:29" s="7" customFormat="1" ht="12.75" customHeight="1">
      <c r="A57" s="688">
        <f t="shared" si="8"/>
        <v>41</v>
      </c>
      <c r="B57" s="907" t="s">
        <v>929</v>
      </c>
      <c r="C57" s="284">
        <f t="shared" si="7"/>
        <v>0</v>
      </c>
      <c r="D57" s="285">
        <f>E57+F57+G57+H57+I57</f>
        <v>0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972">
        <v>138</v>
      </c>
      <c r="Q57" s="972"/>
      <c r="R57" s="51"/>
      <c r="S57" s="51"/>
      <c r="T57" s="51"/>
      <c r="U57" s="51"/>
      <c r="V57" s="51"/>
      <c r="W57" s="51"/>
      <c r="X57" s="51"/>
      <c r="Y57" s="21"/>
      <c r="Z57" s="8"/>
      <c r="AA57" s="8"/>
    </row>
    <row r="58" spans="1:29" s="7" customFormat="1" ht="17.25" customHeight="1">
      <c r="A58" s="688">
        <f t="shared" si="8"/>
        <v>42</v>
      </c>
      <c r="B58" s="697" t="s">
        <v>686</v>
      </c>
      <c r="C58" s="52">
        <f t="shared" si="7"/>
        <v>776968.64</v>
      </c>
      <c r="D58" s="51">
        <f>SUM(E58:I58)</f>
        <v>776968.64</v>
      </c>
      <c r="E58" s="51">
        <v>776968.64</v>
      </c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333"/>
      <c r="Q58" s="333"/>
      <c r="R58" s="51"/>
      <c r="S58" s="51"/>
      <c r="T58" s="51"/>
      <c r="U58" s="51"/>
      <c r="V58" s="51"/>
      <c r="W58" s="51"/>
      <c r="X58" s="51"/>
      <c r="Y58" s="9"/>
      <c r="Z58" s="8"/>
      <c r="AA58" s="8"/>
      <c r="AB58" s="8"/>
      <c r="AC58" s="28"/>
    </row>
    <row r="59" spans="1:29" s="7" customFormat="1" ht="17.25" customHeight="1">
      <c r="A59" s="688">
        <f t="shared" si="8"/>
        <v>43</v>
      </c>
      <c r="B59" s="697" t="s">
        <v>687</v>
      </c>
      <c r="C59" s="52">
        <f t="shared" si="7"/>
        <v>777905.56</v>
      </c>
      <c r="D59" s="51">
        <f>SUM(E59:I59)</f>
        <v>777905.56</v>
      </c>
      <c r="E59" s="51">
        <v>777905.56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333"/>
      <c r="Q59" s="333"/>
      <c r="R59" s="51"/>
      <c r="S59" s="51"/>
      <c r="T59" s="51"/>
      <c r="U59" s="51"/>
      <c r="V59" s="51"/>
      <c r="W59" s="51"/>
      <c r="X59" s="51"/>
      <c r="Y59" s="9"/>
      <c r="Z59" s="8"/>
      <c r="AA59" s="8"/>
      <c r="AB59" s="8"/>
      <c r="AC59" s="28"/>
    </row>
    <row r="60" spans="1:29" s="7" customFormat="1" ht="17.25" customHeight="1">
      <c r="A60" s="688">
        <f t="shared" si="8"/>
        <v>44</v>
      </c>
      <c r="B60" s="697" t="s">
        <v>688</v>
      </c>
      <c r="C60" s="52">
        <f t="shared" si="7"/>
        <v>778848.38</v>
      </c>
      <c r="D60" s="51">
        <f>SUM(E60:I60)</f>
        <v>778848.38</v>
      </c>
      <c r="E60" s="51">
        <v>778848.38</v>
      </c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333"/>
      <c r="Q60" s="333"/>
      <c r="R60" s="51"/>
      <c r="S60" s="51"/>
      <c r="T60" s="51"/>
      <c r="U60" s="51"/>
      <c r="V60" s="51"/>
      <c r="W60" s="51"/>
      <c r="X60" s="51"/>
      <c r="Y60" s="9"/>
      <c r="Z60" s="8"/>
      <c r="AA60" s="8"/>
      <c r="AB60" s="8"/>
      <c r="AC60" s="28"/>
    </row>
    <row r="61" spans="1:29" s="7" customFormat="1" ht="12.75" customHeight="1">
      <c r="A61" s="688">
        <f t="shared" si="8"/>
        <v>45</v>
      </c>
      <c r="B61" s="907" t="s">
        <v>930</v>
      </c>
      <c r="C61" s="284">
        <f t="shared" si="7"/>
        <v>0</v>
      </c>
      <c r="D61" s="285">
        <f>E61+F61+G61+H61+I61</f>
        <v>0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972">
        <v>160.4</v>
      </c>
      <c r="Q61" s="972"/>
      <c r="R61" s="51"/>
      <c r="S61" s="51"/>
      <c r="T61" s="51"/>
      <c r="U61" s="51"/>
      <c r="V61" s="51"/>
      <c r="W61" s="51"/>
      <c r="X61" s="51"/>
      <c r="Y61" s="21"/>
      <c r="Z61" s="8"/>
      <c r="AA61" s="8"/>
    </row>
    <row r="62" spans="1:29" s="7" customFormat="1" ht="12.75" customHeight="1">
      <c r="A62" s="688">
        <f t="shared" si="8"/>
        <v>46</v>
      </c>
      <c r="B62" s="907" t="s">
        <v>931</v>
      </c>
      <c r="C62" s="284">
        <f t="shared" si="7"/>
        <v>0</v>
      </c>
      <c r="D62" s="285">
        <f>E62+F62+G62+H62+I62</f>
        <v>0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972">
        <v>160.4</v>
      </c>
      <c r="Q62" s="972"/>
      <c r="R62" s="51"/>
      <c r="S62" s="51"/>
      <c r="T62" s="51"/>
      <c r="U62" s="51"/>
      <c r="V62" s="51"/>
      <c r="W62" s="51"/>
      <c r="X62" s="51"/>
      <c r="Y62" s="21"/>
      <c r="Z62" s="8"/>
      <c r="AA62" s="8"/>
    </row>
    <row r="63" spans="1:29" s="7" customFormat="1" ht="12.75" customHeight="1">
      <c r="A63" s="688">
        <f t="shared" si="8"/>
        <v>47</v>
      </c>
      <c r="B63" s="907" t="s">
        <v>932</v>
      </c>
      <c r="C63" s="284">
        <f t="shared" si="7"/>
        <v>0</v>
      </c>
      <c r="D63" s="285">
        <f>E63+F63+G63+H63+I63</f>
        <v>0</v>
      </c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972">
        <v>160.4</v>
      </c>
      <c r="Q63" s="972"/>
      <c r="R63" s="51"/>
      <c r="S63" s="51"/>
      <c r="T63" s="51"/>
      <c r="U63" s="51"/>
      <c r="V63" s="51"/>
      <c r="W63" s="51"/>
      <c r="X63" s="51"/>
      <c r="Y63" s="21"/>
      <c r="Z63" s="8"/>
      <c r="AA63" s="8"/>
    </row>
    <row r="64" spans="1:29" s="7" customFormat="1" ht="12.75" customHeight="1">
      <c r="A64" s="688">
        <f t="shared" si="8"/>
        <v>48</v>
      </c>
      <c r="B64" s="907" t="s">
        <v>933</v>
      </c>
      <c r="C64" s="284">
        <f t="shared" si="7"/>
        <v>0</v>
      </c>
      <c r="D64" s="285">
        <f>E64+F64+G64+H64+I64</f>
        <v>0</v>
      </c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972">
        <v>160.4</v>
      </c>
      <c r="Q64" s="972"/>
      <c r="R64" s="51"/>
      <c r="S64" s="51"/>
      <c r="T64" s="51"/>
      <c r="U64" s="51"/>
      <c r="V64" s="51"/>
      <c r="W64" s="51"/>
      <c r="X64" s="51"/>
      <c r="Y64" s="21"/>
      <c r="Z64" s="8"/>
      <c r="AA64" s="8"/>
    </row>
    <row r="65" spans="1:29" s="7" customFormat="1" ht="17.25" customHeight="1">
      <c r="A65" s="1475" t="s">
        <v>518</v>
      </c>
      <c r="B65" s="1475"/>
      <c r="C65" s="51">
        <f>SUM(C58:C60)</f>
        <v>2333722.58</v>
      </c>
      <c r="D65" s="51">
        <f t="shared" ref="D65:X65" si="9">SUM(D58:D60)</f>
        <v>2333722.58</v>
      </c>
      <c r="E65" s="51">
        <f t="shared" si="9"/>
        <v>2333722.58</v>
      </c>
      <c r="F65" s="51">
        <f t="shared" si="9"/>
        <v>0</v>
      </c>
      <c r="G65" s="51">
        <f t="shared" si="9"/>
        <v>0</v>
      </c>
      <c r="H65" s="51">
        <f t="shared" si="9"/>
        <v>0</v>
      </c>
      <c r="I65" s="51">
        <f t="shared" si="9"/>
        <v>0</v>
      </c>
      <c r="J65" s="51">
        <f t="shared" si="9"/>
        <v>0</v>
      </c>
      <c r="K65" s="51">
        <f t="shared" si="9"/>
        <v>0</v>
      </c>
      <c r="L65" s="51">
        <f t="shared" si="9"/>
        <v>0</v>
      </c>
      <c r="M65" s="51">
        <f t="shared" si="9"/>
        <v>0</v>
      </c>
      <c r="N65" s="51">
        <f t="shared" si="9"/>
        <v>0</v>
      </c>
      <c r="O65" s="51">
        <f t="shared" si="9"/>
        <v>0</v>
      </c>
      <c r="P65" s="51">
        <f t="shared" si="9"/>
        <v>0</v>
      </c>
      <c r="Q65" s="51">
        <f t="shared" si="9"/>
        <v>0</v>
      </c>
      <c r="R65" s="51">
        <f t="shared" si="9"/>
        <v>0</v>
      </c>
      <c r="S65" s="51">
        <f t="shared" si="9"/>
        <v>0</v>
      </c>
      <c r="T65" s="51">
        <f t="shared" si="9"/>
        <v>0</v>
      </c>
      <c r="U65" s="51">
        <f t="shared" si="9"/>
        <v>0</v>
      </c>
      <c r="V65" s="51">
        <f t="shared" si="9"/>
        <v>0</v>
      </c>
      <c r="W65" s="51">
        <f t="shared" si="9"/>
        <v>0</v>
      </c>
      <c r="X65" s="51">
        <f t="shared" si="9"/>
        <v>0</v>
      </c>
      <c r="Y65" s="9"/>
      <c r="Z65" s="8"/>
      <c r="AA65" s="8"/>
      <c r="AB65" s="8"/>
      <c r="AC65" s="28"/>
    </row>
    <row r="66" spans="1:29" s="7" customFormat="1" ht="17.25" customHeight="1">
      <c r="A66" s="1613" t="s">
        <v>934</v>
      </c>
      <c r="B66" s="1613"/>
      <c r="C66" s="1613"/>
      <c r="D66" s="1495"/>
      <c r="E66" s="1495"/>
      <c r="F66" s="1495"/>
      <c r="G66" s="1495"/>
      <c r="H66" s="1495"/>
      <c r="I66" s="1495"/>
      <c r="J66" s="1495"/>
      <c r="K66" s="1495"/>
      <c r="L66" s="1495"/>
      <c r="M66" s="1495"/>
      <c r="N66" s="1495"/>
      <c r="O66" s="1495"/>
      <c r="P66" s="1495"/>
      <c r="Q66" s="1495"/>
      <c r="R66" s="1495"/>
      <c r="S66" s="1495"/>
      <c r="T66" s="1495"/>
      <c r="U66" s="1495"/>
      <c r="V66" s="1495"/>
      <c r="W66" s="1495"/>
      <c r="X66" s="1495"/>
      <c r="Y66" s="9"/>
      <c r="Z66" s="8"/>
      <c r="AA66" s="8"/>
    </row>
    <row r="67" spans="1:29" s="721" customFormat="1" ht="12.75" customHeight="1">
      <c r="A67" s="686">
        <f>A64+1</f>
        <v>49</v>
      </c>
      <c r="B67" s="1007" t="s">
        <v>935</v>
      </c>
      <c r="C67" s="1008">
        <f>D67+M67+O67+Q67+S67+U67+V67+W67+X67</f>
        <v>2087040</v>
      </c>
      <c r="D67" s="671">
        <f t="shared" ref="D67:D78" si="10">E67+F67+G67+H67+I67</f>
        <v>0</v>
      </c>
      <c r="E67" s="1009"/>
      <c r="F67" s="1009"/>
      <c r="G67" s="1009"/>
      <c r="H67" s="1009"/>
      <c r="I67" s="1009"/>
      <c r="J67" s="1009"/>
      <c r="K67" s="1009"/>
      <c r="L67" s="1009">
        <v>1250</v>
      </c>
      <c r="M67" s="1010" t="s">
        <v>936</v>
      </c>
      <c r="O67" s="1009"/>
      <c r="P67" s="1009"/>
      <c r="Q67" s="1009"/>
      <c r="R67" s="1009"/>
      <c r="S67" s="1009"/>
      <c r="T67" s="1009"/>
      <c r="U67" s="1009"/>
      <c r="V67" s="1009"/>
      <c r="W67" s="1011"/>
      <c r="X67" s="671"/>
      <c r="Y67" s="1005"/>
      <c r="Z67" s="720"/>
      <c r="AA67" s="720"/>
    </row>
    <row r="68" spans="1:29" s="721" customFormat="1" ht="12.75" customHeight="1">
      <c r="A68" s="686">
        <f t="shared" ref="A68:A78" si="11">A67+1</f>
        <v>50</v>
      </c>
      <c r="B68" s="1007" t="s">
        <v>937</v>
      </c>
      <c r="C68" s="1008">
        <f t="shared" ref="C68:C78" si="12">D68+M68+O68+Q68+S68+U68+V68+W68+X68</f>
        <v>973373</v>
      </c>
      <c r="D68" s="671">
        <f t="shared" si="10"/>
        <v>0</v>
      </c>
      <c r="E68" s="1009"/>
      <c r="F68" s="1009"/>
      <c r="G68" s="1009"/>
      <c r="H68" s="1009"/>
      <c r="I68" s="1009"/>
      <c r="J68" s="1009"/>
      <c r="K68" s="1009"/>
      <c r="L68" s="1009">
        <v>579</v>
      </c>
      <c r="M68" s="1010" t="s">
        <v>938</v>
      </c>
      <c r="O68" s="1009"/>
      <c r="P68" s="1009"/>
      <c r="Q68" s="1009"/>
      <c r="R68" s="1009"/>
      <c r="S68" s="1009"/>
      <c r="T68" s="1009"/>
      <c r="U68" s="1009"/>
      <c r="V68" s="1009"/>
      <c r="W68" s="1011"/>
      <c r="X68" s="671"/>
      <c r="Y68" s="1005"/>
      <c r="Z68" s="720"/>
      <c r="AA68" s="720"/>
    </row>
    <row r="69" spans="1:29" s="721" customFormat="1" ht="12.75" customHeight="1">
      <c r="A69" s="686">
        <f t="shared" si="11"/>
        <v>51</v>
      </c>
      <c r="B69" s="1012" t="s">
        <v>939</v>
      </c>
      <c r="C69" s="1008">
        <f t="shared" si="12"/>
        <v>14840585</v>
      </c>
      <c r="D69" s="671">
        <f t="shared" si="10"/>
        <v>0</v>
      </c>
      <c r="E69" s="1009"/>
      <c r="F69" s="1009"/>
      <c r="G69" s="1009"/>
      <c r="H69" s="1009"/>
      <c r="I69" s="1009"/>
      <c r="J69" s="1009"/>
      <c r="K69" s="1009"/>
      <c r="L69" s="1009"/>
      <c r="M69" s="1009"/>
      <c r="O69" s="1009"/>
      <c r="P69" s="1009"/>
      <c r="Q69" s="1009"/>
      <c r="R69" s="1009"/>
      <c r="S69" s="1009"/>
      <c r="T69" s="1009">
        <v>2546.1999999999998</v>
      </c>
      <c r="U69" s="1010" t="s">
        <v>940</v>
      </c>
      <c r="W69" s="1011"/>
      <c r="X69" s="671"/>
      <c r="Y69" s="1013" t="s">
        <v>941</v>
      </c>
      <c r="Z69" s="720"/>
      <c r="AA69" s="720"/>
    </row>
    <row r="70" spans="1:29" s="721" customFormat="1" ht="12.75" customHeight="1">
      <c r="A70" s="686">
        <f t="shared" si="11"/>
        <v>52</v>
      </c>
      <c r="B70" s="1012" t="s">
        <v>942</v>
      </c>
      <c r="C70" s="1008">
        <f t="shared" si="12"/>
        <v>1303614.76</v>
      </c>
      <c r="D70" s="671">
        <f t="shared" si="10"/>
        <v>0</v>
      </c>
      <c r="E70" s="1009"/>
      <c r="F70" s="1009"/>
      <c r="G70" s="1009"/>
      <c r="H70" s="1009"/>
      <c r="I70" s="1009"/>
      <c r="J70" s="1009"/>
      <c r="K70" s="1009"/>
      <c r="L70" s="1009">
        <v>983</v>
      </c>
      <c r="M70" s="1009">
        <v>1303614.76</v>
      </c>
      <c r="O70" s="1009"/>
      <c r="P70" s="1009"/>
      <c r="Q70" s="1009"/>
      <c r="R70" s="1009"/>
      <c r="S70" s="1009"/>
      <c r="T70" s="1009"/>
      <c r="U70" s="1009"/>
      <c r="V70" s="1009"/>
      <c r="W70" s="1011"/>
      <c r="X70" s="671"/>
      <c r="Y70" s="1005"/>
      <c r="Z70" s="720"/>
      <c r="AA70" s="720"/>
    </row>
    <row r="71" spans="1:29" s="721" customFormat="1" ht="12.75" customHeight="1">
      <c r="A71" s="686">
        <f t="shared" si="11"/>
        <v>53</v>
      </c>
      <c r="B71" s="1012" t="s">
        <v>943</v>
      </c>
      <c r="C71" s="1008">
        <f t="shared" si="12"/>
        <v>4298068.47</v>
      </c>
      <c r="D71" s="671">
        <f t="shared" si="10"/>
        <v>0</v>
      </c>
      <c r="E71" s="1009"/>
      <c r="F71" s="1009"/>
      <c r="G71" s="1009"/>
      <c r="H71" s="1009"/>
      <c r="I71" s="1009"/>
      <c r="J71" s="1009"/>
      <c r="K71" s="1009"/>
      <c r="L71" s="1009"/>
      <c r="M71" s="1009"/>
      <c r="O71" s="1009"/>
      <c r="P71" s="1010" t="s">
        <v>944</v>
      </c>
      <c r="Q71" s="1009">
        <v>1645538.03</v>
      </c>
      <c r="S71" s="1009"/>
      <c r="T71" s="1010" t="s">
        <v>945</v>
      </c>
      <c r="U71" s="1009">
        <v>2652530.44</v>
      </c>
      <c r="W71" s="1011"/>
      <c r="X71" s="671"/>
      <c r="Y71" s="1005"/>
      <c r="Z71" s="720"/>
      <c r="AA71" s="720"/>
    </row>
    <row r="72" spans="1:29" s="721" customFormat="1" ht="12.75" customHeight="1">
      <c r="A72" s="686">
        <f t="shared" si="11"/>
        <v>54</v>
      </c>
      <c r="B72" s="1007" t="s">
        <v>946</v>
      </c>
      <c r="C72" s="1008">
        <f t="shared" si="12"/>
        <v>3207645</v>
      </c>
      <c r="D72" s="671">
        <f t="shared" si="10"/>
        <v>0</v>
      </c>
      <c r="E72" s="1009"/>
      <c r="F72" s="1009"/>
      <c r="G72" s="1009"/>
      <c r="H72" s="1009"/>
      <c r="I72" s="1009"/>
      <c r="J72" s="1009"/>
      <c r="K72" s="1009"/>
      <c r="L72" s="1009"/>
      <c r="M72" s="1009"/>
      <c r="O72" s="1009"/>
      <c r="P72" s="1010" t="s">
        <v>947</v>
      </c>
      <c r="Q72" s="1010" t="s">
        <v>948</v>
      </c>
      <c r="S72" s="1009"/>
      <c r="T72" s="1010" t="s">
        <v>947</v>
      </c>
      <c r="U72" s="1010" t="s">
        <v>949</v>
      </c>
      <c r="W72" s="1011"/>
      <c r="X72" s="671"/>
      <c r="Y72" s="1005"/>
      <c r="Z72" s="720"/>
      <c r="AA72" s="720"/>
    </row>
    <row r="73" spans="1:29" s="721" customFormat="1" ht="12.75" customHeight="1">
      <c r="A73" s="686">
        <f t="shared" si="11"/>
        <v>55</v>
      </c>
      <c r="B73" s="1007" t="s">
        <v>950</v>
      </c>
      <c r="C73" s="1008">
        <f t="shared" si="12"/>
        <v>2861719</v>
      </c>
      <c r="D73" s="671">
        <f t="shared" si="10"/>
        <v>0</v>
      </c>
      <c r="E73" s="1009"/>
      <c r="F73" s="1009"/>
      <c r="G73" s="1009"/>
      <c r="H73" s="1009"/>
      <c r="I73" s="1009"/>
      <c r="J73" s="1009"/>
      <c r="K73" s="1009"/>
      <c r="L73" s="1009"/>
      <c r="M73" s="1009"/>
      <c r="O73" s="1009"/>
      <c r="P73" s="1010" t="s">
        <v>951</v>
      </c>
      <c r="Q73" s="1010" t="s">
        <v>952</v>
      </c>
      <c r="S73" s="1009"/>
      <c r="T73" s="1010" t="s">
        <v>951</v>
      </c>
      <c r="U73" s="1010" t="s">
        <v>953</v>
      </c>
      <c r="W73" s="1011"/>
      <c r="X73" s="671"/>
      <c r="Y73" s="1005"/>
      <c r="Z73" s="720"/>
      <c r="AA73" s="720"/>
    </row>
    <row r="74" spans="1:29" s="721" customFormat="1" ht="12.75" customHeight="1">
      <c r="A74" s="686">
        <f t="shared" si="11"/>
        <v>56</v>
      </c>
      <c r="B74" s="1012" t="s">
        <v>954</v>
      </c>
      <c r="C74" s="1008">
        <f t="shared" si="12"/>
        <v>786267</v>
      </c>
      <c r="D74" s="671">
        <f t="shared" si="10"/>
        <v>0</v>
      </c>
      <c r="E74" s="1009"/>
      <c r="F74" s="1009"/>
      <c r="G74" s="1009"/>
      <c r="H74" s="1009"/>
      <c r="I74" s="1009"/>
      <c r="J74" s="1009"/>
      <c r="K74" s="1009"/>
      <c r="L74" s="1009">
        <v>1601</v>
      </c>
      <c r="M74" s="1010" t="s">
        <v>955</v>
      </c>
      <c r="O74" s="1009"/>
      <c r="P74" s="1009"/>
      <c r="Q74" s="1009"/>
      <c r="S74" s="1009"/>
      <c r="T74" s="1009"/>
      <c r="U74" s="1009"/>
      <c r="W74" s="1011"/>
      <c r="X74" s="671"/>
      <c r="Y74" s="1005"/>
      <c r="Z74" s="720"/>
      <c r="AA74" s="720"/>
    </row>
    <row r="75" spans="1:29" s="721" customFormat="1" ht="12.75" customHeight="1">
      <c r="A75" s="686">
        <f t="shared" si="11"/>
        <v>57</v>
      </c>
      <c r="B75" s="1012" t="s">
        <v>956</v>
      </c>
      <c r="C75" s="1008">
        <f t="shared" si="12"/>
        <v>783401</v>
      </c>
      <c r="D75" s="671">
        <f t="shared" si="10"/>
        <v>783401</v>
      </c>
      <c r="E75" s="1009"/>
      <c r="F75" s="1009"/>
      <c r="G75" s="1009"/>
      <c r="H75" s="1009"/>
      <c r="I75" s="1014">
        <v>783401</v>
      </c>
      <c r="K75" s="1009"/>
      <c r="L75" s="1009"/>
      <c r="M75" s="1010"/>
      <c r="O75" s="1009"/>
      <c r="P75" s="1009"/>
      <c r="Q75" s="1009"/>
      <c r="S75" s="1009"/>
      <c r="T75" s="1009"/>
      <c r="U75" s="1009"/>
      <c r="W75" s="1011"/>
      <c r="X75" s="671"/>
      <c r="Y75" s="1005"/>
      <c r="Z75" s="720"/>
      <c r="AA75" s="720"/>
    </row>
    <row r="76" spans="1:29" s="721" customFormat="1" ht="12.75" customHeight="1">
      <c r="A76" s="686">
        <f t="shared" si="11"/>
        <v>58</v>
      </c>
      <c r="B76" s="1012" t="s">
        <v>957</v>
      </c>
      <c r="C76" s="1008">
        <f t="shared" si="12"/>
        <v>7347303.1699999999</v>
      </c>
      <c r="D76" s="671">
        <f t="shared" si="10"/>
        <v>0</v>
      </c>
      <c r="E76" s="1009"/>
      <c r="F76" s="1009"/>
      <c r="G76" s="1009"/>
      <c r="H76" s="1009"/>
      <c r="I76" s="1009"/>
      <c r="J76" s="1009"/>
      <c r="K76" s="1009"/>
      <c r="L76" s="1009"/>
      <c r="M76" s="1009"/>
      <c r="O76" s="1009"/>
      <c r="P76" s="1015">
        <v>2668.6</v>
      </c>
      <c r="Q76" s="1009">
        <v>2164256.4300000002</v>
      </c>
      <c r="S76" s="1009"/>
      <c r="T76" s="1010" t="s">
        <v>958</v>
      </c>
      <c r="U76" s="1009">
        <v>5183046.74</v>
      </c>
      <c r="W76" s="1011"/>
      <c r="X76" s="671"/>
      <c r="Y76" s="1005"/>
      <c r="Z76" s="720"/>
      <c r="AA76" s="720"/>
    </row>
    <row r="77" spans="1:29" s="721" customFormat="1" ht="12.75" customHeight="1">
      <c r="A77" s="686">
        <f t="shared" si="11"/>
        <v>59</v>
      </c>
      <c r="B77" s="1007" t="s">
        <v>959</v>
      </c>
      <c r="C77" s="1008">
        <f t="shared" si="12"/>
        <v>4510731.71</v>
      </c>
      <c r="D77" s="671">
        <f t="shared" si="10"/>
        <v>0</v>
      </c>
      <c r="E77" s="1009"/>
      <c r="F77" s="1009"/>
      <c r="G77" s="1009"/>
      <c r="H77" s="1009"/>
      <c r="I77" s="1009"/>
      <c r="J77" s="1009"/>
      <c r="K77" s="1009"/>
      <c r="L77" s="1009"/>
      <c r="M77" s="1009"/>
      <c r="O77" s="1009"/>
      <c r="P77" s="1009"/>
      <c r="Q77" s="1009"/>
      <c r="S77" s="1009"/>
      <c r="T77" s="1010" t="s">
        <v>960</v>
      </c>
      <c r="U77" s="1009">
        <v>4510731.71</v>
      </c>
      <c r="W77" s="1011"/>
      <c r="X77" s="671"/>
      <c r="Y77" s="1005"/>
      <c r="Z77" s="720"/>
      <c r="AA77" s="720"/>
    </row>
    <row r="78" spans="1:29" s="721" customFormat="1" ht="12.75" customHeight="1">
      <c r="A78" s="686">
        <f t="shared" si="11"/>
        <v>60</v>
      </c>
      <c r="B78" s="1012" t="s">
        <v>961</v>
      </c>
      <c r="C78" s="1008">
        <f t="shared" si="12"/>
        <v>2557290.15</v>
      </c>
      <c r="D78" s="671">
        <f t="shared" si="10"/>
        <v>0</v>
      </c>
      <c r="E78" s="1009"/>
      <c r="F78" s="1009"/>
      <c r="G78" s="1009"/>
      <c r="H78" s="1009"/>
      <c r="I78" s="1009"/>
      <c r="J78" s="1009"/>
      <c r="K78" s="1009"/>
      <c r="L78" s="1009">
        <v>1200</v>
      </c>
      <c r="M78" s="1009">
        <v>1693991.52</v>
      </c>
      <c r="O78" s="1009"/>
      <c r="P78" s="1009">
        <v>1100</v>
      </c>
      <c r="Q78" s="1009">
        <v>863298.63</v>
      </c>
      <c r="S78" s="1009"/>
      <c r="T78" s="1009"/>
      <c r="U78" s="1009"/>
      <c r="V78" s="1009"/>
      <c r="W78" s="1011"/>
      <c r="X78" s="671"/>
      <c r="Y78" s="1005"/>
      <c r="Z78" s="720"/>
      <c r="AA78" s="720"/>
    </row>
    <row r="79" spans="1:29" s="7" customFormat="1" ht="12.75" customHeight="1">
      <c r="A79" s="1482" t="s">
        <v>518</v>
      </c>
      <c r="B79" s="1482"/>
      <c r="C79" s="284">
        <f t="shared" ref="C79:X79" si="13">SUM(C67:C78)</f>
        <v>45557038.259999998</v>
      </c>
      <c r="D79" s="284">
        <f t="shared" si="13"/>
        <v>783401</v>
      </c>
      <c r="E79" s="52">
        <f t="shared" si="13"/>
        <v>0</v>
      </c>
      <c r="F79" s="52">
        <f t="shared" si="13"/>
        <v>0</v>
      </c>
      <c r="G79" s="52">
        <f t="shared" si="13"/>
        <v>0</v>
      </c>
      <c r="H79" s="52">
        <f t="shared" si="13"/>
        <v>0</v>
      </c>
      <c r="I79" s="52">
        <f t="shared" si="13"/>
        <v>783401</v>
      </c>
      <c r="J79" s="52">
        <f t="shared" si="13"/>
        <v>0</v>
      </c>
      <c r="K79" s="52">
        <f t="shared" si="13"/>
        <v>0</v>
      </c>
      <c r="L79" s="52">
        <f t="shared" si="13"/>
        <v>5613</v>
      </c>
      <c r="M79" s="52">
        <f t="shared" si="13"/>
        <v>2997606.2800000003</v>
      </c>
      <c r="N79" s="52">
        <f t="shared" si="13"/>
        <v>0</v>
      </c>
      <c r="O79" s="52">
        <f t="shared" si="13"/>
        <v>0</v>
      </c>
      <c r="P79" s="52">
        <f t="shared" si="13"/>
        <v>3768.6</v>
      </c>
      <c r="Q79" s="52">
        <f t="shared" si="13"/>
        <v>4673093.09</v>
      </c>
      <c r="R79" s="52">
        <f t="shared" si="13"/>
        <v>0</v>
      </c>
      <c r="S79" s="52">
        <f t="shared" si="13"/>
        <v>0</v>
      </c>
      <c r="T79" s="52">
        <f t="shared" si="13"/>
        <v>2546.1999999999998</v>
      </c>
      <c r="U79" s="52">
        <f t="shared" si="13"/>
        <v>12346308.890000001</v>
      </c>
      <c r="V79" s="52">
        <f t="shared" si="13"/>
        <v>0</v>
      </c>
      <c r="W79" s="52">
        <f t="shared" si="13"/>
        <v>0</v>
      </c>
      <c r="X79" s="52">
        <f t="shared" si="13"/>
        <v>0</v>
      </c>
      <c r="Y79" s="9">
        <f>E79+F79+G79+H79+I79+K79+M79+O79+Q79+S79+U79+W79+V79+X79</f>
        <v>20800409.260000002</v>
      </c>
      <c r="Z79" s="8">
        <f>Y79-C79</f>
        <v>-24756628.999999996</v>
      </c>
      <c r="AA79" s="8"/>
      <c r="AB79" s="8"/>
    </row>
    <row r="80" spans="1:29" s="7" customFormat="1" ht="17.25" customHeight="1">
      <c r="A80" s="1492" t="s">
        <v>606</v>
      </c>
      <c r="B80" s="1493"/>
      <c r="C80" s="61">
        <f t="shared" ref="C80:X80" si="14">C43+C65</f>
        <v>189672849.65000001</v>
      </c>
      <c r="D80" s="61">
        <f t="shared" si="14"/>
        <v>52026653.749999993</v>
      </c>
      <c r="E80" s="61">
        <f t="shared" si="14"/>
        <v>15390014.49</v>
      </c>
      <c r="F80" s="61">
        <f t="shared" si="14"/>
        <v>26457134.439999998</v>
      </c>
      <c r="G80" s="61">
        <f t="shared" si="14"/>
        <v>3554837.32</v>
      </c>
      <c r="H80" s="61">
        <f t="shared" si="14"/>
        <v>4599336.74</v>
      </c>
      <c r="I80" s="61">
        <f t="shared" si="14"/>
        <v>2025330.7599999998</v>
      </c>
      <c r="J80" s="61">
        <f t="shared" si="14"/>
        <v>0</v>
      </c>
      <c r="K80" s="61">
        <f t="shared" si="14"/>
        <v>0</v>
      </c>
      <c r="L80" s="61">
        <f t="shared" si="14"/>
        <v>4183</v>
      </c>
      <c r="M80" s="61">
        <f t="shared" si="14"/>
        <v>26383739.399999999</v>
      </c>
      <c r="N80" s="61">
        <f t="shared" si="14"/>
        <v>0</v>
      </c>
      <c r="O80" s="61">
        <f t="shared" si="14"/>
        <v>17719172.640000001</v>
      </c>
      <c r="P80" s="61">
        <f t="shared" si="14"/>
        <v>1764</v>
      </c>
      <c r="Q80" s="61">
        <f t="shared" si="14"/>
        <v>63357188.199999996</v>
      </c>
      <c r="R80" s="61">
        <f t="shared" si="14"/>
        <v>0</v>
      </c>
      <c r="S80" s="61">
        <f t="shared" si="14"/>
        <v>30186095.66</v>
      </c>
      <c r="T80" s="61">
        <f t="shared" si="14"/>
        <v>0</v>
      </c>
      <c r="U80" s="61">
        <f t="shared" si="14"/>
        <v>0</v>
      </c>
      <c r="V80" s="61">
        <f t="shared" si="14"/>
        <v>0</v>
      </c>
      <c r="W80" s="61">
        <f t="shared" si="14"/>
        <v>0</v>
      </c>
      <c r="X80" s="61">
        <f t="shared" si="14"/>
        <v>0</v>
      </c>
      <c r="Y80" s="9"/>
      <c r="Z80" s="8"/>
      <c r="AA80" s="8"/>
      <c r="AB80" s="8"/>
      <c r="AC80" s="28"/>
    </row>
    <row r="81" spans="1:29" s="7" customFormat="1" ht="12.75" customHeight="1">
      <c r="A81" s="1599" t="s">
        <v>607</v>
      </c>
      <c r="B81" s="1600"/>
      <c r="C81" s="1600"/>
      <c r="D81" s="1600"/>
      <c r="E81" s="1600"/>
      <c r="F81" s="1600"/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1"/>
      <c r="Y81" s="9"/>
      <c r="Z81" s="8"/>
      <c r="AB81" s="8"/>
      <c r="AC81" s="28"/>
    </row>
    <row r="82" spans="1:29" s="7" customFormat="1" ht="12.75" customHeight="1">
      <c r="A82" s="1486" t="s">
        <v>962</v>
      </c>
      <c r="B82" s="1486"/>
      <c r="C82" s="1486"/>
      <c r="D82" s="657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9"/>
      <c r="Z82" s="8"/>
    </row>
    <row r="83" spans="1:29" customFormat="1">
      <c r="A83" s="688">
        <f>A78+1</f>
        <v>61</v>
      </c>
      <c r="B83" s="700" t="s">
        <v>963</v>
      </c>
      <c r="C83" s="133">
        <f>D83+M83+O83+Q83+S83+U83+V83+W83+X83</f>
        <v>2400000</v>
      </c>
      <c r="D83" s="284"/>
      <c r="E83" s="52"/>
      <c r="F83" s="52"/>
      <c r="G83" s="52"/>
      <c r="H83" s="52"/>
      <c r="I83" s="52"/>
      <c r="J83" s="52"/>
      <c r="K83" s="52"/>
      <c r="L83" s="973">
        <v>1150</v>
      </c>
      <c r="M83" s="974">
        <v>2400000</v>
      </c>
      <c r="N83" s="52"/>
      <c r="O83" s="52"/>
      <c r="P83" s="733"/>
      <c r="Q83" s="734"/>
      <c r="R83" s="52"/>
      <c r="S83" s="52"/>
      <c r="T83" s="52"/>
      <c r="U83" s="52"/>
      <c r="V83" s="52"/>
      <c r="W83" s="148"/>
      <c r="X83" s="52"/>
    </row>
    <row r="84" spans="1:29" customFormat="1" ht="15" customHeight="1">
      <c r="A84" s="688">
        <f>A83+1</f>
        <v>62</v>
      </c>
      <c r="B84" s="700" t="s">
        <v>964</v>
      </c>
      <c r="C84" s="133">
        <f>D84+M84+O84+Q84+S84+U84+V84+W84+X84</f>
        <v>2400000</v>
      </c>
      <c r="D84" s="284"/>
      <c r="E84" s="52"/>
      <c r="F84" s="52"/>
      <c r="G84" s="52"/>
      <c r="H84" s="52"/>
      <c r="I84" s="52"/>
      <c r="J84" s="52"/>
      <c r="K84" s="52"/>
      <c r="L84" s="973">
        <v>1150</v>
      </c>
      <c r="M84" s="974">
        <v>2400000</v>
      </c>
      <c r="N84" s="52"/>
      <c r="O84" s="52"/>
      <c r="P84" s="733"/>
      <c r="Q84" s="734"/>
      <c r="R84" s="52"/>
      <c r="S84" s="52"/>
      <c r="T84" s="52"/>
      <c r="U84" s="52"/>
      <c r="V84" s="52"/>
      <c r="W84" s="148"/>
      <c r="X84" s="52"/>
    </row>
    <row r="85" spans="1:29" s="7" customFormat="1" ht="12.75" customHeight="1">
      <c r="A85" s="1482" t="s">
        <v>518</v>
      </c>
      <c r="B85" s="1482"/>
      <c r="C85" s="285">
        <f>SUM(C83:C84)</f>
        <v>4800000</v>
      </c>
      <c r="D85" s="657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9"/>
      <c r="Z85" s="8"/>
    </row>
    <row r="86" spans="1:29" s="7" customFormat="1" ht="14.25" customHeight="1">
      <c r="A86" s="1486" t="s">
        <v>965</v>
      </c>
      <c r="B86" s="1486"/>
      <c r="C86" s="1486"/>
      <c r="D86" s="1487"/>
      <c r="E86" s="1487"/>
      <c r="F86" s="1487"/>
      <c r="G86" s="1487"/>
      <c r="H86" s="1487"/>
      <c r="I86" s="1487"/>
      <c r="J86" s="1487"/>
      <c r="K86" s="1487"/>
      <c r="L86" s="1487"/>
      <c r="M86" s="1487"/>
      <c r="N86" s="1487"/>
      <c r="O86" s="1487"/>
      <c r="P86" s="1487"/>
      <c r="Q86" s="1487"/>
      <c r="R86" s="1487"/>
      <c r="S86" s="1487"/>
      <c r="T86" s="1487"/>
      <c r="U86" s="1487"/>
      <c r="V86" s="1487"/>
      <c r="W86" s="1487"/>
      <c r="X86" s="1487"/>
      <c r="Y86" s="9"/>
      <c r="Z86" s="8"/>
    </row>
    <row r="87" spans="1:29" customFormat="1" ht="15" customHeight="1">
      <c r="A87" s="688">
        <f>A84+1</f>
        <v>63</v>
      </c>
      <c r="B87" s="700" t="s">
        <v>966</v>
      </c>
      <c r="C87" s="133">
        <f>D87+M87+O87+Q87+S87+U87+V87+W87+X87</f>
        <v>1900000</v>
      </c>
      <c r="D87" s="284"/>
      <c r="E87" s="52"/>
      <c r="F87" s="52"/>
      <c r="G87" s="52"/>
      <c r="H87" s="52"/>
      <c r="I87" s="52"/>
      <c r="J87" s="52"/>
      <c r="K87" s="52"/>
      <c r="L87" s="973">
        <v>720</v>
      </c>
      <c r="M87" s="975">
        <v>1900000</v>
      </c>
      <c r="N87" s="52"/>
      <c r="O87" s="52"/>
      <c r="P87" s="733"/>
      <c r="Q87" s="734"/>
      <c r="R87" s="52"/>
      <c r="S87" s="52"/>
      <c r="T87" s="52"/>
      <c r="U87" s="52"/>
      <c r="V87" s="52"/>
      <c r="W87" s="148"/>
      <c r="X87" s="52"/>
    </row>
    <row r="88" spans="1:29" s="7" customFormat="1" ht="14.25" customHeight="1">
      <c r="A88" s="1482" t="s">
        <v>518</v>
      </c>
      <c r="B88" s="1482"/>
      <c r="C88" s="285">
        <f>SUM(C87:C87)</f>
        <v>1900000</v>
      </c>
      <c r="D88" s="285"/>
      <c r="E88" s="51"/>
      <c r="F88" s="51"/>
      <c r="G88" s="51"/>
      <c r="H88" s="51"/>
      <c r="I88" s="51"/>
      <c r="J88" s="51"/>
      <c r="K88" s="51"/>
      <c r="L88" s="51">
        <f>SUM(L87:L87)</f>
        <v>720</v>
      </c>
      <c r="M88" s="51">
        <f>SUM(M87:M87)</f>
        <v>1900000</v>
      </c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>
        <f>SUM(X87:X87)</f>
        <v>0</v>
      </c>
      <c r="Y88" s="9">
        <f>E88+F88+G88+H88+I88+K88+M88+O88+Q88+S88+U88+W88+V88+X88</f>
        <v>1900000</v>
      </c>
      <c r="Z88" s="8">
        <f>Y88-C88</f>
        <v>0</v>
      </c>
      <c r="AA88" s="8"/>
      <c r="AB88" s="8"/>
    </row>
    <row r="89" spans="1:29" s="7" customFormat="1" ht="14.25" customHeight="1">
      <c r="A89" s="1486" t="s">
        <v>967</v>
      </c>
      <c r="B89" s="1486"/>
      <c r="C89" s="1486"/>
      <c r="D89" s="1487"/>
      <c r="E89" s="1487"/>
      <c r="F89" s="1487"/>
      <c r="G89" s="1487"/>
      <c r="H89" s="1487"/>
      <c r="I89" s="1487"/>
      <c r="J89" s="1487"/>
      <c r="K89" s="1487"/>
      <c r="L89" s="1487"/>
      <c r="M89" s="1487"/>
      <c r="N89" s="1487"/>
      <c r="O89" s="1487"/>
      <c r="P89" s="1487"/>
      <c r="Q89" s="1487"/>
      <c r="R89" s="1487"/>
      <c r="S89" s="1487"/>
      <c r="T89" s="1487"/>
      <c r="U89" s="1487"/>
      <c r="V89" s="1487"/>
      <c r="W89" s="1487"/>
      <c r="X89" s="1487"/>
      <c r="Y89" s="9"/>
      <c r="Z89" s="8"/>
    </row>
    <row r="90" spans="1:29" customFormat="1">
      <c r="A90" s="688">
        <f>A87+1</f>
        <v>64</v>
      </c>
      <c r="B90" s="908" t="s">
        <v>968</v>
      </c>
      <c r="C90" s="133">
        <f>D90+M90+O90+Q90+S90+U90+V90+W90+X90</f>
        <v>4101282</v>
      </c>
      <c r="D90" s="238"/>
      <c r="E90" s="56"/>
      <c r="F90" s="56"/>
      <c r="G90" s="56"/>
      <c r="H90" s="56"/>
      <c r="I90" s="56"/>
      <c r="J90" s="56"/>
      <c r="K90" s="56"/>
      <c r="L90" s="976">
        <v>921</v>
      </c>
      <c r="M90" s="977">
        <v>1742532</v>
      </c>
      <c r="N90" s="735"/>
      <c r="O90" s="735"/>
      <c r="P90" s="979">
        <v>2243</v>
      </c>
      <c r="Q90" s="978">
        <v>2358750</v>
      </c>
      <c r="R90" s="56"/>
      <c r="S90" s="56"/>
      <c r="T90" s="56"/>
      <c r="U90" s="56"/>
      <c r="V90" s="56"/>
      <c r="W90" s="55"/>
      <c r="X90" s="55"/>
    </row>
    <row r="91" spans="1:29" customFormat="1">
      <c r="A91" s="688">
        <f t="shared" ref="A91:A97" si="15">A90+1</f>
        <v>65</v>
      </c>
      <c r="B91" s="909" t="s">
        <v>969</v>
      </c>
      <c r="C91" s="133">
        <f t="shared" ref="C91:C97" si="16">D91+M91+O91+Q91+S91+U91+V91+W91+X91</f>
        <v>3797522</v>
      </c>
      <c r="D91" s="238"/>
      <c r="E91" s="56"/>
      <c r="F91" s="56"/>
      <c r="G91" s="56"/>
      <c r="H91" s="56"/>
      <c r="I91" s="56"/>
      <c r="J91" s="56"/>
      <c r="K91" s="56"/>
      <c r="L91" s="976">
        <v>846</v>
      </c>
      <c r="M91" s="978">
        <v>1600632</v>
      </c>
      <c r="N91" s="735"/>
      <c r="O91" s="735"/>
      <c r="P91" s="979">
        <v>1887</v>
      </c>
      <c r="Q91" s="978">
        <v>2196890</v>
      </c>
      <c r="R91" s="56"/>
      <c r="S91" s="56"/>
      <c r="T91" s="56"/>
      <c r="U91" s="56"/>
      <c r="V91" s="56"/>
      <c r="W91" s="55"/>
      <c r="X91" s="55"/>
    </row>
    <row r="92" spans="1:29" customFormat="1">
      <c r="A92" s="688">
        <f t="shared" si="15"/>
        <v>66</v>
      </c>
      <c r="B92" s="700" t="s">
        <v>970</v>
      </c>
      <c r="C92" s="133">
        <f t="shared" si="16"/>
        <v>3869616</v>
      </c>
      <c r="D92" s="238"/>
      <c r="E92" s="56"/>
      <c r="F92" s="56"/>
      <c r="G92" s="56"/>
      <c r="H92" s="56"/>
      <c r="I92" s="56"/>
      <c r="J92" s="56"/>
      <c r="K92" s="56"/>
      <c r="L92" s="980">
        <v>988</v>
      </c>
      <c r="M92" s="978">
        <v>1869296</v>
      </c>
      <c r="N92" s="737"/>
      <c r="O92" s="736"/>
      <c r="P92" s="981">
        <v>1786</v>
      </c>
      <c r="Q92" s="978">
        <v>2000320</v>
      </c>
      <c r="R92" s="56"/>
      <c r="S92" s="56"/>
      <c r="T92" s="56"/>
      <c r="U92" s="56"/>
      <c r="V92" s="56"/>
      <c r="W92" s="55"/>
      <c r="X92" s="55"/>
    </row>
    <row r="93" spans="1:29" customFormat="1">
      <c r="A93" s="688">
        <f t="shared" si="15"/>
        <v>67</v>
      </c>
      <c r="B93" s="700" t="s">
        <v>971</v>
      </c>
      <c r="C93" s="133">
        <f t="shared" si="16"/>
        <v>4831906</v>
      </c>
      <c r="D93" s="238"/>
      <c r="E93" s="56"/>
      <c r="F93" s="56"/>
      <c r="G93" s="56"/>
      <c r="H93" s="56"/>
      <c r="I93" s="56"/>
      <c r="J93" s="56"/>
      <c r="K93" s="56"/>
      <c r="L93" s="980">
        <v>1280</v>
      </c>
      <c r="M93" s="978">
        <v>2421760</v>
      </c>
      <c r="N93" s="736"/>
      <c r="O93" s="736"/>
      <c r="P93" s="981">
        <v>2500</v>
      </c>
      <c r="Q93" s="978">
        <v>2410146</v>
      </c>
      <c r="R93" s="56"/>
      <c r="S93" s="56"/>
      <c r="T93" s="56"/>
      <c r="U93" s="56"/>
      <c r="V93" s="56"/>
      <c r="W93" s="55"/>
      <c r="X93" s="55"/>
    </row>
    <row r="94" spans="1:29" customFormat="1">
      <c r="A94" s="688">
        <f t="shared" si="15"/>
        <v>68</v>
      </c>
      <c r="B94" s="701" t="s">
        <v>972</v>
      </c>
      <c r="C94" s="133">
        <f t="shared" si="16"/>
        <v>823620</v>
      </c>
      <c r="D94" s="238"/>
      <c r="E94" s="56"/>
      <c r="F94" s="56"/>
      <c r="G94" s="56"/>
      <c r="H94" s="56"/>
      <c r="I94" s="56"/>
      <c r="J94" s="56"/>
      <c r="K94" s="56"/>
      <c r="L94" s="56"/>
      <c r="M94" s="67"/>
      <c r="N94" s="56"/>
      <c r="O94" s="56"/>
      <c r="P94" s="52"/>
      <c r="Q94" s="67"/>
      <c r="R94" s="56"/>
      <c r="S94" s="56"/>
      <c r="T94" s="56"/>
      <c r="U94" s="56"/>
      <c r="V94" s="56"/>
      <c r="W94" s="982">
        <v>823620</v>
      </c>
      <c r="X94" s="55"/>
    </row>
    <row r="95" spans="1:29" customFormat="1">
      <c r="A95" s="688">
        <f t="shared" si="15"/>
        <v>69</v>
      </c>
      <c r="B95" s="700" t="s">
        <v>973</v>
      </c>
      <c r="C95" s="133">
        <f t="shared" si="16"/>
        <v>653080</v>
      </c>
      <c r="D95" s="284"/>
      <c r="E95" s="52"/>
      <c r="F95" s="52"/>
      <c r="G95" s="52"/>
      <c r="H95" s="52"/>
      <c r="I95" s="52"/>
      <c r="J95" s="52"/>
      <c r="K95" s="52"/>
      <c r="L95" s="739"/>
      <c r="M95" s="67"/>
      <c r="N95" s="52"/>
      <c r="O95" s="52"/>
      <c r="P95" s="52"/>
      <c r="Q95" s="67"/>
      <c r="R95" s="52"/>
      <c r="S95" s="52"/>
      <c r="T95" s="52"/>
      <c r="U95" s="52"/>
      <c r="V95" s="52"/>
      <c r="W95" s="982">
        <v>653080</v>
      </c>
      <c r="X95" s="52">
        <v>0</v>
      </c>
    </row>
    <row r="96" spans="1:29" customFormat="1">
      <c r="A96" s="688">
        <f t="shared" si="15"/>
        <v>70</v>
      </c>
      <c r="B96" s="700" t="s">
        <v>974</v>
      </c>
      <c r="C96" s="133">
        <f t="shared" si="16"/>
        <v>758750</v>
      </c>
      <c r="D96" s="284"/>
      <c r="E96" s="52"/>
      <c r="F96" s="52"/>
      <c r="G96" s="52"/>
      <c r="H96" s="52"/>
      <c r="I96" s="52"/>
      <c r="J96" s="52"/>
      <c r="K96" s="52"/>
      <c r="L96" s="739"/>
      <c r="M96" s="67"/>
      <c r="N96" s="52"/>
      <c r="O96" s="52"/>
      <c r="P96" s="52"/>
      <c r="Q96" s="67"/>
      <c r="R96" s="52"/>
      <c r="S96" s="52"/>
      <c r="T96" s="52"/>
      <c r="U96" s="52"/>
      <c r="V96" s="52"/>
      <c r="W96" s="983">
        <v>758750</v>
      </c>
      <c r="X96" s="52"/>
    </row>
    <row r="97" spans="1:28" customFormat="1">
      <c r="A97" s="688">
        <f t="shared" si="15"/>
        <v>71</v>
      </c>
      <c r="B97" s="700" t="s">
        <v>975</v>
      </c>
      <c r="C97" s="133">
        <f t="shared" si="16"/>
        <v>841450</v>
      </c>
      <c r="D97" s="284"/>
      <c r="E97" s="52"/>
      <c r="F97" s="52"/>
      <c r="G97" s="52"/>
      <c r="H97" s="52"/>
      <c r="I97" s="52"/>
      <c r="J97" s="52"/>
      <c r="K97" s="52"/>
      <c r="L97" s="739"/>
      <c r="M97" s="67"/>
      <c r="N97" s="52"/>
      <c r="O97" s="52"/>
      <c r="P97" s="52"/>
      <c r="Q97" s="67"/>
      <c r="R97" s="52"/>
      <c r="S97" s="52"/>
      <c r="T97" s="52"/>
      <c r="U97" s="52"/>
      <c r="V97" s="52"/>
      <c r="W97" s="983">
        <v>841450</v>
      </c>
      <c r="X97" s="52">
        <v>0</v>
      </c>
    </row>
    <row r="98" spans="1:28" s="7" customFormat="1" ht="14.25" customHeight="1">
      <c r="A98" s="1482" t="s">
        <v>518</v>
      </c>
      <c r="B98" s="1482"/>
      <c r="C98" s="284">
        <f>SUM(C90:C97)</f>
        <v>19677226</v>
      </c>
      <c r="D98" s="284">
        <f t="shared" ref="D98:X98" si="17">SUM(D90:D97)</f>
        <v>0</v>
      </c>
      <c r="E98" s="52">
        <f t="shared" si="17"/>
        <v>0</v>
      </c>
      <c r="F98" s="52">
        <f t="shared" si="17"/>
        <v>0</v>
      </c>
      <c r="G98" s="52">
        <f t="shared" si="17"/>
        <v>0</v>
      </c>
      <c r="H98" s="52">
        <f t="shared" si="17"/>
        <v>0</v>
      </c>
      <c r="I98" s="52">
        <f t="shared" si="17"/>
        <v>0</v>
      </c>
      <c r="J98" s="52">
        <f t="shared" si="17"/>
        <v>0</v>
      </c>
      <c r="K98" s="52">
        <f t="shared" si="17"/>
        <v>0</v>
      </c>
      <c r="L98" s="52">
        <f t="shared" si="17"/>
        <v>4035</v>
      </c>
      <c r="M98" s="52">
        <f t="shared" si="17"/>
        <v>7634220</v>
      </c>
      <c r="N98" s="52">
        <f t="shared" si="17"/>
        <v>0</v>
      </c>
      <c r="O98" s="52">
        <f t="shared" si="17"/>
        <v>0</v>
      </c>
      <c r="P98" s="52">
        <f t="shared" si="17"/>
        <v>8416</v>
      </c>
      <c r="Q98" s="52">
        <f t="shared" si="17"/>
        <v>8966106</v>
      </c>
      <c r="R98" s="52">
        <f t="shared" si="17"/>
        <v>0</v>
      </c>
      <c r="S98" s="52">
        <f t="shared" si="17"/>
        <v>0</v>
      </c>
      <c r="T98" s="52">
        <f t="shared" si="17"/>
        <v>0</v>
      </c>
      <c r="U98" s="52">
        <f t="shared" si="17"/>
        <v>0</v>
      </c>
      <c r="V98" s="52">
        <f t="shared" si="17"/>
        <v>0</v>
      </c>
      <c r="W98" s="52">
        <f t="shared" si="17"/>
        <v>3076900</v>
      </c>
      <c r="X98" s="52">
        <f t="shared" si="17"/>
        <v>0</v>
      </c>
      <c r="Y98" s="9">
        <f>E98+F98+G98+H98+I98+K98+M98+O98+Q98+S98+U98+W98+V98+X98</f>
        <v>19677226</v>
      </c>
      <c r="Z98" s="8">
        <f>Y98-C98</f>
        <v>0</v>
      </c>
      <c r="AA98" s="8"/>
      <c r="AB98" s="8"/>
    </row>
    <row r="99" spans="1:28" s="7" customFormat="1" ht="14.25" customHeight="1">
      <c r="A99" s="1486" t="s">
        <v>976</v>
      </c>
      <c r="B99" s="1486"/>
      <c r="C99" s="1486"/>
      <c r="D99" s="1487"/>
      <c r="E99" s="1487"/>
      <c r="F99" s="1487"/>
      <c r="G99" s="1487"/>
      <c r="H99" s="1487"/>
      <c r="I99" s="1487"/>
      <c r="J99" s="1487"/>
      <c r="K99" s="1487"/>
      <c r="L99" s="1487"/>
      <c r="M99" s="1487"/>
      <c r="N99" s="1487"/>
      <c r="O99" s="1487"/>
      <c r="P99" s="1487"/>
      <c r="Q99" s="1487"/>
      <c r="R99" s="1487"/>
      <c r="S99" s="1487"/>
      <c r="T99" s="1487"/>
      <c r="U99" s="1487"/>
      <c r="V99" s="1487"/>
      <c r="W99" s="1487"/>
      <c r="X99" s="1487"/>
      <c r="Y99" s="9"/>
      <c r="Z99" s="8"/>
    </row>
    <row r="100" spans="1:28" customFormat="1">
      <c r="A100" s="688">
        <f>A97+1</f>
        <v>72</v>
      </c>
      <c r="B100" s="700" t="s">
        <v>977</v>
      </c>
      <c r="C100" s="133">
        <f>D100+M100+O100+Q100+S100+U100+V100+W100+X100</f>
        <v>2000000</v>
      </c>
      <c r="D100" s="284"/>
      <c r="E100" s="52"/>
      <c r="F100" s="52"/>
      <c r="G100" s="52"/>
      <c r="H100" s="52"/>
      <c r="I100" s="52"/>
      <c r="J100" s="52"/>
      <c r="K100" s="52"/>
      <c r="L100" s="984">
        <v>853</v>
      </c>
      <c r="M100" s="974">
        <v>2000000</v>
      </c>
      <c r="N100" s="52"/>
      <c r="O100" s="52"/>
      <c r="P100" s="733"/>
      <c r="Q100" s="734"/>
      <c r="R100" s="52"/>
      <c r="S100" s="52"/>
      <c r="T100" s="52"/>
      <c r="U100" s="52"/>
      <c r="V100" s="52"/>
      <c r="W100" s="148"/>
      <c r="X100" s="52"/>
    </row>
    <row r="101" spans="1:28" customFormat="1">
      <c r="A101" s="688">
        <f>A100+1</f>
        <v>73</v>
      </c>
      <c r="B101" s="700" t="s">
        <v>978</v>
      </c>
      <c r="C101" s="133">
        <f>D101+M101+O101+Q101+S101+U101+V101+W101+X101</f>
        <v>2500000</v>
      </c>
      <c r="D101" s="284"/>
      <c r="E101" s="52"/>
      <c r="F101" s="52"/>
      <c r="G101" s="52"/>
      <c r="H101" s="52"/>
      <c r="I101" s="52"/>
      <c r="J101" s="52"/>
      <c r="K101" s="52"/>
      <c r="L101" s="984">
        <v>1300</v>
      </c>
      <c r="M101" s="974">
        <v>2500000</v>
      </c>
      <c r="N101" s="52"/>
      <c r="O101" s="52"/>
      <c r="P101" s="733"/>
      <c r="Q101" s="734"/>
      <c r="R101" s="52"/>
      <c r="S101" s="52"/>
      <c r="T101" s="52"/>
      <c r="U101" s="52"/>
      <c r="V101" s="52"/>
      <c r="W101" s="148"/>
      <c r="X101" s="52"/>
    </row>
    <row r="102" spans="1:28" s="7" customFormat="1" ht="14.25" customHeight="1">
      <c r="A102" s="1482" t="s">
        <v>518</v>
      </c>
      <c r="B102" s="1482"/>
      <c r="C102" s="284">
        <f>SUM(C100:C101)</f>
        <v>4500000</v>
      </c>
      <c r="D102" s="284">
        <f t="shared" ref="D102:X102" si="18">SUM(D100:D101)</f>
        <v>0</v>
      </c>
      <c r="E102" s="52">
        <f t="shared" si="18"/>
        <v>0</v>
      </c>
      <c r="F102" s="52">
        <f t="shared" si="18"/>
        <v>0</v>
      </c>
      <c r="G102" s="52">
        <f t="shared" si="18"/>
        <v>0</v>
      </c>
      <c r="H102" s="52">
        <f t="shared" si="18"/>
        <v>0</v>
      </c>
      <c r="I102" s="52">
        <f t="shared" si="18"/>
        <v>0</v>
      </c>
      <c r="J102" s="52">
        <f t="shared" si="18"/>
        <v>0</v>
      </c>
      <c r="K102" s="52">
        <f t="shared" si="18"/>
        <v>0</v>
      </c>
      <c r="L102" s="52">
        <f t="shared" si="18"/>
        <v>2153</v>
      </c>
      <c r="M102" s="52">
        <f t="shared" si="18"/>
        <v>4500000</v>
      </c>
      <c r="N102" s="52">
        <f t="shared" si="18"/>
        <v>0</v>
      </c>
      <c r="O102" s="52">
        <f t="shared" si="18"/>
        <v>0</v>
      </c>
      <c r="P102" s="52">
        <f t="shared" si="18"/>
        <v>0</v>
      </c>
      <c r="Q102" s="52">
        <f t="shared" si="18"/>
        <v>0</v>
      </c>
      <c r="R102" s="52">
        <f t="shared" si="18"/>
        <v>0</v>
      </c>
      <c r="S102" s="52">
        <f t="shared" si="18"/>
        <v>0</v>
      </c>
      <c r="T102" s="52">
        <f t="shared" si="18"/>
        <v>0</v>
      </c>
      <c r="U102" s="52">
        <f t="shared" si="18"/>
        <v>0</v>
      </c>
      <c r="V102" s="52">
        <f t="shared" si="18"/>
        <v>0</v>
      </c>
      <c r="W102" s="52">
        <f t="shared" si="18"/>
        <v>0</v>
      </c>
      <c r="X102" s="52">
        <f t="shared" si="18"/>
        <v>0</v>
      </c>
      <c r="Y102" s="9">
        <f>E102+F102+G102+H102+I102+K102+M102+O102+Q102+S102+U102+W102+V102+X102</f>
        <v>4500000</v>
      </c>
      <c r="Z102" s="8">
        <f>Y102-C102</f>
        <v>0</v>
      </c>
      <c r="AA102" s="8"/>
      <c r="AB102" s="8"/>
    </row>
    <row r="103" spans="1:28" s="7" customFormat="1" ht="14.25" customHeight="1">
      <c r="A103" s="1486" t="s">
        <v>979</v>
      </c>
      <c r="B103" s="1486"/>
      <c r="C103" s="1486"/>
      <c r="D103" s="284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741"/>
      <c r="X103" s="52"/>
      <c r="Y103" s="9"/>
      <c r="Z103" s="8"/>
      <c r="AA103" s="8"/>
      <c r="AB103" s="8"/>
    </row>
    <row r="104" spans="1:28" customFormat="1">
      <c r="A104" s="688">
        <f>A101+1</f>
        <v>74</v>
      </c>
      <c r="B104" s="701" t="s">
        <v>980</v>
      </c>
      <c r="C104" s="133">
        <f>D104+M104+O104+Q104+S104+U104+V104+W104+X104</f>
        <v>1900000</v>
      </c>
      <c r="D104" s="284"/>
      <c r="E104" s="52"/>
      <c r="F104" s="52"/>
      <c r="G104" s="52"/>
      <c r="H104" s="52"/>
      <c r="I104" s="52"/>
      <c r="J104" s="52"/>
      <c r="K104" s="52"/>
      <c r="L104" s="984">
        <v>430</v>
      </c>
      <c r="M104" s="974">
        <v>1900000</v>
      </c>
      <c r="N104" s="52"/>
      <c r="O104" s="52"/>
      <c r="P104" s="733"/>
      <c r="Q104" s="734"/>
      <c r="R104" s="52"/>
      <c r="S104" s="52"/>
      <c r="T104" s="52"/>
      <c r="U104" s="52"/>
      <c r="V104" s="52"/>
      <c r="W104" s="148"/>
      <c r="X104" s="52"/>
    </row>
    <row r="105" spans="1:28" customFormat="1" ht="15">
      <c r="A105" s="1482" t="s">
        <v>518</v>
      </c>
      <c r="B105" s="1482"/>
      <c r="C105" s="284">
        <f>SUM(C104)</f>
        <v>1900000</v>
      </c>
      <c r="D105" s="284">
        <f t="shared" ref="D105:X105" si="19">SUM(D104)</f>
        <v>0</v>
      </c>
      <c r="E105" s="52">
        <f t="shared" si="19"/>
        <v>0</v>
      </c>
      <c r="F105" s="52">
        <f t="shared" si="19"/>
        <v>0</v>
      </c>
      <c r="G105" s="52">
        <f t="shared" si="19"/>
        <v>0</v>
      </c>
      <c r="H105" s="52">
        <f t="shared" si="19"/>
        <v>0</v>
      </c>
      <c r="I105" s="52">
        <f t="shared" si="19"/>
        <v>0</v>
      </c>
      <c r="J105" s="52">
        <f t="shared" si="19"/>
        <v>0</v>
      </c>
      <c r="K105" s="52">
        <f t="shared" si="19"/>
        <v>0</v>
      </c>
      <c r="L105" s="52">
        <f t="shared" si="19"/>
        <v>430</v>
      </c>
      <c r="M105" s="52">
        <f t="shared" si="19"/>
        <v>1900000</v>
      </c>
      <c r="N105" s="52">
        <f t="shared" si="19"/>
        <v>0</v>
      </c>
      <c r="O105" s="52">
        <f t="shared" si="19"/>
        <v>0</v>
      </c>
      <c r="P105" s="52">
        <f t="shared" si="19"/>
        <v>0</v>
      </c>
      <c r="Q105" s="52">
        <f t="shared" si="19"/>
        <v>0</v>
      </c>
      <c r="R105" s="52">
        <f t="shared" si="19"/>
        <v>0</v>
      </c>
      <c r="S105" s="52">
        <f t="shared" si="19"/>
        <v>0</v>
      </c>
      <c r="T105" s="52">
        <f t="shared" si="19"/>
        <v>0</v>
      </c>
      <c r="U105" s="52">
        <f t="shared" si="19"/>
        <v>0</v>
      </c>
      <c r="V105" s="52">
        <f t="shared" si="19"/>
        <v>0</v>
      </c>
      <c r="W105" s="52">
        <f t="shared" si="19"/>
        <v>0</v>
      </c>
      <c r="X105" s="52">
        <f t="shared" si="19"/>
        <v>0</v>
      </c>
    </row>
    <row r="106" spans="1:28" customFormat="1" ht="15">
      <c r="A106" s="1486" t="s">
        <v>981</v>
      </c>
      <c r="B106" s="1486"/>
      <c r="C106" s="1486"/>
      <c r="D106" s="284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</row>
    <row r="107" spans="1:28" customFormat="1">
      <c r="A107" s="688">
        <f>A104+1</f>
        <v>75</v>
      </c>
      <c r="B107" s="701" t="s">
        <v>982</v>
      </c>
      <c r="C107" s="133">
        <f>D107+M107+O107+Q107+S107+U107+V107+W107+X107</f>
        <v>2400000</v>
      </c>
      <c r="D107" s="284"/>
      <c r="E107" s="52"/>
      <c r="F107" s="52"/>
      <c r="G107" s="52"/>
      <c r="H107" s="52"/>
      <c r="I107" s="52"/>
      <c r="J107" s="52"/>
      <c r="K107" s="52"/>
      <c r="L107" s="984">
        <v>1100</v>
      </c>
      <c r="M107" s="974">
        <v>2400000</v>
      </c>
      <c r="N107" s="52"/>
      <c r="O107" s="52"/>
      <c r="P107" s="733"/>
      <c r="Q107" s="734"/>
      <c r="R107" s="52"/>
      <c r="S107" s="52"/>
      <c r="T107" s="52"/>
      <c r="U107" s="52"/>
      <c r="V107" s="52"/>
      <c r="W107" s="148"/>
      <c r="X107" s="52"/>
    </row>
    <row r="108" spans="1:28" customFormat="1" ht="15">
      <c r="A108" s="1482" t="s">
        <v>518</v>
      </c>
      <c r="B108" s="1482"/>
      <c r="C108" s="284">
        <f t="shared" ref="C108:X108" si="20">SUM(C107)</f>
        <v>2400000</v>
      </c>
      <c r="D108" s="284">
        <f t="shared" si="20"/>
        <v>0</v>
      </c>
      <c r="E108" s="52">
        <f t="shared" si="20"/>
        <v>0</v>
      </c>
      <c r="F108" s="52">
        <f t="shared" si="20"/>
        <v>0</v>
      </c>
      <c r="G108" s="52">
        <f t="shared" si="20"/>
        <v>0</v>
      </c>
      <c r="H108" s="52">
        <f t="shared" si="20"/>
        <v>0</v>
      </c>
      <c r="I108" s="52">
        <f t="shared" si="20"/>
        <v>0</v>
      </c>
      <c r="J108" s="52">
        <f t="shared" si="20"/>
        <v>0</v>
      </c>
      <c r="K108" s="52">
        <f t="shared" si="20"/>
        <v>0</v>
      </c>
      <c r="L108" s="52">
        <f t="shared" si="20"/>
        <v>1100</v>
      </c>
      <c r="M108" s="52">
        <f t="shared" si="20"/>
        <v>2400000</v>
      </c>
      <c r="N108" s="52">
        <f t="shared" si="20"/>
        <v>0</v>
      </c>
      <c r="O108" s="52">
        <f t="shared" si="20"/>
        <v>0</v>
      </c>
      <c r="P108" s="52">
        <f t="shared" si="20"/>
        <v>0</v>
      </c>
      <c r="Q108" s="52">
        <f t="shared" si="20"/>
        <v>0</v>
      </c>
      <c r="R108" s="52">
        <f t="shared" si="20"/>
        <v>0</v>
      </c>
      <c r="S108" s="52">
        <f t="shared" si="20"/>
        <v>0</v>
      </c>
      <c r="T108" s="52">
        <f t="shared" si="20"/>
        <v>0</v>
      </c>
      <c r="U108" s="52">
        <f t="shared" si="20"/>
        <v>0</v>
      </c>
      <c r="V108" s="52">
        <f t="shared" si="20"/>
        <v>0</v>
      </c>
      <c r="W108" s="52">
        <f t="shared" si="20"/>
        <v>0</v>
      </c>
      <c r="X108" s="52">
        <f t="shared" si="20"/>
        <v>0</v>
      </c>
    </row>
    <row r="109" spans="1:28" customFormat="1" ht="15">
      <c r="A109" s="1484" t="s">
        <v>983</v>
      </c>
      <c r="B109" s="1484"/>
      <c r="C109" s="1484"/>
      <c r="D109" s="284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</row>
    <row r="110" spans="1:28" customFormat="1">
      <c r="A110" s="688">
        <f>A107+1</f>
        <v>76</v>
      </c>
      <c r="B110" s="700" t="s">
        <v>984</v>
      </c>
      <c r="C110" s="133">
        <f>D110+M110+O110+Q110+S110+U110+V110+W110+X110</f>
        <v>2500000</v>
      </c>
      <c r="D110" s="284"/>
      <c r="E110" s="52"/>
      <c r="F110" s="52"/>
      <c r="G110" s="52"/>
      <c r="H110" s="52"/>
      <c r="I110" s="52"/>
      <c r="J110" s="52"/>
      <c r="K110" s="52"/>
      <c r="L110" s="984">
        <v>1300</v>
      </c>
      <c r="M110" s="974">
        <v>2500000</v>
      </c>
      <c r="N110" s="52"/>
      <c r="O110" s="52"/>
      <c r="P110" s="733"/>
      <c r="Q110" s="734"/>
      <c r="R110" s="52"/>
      <c r="S110" s="52"/>
      <c r="T110" s="52"/>
      <c r="U110" s="52"/>
      <c r="V110" s="52"/>
      <c r="W110" s="148"/>
      <c r="X110" s="52"/>
    </row>
    <row r="111" spans="1:28" customFormat="1">
      <c r="A111" s="688">
        <f>A110+1</f>
        <v>77</v>
      </c>
      <c r="B111" s="700" t="s">
        <v>985</v>
      </c>
      <c r="C111" s="133">
        <f>D111+M111+O111+Q111+S111+U111+V111+W111+X111</f>
        <v>2100000</v>
      </c>
      <c r="D111" s="284"/>
      <c r="E111" s="52"/>
      <c r="F111" s="52"/>
      <c r="G111" s="52"/>
      <c r="H111" s="52"/>
      <c r="I111" s="52"/>
      <c r="J111" s="52"/>
      <c r="K111" s="52"/>
      <c r="L111" s="984">
        <v>1000</v>
      </c>
      <c r="M111" s="974">
        <v>2100000</v>
      </c>
      <c r="N111" s="52"/>
      <c r="O111" s="52"/>
      <c r="P111" s="733"/>
      <c r="Q111" s="733"/>
      <c r="R111" s="52"/>
      <c r="S111" s="52"/>
      <c r="T111" s="52"/>
      <c r="U111" s="52"/>
      <c r="V111" s="52"/>
      <c r="W111" s="148"/>
      <c r="X111" s="52"/>
    </row>
    <row r="112" spans="1:28" customFormat="1" ht="15">
      <c r="A112" s="1482" t="s">
        <v>518</v>
      </c>
      <c r="B112" s="1482"/>
      <c r="C112" s="284">
        <f t="shared" ref="C112:X112" si="21">SUM(C110)</f>
        <v>2500000</v>
      </c>
      <c r="D112" s="284">
        <f t="shared" si="21"/>
        <v>0</v>
      </c>
      <c r="E112" s="52">
        <f t="shared" si="21"/>
        <v>0</v>
      </c>
      <c r="F112" s="52">
        <f t="shared" si="21"/>
        <v>0</v>
      </c>
      <c r="G112" s="52">
        <f t="shared" si="21"/>
        <v>0</v>
      </c>
      <c r="H112" s="52">
        <f t="shared" si="21"/>
        <v>0</v>
      </c>
      <c r="I112" s="52">
        <f t="shared" si="21"/>
        <v>0</v>
      </c>
      <c r="J112" s="52">
        <f t="shared" si="21"/>
        <v>0</v>
      </c>
      <c r="K112" s="52">
        <f t="shared" si="21"/>
        <v>0</v>
      </c>
      <c r="L112" s="52">
        <f t="shared" si="21"/>
        <v>1300</v>
      </c>
      <c r="M112" s="52">
        <f t="shared" si="21"/>
        <v>2500000</v>
      </c>
      <c r="N112" s="52">
        <f t="shared" si="21"/>
        <v>0</v>
      </c>
      <c r="O112" s="52">
        <f t="shared" si="21"/>
        <v>0</v>
      </c>
      <c r="P112" s="52">
        <f t="shared" si="21"/>
        <v>0</v>
      </c>
      <c r="Q112" s="52">
        <f t="shared" si="21"/>
        <v>0</v>
      </c>
      <c r="R112" s="52">
        <f t="shared" si="21"/>
        <v>0</v>
      </c>
      <c r="S112" s="52">
        <f t="shared" si="21"/>
        <v>0</v>
      </c>
      <c r="T112" s="52">
        <f t="shared" si="21"/>
        <v>0</v>
      </c>
      <c r="U112" s="52">
        <f t="shared" si="21"/>
        <v>0</v>
      </c>
      <c r="V112" s="52">
        <f t="shared" si="21"/>
        <v>0</v>
      </c>
      <c r="W112" s="52">
        <f t="shared" si="21"/>
        <v>0</v>
      </c>
      <c r="X112" s="52">
        <f t="shared" si="21"/>
        <v>0</v>
      </c>
    </row>
    <row r="113" spans="1:28" s="7" customFormat="1" ht="14.25" customHeight="1">
      <c r="A113" s="1484" t="s">
        <v>986</v>
      </c>
      <c r="B113" s="1484"/>
      <c r="C113" s="1484"/>
      <c r="D113" s="1483"/>
      <c r="E113" s="1483"/>
      <c r="F113" s="1483"/>
      <c r="G113" s="1483"/>
      <c r="H113" s="1483"/>
      <c r="I113" s="1483"/>
      <c r="J113" s="1483"/>
      <c r="K113" s="1483"/>
      <c r="L113" s="1483"/>
      <c r="M113" s="1483"/>
      <c r="N113" s="1483"/>
      <c r="O113" s="1483"/>
      <c r="P113" s="1483"/>
      <c r="Q113" s="1483"/>
      <c r="R113" s="1483"/>
      <c r="S113" s="1483"/>
      <c r="T113" s="1483"/>
      <c r="U113" s="1483"/>
      <c r="V113" s="1483"/>
      <c r="W113" s="1483"/>
      <c r="X113" s="1483"/>
      <c r="Y113" s="9"/>
      <c r="Z113" s="8"/>
    </row>
    <row r="114" spans="1:28" customFormat="1">
      <c r="A114" s="688">
        <f>A111+1</f>
        <v>78</v>
      </c>
      <c r="B114" s="910" t="s">
        <v>987</v>
      </c>
      <c r="C114" s="133">
        <f>D114+M114+O114+Q114+S114+U114+V114+W114+X114</f>
        <v>1000000</v>
      </c>
      <c r="D114" s="284"/>
      <c r="E114" s="52"/>
      <c r="F114" s="52"/>
      <c r="G114" s="52"/>
      <c r="H114" s="52"/>
      <c r="I114" s="52"/>
      <c r="J114" s="52"/>
      <c r="K114" s="52"/>
      <c r="L114" s="740"/>
      <c r="M114" s="732"/>
      <c r="N114" s="52"/>
      <c r="O114" s="52"/>
      <c r="P114" s="985">
        <v>650</v>
      </c>
      <c r="Q114" s="986">
        <v>1000000</v>
      </c>
      <c r="R114" s="52"/>
      <c r="S114" s="52"/>
      <c r="T114" s="52"/>
      <c r="U114" s="52"/>
      <c r="V114" s="52"/>
      <c r="W114" s="148"/>
      <c r="X114" s="52"/>
    </row>
    <row r="115" spans="1:28" customFormat="1">
      <c r="A115" s="688">
        <f>A114+1</f>
        <v>79</v>
      </c>
      <c r="B115" s="910" t="s">
        <v>988</v>
      </c>
      <c r="C115" s="133">
        <f>D115+M115+O115+Q115+S115+U115+V115+W115+X115</f>
        <v>1900000</v>
      </c>
      <c r="D115" s="284"/>
      <c r="E115" s="52"/>
      <c r="F115" s="52"/>
      <c r="G115" s="52"/>
      <c r="H115" s="52"/>
      <c r="I115" s="52"/>
      <c r="J115" s="52"/>
      <c r="K115" s="52"/>
      <c r="L115" s="984">
        <v>500</v>
      </c>
      <c r="M115" s="974">
        <v>1900000</v>
      </c>
      <c r="N115" s="52"/>
      <c r="O115" s="52"/>
      <c r="P115" s="733"/>
      <c r="Q115" s="734"/>
      <c r="R115" s="52"/>
      <c r="S115" s="52"/>
      <c r="T115" s="52"/>
      <c r="U115" s="52"/>
      <c r="V115" s="52"/>
      <c r="W115" s="148"/>
      <c r="X115" s="52"/>
    </row>
    <row r="116" spans="1:28" customFormat="1">
      <c r="A116" s="688">
        <f>A115+1</f>
        <v>80</v>
      </c>
      <c r="B116" s="910" t="s">
        <v>989</v>
      </c>
      <c r="C116" s="133">
        <f>D116+M116+O116+Q116+S116+U116+V116+W116+X116</f>
        <v>2250000</v>
      </c>
      <c r="D116" s="284"/>
      <c r="E116" s="52"/>
      <c r="F116" s="52"/>
      <c r="G116" s="52"/>
      <c r="H116" s="52"/>
      <c r="I116" s="52"/>
      <c r="J116" s="52"/>
      <c r="K116" s="52"/>
      <c r="L116" s="984">
        <v>750</v>
      </c>
      <c r="M116" s="974">
        <v>2250000</v>
      </c>
      <c r="N116" s="52"/>
      <c r="O116" s="52"/>
      <c r="P116" s="733"/>
      <c r="Q116" s="734"/>
      <c r="R116" s="52"/>
      <c r="S116" s="52"/>
      <c r="T116" s="52"/>
      <c r="U116" s="52"/>
      <c r="V116" s="52"/>
      <c r="W116" s="148"/>
      <c r="X116" s="52"/>
    </row>
    <row r="117" spans="1:28" s="7" customFormat="1" ht="14.25" customHeight="1">
      <c r="A117" s="1482" t="s">
        <v>518</v>
      </c>
      <c r="B117" s="1482"/>
      <c r="C117" s="284">
        <f>SUM(C114:C116)</f>
        <v>5150000</v>
      </c>
      <c r="D117" s="284">
        <f t="shared" ref="D117:X117" si="22">SUM(D114:D116)</f>
        <v>0</v>
      </c>
      <c r="E117" s="52">
        <f t="shared" si="22"/>
        <v>0</v>
      </c>
      <c r="F117" s="52">
        <f t="shared" si="22"/>
        <v>0</v>
      </c>
      <c r="G117" s="52">
        <f t="shared" si="22"/>
        <v>0</v>
      </c>
      <c r="H117" s="52">
        <f t="shared" si="22"/>
        <v>0</v>
      </c>
      <c r="I117" s="52">
        <f t="shared" si="22"/>
        <v>0</v>
      </c>
      <c r="J117" s="52">
        <f t="shared" si="22"/>
        <v>0</v>
      </c>
      <c r="K117" s="52">
        <f t="shared" si="22"/>
        <v>0</v>
      </c>
      <c r="L117" s="52">
        <f t="shared" si="22"/>
        <v>1250</v>
      </c>
      <c r="M117" s="52">
        <f t="shared" si="22"/>
        <v>4150000</v>
      </c>
      <c r="N117" s="52">
        <f t="shared" si="22"/>
        <v>0</v>
      </c>
      <c r="O117" s="52">
        <f t="shared" si="22"/>
        <v>0</v>
      </c>
      <c r="P117" s="52">
        <f t="shared" si="22"/>
        <v>650</v>
      </c>
      <c r="Q117" s="52">
        <f t="shared" si="22"/>
        <v>1000000</v>
      </c>
      <c r="R117" s="52">
        <f t="shared" si="22"/>
        <v>0</v>
      </c>
      <c r="S117" s="52">
        <f t="shared" si="22"/>
        <v>0</v>
      </c>
      <c r="T117" s="52">
        <f t="shared" si="22"/>
        <v>0</v>
      </c>
      <c r="U117" s="52">
        <f t="shared" si="22"/>
        <v>0</v>
      </c>
      <c r="V117" s="52">
        <f t="shared" si="22"/>
        <v>0</v>
      </c>
      <c r="W117" s="52">
        <f t="shared" si="22"/>
        <v>0</v>
      </c>
      <c r="X117" s="52">
        <f t="shared" si="22"/>
        <v>0</v>
      </c>
      <c r="Y117" s="9">
        <f>E117+F117+G117+H117+I117+K117+M117+O117+Q117+S117+U117+W117+V117+X117</f>
        <v>5150000</v>
      </c>
      <c r="Z117" s="8">
        <f>Y117-C117</f>
        <v>0</v>
      </c>
      <c r="AA117" s="8"/>
      <c r="AB117" s="8"/>
    </row>
    <row r="118" spans="1:28" s="7" customFormat="1" ht="14.25" customHeight="1">
      <c r="A118" s="1484" t="s">
        <v>990</v>
      </c>
      <c r="B118" s="1484"/>
      <c r="C118" s="1484"/>
      <c r="D118" s="1483"/>
      <c r="E118" s="1483"/>
      <c r="F118" s="1483"/>
      <c r="G118" s="1483"/>
      <c r="H118" s="1483"/>
      <c r="I118" s="1483"/>
      <c r="J118" s="1483"/>
      <c r="K118" s="1483"/>
      <c r="L118" s="1483"/>
      <c r="M118" s="1483"/>
      <c r="N118" s="1483"/>
      <c r="O118" s="1483"/>
      <c r="P118" s="1483"/>
      <c r="Q118" s="1483"/>
      <c r="R118" s="1483"/>
      <c r="S118" s="1483"/>
      <c r="T118" s="1483"/>
      <c r="U118" s="1483"/>
      <c r="V118" s="1483"/>
      <c r="W118" s="1483"/>
      <c r="X118" s="1483"/>
      <c r="Y118" s="9"/>
      <c r="Z118" s="8"/>
    </row>
    <row r="119" spans="1:28" customFormat="1">
      <c r="A119" s="688">
        <f>A116+1</f>
        <v>81</v>
      </c>
      <c r="B119" s="701" t="s">
        <v>991</v>
      </c>
      <c r="C119" s="133">
        <f>D119+M119+O119+Q119+S119+U119+V119+W119+X119</f>
        <v>900000</v>
      </c>
      <c r="D119" s="284"/>
      <c r="E119" s="52"/>
      <c r="F119" s="52"/>
      <c r="G119" s="52"/>
      <c r="H119" s="52"/>
      <c r="I119" s="52"/>
      <c r="J119" s="52"/>
      <c r="K119" s="52"/>
      <c r="L119" s="984">
        <v>365</v>
      </c>
      <c r="M119" s="974">
        <v>900000</v>
      </c>
      <c r="N119" s="52"/>
      <c r="O119" s="52"/>
      <c r="P119" s="733"/>
      <c r="Q119" s="734"/>
      <c r="R119" s="52"/>
      <c r="S119" s="52"/>
      <c r="T119" s="52"/>
      <c r="U119" s="52"/>
      <c r="V119" s="52"/>
      <c r="W119" s="148"/>
      <c r="X119" s="52"/>
    </row>
    <row r="120" spans="1:28" s="7" customFormat="1" ht="14.25" customHeight="1">
      <c r="A120" s="1482" t="s">
        <v>518</v>
      </c>
      <c r="B120" s="1482"/>
      <c r="C120" s="284">
        <f>SUM(C119)</f>
        <v>900000</v>
      </c>
      <c r="D120" s="284">
        <f t="shared" ref="D120:X120" si="23">SUM(D119)</f>
        <v>0</v>
      </c>
      <c r="E120" s="52">
        <f t="shared" si="23"/>
        <v>0</v>
      </c>
      <c r="F120" s="52">
        <f t="shared" si="23"/>
        <v>0</v>
      </c>
      <c r="G120" s="52">
        <f t="shared" si="23"/>
        <v>0</v>
      </c>
      <c r="H120" s="52">
        <f t="shared" si="23"/>
        <v>0</v>
      </c>
      <c r="I120" s="52">
        <f t="shared" si="23"/>
        <v>0</v>
      </c>
      <c r="J120" s="52">
        <f t="shared" si="23"/>
        <v>0</v>
      </c>
      <c r="K120" s="52">
        <f t="shared" si="23"/>
        <v>0</v>
      </c>
      <c r="L120" s="52">
        <f t="shared" si="23"/>
        <v>365</v>
      </c>
      <c r="M120" s="52">
        <f t="shared" si="23"/>
        <v>900000</v>
      </c>
      <c r="N120" s="52">
        <f t="shared" si="23"/>
        <v>0</v>
      </c>
      <c r="O120" s="52">
        <f t="shared" si="23"/>
        <v>0</v>
      </c>
      <c r="P120" s="52">
        <f t="shared" si="23"/>
        <v>0</v>
      </c>
      <c r="Q120" s="52">
        <f t="shared" si="23"/>
        <v>0</v>
      </c>
      <c r="R120" s="52">
        <f t="shared" si="23"/>
        <v>0</v>
      </c>
      <c r="S120" s="52">
        <f t="shared" si="23"/>
        <v>0</v>
      </c>
      <c r="T120" s="52">
        <f t="shared" si="23"/>
        <v>0</v>
      </c>
      <c r="U120" s="52">
        <f t="shared" si="23"/>
        <v>0</v>
      </c>
      <c r="V120" s="52">
        <f t="shared" si="23"/>
        <v>0</v>
      </c>
      <c r="W120" s="52">
        <f t="shared" si="23"/>
        <v>0</v>
      </c>
      <c r="X120" s="52">
        <f t="shared" si="23"/>
        <v>0</v>
      </c>
      <c r="Y120" s="9">
        <f>E120+F120+G120+H120+I120+K120+M120+O120+Q120+S120+U120+W120+V120+X120</f>
        <v>900000</v>
      </c>
      <c r="Z120" s="8">
        <f>Y120-C120</f>
        <v>0</v>
      </c>
      <c r="AA120" s="8"/>
      <c r="AB120" s="8"/>
    </row>
    <row r="121" spans="1:28" s="7" customFormat="1" ht="14.25" customHeight="1">
      <c r="A121" s="1484" t="s">
        <v>992</v>
      </c>
      <c r="B121" s="1484"/>
      <c r="C121" s="1484"/>
      <c r="D121" s="284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9"/>
      <c r="Z121" s="8"/>
      <c r="AA121" s="8"/>
      <c r="AB121" s="8"/>
    </row>
    <row r="122" spans="1:28" customFormat="1">
      <c r="A122" s="688">
        <f>A119+1</f>
        <v>82</v>
      </c>
      <c r="B122" s="701" t="s">
        <v>993</v>
      </c>
      <c r="C122" s="133">
        <f>D122+M122+O122+Q122+S122+U122+V122+W122+X122</f>
        <v>3200000</v>
      </c>
      <c r="D122" s="284"/>
      <c r="E122" s="52"/>
      <c r="F122" s="52"/>
      <c r="G122" s="52"/>
      <c r="H122" s="52"/>
      <c r="I122" s="52"/>
      <c r="J122" s="52"/>
      <c r="K122" s="52"/>
      <c r="L122" s="740"/>
      <c r="M122" s="732"/>
      <c r="N122" s="52"/>
      <c r="O122" s="52"/>
      <c r="P122" s="985">
        <v>3200</v>
      </c>
      <c r="Q122" s="986">
        <v>3200000</v>
      </c>
      <c r="R122" s="52"/>
      <c r="S122" s="52"/>
      <c r="T122" s="52"/>
      <c r="U122" s="52"/>
      <c r="V122" s="52"/>
      <c r="W122" s="148"/>
      <c r="X122" s="52"/>
    </row>
    <row r="123" spans="1:28" s="7" customFormat="1" ht="14.25" customHeight="1">
      <c r="A123" s="1482" t="s">
        <v>518</v>
      </c>
      <c r="B123" s="1482"/>
      <c r="C123" s="284">
        <f>SUM(C122)</f>
        <v>3200000</v>
      </c>
      <c r="D123" s="284">
        <f t="shared" ref="D123:X123" si="24">SUM(D122)</f>
        <v>0</v>
      </c>
      <c r="E123" s="52">
        <f t="shared" si="24"/>
        <v>0</v>
      </c>
      <c r="F123" s="52">
        <f t="shared" si="24"/>
        <v>0</v>
      </c>
      <c r="G123" s="52">
        <f t="shared" si="24"/>
        <v>0</v>
      </c>
      <c r="H123" s="52">
        <f t="shared" si="24"/>
        <v>0</v>
      </c>
      <c r="I123" s="52">
        <f t="shared" si="24"/>
        <v>0</v>
      </c>
      <c r="J123" s="52">
        <f t="shared" si="24"/>
        <v>0</v>
      </c>
      <c r="K123" s="52">
        <f t="shared" si="24"/>
        <v>0</v>
      </c>
      <c r="L123" s="52">
        <f t="shared" si="24"/>
        <v>0</v>
      </c>
      <c r="M123" s="52">
        <f t="shared" si="24"/>
        <v>0</v>
      </c>
      <c r="N123" s="52">
        <f t="shared" si="24"/>
        <v>0</v>
      </c>
      <c r="O123" s="52">
        <f t="shared" si="24"/>
        <v>0</v>
      </c>
      <c r="P123" s="52">
        <f t="shared" si="24"/>
        <v>3200</v>
      </c>
      <c r="Q123" s="52">
        <f t="shared" si="24"/>
        <v>3200000</v>
      </c>
      <c r="R123" s="52">
        <f t="shared" si="24"/>
        <v>0</v>
      </c>
      <c r="S123" s="52">
        <f t="shared" si="24"/>
        <v>0</v>
      </c>
      <c r="T123" s="52">
        <f t="shared" si="24"/>
        <v>0</v>
      </c>
      <c r="U123" s="52">
        <f t="shared" si="24"/>
        <v>0</v>
      </c>
      <c r="V123" s="52">
        <f t="shared" si="24"/>
        <v>0</v>
      </c>
      <c r="W123" s="52">
        <f t="shared" si="24"/>
        <v>0</v>
      </c>
      <c r="X123" s="52">
        <f t="shared" si="24"/>
        <v>0</v>
      </c>
      <c r="Y123" s="9">
        <f>E123+F123+G123+H123+I123+K123+M123+O123+Q123+S123+U123+W123+V123+X123</f>
        <v>3200000</v>
      </c>
      <c r="Z123" s="8">
        <f>Y123-C123</f>
        <v>0</v>
      </c>
      <c r="AA123" s="8"/>
      <c r="AB123" s="8"/>
    </row>
    <row r="124" spans="1:28" s="7" customFormat="1" ht="14.25" customHeight="1">
      <c r="A124" s="1484" t="s">
        <v>994</v>
      </c>
      <c r="B124" s="1484"/>
      <c r="C124" s="1484"/>
      <c r="D124" s="284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9"/>
      <c r="Z124" s="8"/>
      <c r="AA124" s="8"/>
      <c r="AB124" s="8"/>
    </row>
    <row r="125" spans="1:28" customFormat="1">
      <c r="A125" s="688">
        <f>A122+1</f>
        <v>83</v>
      </c>
      <c r="B125" s="701" t="s">
        <v>995</v>
      </c>
      <c r="C125" s="133">
        <f>D125+M125+O125+Q125+S125+U125+V125+W125+X125</f>
        <v>2100000</v>
      </c>
      <c r="D125" s="284"/>
      <c r="E125" s="52"/>
      <c r="F125" s="52"/>
      <c r="G125" s="52"/>
      <c r="H125" s="52"/>
      <c r="I125" s="52"/>
      <c r="J125" s="52"/>
      <c r="K125" s="52"/>
      <c r="L125" s="973">
        <v>870</v>
      </c>
      <c r="M125" s="975">
        <v>2100000</v>
      </c>
      <c r="N125" s="52"/>
      <c r="O125" s="52"/>
      <c r="P125" s="733"/>
      <c r="Q125" s="734"/>
      <c r="R125" s="52"/>
      <c r="S125" s="52"/>
      <c r="T125" s="52"/>
      <c r="U125" s="52"/>
      <c r="V125" s="52"/>
      <c r="W125" s="148"/>
      <c r="X125" s="52"/>
    </row>
    <row r="126" spans="1:28" s="7" customFormat="1" ht="14.25" customHeight="1">
      <c r="A126" s="1482" t="s">
        <v>518</v>
      </c>
      <c r="B126" s="1482"/>
      <c r="C126" s="284">
        <f>SUM(C125)</f>
        <v>2100000</v>
      </c>
      <c r="D126" s="284">
        <f t="shared" ref="D126:X126" si="25">SUM(D125)</f>
        <v>0</v>
      </c>
      <c r="E126" s="52">
        <f t="shared" si="25"/>
        <v>0</v>
      </c>
      <c r="F126" s="52">
        <f t="shared" si="25"/>
        <v>0</v>
      </c>
      <c r="G126" s="52">
        <f t="shared" si="25"/>
        <v>0</v>
      </c>
      <c r="H126" s="52">
        <f t="shared" si="25"/>
        <v>0</v>
      </c>
      <c r="I126" s="52">
        <f t="shared" si="25"/>
        <v>0</v>
      </c>
      <c r="J126" s="52">
        <f t="shared" si="25"/>
        <v>0</v>
      </c>
      <c r="K126" s="52">
        <f t="shared" si="25"/>
        <v>0</v>
      </c>
      <c r="L126" s="52">
        <f t="shared" si="25"/>
        <v>870</v>
      </c>
      <c r="M126" s="52">
        <f t="shared" si="25"/>
        <v>2100000</v>
      </c>
      <c r="N126" s="52">
        <f t="shared" si="25"/>
        <v>0</v>
      </c>
      <c r="O126" s="52">
        <f t="shared" si="25"/>
        <v>0</v>
      </c>
      <c r="P126" s="52">
        <f t="shared" si="25"/>
        <v>0</v>
      </c>
      <c r="Q126" s="52">
        <f t="shared" si="25"/>
        <v>0</v>
      </c>
      <c r="R126" s="52">
        <f t="shared" si="25"/>
        <v>0</v>
      </c>
      <c r="S126" s="52">
        <f t="shared" si="25"/>
        <v>0</v>
      </c>
      <c r="T126" s="52">
        <f t="shared" si="25"/>
        <v>0</v>
      </c>
      <c r="U126" s="52">
        <f t="shared" si="25"/>
        <v>0</v>
      </c>
      <c r="V126" s="52">
        <f t="shared" si="25"/>
        <v>0</v>
      </c>
      <c r="W126" s="52">
        <f t="shared" si="25"/>
        <v>0</v>
      </c>
      <c r="X126" s="52">
        <f t="shared" si="25"/>
        <v>0</v>
      </c>
      <c r="Y126" s="9">
        <f>E126+F126+G126+H126+I126+K126+M126+O126+Q126+S126+U126+W126+V126+X126</f>
        <v>2100000</v>
      </c>
      <c r="Z126" s="8">
        <f>Y126-C126</f>
        <v>0</v>
      </c>
      <c r="AA126" s="8"/>
      <c r="AB126" s="8"/>
    </row>
    <row r="127" spans="1:28" s="7" customFormat="1" ht="14.25" customHeight="1">
      <c r="A127" s="1484" t="s">
        <v>996</v>
      </c>
      <c r="B127" s="1484"/>
      <c r="C127" s="1484"/>
      <c r="D127" s="284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741"/>
      <c r="X127" s="52"/>
      <c r="Y127" s="9"/>
      <c r="Z127" s="8"/>
      <c r="AA127" s="8"/>
      <c r="AB127" s="8"/>
    </row>
    <row r="128" spans="1:28" customFormat="1">
      <c r="A128" s="688">
        <f>A125+1</f>
        <v>84</v>
      </c>
      <c r="B128" s="701" t="s">
        <v>997</v>
      </c>
      <c r="C128" s="133">
        <f>D128+M128+O128+Q128+S128+U128+V128+W128+X128</f>
        <v>1750000</v>
      </c>
      <c r="D128" s="284"/>
      <c r="E128" s="52"/>
      <c r="F128" s="52"/>
      <c r="G128" s="52"/>
      <c r="H128" s="52"/>
      <c r="I128" s="52"/>
      <c r="J128" s="52"/>
      <c r="K128" s="52"/>
      <c r="L128" s="984">
        <v>687</v>
      </c>
      <c r="M128" s="974">
        <v>1750000</v>
      </c>
      <c r="N128" s="52"/>
      <c r="O128" s="52"/>
      <c r="P128" s="733"/>
      <c r="Q128" s="734"/>
      <c r="R128" s="52"/>
      <c r="S128" s="52"/>
      <c r="T128" s="52"/>
      <c r="U128" s="52"/>
      <c r="V128" s="52"/>
      <c r="W128" s="148"/>
      <c r="X128" s="52"/>
    </row>
    <row r="129" spans="1:29" customFormat="1">
      <c r="A129" s="688">
        <f>A128+1</f>
        <v>85</v>
      </c>
      <c r="B129" s="701" t="s">
        <v>998</v>
      </c>
      <c r="C129" s="133">
        <f>D129+M129+O129+Q129+S129+U129+V129+W129+X129</f>
        <v>2250000</v>
      </c>
      <c r="D129" s="284"/>
      <c r="E129" s="52"/>
      <c r="F129" s="52"/>
      <c r="G129" s="52"/>
      <c r="H129" s="52"/>
      <c r="I129" s="52"/>
      <c r="J129" s="52"/>
      <c r="K129" s="52"/>
      <c r="L129" s="984">
        <v>766</v>
      </c>
      <c r="M129" s="974">
        <v>2250000</v>
      </c>
      <c r="N129" s="52"/>
      <c r="O129" s="52"/>
      <c r="P129" s="733"/>
      <c r="Q129" s="734"/>
      <c r="R129" s="52"/>
      <c r="S129" s="52"/>
      <c r="T129" s="52"/>
      <c r="U129" s="52"/>
      <c r="V129" s="52"/>
      <c r="W129" s="148"/>
      <c r="X129" s="52"/>
    </row>
    <row r="130" spans="1:29" customFormat="1">
      <c r="A130" s="688">
        <f>A129+1</f>
        <v>86</v>
      </c>
      <c r="B130" s="701" t="s">
        <v>999</v>
      </c>
      <c r="C130" s="133">
        <f>D130+M130+O130+Q130+S130+U130+V130+W130+X130</f>
        <v>2250000</v>
      </c>
      <c r="D130" s="284"/>
      <c r="E130" s="52"/>
      <c r="F130" s="52"/>
      <c r="G130" s="52"/>
      <c r="H130" s="52"/>
      <c r="I130" s="52"/>
      <c r="J130" s="52"/>
      <c r="K130" s="52"/>
      <c r="L130" s="984">
        <v>766</v>
      </c>
      <c r="M130" s="974">
        <v>2250000</v>
      </c>
      <c r="N130" s="52"/>
      <c r="O130" s="52"/>
      <c r="P130" s="733"/>
      <c r="Q130" s="734"/>
      <c r="R130" s="52"/>
      <c r="S130" s="52"/>
      <c r="T130" s="52"/>
      <c r="U130" s="52"/>
      <c r="V130" s="52"/>
      <c r="W130" s="148"/>
      <c r="X130" s="52"/>
    </row>
    <row r="131" spans="1:29" s="7" customFormat="1" ht="14.25" customHeight="1">
      <c r="A131" s="1482" t="s">
        <v>518</v>
      </c>
      <c r="B131" s="1482"/>
      <c r="C131" s="284">
        <f>SUM(C128:C130)</f>
        <v>6250000</v>
      </c>
      <c r="D131" s="284">
        <f t="shared" ref="D131:X131" si="26">SUM(D128:D130)</f>
        <v>0</v>
      </c>
      <c r="E131" s="52">
        <f t="shared" si="26"/>
        <v>0</v>
      </c>
      <c r="F131" s="52">
        <f t="shared" si="26"/>
        <v>0</v>
      </c>
      <c r="G131" s="52">
        <f t="shared" si="26"/>
        <v>0</v>
      </c>
      <c r="H131" s="52">
        <f t="shared" si="26"/>
        <v>0</v>
      </c>
      <c r="I131" s="52">
        <f t="shared" si="26"/>
        <v>0</v>
      </c>
      <c r="J131" s="52">
        <f t="shared" si="26"/>
        <v>0</v>
      </c>
      <c r="K131" s="52">
        <f t="shared" si="26"/>
        <v>0</v>
      </c>
      <c r="L131" s="52">
        <f t="shared" si="26"/>
        <v>2219</v>
      </c>
      <c r="M131" s="52">
        <f t="shared" si="26"/>
        <v>6250000</v>
      </c>
      <c r="N131" s="52">
        <f t="shared" si="26"/>
        <v>0</v>
      </c>
      <c r="O131" s="52">
        <f t="shared" si="26"/>
        <v>0</v>
      </c>
      <c r="P131" s="52">
        <f t="shared" si="26"/>
        <v>0</v>
      </c>
      <c r="Q131" s="52">
        <f t="shared" si="26"/>
        <v>0</v>
      </c>
      <c r="R131" s="52">
        <f t="shared" si="26"/>
        <v>0</v>
      </c>
      <c r="S131" s="52">
        <f t="shared" si="26"/>
        <v>0</v>
      </c>
      <c r="T131" s="52">
        <f t="shared" si="26"/>
        <v>0</v>
      </c>
      <c r="U131" s="52">
        <f t="shared" si="26"/>
        <v>0</v>
      </c>
      <c r="V131" s="52">
        <f t="shared" si="26"/>
        <v>0</v>
      </c>
      <c r="W131" s="52">
        <f t="shared" si="26"/>
        <v>0</v>
      </c>
      <c r="X131" s="52">
        <f t="shared" si="26"/>
        <v>0</v>
      </c>
      <c r="Y131" s="9"/>
      <c r="Z131" s="8"/>
      <c r="AA131" s="8"/>
      <c r="AB131" s="8"/>
    </row>
    <row r="132" spans="1:29" s="7" customFormat="1" ht="14.25" customHeight="1">
      <c r="A132" s="1607" t="s">
        <v>1000</v>
      </c>
      <c r="B132" s="1607"/>
      <c r="C132" s="1607"/>
      <c r="D132" s="284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741"/>
      <c r="X132" s="52"/>
      <c r="Y132" s="9"/>
      <c r="Z132" s="8"/>
      <c r="AA132" s="8"/>
      <c r="AB132" s="8"/>
    </row>
    <row r="133" spans="1:29" customFormat="1">
      <c r="A133" s="686">
        <f>A130+1</f>
        <v>87</v>
      </c>
      <c r="B133" s="701" t="s">
        <v>1001</v>
      </c>
      <c r="C133" s="133">
        <f>D133+M133+O133+Q133+S133+U133+V133+W133+X133</f>
        <v>4740000</v>
      </c>
      <c r="D133" s="284">
        <v>1200000</v>
      </c>
      <c r="E133" s="52"/>
      <c r="F133" s="52"/>
      <c r="G133" s="52"/>
      <c r="H133" s="52"/>
      <c r="I133" s="52"/>
      <c r="J133" s="52"/>
      <c r="K133" s="52"/>
      <c r="L133" s="973">
        <v>700</v>
      </c>
      <c r="M133" s="975">
        <v>1600000</v>
      </c>
      <c r="N133" s="52"/>
      <c r="O133" s="52"/>
      <c r="P133" s="985">
        <v>1800</v>
      </c>
      <c r="Q133" s="986">
        <v>1800000</v>
      </c>
      <c r="R133" s="52"/>
      <c r="S133" s="52"/>
      <c r="T133" s="52"/>
      <c r="U133" s="52"/>
      <c r="V133" s="52"/>
      <c r="W133" s="987">
        <v>140000</v>
      </c>
      <c r="X133" s="52"/>
    </row>
    <row r="134" spans="1:29" customFormat="1">
      <c r="A134" s="686">
        <f>A133+1</f>
        <v>88</v>
      </c>
      <c r="B134" s="701" t="s">
        <v>1002</v>
      </c>
      <c r="C134" s="133">
        <f>D134+M134+O134+Q134+S134+U134+V134+W134+X134</f>
        <v>2940000</v>
      </c>
      <c r="D134" s="284">
        <v>1200000</v>
      </c>
      <c r="E134" s="52"/>
      <c r="F134" s="52"/>
      <c r="G134" s="52"/>
      <c r="H134" s="52"/>
      <c r="I134" s="52"/>
      <c r="J134" s="52"/>
      <c r="K134" s="52"/>
      <c r="L134" s="984">
        <v>700</v>
      </c>
      <c r="M134" s="975">
        <v>1600000</v>
      </c>
      <c r="N134" s="52"/>
      <c r="O134" s="52"/>
      <c r="P134" s="733"/>
      <c r="Q134" s="734"/>
      <c r="R134" s="52"/>
      <c r="S134" s="52"/>
      <c r="T134" s="52"/>
      <c r="U134" s="52"/>
      <c r="V134" s="52"/>
      <c r="W134" s="987">
        <v>140000</v>
      </c>
      <c r="X134" s="52"/>
    </row>
    <row r="135" spans="1:29" customFormat="1">
      <c r="A135" s="686">
        <f>A134+1</f>
        <v>89</v>
      </c>
      <c r="B135" s="701" t="s">
        <v>1003</v>
      </c>
      <c r="C135" s="133">
        <f>D135+M135+O135+Q135+S135+U135+V135+W135+X135</f>
        <v>2940000</v>
      </c>
      <c r="D135" s="284">
        <v>1200000</v>
      </c>
      <c r="E135" s="52"/>
      <c r="F135" s="52"/>
      <c r="G135" s="52"/>
      <c r="H135" s="52"/>
      <c r="I135" s="52"/>
      <c r="J135" s="52"/>
      <c r="K135" s="52"/>
      <c r="L135" s="984">
        <v>700</v>
      </c>
      <c r="M135" s="975">
        <v>1600000</v>
      </c>
      <c r="N135" s="52"/>
      <c r="O135" s="52"/>
      <c r="P135" s="733"/>
      <c r="Q135" s="734"/>
      <c r="R135" s="52"/>
      <c r="S135" s="52"/>
      <c r="T135" s="52"/>
      <c r="U135" s="52"/>
      <c r="V135" s="52"/>
      <c r="W135" s="987">
        <v>140000</v>
      </c>
      <c r="X135" s="52"/>
    </row>
    <row r="136" spans="1:29" s="7" customFormat="1" ht="14.25" customHeight="1">
      <c r="A136" s="1482" t="s">
        <v>518</v>
      </c>
      <c r="B136" s="1482"/>
      <c r="C136" s="284">
        <f t="shared" ref="C136:X136" si="27">SUM(C133:C135)</f>
        <v>10620000</v>
      </c>
      <c r="D136" s="284">
        <f t="shared" si="27"/>
        <v>3600000</v>
      </c>
      <c r="E136" s="52">
        <f t="shared" si="27"/>
        <v>0</v>
      </c>
      <c r="F136" s="52">
        <f t="shared" si="27"/>
        <v>0</v>
      </c>
      <c r="G136" s="52">
        <f t="shared" si="27"/>
        <v>0</v>
      </c>
      <c r="H136" s="52">
        <f t="shared" si="27"/>
        <v>0</v>
      </c>
      <c r="I136" s="52">
        <f t="shared" si="27"/>
        <v>0</v>
      </c>
      <c r="J136" s="52">
        <f t="shared" si="27"/>
        <v>0</v>
      </c>
      <c r="K136" s="52">
        <f t="shared" si="27"/>
        <v>0</v>
      </c>
      <c r="L136" s="52">
        <f t="shared" si="27"/>
        <v>2100</v>
      </c>
      <c r="M136" s="52">
        <f t="shared" si="27"/>
        <v>4800000</v>
      </c>
      <c r="N136" s="52">
        <f t="shared" si="27"/>
        <v>0</v>
      </c>
      <c r="O136" s="52">
        <f t="shared" si="27"/>
        <v>0</v>
      </c>
      <c r="P136" s="52">
        <f t="shared" si="27"/>
        <v>1800</v>
      </c>
      <c r="Q136" s="52">
        <f t="shared" si="27"/>
        <v>1800000</v>
      </c>
      <c r="R136" s="52">
        <f t="shared" si="27"/>
        <v>0</v>
      </c>
      <c r="S136" s="52">
        <f t="shared" si="27"/>
        <v>0</v>
      </c>
      <c r="T136" s="52">
        <f t="shared" si="27"/>
        <v>0</v>
      </c>
      <c r="U136" s="52">
        <f t="shared" si="27"/>
        <v>0</v>
      </c>
      <c r="V136" s="52">
        <f t="shared" si="27"/>
        <v>0</v>
      </c>
      <c r="W136" s="52">
        <f t="shared" si="27"/>
        <v>420000</v>
      </c>
      <c r="X136" s="52">
        <f t="shared" si="27"/>
        <v>0</v>
      </c>
      <c r="Y136" s="9">
        <f>E136+F136+G136+H136+I136+K136+M136+O136+Q136+S136+U136+W136+V136+X136</f>
        <v>7020000</v>
      </c>
      <c r="Z136" s="8">
        <f>Y136-C136</f>
        <v>-3600000</v>
      </c>
      <c r="AA136" s="8"/>
      <c r="AB136" s="8"/>
    </row>
    <row r="137" spans="1:29" s="7" customFormat="1" ht="12.75" customHeight="1">
      <c r="A137" s="1497" t="s">
        <v>690</v>
      </c>
      <c r="B137" s="1498"/>
      <c r="C137" s="1499"/>
      <c r="D137" s="1500"/>
      <c r="E137" s="1501"/>
      <c r="F137" s="1501"/>
      <c r="G137" s="1501"/>
      <c r="H137" s="1501"/>
      <c r="I137" s="1501"/>
      <c r="J137" s="1501"/>
      <c r="K137" s="1501"/>
      <c r="L137" s="1501"/>
      <c r="M137" s="1501"/>
      <c r="N137" s="1501"/>
      <c r="O137" s="1501"/>
      <c r="P137" s="1501"/>
      <c r="Q137" s="1501"/>
      <c r="R137" s="1501"/>
      <c r="S137" s="1501"/>
      <c r="T137" s="1501"/>
      <c r="U137" s="1501"/>
      <c r="V137" s="1501"/>
      <c r="W137" s="1501"/>
      <c r="X137" s="1502"/>
      <c r="Y137" s="9"/>
      <c r="Z137" s="8"/>
      <c r="AB137" s="8"/>
      <c r="AC137" s="28"/>
    </row>
    <row r="138" spans="1:29" customFormat="1">
      <c r="A138" s="688">
        <f>A135+1</f>
        <v>90</v>
      </c>
      <c r="B138" s="701" t="s">
        <v>1004</v>
      </c>
      <c r="C138" s="133">
        <f>D138+M138+O138+Q138+S138+U138+V138+W138+X138</f>
        <v>4150000</v>
      </c>
      <c r="D138" s="284">
        <v>1500000</v>
      </c>
      <c r="E138" s="52"/>
      <c r="F138" s="52"/>
      <c r="G138" s="52"/>
      <c r="H138" s="52"/>
      <c r="I138" s="52"/>
      <c r="J138" s="52"/>
      <c r="K138" s="52"/>
      <c r="L138" s="984">
        <v>1300</v>
      </c>
      <c r="M138" s="974">
        <v>2500000</v>
      </c>
      <c r="N138" s="52"/>
      <c r="O138" s="52"/>
      <c r="P138" s="733"/>
      <c r="Q138" s="734"/>
      <c r="R138" s="52"/>
      <c r="S138" s="52"/>
      <c r="T138" s="52"/>
      <c r="U138" s="52"/>
      <c r="V138" s="52"/>
      <c r="W138" s="148">
        <v>150000</v>
      </c>
      <c r="X138" s="52"/>
    </row>
    <row r="139" spans="1:29" s="7" customFormat="1" ht="12.75" customHeight="1">
      <c r="A139" s="261">
        <f>A138+1</f>
        <v>91</v>
      </c>
      <c r="B139" s="695" t="s">
        <v>689</v>
      </c>
      <c r="C139" s="52">
        <f>D139+K139+M139+O139+Q139+S139+U139+V139+W139+X139</f>
        <v>5599992.0800000001</v>
      </c>
      <c r="D139" s="51">
        <f>SUM(E139:I139)</f>
        <v>0</v>
      </c>
      <c r="E139" s="51"/>
      <c r="F139" s="51"/>
      <c r="G139" s="51"/>
      <c r="H139" s="51"/>
      <c r="I139" s="51"/>
      <c r="J139" s="51"/>
      <c r="K139" s="52"/>
      <c r="L139" s="52"/>
      <c r="M139" s="51">
        <v>5599992.0800000001</v>
      </c>
      <c r="N139" s="51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9"/>
      <c r="Z139" s="8"/>
      <c r="AB139" s="8"/>
      <c r="AC139" s="28"/>
    </row>
    <row r="140" spans="1:29" s="7" customFormat="1" ht="12.75" customHeight="1">
      <c r="A140" s="1509" t="s">
        <v>518</v>
      </c>
      <c r="B140" s="1510"/>
      <c r="C140" s="52">
        <f>SUM(C139)</f>
        <v>5599992.0800000001</v>
      </c>
      <c r="D140" s="52">
        <f t="shared" ref="D140:X140" si="28">SUM(D139)</f>
        <v>0</v>
      </c>
      <c r="E140" s="52">
        <f t="shared" si="28"/>
        <v>0</v>
      </c>
      <c r="F140" s="52">
        <f t="shared" si="28"/>
        <v>0</v>
      </c>
      <c r="G140" s="52">
        <f t="shared" si="28"/>
        <v>0</v>
      </c>
      <c r="H140" s="52">
        <f t="shared" si="28"/>
        <v>0</v>
      </c>
      <c r="I140" s="52">
        <f t="shared" si="28"/>
        <v>0</v>
      </c>
      <c r="J140" s="52">
        <f t="shared" si="28"/>
        <v>0</v>
      </c>
      <c r="K140" s="52">
        <f t="shared" si="28"/>
        <v>0</v>
      </c>
      <c r="L140" s="52">
        <f t="shared" si="28"/>
        <v>0</v>
      </c>
      <c r="M140" s="52">
        <f t="shared" si="28"/>
        <v>5599992.0800000001</v>
      </c>
      <c r="N140" s="52">
        <f t="shared" si="28"/>
        <v>0</v>
      </c>
      <c r="O140" s="52">
        <f t="shared" si="28"/>
        <v>0</v>
      </c>
      <c r="P140" s="52">
        <f t="shared" si="28"/>
        <v>0</v>
      </c>
      <c r="Q140" s="52">
        <f t="shared" si="28"/>
        <v>0</v>
      </c>
      <c r="R140" s="52">
        <f t="shared" si="28"/>
        <v>0</v>
      </c>
      <c r="S140" s="52">
        <f t="shared" si="28"/>
        <v>0</v>
      </c>
      <c r="T140" s="52">
        <f t="shared" si="28"/>
        <v>0</v>
      </c>
      <c r="U140" s="52">
        <f t="shared" si="28"/>
        <v>0</v>
      </c>
      <c r="V140" s="52">
        <f t="shared" si="28"/>
        <v>0</v>
      </c>
      <c r="W140" s="52">
        <f t="shared" si="28"/>
        <v>0</v>
      </c>
      <c r="X140" s="52">
        <f t="shared" si="28"/>
        <v>0</v>
      </c>
      <c r="Y140" s="9"/>
      <c r="Z140" s="8"/>
      <c r="AA140" s="8"/>
      <c r="AB140" s="8"/>
      <c r="AC140" s="28"/>
    </row>
    <row r="141" spans="1:29" s="7" customFormat="1" ht="14.25" customHeight="1">
      <c r="A141" s="1486" t="s">
        <v>1005</v>
      </c>
      <c r="B141" s="1486"/>
      <c r="C141" s="1486"/>
      <c r="D141" s="1487"/>
      <c r="E141" s="1487"/>
      <c r="F141" s="1487"/>
      <c r="G141" s="1487"/>
      <c r="H141" s="1487"/>
      <c r="I141" s="1487"/>
      <c r="J141" s="1487"/>
      <c r="K141" s="1487"/>
      <c r="L141" s="1487"/>
      <c r="M141" s="1487"/>
      <c r="N141" s="1487"/>
      <c r="O141" s="1487"/>
      <c r="P141" s="1487"/>
      <c r="Q141" s="1487"/>
      <c r="R141" s="1487"/>
      <c r="S141" s="1487"/>
      <c r="T141" s="1487"/>
      <c r="U141" s="1487"/>
      <c r="V141" s="1487"/>
      <c r="W141" s="1487"/>
      <c r="X141" s="1487"/>
      <c r="Y141" s="9"/>
      <c r="Z141" s="8"/>
    </row>
    <row r="142" spans="1:29" customFormat="1">
      <c r="A142" s="688">
        <f>A139+1</f>
        <v>92</v>
      </c>
      <c r="B142" s="701" t="s">
        <v>1006</v>
      </c>
      <c r="C142" s="133">
        <f>D142+M142+O142+Q142+S142+U142+V142+W142+X142</f>
        <v>1900000</v>
      </c>
      <c r="D142" s="284"/>
      <c r="E142" s="52"/>
      <c r="F142" s="52"/>
      <c r="G142" s="52"/>
      <c r="H142" s="52"/>
      <c r="I142" s="52"/>
      <c r="J142" s="52"/>
      <c r="K142" s="52"/>
      <c r="L142" s="984">
        <v>720</v>
      </c>
      <c r="M142" s="974">
        <v>1900000</v>
      </c>
      <c r="N142" s="52"/>
      <c r="O142" s="52"/>
      <c r="P142" s="733"/>
      <c r="Q142" s="734"/>
      <c r="R142" s="52"/>
      <c r="S142" s="52"/>
      <c r="T142" s="52"/>
      <c r="U142" s="52"/>
      <c r="V142" s="52"/>
      <c r="W142" s="148"/>
      <c r="X142" s="52"/>
    </row>
    <row r="143" spans="1:29" s="7" customFormat="1" ht="14.25" customHeight="1">
      <c r="A143" s="1482" t="s">
        <v>518</v>
      </c>
      <c r="B143" s="1482"/>
      <c r="C143" s="284">
        <f>SUM(C142)</f>
        <v>1900000</v>
      </c>
      <c r="D143" s="284">
        <f t="shared" ref="D143:X143" si="29">SUM(D142)</f>
        <v>0</v>
      </c>
      <c r="E143" s="52">
        <f t="shared" si="29"/>
        <v>0</v>
      </c>
      <c r="F143" s="52">
        <f t="shared" si="29"/>
        <v>0</v>
      </c>
      <c r="G143" s="52">
        <f t="shared" si="29"/>
        <v>0</v>
      </c>
      <c r="H143" s="52">
        <f t="shared" si="29"/>
        <v>0</v>
      </c>
      <c r="I143" s="52">
        <f t="shared" si="29"/>
        <v>0</v>
      </c>
      <c r="J143" s="52">
        <f t="shared" si="29"/>
        <v>0</v>
      </c>
      <c r="K143" s="52">
        <f t="shared" si="29"/>
        <v>0</v>
      </c>
      <c r="L143" s="52">
        <f t="shared" si="29"/>
        <v>720</v>
      </c>
      <c r="M143" s="52">
        <f t="shared" si="29"/>
        <v>1900000</v>
      </c>
      <c r="N143" s="52">
        <f t="shared" si="29"/>
        <v>0</v>
      </c>
      <c r="O143" s="52">
        <f t="shared" si="29"/>
        <v>0</v>
      </c>
      <c r="P143" s="52">
        <f t="shared" si="29"/>
        <v>0</v>
      </c>
      <c r="Q143" s="52">
        <f t="shared" si="29"/>
        <v>0</v>
      </c>
      <c r="R143" s="52">
        <f t="shared" si="29"/>
        <v>0</v>
      </c>
      <c r="S143" s="52">
        <f t="shared" si="29"/>
        <v>0</v>
      </c>
      <c r="T143" s="52">
        <f t="shared" si="29"/>
        <v>0</v>
      </c>
      <c r="U143" s="52">
        <f t="shared" si="29"/>
        <v>0</v>
      </c>
      <c r="V143" s="52">
        <f t="shared" si="29"/>
        <v>0</v>
      </c>
      <c r="W143" s="52">
        <f t="shared" si="29"/>
        <v>0</v>
      </c>
      <c r="X143" s="52">
        <f t="shared" si="29"/>
        <v>0</v>
      </c>
      <c r="Y143" s="9">
        <f>E143+F143+G143+H143+I143+K143+M143+O143+Q143+S143+U143+W143+V143+X143</f>
        <v>1900000</v>
      </c>
      <c r="Z143" s="8">
        <f>Y143-C143</f>
        <v>0</v>
      </c>
      <c r="AA143" s="8"/>
      <c r="AB143" s="8"/>
    </row>
    <row r="144" spans="1:29" s="7" customFormat="1" ht="14.25" customHeight="1">
      <c r="A144" s="1492" t="s">
        <v>608</v>
      </c>
      <c r="B144" s="1493"/>
      <c r="C144" s="61">
        <f>C140</f>
        <v>5599992.0800000001</v>
      </c>
      <c r="D144" s="61">
        <f t="shared" ref="D144:X144" si="30">D140</f>
        <v>0</v>
      </c>
      <c r="E144" s="61">
        <f t="shared" si="30"/>
        <v>0</v>
      </c>
      <c r="F144" s="61">
        <f t="shared" si="30"/>
        <v>0</v>
      </c>
      <c r="G144" s="61">
        <f t="shared" si="30"/>
        <v>0</v>
      </c>
      <c r="H144" s="61">
        <f t="shared" si="30"/>
        <v>0</v>
      </c>
      <c r="I144" s="61">
        <f t="shared" si="30"/>
        <v>0</v>
      </c>
      <c r="J144" s="61">
        <f t="shared" si="30"/>
        <v>0</v>
      </c>
      <c r="K144" s="61">
        <f t="shared" si="30"/>
        <v>0</v>
      </c>
      <c r="L144" s="61">
        <f t="shared" si="30"/>
        <v>0</v>
      </c>
      <c r="M144" s="61">
        <f t="shared" si="30"/>
        <v>5599992.0800000001</v>
      </c>
      <c r="N144" s="61">
        <f t="shared" si="30"/>
        <v>0</v>
      </c>
      <c r="O144" s="61">
        <f t="shared" si="30"/>
        <v>0</v>
      </c>
      <c r="P144" s="61">
        <f t="shared" si="30"/>
        <v>0</v>
      </c>
      <c r="Q144" s="61">
        <f t="shared" si="30"/>
        <v>0</v>
      </c>
      <c r="R144" s="61">
        <f t="shared" si="30"/>
        <v>0</v>
      </c>
      <c r="S144" s="61">
        <f t="shared" si="30"/>
        <v>0</v>
      </c>
      <c r="T144" s="61">
        <f t="shared" si="30"/>
        <v>0</v>
      </c>
      <c r="U144" s="61">
        <f t="shared" si="30"/>
        <v>0</v>
      </c>
      <c r="V144" s="61">
        <f t="shared" si="30"/>
        <v>0</v>
      </c>
      <c r="W144" s="61">
        <f t="shared" si="30"/>
        <v>0</v>
      </c>
      <c r="X144" s="61">
        <f t="shared" si="30"/>
        <v>0</v>
      </c>
      <c r="Y144" s="9"/>
      <c r="Z144" s="8"/>
      <c r="AA144" s="8"/>
      <c r="AB144" s="8"/>
      <c r="AC144" s="28"/>
    </row>
    <row r="145" spans="1:31" s="7" customFormat="1" ht="12.75" customHeight="1">
      <c r="A145" s="1488" t="s">
        <v>516</v>
      </c>
      <c r="B145" s="1602"/>
      <c r="C145" s="1602"/>
      <c r="D145" s="1602"/>
      <c r="E145" s="1602"/>
      <c r="F145" s="1602"/>
      <c r="G145" s="1602"/>
      <c r="H145" s="1602"/>
      <c r="I145" s="1602"/>
      <c r="J145" s="1602"/>
      <c r="K145" s="1602"/>
      <c r="L145" s="1602"/>
      <c r="M145" s="1602"/>
      <c r="N145" s="1602"/>
      <c r="O145" s="1602"/>
      <c r="P145" s="1602"/>
      <c r="Q145" s="1602"/>
      <c r="R145" s="1602"/>
      <c r="S145" s="1602"/>
      <c r="T145" s="1602"/>
      <c r="U145" s="1602"/>
      <c r="V145" s="1602"/>
      <c r="W145" s="1602"/>
      <c r="X145" s="1609"/>
      <c r="Y145" s="9"/>
      <c r="Z145" s="8"/>
      <c r="AB145" s="8"/>
      <c r="AC145" s="28"/>
    </row>
    <row r="146" spans="1:31" s="22" customFormat="1" ht="9.75" customHeight="1">
      <c r="A146" s="1519" t="s">
        <v>517</v>
      </c>
      <c r="B146" s="1520"/>
      <c r="C146" s="1521"/>
      <c r="D146" s="1480"/>
      <c r="E146" s="1514"/>
      <c r="F146" s="1514"/>
      <c r="G146" s="1514"/>
      <c r="H146" s="1514"/>
      <c r="I146" s="1514"/>
      <c r="J146" s="1514"/>
      <c r="K146" s="1514"/>
      <c r="L146" s="1514"/>
      <c r="M146" s="1514"/>
      <c r="N146" s="1514"/>
      <c r="O146" s="1514"/>
      <c r="P146" s="1514"/>
      <c r="Q146" s="1514"/>
      <c r="R146" s="1514"/>
      <c r="S146" s="1514"/>
      <c r="T146" s="1514"/>
      <c r="U146" s="1514"/>
      <c r="V146" s="1514"/>
      <c r="W146" s="1514"/>
      <c r="X146" s="1515"/>
      <c r="Y146" s="24"/>
      <c r="Z146" s="23"/>
      <c r="AB146" s="8"/>
      <c r="AC146" s="27"/>
    </row>
    <row r="147" spans="1:31" s="57" customFormat="1" ht="12.75" customHeight="1">
      <c r="A147" s="55">
        <f>A142+1</f>
        <v>93</v>
      </c>
      <c r="B147" s="695" t="s">
        <v>691</v>
      </c>
      <c r="C147" s="52">
        <f>D147+K147+M147+O147+Q147+S147+U147+V147+W147+X147</f>
        <v>9580618.2400000002</v>
      </c>
      <c r="D147" s="52">
        <f>SUM(E147:I147)</f>
        <v>9580618.2400000002</v>
      </c>
      <c r="E147" s="51">
        <v>1077688.1000000001</v>
      </c>
      <c r="F147" s="52">
        <v>5323935.8</v>
      </c>
      <c r="G147" s="52">
        <v>804532.26</v>
      </c>
      <c r="H147" s="52">
        <v>1735854.34</v>
      </c>
      <c r="I147" s="52">
        <v>638607.74</v>
      </c>
      <c r="J147" s="60"/>
      <c r="K147" s="60"/>
      <c r="L147" s="62"/>
      <c r="M147" s="52"/>
      <c r="N147" s="52"/>
      <c r="O147" s="52"/>
      <c r="P147" s="62"/>
      <c r="Q147" s="52"/>
      <c r="R147" s="60"/>
      <c r="S147" s="60"/>
      <c r="T147" s="52"/>
      <c r="U147" s="52"/>
      <c r="V147" s="60"/>
      <c r="W147" s="52"/>
      <c r="X147" s="51"/>
      <c r="Y147" s="496"/>
      <c r="Z147" s="497"/>
      <c r="AA147" s="497"/>
      <c r="AB147" s="497"/>
      <c r="AC147" s="1061"/>
    </row>
    <row r="148" spans="1:31" s="57" customFormat="1" ht="12.75" customHeight="1">
      <c r="A148" s="55">
        <f>A147+1</f>
        <v>94</v>
      </c>
      <c r="B148" s="695" t="s">
        <v>692</v>
      </c>
      <c r="C148" s="52">
        <f>D148+K148+M148+O148+Q148+S148+U148+V148+W148+X148</f>
        <v>9468907.6399999987</v>
      </c>
      <c r="D148" s="52">
        <f>SUM(E148:I148)</f>
        <v>9468907.6399999987</v>
      </c>
      <c r="E148" s="51">
        <v>1077688.1000000001</v>
      </c>
      <c r="F148" s="52">
        <v>5410808.5800000001</v>
      </c>
      <c r="G148" s="52">
        <v>765303.16</v>
      </c>
      <c r="H148" s="52">
        <v>1566276.54</v>
      </c>
      <c r="I148" s="52">
        <v>648831.26</v>
      </c>
      <c r="J148" s="60"/>
      <c r="K148" s="60"/>
      <c r="L148" s="62"/>
      <c r="M148" s="52"/>
      <c r="N148" s="52"/>
      <c r="O148" s="52"/>
      <c r="P148" s="62"/>
      <c r="Q148" s="52"/>
      <c r="R148" s="60"/>
      <c r="S148" s="60"/>
      <c r="T148" s="52"/>
      <c r="U148" s="52"/>
      <c r="V148" s="60"/>
      <c r="W148" s="52"/>
      <c r="X148" s="51"/>
      <c r="Y148" s="496"/>
      <c r="Z148" s="497"/>
      <c r="AA148" s="497"/>
      <c r="AB148" s="497"/>
      <c r="AC148" s="1061"/>
    </row>
    <row r="149" spans="1:31" s="57" customFormat="1" ht="12.75" customHeight="1">
      <c r="A149" s="55">
        <f>A148+1</f>
        <v>95</v>
      </c>
      <c r="B149" s="695" t="s">
        <v>693</v>
      </c>
      <c r="C149" s="52">
        <f>D149+K149+M149+O149+Q149+S149+U149+V149+W149+X149</f>
        <v>9528635.6999999993</v>
      </c>
      <c r="D149" s="52">
        <f>SUM(E149:I149)</f>
        <v>9528635.6999999993</v>
      </c>
      <c r="E149" s="51">
        <v>1077688.1000000001</v>
      </c>
      <c r="F149" s="52">
        <v>5271953.26</v>
      </c>
      <c r="G149" s="52">
        <v>804532.26</v>
      </c>
      <c r="H149" s="52">
        <v>1735854.34</v>
      </c>
      <c r="I149" s="52">
        <v>638607.74</v>
      </c>
      <c r="J149" s="60"/>
      <c r="K149" s="60"/>
      <c r="L149" s="62"/>
      <c r="M149" s="52"/>
      <c r="N149" s="52"/>
      <c r="O149" s="52"/>
      <c r="P149" s="62"/>
      <c r="Q149" s="52"/>
      <c r="R149" s="60"/>
      <c r="S149" s="60"/>
      <c r="T149" s="52"/>
      <c r="U149" s="52"/>
      <c r="V149" s="60"/>
      <c r="W149" s="52"/>
      <c r="X149" s="51"/>
      <c r="Y149" s="496"/>
      <c r="Z149" s="497"/>
      <c r="AA149" s="497"/>
      <c r="AB149" s="497"/>
      <c r="AC149" s="1061"/>
    </row>
    <row r="150" spans="1:31" s="57" customFormat="1" ht="12.75" customHeight="1">
      <c r="A150" s="55">
        <f>A149+1</f>
        <v>96</v>
      </c>
      <c r="B150" s="695" t="s">
        <v>694</v>
      </c>
      <c r="C150" s="52">
        <f>D150+K150+M150+O150+Q150+S150+U150+V150+W150+X150</f>
        <v>9603100.7799999993</v>
      </c>
      <c r="D150" s="52">
        <f>SUM(E150:I150)</f>
        <v>9603100.7799999993</v>
      </c>
      <c r="E150" s="51">
        <v>1077688.1000000001</v>
      </c>
      <c r="F150" s="52">
        <v>5346418.34</v>
      </c>
      <c r="G150" s="52">
        <v>804532.26</v>
      </c>
      <c r="H150" s="52">
        <v>1735854.34</v>
      </c>
      <c r="I150" s="52">
        <v>638607.74</v>
      </c>
      <c r="J150" s="60"/>
      <c r="K150" s="60"/>
      <c r="L150" s="62"/>
      <c r="M150" s="52"/>
      <c r="N150" s="52"/>
      <c r="O150" s="52"/>
      <c r="P150" s="62"/>
      <c r="Q150" s="52"/>
      <c r="R150" s="60"/>
      <c r="S150" s="60"/>
      <c r="T150" s="52"/>
      <c r="U150" s="52"/>
      <c r="V150" s="60"/>
      <c r="W150" s="52"/>
      <c r="X150" s="51"/>
      <c r="Y150" s="496"/>
      <c r="Z150" s="497"/>
      <c r="AA150" s="497"/>
      <c r="AB150" s="497"/>
      <c r="AC150" s="1061"/>
    </row>
    <row r="151" spans="1:31" s="7" customFormat="1" ht="15" customHeight="1">
      <c r="A151" s="1509" t="s">
        <v>518</v>
      </c>
      <c r="B151" s="1510"/>
      <c r="C151" s="52">
        <f>SUM(C147:C150)</f>
        <v>38181262.359999999</v>
      </c>
      <c r="D151" s="52">
        <f t="shared" ref="D151:X151" si="31">SUM(D147:D150)</f>
        <v>38181262.359999999</v>
      </c>
      <c r="E151" s="52">
        <f t="shared" si="31"/>
        <v>4310752.4000000004</v>
      </c>
      <c r="F151" s="52">
        <f t="shared" si="31"/>
        <v>21353115.979999997</v>
      </c>
      <c r="G151" s="52">
        <f t="shared" si="31"/>
        <v>3178899.9399999995</v>
      </c>
      <c r="H151" s="52">
        <f t="shared" si="31"/>
        <v>6773839.5599999996</v>
      </c>
      <c r="I151" s="52">
        <f t="shared" si="31"/>
        <v>2564654.48</v>
      </c>
      <c r="J151" s="52">
        <f t="shared" si="31"/>
        <v>0</v>
      </c>
      <c r="K151" s="52">
        <f t="shared" si="31"/>
        <v>0</v>
      </c>
      <c r="L151" s="52">
        <f t="shared" si="31"/>
        <v>0</v>
      </c>
      <c r="M151" s="52">
        <f t="shared" si="31"/>
        <v>0</v>
      </c>
      <c r="N151" s="52">
        <f t="shared" si="31"/>
        <v>0</v>
      </c>
      <c r="O151" s="52">
        <f t="shared" si="31"/>
        <v>0</v>
      </c>
      <c r="P151" s="52">
        <f t="shared" si="31"/>
        <v>0</v>
      </c>
      <c r="Q151" s="52">
        <f t="shared" si="31"/>
        <v>0</v>
      </c>
      <c r="R151" s="52">
        <f t="shared" si="31"/>
        <v>0</v>
      </c>
      <c r="S151" s="52">
        <f t="shared" si="31"/>
        <v>0</v>
      </c>
      <c r="T151" s="52">
        <f t="shared" si="31"/>
        <v>0</v>
      </c>
      <c r="U151" s="52">
        <f t="shared" si="31"/>
        <v>0</v>
      </c>
      <c r="V151" s="52">
        <f t="shared" si="31"/>
        <v>0</v>
      </c>
      <c r="W151" s="52">
        <f t="shared" si="31"/>
        <v>0</v>
      </c>
      <c r="X151" s="52">
        <f t="shared" si="31"/>
        <v>0</v>
      </c>
      <c r="Y151" s="9"/>
      <c r="Z151" s="8"/>
      <c r="AA151" s="8"/>
      <c r="AB151" s="8"/>
      <c r="AC151" s="28"/>
      <c r="AE151" s="28"/>
    </row>
    <row r="152" spans="1:31" s="7" customFormat="1" ht="15" customHeight="1">
      <c r="A152" s="661" t="s">
        <v>1025</v>
      </c>
      <c r="B152" s="70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9"/>
      <c r="Z152" s="8"/>
      <c r="AA152" s="8"/>
      <c r="AB152" s="8"/>
      <c r="AC152" s="28"/>
      <c r="AE152" s="28"/>
    </row>
    <row r="153" spans="1:31" s="7" customFormat="1" ht="17.25" customHeight="1">
      <c r="A153" s="688">
        <f>A150+1</f>
        <v>97</v>
      </c>
      <c r="B153" s="695" t="s">
        <v>1007</v>
      </c>
      <c r="C153" s="284">
        <f t="shared" ref="C153:C162" si="32">D153+K153+M153+O153+Q153+S153+U153+V153+W153+X153</f>
        <v>10000000</v>
      </c>
      <c r="D153" s="284">
        <f>E153+F153+G153+H153+I153</f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5">
        <v>5</v>
      </c>
      <c r="K153" s="970">
        <v>10000000</v>
      </c>
      <c r="L153" s="52">
        <v>0</v>
      </c>
      <c r="M153" s="52">
        <v>0</v>
      </c>
      <c r="N153" s="51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1">
        <v>0</v>
      </c>
      <c r="W153" s="52">
        <v>0</v>
      </c>
      <c r="X153" s="52">
        <v>0</v>
      </c>
      <c r="Y153" s="9"/>
      <c r="Z153" s="8"/>
    </row>
    <row r="154" spans="1:31" s="7" customFormat="1" ht="13.5" customHeight="1">
      <c r="A154" s="688">
        <f>A153+1</f>
        <v>98</v>
      </c>
      <c r="B154" s="695" t="s">
        <v>1008</v>
      </c>
      <c r="C154" s="284">
        <f t="shared" si="32"/>
        <v>3000000</v>
      </c>
      <c r="D154" s="284">
        <f t="shared" ref="D154:D160" si="33">E154+F154+G154+H154+I154</f>
        <v>3000000</v>
      </c>
      <c r="E154" s="52">
        <v>0</v>
      </c>
      <c r="F154" s="52">
        <v>0</v>
      </c>
      <c r="G154" s="970">
        <v>3000000</v>
      </c>
      <c r="H154" s="52">
        <v>0</v>
      </c>
      <c r="I154" s="52">
        <v>0</v>
      </c>
      <c r="J154" s="55">
        <v>0</v>
      </c>
      <c r="K154" s="52">
        <v>0</v>
      </c>
      <c r="L154" s="62">
        <v>0</v>
      </c>
      <c r="M154" s="52">
        <v>0</v>
      </c>
      <c r="N154" s="51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1">
        <v>0</v>
      </c>
      <c r="W154" s="52">
        <v>0</v>
      </c>
      <c r="X154" s="52">
        <v>0</v>
      </c>
      <c r="Y154" s="9"/>
      <c r="Z154" s="8"/>
    </row>
    <row r="155" spans="1:31" s="7" customFormat="1" ht="13.5" customHeight="1">
      <c r="A155" s="688">
        <f t="shared" ref="A155:A170" si="34">A154+1</f>
        <v>99</v>
      </c>
      <c r="B155" s="695" t="s">
        <v>1009</v>
      </c>
      <c r="C155" s="284">
        <f t="shared" si="32"/>
        <v>6000000</v>
      </c>
      <c r="D155" s="284">
        <f t="shared" si="33"/>
        <v>6000000</v>
      </c>
      <c r="E155" s="52">
        <v>0</v>
      </c>
      <c r="F155" s="970">
        <v>6000000</v>
      </c>
      <c r="G155" s="52">
        <v>0</v>
      </c>
      <c r="H155" s="52">
        <v>0</v>
      </c>
      <c r="I155" s="52">
        <v>0</v>
      </c>
      <c r="J155" s="55">
        <v>0</v>
      </c>
      <c r="K155" s="52">
        <v>0</v>
      </c>
      <c r="L155" s="62">
        <v>0</v>
      </c>
      <c r="M155" s="52">
        <v>0</v>
      </c>
      <c r="N155" s="51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1">
        <v>0</v>
      </c>
      <c r="W155" s="52">
        <v>0</v>
      </c>
      <c r="X155" s="52">
        <v>0</v>
      </c>
      <c r="Y155" s="9"/>
      <c r="Z155" s="8"/>
    </row>
    <row r="156" spans="1:31" s="7" customFormat="1" ht="13.5" customHeight="1">
      <c r="A156" s="688">
        <f t="shared" si="34"/>
        <v>100</v>
      </c>
      <c r="B156" s="695" t="s">
        <v>1010</v>
      </c>
      <c r="C156" s="284">
        <f t="shared" si="32"/>
        <v>1500000</v>
      </c>
      <c r="D156" s="284">
        <f t="shared" si="33"/>
        <v>1500000</v>
      </c>
      <c r="E156" s="52">
        <v>0</v>
      </c>
      <c r="F156" s="52">
        <v>0</v>
      </c>
      <c r="G156" s="970">
        <v>1500000</v>
      </c>
      <c r="H156" s="52">
        <v>0</v>
      </c>
      <c r="I156" s="52">
        <v>0</v>
      </c>
      <c r="J156" s="55">
        <v>0</v>
      </c>
      <c r="K156" s="52">
        <v>0</v>
      </c>
      <c r="L156" s="62">
        <v>0</v>
      </c>
      <c r="M156" s="52">
        <v>0</v>
      </c>
      <c r="N156" s="51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1">
        <v>0</v>
      </c>
      <c r="W156" s="52">
        <v>0</v>
      </c>
      <c r="X156" s="52">
        <v>0</v>
      </c>
      <c r="Y156" s="9"/>
      <c r="Z156" s="8"/>
    </row>
    <row r="157" spans="1:31" s="7" customFormat="1" ht="13.5" customHeight="1">
      <c r="A157" s="688">
        <f t="shared" si="34"/>
        <v>101</v>
      </c>
      <c r="B157" s="695" t="s">
        <v>1011</v>
      </c>
      <c r="C157" s="284">
        <f t="shared" si="32"/>
        <v>5600000</v>
      </c>
      <c r="D157" s="284">
        <f t="shared" si="33"/>
        <v>2000000</v>
      </c>
      <c r="E157" s="52">
        <v>0</v>
      </c>
      <c r="F157" s="52">
        <v>0</v>
      </c>
      <c r="G157" s="970">
        <v>2000000</v>
      </c>
      <c r="H157" s="52">
        <v>0</v>
      </c>
      <c r="I157" s="52">
        <v>0</v>
      </c>
      <c r="J157" s="55">
        <v>0</v>
      </c>
      <c r="K157" s="52">
        <v>0</v>
      </c>
      <c r="L157" s="62">
        <v>0</v>
      </c>
      <c r="M157" s="52">
        <v>0</v>
      </c>
      <c r="N157" s="51">
        <v>0</v>
      </c>
      <c r="O157" s="52">
        <v>0</v>
      </c>
      <c r="P157" s="970">
        <v>2256</v>
      </c>
      <c r="Q157" s="970">
        <v>3600000</v>
      </c>
      <c r="R157" s="52">
        <v>0</v>
      </c>
      <c r="S157" s="52">
        <v>0</v>
      </c>
      <c r="T157" s="52">
        <v>0</v>
      </c>
      <c r="U157" s="52">
        <v>0</v>
      </c>
      <c r="V157" s="51">
        <v>0</v>
      </c>
      <c r="W157" s="52">
        <v>0</v>
      </c>
      <c r="X157" s="52">
        <v>0</v>
      </c>
      <c r="Y157" s="9"/>
      <c r="Z157" s="8"/>
    </row>
    <row r="158" spans="1:31" s="7" customFormat="1" ht="13.5" customHeight="1">
      <c r="A158" s="688">
        <f t="shared" si="34"/>
        <v>102</v>
      </c>
      <c r="B158" s="695" t="s">
        <v>1012</v>
      </c>
      <c r="C158" s="284">
        <f t="shared" si="32"/>
        <v>2300000</v>
      </c>
      <c r="D158" s="284">
        <f t="shared" si="33"/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5">
        <v>0</v>
      </c>
      <c r="K158" s="52">
        <v>0</v>
      </c>
      <c r="L158" s="62">
        <v>0</v>
      </c>
      <c r="M158" s="52">
        <v>0</v>
      </c>
      <c r="N158" s="51">
        <v>0</v>
      </c>
      <c r="O158" s="52">
        <v>0</v>
      </c>
      <c r="P158" s="970">
        <v>1454</v>
      </c>
      <c r="Q158" s="970">
        <v>2300000</v>
      </c>
      <c r="R158" s="52">
        <v>0</v>
      </c>
      <c r="S158" s="52">
        <v>0</v>
      </c>
      <c r="T158" s="52">
        <v>0</v>
      </c>
      <c r="U158" s="52">
        <v>0</v>
      </c>
      <c r="V158" s="51">
        <v>0</v>
      </c>
      <c r="W158" s="52">
        <v>0</v>
      </c>
      <c r="X158" s="52">
        <v>0</v>
      </c>
      <c r="Y158" s="9"/>
      <c r="Z158" s="8"/>
    </row>
    <row r="159" spans="1:31" s="7" customFormat="1" ht="13.5" customHeight="1">
      <c r="A159" s="688">
        <f t="shared" si="34"/>
        <v>103</v>
      </c>
      <c r="B159" s="695" t="s">
        <v>1013</v>
      </c>
      <c r="C159" s="284">
        <f t="shared" si="32"/>
        <v>3600000</v>
      </c>
      <c r="D159" s="284">
        <f t="shared" si="33"/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5">
        <v>0</v>
      </c>
      <c r="K159" s="52">
        <v>0</v>
      </c>
      <c r="L159" s="62">
        <v>0</v>
      </c>
      <c r="M159" s="52">
        <v>0</v>
      </c>
      <c r="N159" s="51">
        <v>0</v>
      </c>
      <c r="O159" s="52">
        <v>0</v>
      </c>
      <c r="P159" s="970">
        <v>2273</v>
      </c>
      <c r="Q159" s="970">
        <v>3600000</v>
      </c>
      <c r="R159" s="52">
        <v>0</v>
      </c>
      <c r="S159" s="52">
        <v>0</v>
      </c>
      <c r="T159" s="52">
        <v>0</v>
      </c>
      <c r="U159" s="52">
        <v>0</v>
      </c>
      <c r="V159" s="51">
        <v>0</v>
      </c>
      <c r="W159" s="52">
        <v>0</v>
      </c>
      <c r="X159" s="52">
        <v>0</v>
      </c>
      <c r="Y159" s="9"/>
      <c r="Z159" s="8"/>
    </row>
    <row r="160" spans="1:31" s="7" customFormat="1" ht="13.5" customHeight="1">
      <c r="A160" s="688">
        <f t="shared" si="34"/>
        <v>104</v>
      </c>
      <c r="B160" s="695" t="s">
        <v>1014</v>
      </c>
      <c r="C160" s="284">
        <f t="shared" si="32"/>
        <v>3000000</v>
      </c>
      <c r="D160" s="284">
        <f t="shared" si="33"/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5">
        <v>0</v>
      </c>
      <c r="K160" s="52">
        <v>0</v>
      </c>
      <c r="L160" s="62">
        <v>0</v>
      </c>
      <c r="M160" s="52">
        <v>0</v>
      </c>
      <c r="N160" s="51">
        <v>0</v>
      </c>
      <c r="O160" s="52">
        <v>0</v>
      </c>
      <c r="P160" s="970">
        <v>2091</v>
      </c>
      <c r="Q160" s="970">
        <v>3000000</v>
      </c>
      <c r="R160" s="52">
        <v>0</v>
      </c>
      <c r="S160" s="52">
        <v>0</v>
      </c>
      <c r="T160" s="52">
        <v>0</v>
      </c>
      <c r="U160" s="52">
        <v>0</v>
      </c>
      <c r="V160" s="51">
        <v>0</v>
      </c>
      <c r="W160" s="52">
        <v>0</v>
      </c>
      <c r="X160" s="52">
        <v>0</v>
      </c>
      <c r="Y160" s="9"/>
      <c r="Z160" s="8"/>
    </row>
    <row r="161" spans="1:31" s="7" customFormat="1" ht="13.5" customHeight="1">
      <c r="A161" s="688">
        <f t="shared" si="34"/>
        <v>105</v>
      </c>
      <c r="B161" s="695" t="s">
        <v>1015</v>
      </c>
      <c r="C161" s="284">
        <f t="shared" si="32"/>
        <v>500000</v>
      </c>
      <c r="D161" s="284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5">
        <v>0</v>
      </c>
      <c r="K161" s="52">
        <v>0</v>
      </c>
      <c r="L161" s="62">
        <v>0</v>
      </c>
      <c r="M161" s="52">
        <v>0</v>
      </c>
      <c r="N161" s="51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1">
        <v>0</v>
      </c>
      <c r="W161" s="333">
        <v>500000</v>
      </c>
      <c r="X161" s="52">
        <v>0</v>
      </c>
      <c r="Y161" s="9"/>
      <c r="Z161" s="8"/>
    </row>
    <row r="162" spans="1:31" s="7" customFormat="1" ht="13.5" customHeight="1">
      <c r="A162" s="688">
        <f t="shared" si="34"/>
        <v>106</v>
      </c>
      <c r="B162" s="695" t="s">
        <v>1016</v>
      </c>
      <c r="C162" s="284">
        <f t="shared" si="32"/>
        <v>2500000</v>
      </c>
      <c r="D162" s="284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5">
        <v>0</v>
      </c>
      <c r="K162" s="52">
        <v>0</v>
      </c>
      <c r="L162" s="988">
        <v>730</v>
      </c>
      <c r="M162" s="970">
        <v>2500000</v>
      </c>
      <c r="N162" s="51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1">
        <v>0</v>
      </c>
      <c r="W162" s="52">
        <v>0</v>
      </c>
      <c r="X162" s="52">
        <v>0</v>
      </c>
      <c r="Y162" s="9"/>
      <c r="Z162" s="8"/>
    </row>
    <row r="163" spans="1:31" s="7" customFormat="1" ht="13.5" customHeight="1">
      <c r="A163" s="688">
        <f t="shared" si="34"/>
        <v>107</v>
      </c>
      <c r="B163" s="695" t="s">
        <v>1017</v>
      </c>
      <c r="C163" s="284">
        <f t="shared" ref="C163:C170" si="35">D163+K163+M163+O163+Q163+S163+U163+V163+W163+X163</f>
        <v>10000000</v>
      </c>
      <c r="D163" s="284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5">
        <v>0</v>
      </c>
      <c r="K163" s="52">
        <v>0</v>
      </c>
      <c r="L163" s="62">
        <v>0</v>
      </c>
      <c r="M163" s="52">
        <v>0</v>
      </c>
      <c r="N163" s="51">
        <v>0</v>
      </c>
      <c r="O163" s="52">
        <v>0</v>
      </c>
      <c r="P163" s="970">
        <v>1790</v>
      </c>
      <c r="Q163" s="970">
        <v>10000000</v>
      </c>
      <c r="R163" s="52">
        <v>0</v>
      </c>
      <c r="S163" s="52">
        <v>0</v>
      </c>
      <c r="T163" s="52">
        <v>0</v>
      </c>
      <c r="U163" s="52">
        <v>0</v>
      </c>
      <c r="V163" s="51">
        <v>0</v>
      </c>
      <c r="W163" s="52">
        <v>0</v>
      </c>
      <c r="X163" s="52">
        <v>0</v>
      </c>
      <c r="Y163" s="9"/>
      <c r="Z163" s="8"/>
    </row>
    <row r="164" spans="1:31" s="7" customFormat="1" ht="13.5" customHeight="1">
      <c r="A164" s="688">
        <f>A163+1</f>
        <v>108</v>
      </c>
      <c r="B164" s="703" t="s">
        <v>1018</v>
      </c>
      <c r="C164" s="284">
        <f t="shared" si="35"/>
        <v>2000000</v>
      </c>
      <c r="D164" s="284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5">
        <v>0</v>
      </c>
      <c r="K164" s="52">
        <v>0</v>
      </c>
      <c r="L164" s="62">
        <v>0</v>
      </c>
      <c r="M164" s="52">
        <v>0</v>
      </c>
      <c r="N164" s="51">
        <v>0</v>
      </c>
      <c r="O164" s="52">
        <v>0</v>
      </c>
      <c r="P164" s="970">
        <v>1157</v>
      </c>
      <c r="Q164" s="970">
        <v>2000000</v>
      </c>
      <c r="R164" s="52">
        <v>0</v>
      </c>
      <c r="S164" s="52">
        <v>0</v>
      </c>
      <c r="T164" s="52">
        <v>0</v>
      </c>
      <c r="U164" s="52">
        <v>0</v>
      </c>
      <c r="V164" s="51">
        <v>0</v>
      </c>
      <c r="W164" s="52">
        <v>0</v>
      </c>
      <c r="X164" s="52">
        <v>0</v>
      </c>
      <c r="Y164" s="9"/>
      <c r="Z164" s="8"/>
    </row>
    <row r="165" spans="1:31" s="7" customFormat="1" ht="13.5" customHeight="1">
      <c r="A165" s="688">
        <f t="shared" si="34"/>
        <v>109</v>
      </c>
      <c r="B165" s="695" t="s">
        <v>1019</v>
      </c>
      <c r="C165" s="284">
        <f t="shared" si="35"/>
        <v>2100000</v>
      </c>
      <c r="D165" s="284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5">
        <v>0</v>
      </c>
      <c r="K165" s="52">
        <v>0</v>
      </c>
      <c r="L165" s="988">
        <v>590</v>
      </c>
      <c r="M165" s="970">
        <v>2100000</v>
      </c>
      <c r="N165" s="51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1">
        <v>0</v>
      </c>
      <c r="W165" s="52">
        <v>0</v>
      </c>
      <c r="X165" s="52">
        <v>0</v>
      </c>
      <c r="Y165" s="9"/>
      <c r="Z165" s="8"/>
    </row>
    <row r="166" spans="1:31" s="7" customFormat="1" ht="13.5" customHeight="1">
      <c r="A166" s="688">
        <f t="shared" si="34"/>
        <v>110</v>
      </c>
      <c r="B166" s="704" t="s">
        <v>1020</v>
      </c>
      <c r="C166" s="284">
        <f t="shared" si="35"/>
        <v>1500000</v>
      </c>
      <c r="D166" s="284">
        <v>0</v>
      </c>
      <c r="E166" s="52">
        <v>0</v>
      </c>
      <c r="F166" s="52">
        <v>0</v>
      </c>
      <c r="G166" s="52">
        <v>0</v>
      </c>
      <c r="H166" s="52">
        <v>0</v>
      </c>
      <c r="I166" s="52">
        <v>0</v>
      </c>
      <c r="J166" s="55">
        <v>0</v>
      </c>
      <c r="K166" s="52">
        <v>0</v>
      </c>
      <c r="L166" s="988">
        <v>419</v>
      </c>
      <c r="M166" s="970">
        <v>1500000</v>
      </c>
      <c r="N166" s="51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1">
        <v>0</v>
      </c>
      <c r="W166" s="52">
        <v>0</v>
      </c>
      <c r="X166" s="52">
        <v>0</v>
      </c>
      <c r="Y166" s="9"/>
      <c r="Z166" s="8"/>
    </row>
    <row r="167" spans="1:31" s="7" customFormat="1" ht="13.5" customHeight="1">
      <c r="A167" s="688">
        <f t="shared" si="34"/>
        <v>111</v>
      </c>
      <c r="B167" s="695" t="s">
        <v>1021</v>
      </c>
      <c r="C167" s="284">
        <f t="shared" si="35"/>
        <v>1500000</v>
      </c>
      <c r="D167" s="284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0</v>
      </c>
      <c r="J167" s="55">
        <v>0</v>
      </c>
      <c r="K167" s="52">
        <v>0</v>
      </c>
      <c r="L167" s="988">
        <v>422</v>
      </c>
      <c r="M167" s="970">
        <v>1500000</v>
      </c>
      <c r="N167" s="51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1">
        <v>0</v>
      </c>
      <c r="W167" s="52">
        <v>0</v>
      </c>
      <c r="X167" s="52">
        <v>0</v>
      </c>
      <c r="Y167" s="9"/>
      <c r="Z167" s="8"/>
    </row>
    <row r="168" spans="1:31" s="7" customFormat="1" ht="13.5" customHeight="1">
      <c r="A168" s="688">
        <f t="shared" si="34"/>
        <v>112</v>
      </c>
      <c r="B168" s="695" t="s">
        <v>1022</v>
      </c>
      <c r="C168" s="284">
        <f t="shared" si="35"/>
        <v>1500000</v>
      </c>
      <c r="D168" s="284">
        <v>0</v>
      </c>
      <c r="E168" s="52">
        <v>0</v>
      </c>
      <c r="F168" s="52">
        <v>0</v>
      </c>
      <c r="G168" s="52">
        <v>0</v>
      </c>
      <c r="H168" s="52">
        <v>0</v>
      </c>
      <c r="I168" s="52">
        <v>0</v>
      </c>
      <c r="J168" s="55">
        <v>0</v>
      </c>
      <c r="K168" s="52">
        <v>0</v>
      </c>
      <c r="L168" s="988">
        <v>420</v>
      </c>
      <c r="M168" s="970">
        <v>1500000</v>
      </c>
      <c r="N168" s="51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1">
        <v>0</v>
      </c>
      <c r="W168" s="52">
        <v>0</v>
      </c>
      <c r="X168" s="52">
        <v>0</v>
      </c>
      <c r="Y168" s="9"/>
      <c r="Z168" s="8"/>
    </row>
    <row r="169" spans="1:31" s="7" customFormat="1" ht="13.5" customHeight="1">
      <c r="A169" s="688">
        <f t="shared" si="34"/>
        <v>113</v>
      </c>
      <c r="B169" s="695" t="s">
        <v>1023</v>
      </c>
      <c r="C169" s="284">
        <f t="shared" si="35"/>
        <v>1500000</v>
      </c>
      <c r="D169" s="284">
        <v>0</v>
      </c>
      <c r="E169" s="52">
        <v>0</v>
      </c>
      <c r="F169" s="52">
        <v>0</v>
      </c>
      <c r="G169" s="52">
        <v>0</v>
      </c>
      <c r="H169" s="52">
        <v>0</v>
      </c>
      <c r="I169" s="52">
        <v>0</v>
      </c>
      <c r="J169" s="55">
        <v>0</v>
      </c>
      <c r="K169" s="52">
        <v>0</v>
      </c>
      <c r="L169" s="988">
        <v>418</v>
      </c>
      <c r="M169" s="970">
        <v>1500000</v>
      </c>
      <c r="N169" s="51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1">
        <v>0</v>
      </c>
      <c r="W169" s="52">
        <v>0</v>
      </c>
      <c r="X169" s="52">
        <v>0</v>
      </c>
      <c r="Y169" s="9"/>
      <c r="Z169" s="8"/>
    </row>
    <row r="170" spans="1:31" s="7" customFormat="1" ht="13.5" customHeight="1">
      <c r="A170" s="688">
        <f t="shared" si="34"/>
        <v>114</v>
      </c>
      <c r="B170" s="695" t="s">
        <v>1024</v>
      </c>
      <c r="C170" s="284">
        <f t="shared" si="35"/>
        <v>1500000</v>
      </c>
      <c r="D170" s="284">
        <v>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5">
        <v>0</v>
      </c>
      <c r="K170" s="52">
        <v>0</v>
      </c>
      <c r="L170" s="988">
        <v>424</v>
      </c>
      <c r="M170" s="970">
        <v>1500000</v>
      </c>
      <c r="N170" s="51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0</v>
      </c>
      <c r="U170" s="52">
        <v>0</v>
      </c>
      <c r="V170" s="51">
        <v>0</v>
      </c>
      <c r="W170" s="52">
        <v>0</v>
      </c>
      <c r="X170" s="52">
        <v>0</v>
      </c>
      <c r="Y170" s="9"/>
      <c r="Z170" s="8"/>
    </row>
    <row r="171" spans="1:31" s="17" customFormat="1" ht="13.5" customHeight="1">
      <c r="A171" s="1511" t="s">
        <v>518</v>
      </c>
      <c r="B171" s="1512"/>
      <c r="C171" s="657">
        <f>SUM(C153:C170)</f>
        <v>59600000</v>
      </c>
      <c r="D171" s="657">
        <f t="shared" ref="D171:X171" si="36">SUM(D153:D170)</f>
        <v>12500000</v>
      </c>
      <c r="E171" s="61">
        <f t="shared" si="36"/>
        <v>0</v>
      </c>
      <c r="F171" s="61">
        <f t="shared" si="36"/>
        <v>6000000</v>
      </c>
      <c r="G171" s="61">
        <f t="shared" si="36"/>
        <v>6500000</v>
      </c>
      <c r="H171" s="61">
        <f t="shared" si="36"/>
        <v>0</v>
      </c>
      <c r="I171" s="61">
        <f t="shared" si="36"/>
        <v>0</v>
      </c>
      <c r="J171" s="61">
        <f t="shared" si="36"/>
        <v>5</v>
      </c>
      <c r="K171" s="61">
        <f t="shared" si="36"/>
        <v>10000000</v>
      </c>
      <c r="L171" s="61">
        <f t="shared" si="36"/>
        <v>3423</v>
      </c>
      <c r="M171" s="61">
        <f t="shared" si="36"/>
        <v>12100000</v>
      </c>
      <c r="N171" s="61">
        <f t="shared" si="36"/>
        <v>0</v>
      </c>
      <c r="O171" s="61">
        <f t="shared" si="36"/>
        <v>0</v>
      </c>
      <c r="P171" s="61">
        <f t="shared" si="36"/>
        <v>11021</v>
      </c>
      <c r="Q171" s="61">
        <f t="shared" si="36"/>
        <v>24500000</v>
      </c>
      <c r="R171" s="61">
        <f t="shared" si="36"/>
        <v>0</v>
      </c>
      <c r="S171" s="61">
        <f t="shared" si="36"/>
        <v>0</v>
      </c>
      <c r="T171" s="61">
        <f t="shared" si="36"/>
        <v>0</v>
      </c>
      <c r="U171" s="61">
        <f t="shared" si="36"/>
        <v>0</v>
      </c>
      <c r="V171" s="61">
        <f t="shared" si="36"/>
        <v>0</v>
      </c>
      <c r="W171" s="61">
        <f t="shared" si="36"/>
        <v>500000</v>
      </c>
      <c r="X171" s="61">
        <f t="shared" si="36"/>
        <v>0</v>
      </c>
      <c r="Y171" s="29"/>
      <c r="Z171" s="28"/>
      <c r="AA171" s="28"/>
      <c r="AB171" s="28"/>
    </row>
    <row r="172" spans="1:31" s="22" customFormat="1" ht="12.75" customHeight="1">
      <c r="A172" s="1492" t="s">
        <v>519</v>
      </c>
      <c r="B172" s="1513"/>
      <c r="C172" s="1493"/>
      <c r="D172" s="1480"/>
      <c r="E172" s="1514"/>
      <c r="F172" s="1514"/>
      <c r="G172" s="1514"/>
      <c r="H172" s="1514"/>
      <c r="I172" s="1514"/>
      <c r="J172" s="1514"/>
      <c r="K172" s="1514"/>
      <c r="L172" s="1514"/>
      <c r="M172" s="1514"/>
      <c r="N172" s="1514"/>
      <c r="O172" s="1514"/>
      <c r="P172" s="1514"/>
      <c r="Q172" s="1514"/>
      <c r="R172" s="1514"/>
      <c r="S172" s="1514"/>
      <c r="T172" s="1514"/>
      <c r="U172" s="1514"/>
      <c r="V172" s="1514"/>
      <c r="W172" s="1514"/>
      <c r="X172" s="1515"/>
      <c r="Y172" s="24"/>
      <c r="Z172" s="23"/>
      <c r="AB172" s="8"/>
      <c r="AC172" s="27"/>
    </row>
    <row r="173" spans="1:31" s="57" customFormat="1" ht="15.75" customHeight="1">
      <c r="A173" s="55">
        <f>A170+1</f>
        <v>115</v>
      </c>
      <c r="B173" s="695" t="s">
        <v>520</v>
      </c>
      <c r="C173" s="52">
        <f>D173+K173+M173+O173+Q173+S173+U173+V173+W173+X173</f>
        <v>2420181.83</v>
      </c>
      <c r="D173" s="52">
        <f>SUM(E173:I173)</f>
        <v>2142836.33</v>
      </c>
      <c r="E173" s="52">
        <v>397292.68</v>
      </c>
      <c r="F173" s="52">
        <v>1537099.46</v>
      </c>
      <c r="G173" s="52">
        <v>208444.19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>
        <v>277345.5</v>
      </c>
      <c r="W173" s="51"/>
      <c r="X173" s="51"/>
      <c r="Y173" s="496" t="s">
        <v>883</v>
      </c>
      <c r="Z173" s="497"/>
      <c r="AA173" s="497"/>
      <c r="AB173" s="497"/>
      <c r="AC173" s="1061"/>
    </row>
    <row r="174" spans="1:31" s="57" customFormat="1" ht="15.75" customHeight="1">
      <c r="A174" s="56">
        <f>A173+1</f>
        <v>116</v>
      </c>
      <c r="B174" s="695" t="s">
        <v>521</v>
      </c>
      <c r="C174" s="52">
        <f>D174+K174+M174+O174+Q174+S174+U174+V174+W174+X174</f>
        <v>5375726.0000000009</v>
      </c>
      <c r="D174" s="52">
        <f>SUM(E174:I174)</f>
        <v>5142644.1400000006</v>
      </c>
      <c r="E174" s="52">
        <v>1041063.26</v>
      </c>
      <c r="F174" s="52">
        <v>2548576.98</v>
      </c>
      <c r="G174" s="52">
        <v>408690.64</v>
      </c>
      <c r="H174" s="52">
        <v>700077.48</v>
      </c>
      <c r="I174" s="52">
        <v>444235.78</v>
      </c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>
        <f>61640.84+171441.02</f>
        <v>233081.86</v>
      </c>
      <c r="W174" s="51"/>
      <c r="X174" s="51"/>
      <c r="Y174" s="496" t="s">
        <v>884</v>
      </c>
      <c r="Z174" s="497"/>
      <c r="AA174" s="497"/>
      <c r="AB174" s="497"/>
      <c r="AC174" s="1061"/>
    </row>
    <row r="175" spans="1:31" s="57" customFormat="1" ht="15.75" customHeight="1">
      <c r="A175" s="1475" t="s">
        <v>518</v>
      </c>
      <c r="B175" s="1475"/>
      <c r="C175" s="52">
        <f>SUM(C173:C174)</f>
        <v>7795907.830000001</v>
      </c>
      <c r="D175" s="52">
        <f t="shared" ref="D175:X175" si="37">SUM(D173:D174)</f>
        <v>7285480.4700000007</v>
      </c>
      <c r="E175" s="52">
        <f t="shared" si="37"/>
        <v>1438355.94</v>
      </c>
      <c r="F175" s="52">
        <f t="shared" si="37"/>
        <v>4085676.44</v>
      </c>
      <c r="G175" s="52">
        <f t="shared" si="37"/>
        <v>617134.83000000007</v>
      </c>
      <c r="H175" s="52">
        <f t="shared" si="37"/>
        <v>700077.48</v>
      </c>
      <c r="I175" s="52">
        <f t="shared" si="37"/>
        <v>444235.78</v>
      </c>
      <c r="J175" s="52">
        <f t="shared" si="37"/>
        <v>0</v>
      </c>
      <c r="K175" s="52">
        <f t="shared" si="37"/>
        <v>0</v>
      </c>
      <c r="L175" s="52">
        <f t="shared" si="37"/>
        <v>0</v>
      </c>
      <c r="M175" s="52">
        <f t="shared" si="37"/>
        <v>0</v>
      </c>
      <c r="N175" s="52">
        <f t="shared" si="37"/>
        <v>0</v>
      </c>
      <c r="O175" s="52">
        <f t="shared" si="37"/>
        <v>0</v>
      </c>
      <c r="P175" s="52">
        <f t="shared" si="37"/>
        <v>0</v>
      </c>
      <c r="Q175" s="52">
        <f t="shared" si="37"/>
        <v>0</v>
      </c>
      <c r="R175" s="52">
        <f t="shared" si="37"/>
        <v>0</v>
      </c>
      <c r="S175" s="52">
        <f t="shared" si="37"/>
        <v>0</v>
      </c>
      <c r="T175" s="52">
        <f t="shared" si="37"/>
        <v>0</v>
      </c>
      <c r="U175" s="52">
        <f t="shared" si="37"/>
        <v>0</v>
      </c>
      <c r="V175" s="52">
        <f t="shared" si="37"/>
        <v>510427.36</v>
      </c>
      <c r="W175" s="52">
        <f t="shared" si="37"/>
        <v>0</v>
      </c>
      <c r="X175" s="52">
        <f t="shared" si="37"/>
        <v>0</v>
      </c>
      <c r="Y175" s="496"/>
      <c r="Z175" s="497"/>
      <c r="AA175" s="497"/>
      <c r="AB175" s="497"/>
      <c r="AC175" s="1061"/>
      <c r="AE175" s="1061"/>
    </row>
    <row r="176" spans="1:31" s="57" customFormat="1" ht="15.75" customHeight="1">
      <c r="A176" s="1485" t="s">
        <v>522</v>
      </c>
      <c r="B176" s="1485"/>
      <c r="C176" s="1485"/>
      <c r="D176" s="1516"/>
      <c r="E176" s="1516"/>
      <c r="F176" s="1516"/>
      <c r="G176" s="1516"/>
      <c r="H176" s="1516"/>
      <c r="I176" s="1516"/>
      <c r="J176" s="1516"/>
      <c r="K176" s="1516"/>
      <c r="L176" s="1516"/>
      <c r="M176" s="1516"/>
      <c r="N176" s="1516"/>
      <c r="O176" s="1516"/>
      <c r="P176" s="1516"/>
      <c r="Q176" s="1516"/>
      <c r="R176" s="1516"/>
      <c r="S176" s="1516"/>
      <c r="T176" s="1516"/>
      <c r="U176" s="1516"/>
      <c r="V176" s="1516"/>
      <c r="W176" s="1516"/>
      <c r="X176" s="1516"/>
      <c r="Y176" s="496"/>
      <c r="Z176" s="497"/>
      <c r="AB176" s="497"/>
      <c r="AC176" s="1061"/>
    </row>
    <row r="177" spans="1:29" s="57" customFormat="1" ht="15.75" customHeight="1">
      <c r="A177" s="56">
        <f>A174+1</f>
        <v>117</v>
      </c>
      <c r="B177" s="695" t="s">
        <v>705</v>
      </c>
      <c r="C177" s="52">
        <f>D177+K177+M177+O177+Q177+S177+U177+V177+W177+X177</f>
        <v>11753157.539999999</v>
      </c>
      <c r="D177" s="52">
        <f>SUM(E177:I177)</f>
        <v>2834253.8</v>
      </c>
      <c r="E177" s="52">
        <v>509177.08</v>
      </c>
      <c r="F177" s="52">
        <v>1817038.34</v>
      </c>
      <c r="G177" s="52">
        <v>318303.82</v>
      </c>
      <c r="H177" s="52"/>
      <c r="I177" s="52">
        <v>189734.56</v>
      </c>
      <c r="J177" s="52"/>
      <c r="K177" s="52"/>
      <c r="L177" s="62"/>
      <c r="M177" s="52"/>
      <c r="N177" s="52"/>
      <c r="O177" s="52">
        <v>2666068.4</v>
      </c>
      <c r="P177" s="52"/>
      <c r="Q177" s="52">
        <v>5222157.26</v>
      </c>
      <c r="R177" s="52"/>
      <c r="S177" s="52">
        <v>1030678.08</v>
      </c>
      <c r="T177" s="52"/>
      <c r="U177" s="52"/>
      <c r="V177" s="52"/>
      <c r="W177" s="52"/>
      <c r="X177" s="52"/>
      <c r="Y177" s="496"/>
      <c r="Z177" s="497"/>
      <c r="AB177" s="497"/>
      <c r="AC177" s="1061"/>
    </row>
    <row r="178" spans="1:29" s="7" customFormat="1" ht="15.75" customHeight="1">
      <c r="A178" s="1475" t="s">
        <v>518</v>
      </c>
      <c r="B178" s="1475"/>
      <c r="C178" s="52">
        <f>SUM(C177)</f>
        <v>11753157.539999999</v>
      </c>
      <c r="D178" s="52">
        <f t="shared" ref="D178:X178" si="38">SUM(D177)</f>
        <v>2834253.8</v>
      </c>
      <c r="E178" s="52">
        <f t="shared" si="38"/>
        <v>509177.08</v>
      </c>
      <c r="F178" s="52">
        <f t="shared" si="38"/>
        <v>1817038.34</v>
      </c>
      <c r="G178" s="52">
        <f t="shared" si="38"/>
        <v>318303.82</v>
      </c>
      <c r="H178" s="52">
        <f t="shared" si="38"/>
        <v>0</v>
      </c>
      <c r="I178" s="52">
        <f t="shared" si="38"/>
        <v>189734.56</v>
      </c>
      <c r="J178" s="52">
        <f t="shared" si="38"/>
        <v>0</v>
      </c>
      <c r="K178" s="52">
        <f t="shared" si="38"/>
        <v>0</v>
      </c>
      <c r="L178" s="52">
        <f t="shared" si="38"/>
        <v>0</v>
      </c>
      <c r="M178" s="52">
        <f t="shared" si="38"/>
        <v>0</v>
      </c>
      <c r="N178" s="52">
        <f t="shared" si="38"/>
        <v>0</v>
      </c>
      <c r="O178" s="52">
        <f t="shared" si="38"/>
        <v>2666068.4</v>
      </c>
      <c r="P178" s="52">
        <f t="shared" si="38"/>
        <v>0</v>
      </c>
      <c r="Q178" s="52">
        <f t="shared" si="38"/>
        <v>5222157.26</v>
      </c>
      <c r="R178" s="52">
        <f t="shared" si="38"/>
        <v>0</v>
      </c>
      <c r="S178" s="52">
        <f t="shared" si="38"/>
        <v>1030678.08</v>
      </c>
      <c r="T178" s="52">
        <f t="shared" si="38"/>
        <v>0</v>
      </c>
      <c r="U178" s="52">
        <f t="shared" si="38"/>
        <v>0</v>
      </c>
      <c r="V178" s="52">
        <f t="shared" si="38"/>
        <v>0</v>
      </c>
      <c r="W178" s="52">
        <f t="shared" si="38"/>
        <v>0</v>
      </c>
      <c r="X178" s="52">
        <f t="shared" si="38"/>
        <v>0</v>
      </c>
      <c r="Y178" s="9"/>
      <c r="Z178" s="8"/>
      <c r="AA178" s="8"/>
      <c r="AB178" s="8"/>
      <c r="AC178" s="28"/>
    </row>
    <row r="179" spans="1:29" s="7" customFormat="1" ht="15.75" customHeight="1">
      <c r="A179" s="1479" t="s">
        <v>523</v>
      </c>
      <c r="B179" s="1479"/>
      <c r="C179" s="1479"/>
      <c r="D179" s="1452"/>
      <c r="E179" s="1452"/>
      <c r="F179" s="1452"/>
      <c r="G179" s="1452"/>
      <c r="H179" s="1452"/>
      <c r="I179" s="1452"/>
      <c r="J179" s="1452"/>
      <c r="K179" s="1452"/>
      <c r="L179" s="1452"/>
      <c r="M179" s="1452"/>
      <c r="N179" s="1452"/>
      <c r="O179" s="1452"/>
      <c r="P179" s="1452"/>
      <c r="Q179" s="1452"/>
      <c r="R179" s="1452"/>
      <c r="S179" s="1452"/>
      <c r="T179" s="1452"/>
      <c r="U179" s="1452"/>
      <c r="V179" s="1452"/>
      <c r="W179" s="1452"/>
      <c r="X179" s="1452"/>
      <c r="Y179" s="9"/>
      <c r="Z179" s="8"/>
      <c r="AB179" s="8"/>
      <c r="AC179" s="28"/>
    </row>
    <row r="180" spans="1:29" s="57" customFormat="1" ht="15.75" customHeight="1">
      <c r="A180" s="56">
        <f>A177+1</f>
        <v>118</v>
      </c>
      <c r="B180" s="695" t="s">
        <v>524</v>
      </c>
      <c r="C180" s="52">
        <f t="shared" ref="C180:C191" si="39">D180+K180+M180+O180+Q180+S180+U180+V180+W180+X180</f>
        <v>6554868.1400000006</v>
      </c>
      <c r="D180" s="52">
        <f>SUM(E180:I180)</f>
        <v>487725.86</v>
      </c>
      <c r="E180" s="52">
        <v>487725.86</v>
      </c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>
        <v>6067142.2800000003</v>
      </c>
      <c r="R180" s="52"/>
      <c r="S180" s="52"/>
      <c r="T180" s="52"/>
      <c r="U180" s="52"/>
      <c r="V180" s="52"/>
      <c r="W180" s="52"/>
      <c r="X180" s="52"/>
      <c r="Y180" s="496"/>
      <c r="Z180" s="497"/>
      <c r="AB180" s="497"/>
      <c r="AC180" s="1061"/>
    </row>
    <row r="181" spans="1:29" s="57" customFormat="1" ht="15.75" customHeight="1">
      <c r="A181" s="56">
        <f>A180+1</f>
        <v>119</v>
      </c>
      <c r="B181" s="695" t="s">
        <v>525</v>
      </c>
      <c r="C181" s="52">
        <f t="shared" si="39"/>
        <v>454325.96</v>
      </c>
      <c r="D181" s="52">
        <f t="shared" ref="D181:D191" si="40">SUM(E181:I181)</f>
        <v>454325.96</v>
      </c>
      <c r="E181" s="52">
        <v>454325.96</v>
      </c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496"/>
      <c r="Z181" s="497"/>
      <c r="AB181" s="497"/>
      <c r="AC181" s="1061"/>
    </row>
    <row r="182" spans="1:29" s="57" customFormat="1" ht="15.75" customHeight="1">
      <c r="A182" s="56">
        <f t="shared" ref="A182:A191" si="41">A181+1</f>
        <v>120</v>
      </c>
      <c r="B182" s="695" t="s">
        <v>526</v>
      </c>
      <c r="C182" s="52">
        <f t="shared" si="39"/>
        <v>454327.14</v>
      </c>
      <c r="D182" s="52">
        <f t="shared" si="40"/>
        <v>454327.14</v>
      </c>
      <c r="E182" s="52">
        <v>454327.14</v>
      </c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496"/>
      <c r="Z182" s="497"/>
      <c r="AB182" s="497"/>
      <c r="AC182" s="1061"/>
    </row>
    <row r="183" spans="1:29" s="57" customFormat="1" ht="15.75" customHeight="1">
      <c r="A183" s="56">
        <f t="shared" si="41"/>
        <v>121</v>
      </c>
      <c r="B183" s="695" t="s">
        <v>527</v>
      </c>
      <c r="C183" s="52">
        <f t="shared" si="39"/>
        <v>454325.96</v>
      </c>
      <c r="D183" s="52">
        <f t="shared" si="40"/>
        <v>454325.96</v>
      </c>
      <c r="E183" s="52">
        <v>454325.96</v>
      </c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496"/>
      <c r="Z183" s="497"/>
      <c r="AB183" s="497"/>
      <c r="AC183" s="1061"/>
    </row>
    <row r="184" spans="1:29" s="57" customFormat="1" ht="15.75" customHeight="1">
      <c r="A184" s="56">
        <f t="shared" si="41"/>
        <v>122</v>
      </c>
      <c r="B184" s="695" t="s">
        <v>528</v>
      </c>
      <c r="C184" s="52">
        <f t="shared" si="39"/>
        <v>799970.38</v>
      </c>
      <c r="D184" s="52">
        <f t="shared" si="40"/>
        <v>799970.38</v>
      </c>
      <c r="E184" s="52">
        <v>799970.38</v>
      </c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496"/>
      <c r="Z184" s="497"/>
      <c r="AB184" s="497"/>
      <c r="AC184" s="1061"/>
    </row>
    <row r="185" spans="1:29" s="57" customFormat="1" ht="15.75" customHeight="1">
      <c r="A185" s="56">
        <f t="shared" si="41"/>
        <v>123</v>
      </c>
      <c r="B185" s="695" t="s">
        <v>529</v>
      </c>
      <c r="C185" s="52">
        <f t="shared" si="39"/>
        <v>454325.96</v>
      </c>
      <c r="D185" s="52">
        <f t="shared" si="40"/>
        <v>454325.96</v>
      </c>
      <c r="E185" s="52">
        <v>454325.96</v>
      </c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496"/>
      <c r="Z185" s="497"/>
      <c r="AB185" s="497"/>
      <c r="AC185" s="1061"/>
    </row>
    <row r="186" spans="1:29" s="57" customFormat="1" ht="15.75" customHeight="1">
      <c r="A186" s="56">
        <f t="shared" si="41"/>
        <v>124</v>
      </c>
      <c r="B186" s="695" t="s">
        <v>530</v>
      </c>
      <c r="C186" s="52">
        <f t="shared" si="39"/>
        <v>469629.38</v>
      </c>
      <c r="D186" s="52">
        <f>SUM(E186:I186)</f>
        <v>469629.38</v>
      </c>
      <c r="E186" s="52">
        <v>469629.38</v>
      </c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496"/>
      <c r="Z186" s="497"/>
      <c r="AB186" s="497"/>
      <c r="AC186" s="1061"/>
    </row>
    <row r="187" spans="1:29" s="57" customFormat="1" ht="15.75" customHeight="1">
      <c r="A187" s="56">
        <f t="shared" si="41"/>
        <v>125</v>
      </c>
      <c r="B187" s="695" t="s">
        <v>531</v>
      </c>
      <c r="C187" s="52">
        <f t="shared" si="39"/>
        <v>799635.26</v>
      </c>
      <c r="D187" s="52">
        <f t="shared" si="40"/>
        <v>799635.26</v>
      </c>
      <c r="E187" s="52">
        <v>799635.26</v>
      </c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496"/>
      <c r="Z187" s="497"/>
      <c r="AB187" s="497"/>
      <c r="AC187" s="1061"/>
    </row>
    <row r="188" spans="1:29" s="57" customFormat="1" ht="15.75" customHeight="1">
      <c r="A188" s="56">
        <f t="shared" si="41"/>
        <v>126</v>
      </c>
      <c r="B188" s="695" t="s">
        <v>532</v>
      </c>
      <c r="C188" s="52">
        <f t="shared" si="39"/>
        <v>557630.24</v>
      </c>
      <c r="D188" s="52">
        <f t="shared" si="40"/>
        <v>557630.24</v>
      </c>
      <c r="E188" s="52">
        <v>557630.24</v>
      </c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496"/>
      <c r="Z188" s="497"/>
      <c r="AB188" s="497"/>
      <c r="AC188" s="1061"/>
    </row>
    <row r="189" spans="1:29" s="57" customFormat="1" ht="15.75" customHeight="1">
      <c r="A189" s="56">
        <f t="shared" si="41"/>
        <v>127</v>
      </c>
      <c r="B189" s="695" t="s">
        <v>706</v>
      </c>
      <c r="C189" s="52">
        <f t="shared" si="39"/>
        <v>435580.38</v>
      </c>
      <c r="D189" s="52">
        <f t="shared" si="40"/>
        <v>435580.38</v>
      </c>
      <c r="E189" s="52">
        <v>435580.38</v>
      </c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496"/>
      <c r="Z189" s="497"/>
      <c r="AB189" s="497"/>
      <c r="AC189" s="1061"/>
    </row>
    <row r="190" spans="1:29" s="57" customFormat="1" ht="15.75" customHeight="1">
      <c r="A190" s="56">
        <f t="shared" si="41"/>
        <v>128</v>
      </c>
      <c r="B190" s="695" t="s">
        <v>707</v>
      </c>
      <c r="C190" s="52">
        <f t="shared" si="39"/>
        <v>435580.38</v>
      </c>
      <c r="D190" s="52">
        <f t="shared" si="40"/>
        <v>435580.38</v>
      </c>
      <c r="E190" s="52">
        <v>435580.38</v>
      </c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496"/>
      <c r="Z190" s="497"/>
      <c r="AB190" s="497"/>
      <c r="AC190" s="1061"/>
    </row>
    <row r="191" spans="1:29" s="57" customFormat="1" ht="15.75" customHeight="1">
      <c r="A191" s="56">
        <f t="shared" si="41"/>
        <v>129</v>
      </c>
      <c r="B191" s="695" t="s">
        <v>708</v>
      </c>
      <c r="C191" s="52">
        <f t="shared" si="39"/>
        <v>435580.38</v>
      </c>
      <c r="D191" s="52">
        <f t="shared" si="40"/>
        <v>435580.38</v>
      </c>
      <c r="E191" s="52">
        <v>435580.38</v>
      </c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496"/>
      <c r="Z191" s="497"/>
      <c r="AB191" s="497"/>
      <c r="AC191" s="1061"/>
    </row>
    <row r="192" spans="1:29" s="7" customFormat="1" ht="15.75" customHeight="1">
      <c r="A192" s="1475" t="s">
        <v>518</v>
      </c>
      <c r="B192" s="1475"/>
      <c r="C192" s="52">
        <f>SUM(C180:C191)</f>
        <v>12305779.560000004</v>
      </c>
      <c r="D192" s="52">
        <f t="shared" ref="D192:X192" si="42">SUM(D180:D191)</f>
        <v>6238637.2799999993</v>
      </c>
      <c r="E192" s="52">
        <f t="shared" si="42"/>
        <v>6238637.2799999993</v>
      </c>
      <c r="F192" s="52">
        <f t="shared" si="42"/>
        <v>0</v>
      </c>
      <c r="G192" s="52">
        <f t="shared" si="42"/>
        <v>0</v>
      </c>
      <c r="H192" s="52">
        <f t="shared" si="42"/>
        <v>0</v>
      </c>
      <c r="I192" s="52">
        <f t="shared" si="42"/>
        <v>0</v>
      </c>
      <c r="J192" s="52">
        <f t="shared" si="42"/>
        <v>0</v>
      </c>
      <c r="K192" s="52">
        <f t="shared" si="42"/>
        <v>0</v>
      </c>
      <c r="L192" s="52">
        <f t="shared" si="42"/>
        <v>0</v>
      </c>
      <c r="M192" s="52">
        <f t="shared" si="42"/>
        <v>0</v>
      </c>
      <c r="N192" s="52">
        <f t="shared" si="42"/>
        <v>0</v>
      </c>
      <c r="O192" s="52">
        <f t="shared" si="42"/>
        <v>0</v>
      </c>
      <c r="P192" s="52">
        <f t="shared" si="42"/>
        <v>0</v>
      </c>
      <c r="Q192" s="52">
        <f t="shared" si="42"/>
        <v>6067142.2800000003</v>
      </c>
      <c r="R192" s="52">
        <f t="shared" si="42"/>
        <v>0</v>
      </c>
      <c r="S192" s="52">
        <f t="shared" si="42"/>
        <v>0</v>
      </c>
      <c r="T192" s="52">
        <f t="shared" si="42"/>
        <v>0</v>
      </c>
      <c r="U192" s="52">
        <f t="shared" si="42"/>
        <v>0</v>
      </c>
      <c r="V192" s="52">
        <f t="shared" si="42"/>
        <v>0</v>
      </c>
      <c r="W192" s="52">
        <f t="shared" si="42"/>
        <v>0</v>
      </c>
      <c r="X192" s="52">
        <f t="shared" si="42"/>
        <v>0</v>
      </c>
      <c r="Y192" s="9"/>
      <c r="Z192" s="8"/>
      <c r="AA192" s="8"/>
      <c r="AB192" s="8"/>
      <c r="AC192" s="28"/>
    </row>
    <row r="193" spans="1:29" s="22" customFormat="1" ht="15.75" customHeight="1">
      <c r="A193" s="1537" t="s">
        <v>533</v>
      </c>
      <c r="B193" s="1537"/>
      <c r="C193" s="1537"/>
      <c r="D193" s="1452"/>
      <c r="E193" s="1452"/>
      <c r="F193" s="1452"/>
      <c r="G193" s="1452"/>
      <c r="H193" s="1452"/>
      <c r="I193" s="1452"/>
      <c r="J193" s="1452"/>
      <c r="K193" s="1452"/>
      <c r="L193" s="1452"/>
      <c r="M193" s="1452"/>
      <c r="N193" s="1452"/>
      <c r="O193" s="1452"/>
      <c r="P193" s="1452"/>
      <c r="Q193" s="1452"/>
      <c r="R193" s="1452"/>
      <c r="S193" s="1452"/>
      <c r="T193" s="1452"/>
      <c r="U193" s="1452"/>
      <c r="V193" s="1452"/>
      <c r="W193" s="1452"/>
      <c r="X193" s="1452"/>
      <c r="Y193" s="24"/>
      <c r="Z193" s="23"/>
      <c r="AA193" s="23"/>
      <c r="AB193" s="8"/>
      <c r="AC193" s="27"/>
    </row>
    <row r="194" spans="1:29" s="184" customFormat="1" ht="18" customHeight="1">
      <c r="A194" s="687">
        <f>A191+1</f>
        <v>130</v>
      </c>
      <c r="B194" s="911" t="s">
        <v>1028</v>
      </c>
      <c r="C194" s="176">
        <v>1840000</v>
      </c>
      <c r="D194" s="176">
        <v>260000</v>
      </c>
      <c r="E194" s="993">
        <v>260000</v>
      </c>
      <c r="F194" s="56"/>
      <c r="G194" s="90"/>
      <c r="H194" s="56"/>
      <c r="I194" s="90"/>
      <c r="J194" s="90"/>
      <c r="K194" s="88"/>
      <c r="L194" s="88">
        <v>506.25</v>
      </c>
      <c r="M194" s="90">
        <v>1800000</v>
      </c>
      <c r="N194" s="90"/>
      <c r="O194" s="88"/>
      <c r="P194" s="994">
        <v>350.46</v>
      </c>
      <c r="Q194" s="995">
        <v>460000</v>
      </c>
      <c r="R194" s="88">
        <v>43.4</v>
      </c>
      <c r="S194" s="192">
        <v>710000</v>
      </c>
      <c r="T194" s="994">
        <v>350.46</v>
      </c>
      <c r="U194" s="995">
        <v>380000</v>
      </c>
      <c r="V194" s="996">
        <v>30000</v>
      </c>
      <c r="W194" s="743"/>
      <c r="X194" s="90"/>
      <c r="Z194" s="183"/>
    </row>
    <row r="195" spans="1:29" s="1017" customFormat="1" ht="16.5" customHeight="1">
      <c r="A195" s="998">
        <f t="shared" ref="A195:A213" si="43">A194+1</f>
        <v>131</v>
      </c>
      <c r="B195" s="1007" t="s">
        <v>1029</v>
      </c>
      <c r="C195" s="1016">
        <v>3660000</v>
      </c>
      <c r="D195" s="991">
        <f>SUM(E195:I195)</f>
        <v>2180000</v>
      </c>
      <c r="E195" s="989">
        <v>530000</v>
      </c>
      <c r="F195" s="685">
        <v>400000</v>
      </c>
      <c r="G195" s="685">
        <v>400000</v>
      </c>
      <c r="H195" s="991">
        <v>450000</v>
      </c>
      <c r="I195" s="991">
        <v>400000</v>
      </c>
      <c r="K195" s="1018"/>
      <c r="L195" s="990"/>
      <c r="M195" s="991"/>
      <c r="O195" s="990"/>
      <c r="P195" s="990"/>
      <c r="Q195" s="991"/>
      <c r="R195" s="1019"/>
      <c r="S195" s="992"/>
      <c r="T195" s="990"/>
      <c r="U195" s="991"/>
      <c r="V195" s="992">
        <v>130000</v>
      </c>
      <c r="X195" s="991"/>
    </row>
    <row r="196" spans="1:29" s="1017" customFormat="1" ht="15" customHeight="1">
      <c r="A196" s="998">
        <f t="shared" si="43"/>
        <v>132</v>
      </c>
      <c r="B196" s="1007" t="s">
        <v>1030</v>
      </c>
      <c r="C196" s="1016">
        <v>1810000</v>
      </c>
      <c r="D196" s="992">
        <f>SUM(E196:I196)</f>
        <v>2130000</v>
      </c>
      <c r="E196" s="989">
        <v>480000</v>
      </c>
      <c r="F196" s="685">
        <v>400000</v>
      </c>
      <c r="G196" s="685">
        <v>400000</v>
      </c>
      <c r="H196" s="991">
        <v>450000</v>
      </c>
      <c r="I196" s="991">
        <v>400000</v>
      </c>
      <c r="K196" s="1018"/>
      <c r="L196" s="990">
        <v>270.64</v>
      </c>
      <c r="M196" s="991">
        <v>960000</v>
      </c>
      <c r="O196" s="990"/>
      <c r="P196" s="990"/>
      <c r="Q196" s="991"/>
      <c r="R196" s="1019"/>
      <c r="S196" s="1019"/>
      <c r="T196" s="990"/>
      <c r="U196" s="991"/>
      <c r="V196" s="992">
        <v>130000</v>
      </c>
      <c r="X196" s="991"/>
    </row>
    <row r="197" spans="1:29" s="184" customFormat="1" ht="17.25" customHeight="1">
      <c r="A197" s="997">
        <f t="shared" si="43"/>
        <v>133</v>
      </c>
      <c r="B197" s="699" t="s">
        <v>1031</v>
      </c>
      <c r="C197" s="176">
        <v>1110000</v>
      </c>
      <c r="D197" s="185">
        <f>SUM(E197:I197)</f>
        <v>980000</v>
      </c>
      <c r="E197" s="993">
        <v>280000</v>
      </c>
      <c r="F197" s="687">
        <v>200000</v>
      </c>
      <c r="G197" s="687">
        <v>260000</v>
      </c>
      <c r="H197" s="90"/>
      <c r="I197" s="995">
        <v>240000</v>
      </c>
      <c r="J197" s="743"/>
      <c r="K197" s="744"/>
      <c r="L197" s="994">
        <v>1095</v>
      </c>
      <c r="M197" s="996">
        <v>3800000</v>
      </c>
      <c r="N197" s="743"/>
      <c r="O197" s="88"/>
      <c r="P197" s="994">
        <v>350.46</v>
      </c>
      <c r="Q197" s="995">
        <v>460000</v>
      </c>
      <c r="R197" s="88"/>
      <c r="S197" s="88"/>
      <c r="T197" s="994">
        <v>350.46</v>
      </c>
      <c r="U197" s="995">
        <v>380000</v>
      </c>
      <c r="V197" s="996">
        <v>130000</v>
      </c>
      <c r="W197" s="743"/>
      <c r="X197" s="90"/>
    </row>
    <row r="198" spans="1:29" s="1017" customFormat="1" ht="15.75" customHeight="1">
      <c r="A198" s="998">
        <f t="shared" si="43"/>
        <v>134</v>
      </c>
      <c r="B198" s="1007" t="s">
        <v>1032</v>
      </c>
      <c r="C198" s="1092">
        <v>6680000</v>
      </c>
      <c r="D198" s="1092">
        <v>2700000</v>
      </c>
      <c r="E198" s="989">
        <v>650000</v>
      </c>
      <c r="F198" s="685">
        <v>700000</v>
      </c>
      <c r="G198" s="685">
        <v>700000</v>
      </c>
      <c r="H198" s="991">
        <v>650000</v>
      </c>
      <c r="I198" s="991"/>
      <c r="K198" s="990"/>
      <c r="L198" s="990">
        <v>276.64</v>
      </c>
      <c r="M198" s="685">
        <v>960000</v>
      </c>
      <c r="O198" s="990"/>
      <c r="P198" s="990"/>
      <c r="Q198" s="991"/>
      <c r="R198" s="990"/>
      <c r="S198" s="990"/>
      <c r="T198" s="990"/>
      <c r="U198" s="991"/>
      <c r="V198" s="992">
        <v>180000</v>
      </c>
      <c r="X198" s="991"/>
    </row>
    <row r="199" spans="1:29" s="184" customFormat="1" ht="16.5" customHeight="1">
      <c r="A199" s="997">
        <f t="shared" si="43"/>
        <v>135</v>
      </c>
      <c r="B199" s="699" t="s">
        <v>1033</v>
      </c>
      <c r="C199" s="176">
        <v>3540000</v>
      </c>
      <c r="D199" s="185">
        <f>SUM(E199:I199)</f>
        <v>1610000</v>
      </c>
      <c r="E199" s="993">
        <v>420000</v>
      </c>
      <c r="F199" s="687">
        <v>390000</v>
      </c>
      <c r="G199" s="687">
        <v>400000</v>
      </c>
      <c r="H199" s="90"/>
      <c r="I199" s="995">
        <v>400000</v>
      </c>
      <c r="J199" s="743"/>
      <c r="K199" s="744"/>
      <c r="L199" s="994">
        <v>364.5</v>
      </c>
      <c r="M199" s="995">
        <v>1300000</v>
      </c>
      <c r="N199" s="743"/>
      <c r="O199" s="88"/>
      <c r="P199" s="994">
        <v>350.46</v>
      </c>
      <c r="Q199" s="995">
        <v>460000</v>
      </c>
      <c r="R199" s="88"/>
      <c r="S199" s="88"/>
      <c r="T199" s="994">
        <v>350.46</v>
      </c>
      <c r="U199" s="995">
        <v>380000</v>
      </c>
      <c r="V199" s="996">
        <v>130000</v>
      </c>
      <c r="W199" s="743"/>
      <c r="X199" s="90"/>
    </row>
    <row r="200" spans="1:29" s="184" customFormat="1" ht="16.5" customHeight="1">
      <c r="A200" s="997">
        <f t="shared" si="43"/>
        <v>136</v>
      </c>
      <c r="B200" s="699" t="s">
        <v>1034</v>
      </c>
      <c r="C200" s="189">
        <v>3720000</v>
      </c>
      <c r="D200" s="185">
        <f>SUM(E200:I200)</f>
        <v>2240000</v>
      </c>
      <c r="E200" s="993">
        <v>480000</v>
      </c>
      <c r="F200" s="56">
        <v>500000</v>
      </c>
      <c r="G200" s="56">
        <v>390000</v>
      </c>
      <c r="H200" s="90">
        <v>450000</v>
      </c>
      <c r="I200" s="90">
        <v>420000</v>
      </c>
      <c r="J200" s="743"/>
      <c r="K200" s="744"/>
      <c r="L200" s="88">
        <v>262.60000000000002</v>
      </c>
      <c r="M200" s="192">
        <v>950000</v>
      </c>
      <c r="N200" s="743"/>
      <c r="O200" s="88"/>
      <c r="P200" s="88"/>
      <c r="Q200" s="90"/>
      <c r="R200" s="88"/>
      <c r="S200" s="88"/>
      <c r="T200" s="88"/>
      <c r="U200" s="90"/>
      <c r="V200" s="192">
        <v>180000</v>
      </c>
      <c r="W200" s="743"/>
      <c r="X200" s="90"/>
    </row>
    <row r="201" spans="1:29" s="1017" customFormat="1" ht="15.75" customHeight="1">
      <c r="A201" s="998">
        <f t="shared" si="43"/>
        <v>137</v>
      </c>
      <c r="B201" s="1007" t="s">
        <v>1035</v>
      </c>
      <c r="C201" s="1016">
        <v>3210000</v>
      </c>
      <c r="D201" s="992">
        <f>SUM(E201:I201)</f>
        <v>1240000</v>
      </c>
      <c r="E201" s="989">
        <v>260000</v>
      </c>
      <c r="F201" s="685">
        <v>360000</v>
      </c>
      <c r="G201" s="685">
        <v>300000</v>
      </c>
      <c r="H201" s="991"/>
      <c r="I201" s="991">
        <v>320000</v>
      </c>
      <c r="K201" s="1018"/>
      <c r="L201" s="1020">
        <v>1521</v>
      </c>
      <c r="M201" s="1021">
        <v>2368653.2999999998</v>
      </c>
      <c r="O201" s="990"/>
      <c r="P201" s="990">
        <v>350.46</v>
      </c>
      <c r="Q201" s="991">
        <v>460000</v>
      </c>
      <c r="R201" s="990"/>
      <c r="S201" s="990"/>
      <c r="T201" s="990">
        <v>350.46</v>
      </c>
      <c r="U201" s="991">
        <v>380000</v>
      </c>
      <c r="V201" s="992">
        <v>180000</v>
      </c>
      <c r="X201" s="991"/>
    </row>
    <row r="202" spans="1:29" s="1017" customFormat="1">
      <c r="A202" s="998">
        <f t="shared" si="43"/>
        <v>138</v>
      </c>
      <c r="B202" s="1022" t="s">
        <v>1036</v>
      </c>
      <c r="C202" s="1023">
        <v>6698653.2999999998</v>
      </c>
      <c r="D202" s="992">
        <f>SUM(E202:I202)</f>
        <v>4150000</v>
      </c>
      <c r="E202" s="1024">
        <v>850000</v>
      </c>
      <c r="F202" s="1025">
        <v>900000</v>
      </c>
      <c r="G202" s="1026">
        <v>850000</v>
      </c>
      <c r="H202" s="1027">
        <v>860000</v>
      </c>
      <c r="I202" s="1027">
        <v>690000</v>
      </c>
      <c r="K202" s="1018"/>
      <c r="L202" s="1020">
        <v>840</v>
      </c>
      <c r="M202" s="992">
        <v>2800000</v>
      </c>
      <c r="O202" s="1028"/>
      <c r="P202" s="1029"/>
      <c r="Q202" s="1030"/>
      <c r="R202" s="990"/>
      <c r="S202" s="990"/>
      <c r="T202" s="990"/>
      <c r="U202" s="991"/>
      <c r="V202" s="992">
        <v>180000</v>
      </c>
      <c r="X202" s="991"/>
    </row>
    <row r="203" spans="1:29" s="184" customFormat="1">
      <c r="A203" s="997">
        <f t="shared" si="43"/>
        <v>139</v>
      </c>
      <c r="B203" s="699" t="s">
        <v>1037</v>
      </c>
      <c r="C203" s="176">
        <v>4140000</v>
      </c>
      <c r="D203" s="35">
        <f>SUM(E203:H203)</f>
        <v>1210000</v>
      </c>
      <c r="E203" s="999">
        <v>650000</v>
      </c>
      <c r="F203" s="984">
        <v>360000</v>
      </c>
      <c r="G203" s="659"/>
      <c r="H203" s="1000">
        <v>200000</v>
      </c>
      <c r="I203" s="659"/>
      <c r="J203" s="743"/>
      <c r="K203" s="201"/>
      <c r="L203" s="1001">
        <v>476.9</v>
      </c>
      <c r="M203" s="996">
        <v>1600000</v>
      </c>
      <c r="N203" s="743"/>
      <c r="O203" s="747"/>
      <c r="P203" s="201"/>
      <c r="Q203" s="748"/>
      <c r="R203" s="745"/>
      <c r="S203" s="745"/>
      <c r="T203" s="88"/>
      <c r="U203" s="90"/>
      <c r="V203" s="996">
        <v>130000</v>
      </c>
      <c r="W203" s="743"/>
      <c r="X203" s="90"/>
    </row>
    <row r="204" spans="1:29" s="1017" customFormat="1">
      <c r="A204" s="998">
        <f t="shared" si="43"/>
        <v>140</v>
      </c>
      <c r="B204" s="1007" t="s">
        <v>1038</v>
      </c>
      <c r="C204" s="1016">
        <v>4425000</v>
      </c>
      <c r="D204" s="1027">
        <f>SUM(E204:I204)</f>
        <v>1540000</v>
      </c>
      <c r="E204" s="1031">
        <v>320000</v>
      </c>
      <c r="F204" s="1032">
        <v>440000</v>
      </c>
      <c r="G204" s="1026">
        <v>390000</v>
      </c>
      <c r="H204" s="1027"/>
      <c r="I204" s="1027">
        <v>390000</v>
      </c>
      <c r="K204" s="1018"/>
      <c r="L204" s="1020">
        <v>476.9</v>
      </c>
      <c r="M204" s="992">
        <v>1600000</v>
      </c>
      <c r="O204" s="1028"/>
      <c r="P204" s="990">
        <v>480.9</v>
      </c>
      <c r="Q204" s="992">
        <v>625000</v>
      </c>
      <c r="R204" s="1019"/>
      <c r="S204" s="1019"/>
      <c r="T204" s="990">
        <v>480.9</v>
      </c>
      <c r="U204" s="991">
        <v>530000</v>
      </c>
      <c r="V204" s="992">
        <v>130000</v>
      </c>
      <c r="X204" s="991"/>
    </row>
    <row r="205" spans="1:29" s="1017" customFormat="1">
      <c r="A205" s="998">
        <f t="shared" si="43"/>
        <v>141</v>
      </c>
      <c r="B205" s="1007" t="s">
        <v>1039</v>
      </c>
      <c r="C205" s="1016">
        <v>4425000</v>
      </c>
      <c r="D205" s="1027">
        <f>SUM(E205:I205)</f>
        <v>1540000</v>
      </c>
      <c r="E205" s="1024">
        <v>320000</v>
      </c>
      <c r="F205" s="1032">
        <v>440000</v>
      </c>
      <c r="G205" s="1026">
        <v>390000</v>
      </c>
      <c r="H205" s="1027"/>
      <c r="I205" s="1027">
        <v>390000</v>
      </c>
      <c r="K205" s="1018"/>
      <c r="L205" s="1020">
        <v>470.6</v>
      </c>
      <c r="M205" s="992">
        <v>1600000</v>
      </c>
      <c r="O205" s="1028"/>
      <c r="P205" s="990">
        <v>480.9</v>
      </c>
      <c r="Q205" s="1021">
        <v>625000</v>
      </c>
      <c r="R205" s="990"/>
      <c r="S205" s="990"/>
      <c r="T205" s="990">
        <v>480.9</v>
      </c>
      <c r="U205" s="991">
        <v>530000</v>
      </c>
      <c r="V205" s="992">
        <v>130000</v>
      </c>
      <c r="X205" s="991"/>
    </row>
    <row r="206" spans="1:29" s="1017" customFormat="1">
      <c r="A206" s="998">
        <f t="shared" si="43"/>
        <v>142</v>
      </c>
      <c r="B206" s="1007" t="s">
        <v>1040</v>
      </c>
      <c r="C206" s="1016">
        <v>4435000</v>
      </c>
      <c r="D206" s="1027">
        <f>SUM(E206:I206)</f>
        <v>1550000</v>
      </c>
      <c r="E206" s="1024">
        <v>320000</v>
      </c>
      <c r="F206" s="1032">
        <v>450000</v>
      </c>
      <c r="G206" s="1026">
        <v>390000</v>
      </c>
      <c r="H206" s="998"/>
      <c r="I206" s="1027">
        <v>390000</v>
      </c>
      <c r="K206" s="1018"/>
      <c r="L206" s="1020">
        <v>610.6</v>
      </c>
      <c r="M206" s="992">
        <v>2170000</v>
      </c>
      <c r="O206" s="1028"/>
      <c r="P206" s="990">
        <v>480.9</v>
      </c>
      <c r="Q206" s="992">
        <v>625000</v>
      </c>
      <c r="R206" s="990"/>
      <c r="S206" s="990"/>
      <c r="T206" s="990">
        <v>480.9</v>
      </c>
      <c r="U206" s="991">
        <v>530000</v>
      </c>
      <c r="V206" s="992">
        <v>130000</v>
      </c>
      <c r="X206" s="991"/>
    </row>
    <row r="207" spans="1:29" s="1017" customFormat="1">
      <c r="A207" s="998">
        <f t="shared" si="43"/>
        <v>143</v>
      </c>
      <c r="B207" s="1007" t="s">
        <v>1041</v>
      </c>
      <c r="C207" s="1032">
        <v>6528500</v>
      </c>
      <c r="D207" s="1027">
        <v>320000</v>
      </c>
      <c r="E207" s="1032">
        <v>320000</v>
      </c>
      <c r="F207" s="1032"/>
      <c r="G207" s="1026"/>
      <c r="H207" s="1027"/>
      <c r="I207" s="1027"/>
      <c r="K207" s="1029"/>
      <c r="L207" s="1020"/>
      <c r="M207" s="992"/>
      <c r="O207" s="1028"/>
      <c r="P207" s="1027">
        <v>375</v>
      </c>
      <c r="Q207" s="992">
        <v>490000</v>
      </c>
      <c r="R207" s="990">
        <v>190</v>
      </c>
      <c r="S207" s="990">
        <v>3106500</v>
      </c>
      <c r="T207" s="990">
        <v>375</v>
      </c>
      <c r="U207" s="991">
        <v>412000</v>
      </c>
      <c r="V207" s="992">
        <v>30000</v>
      </c>
      <c r="X207" s="991"/>
    </row>
    <row r="208" spans="1:29" s="1017" customFormat="1" ht="21" customHeight="1">
      <c r="A208" s="998">
        <f t="shared" si="43"/>
        <v>144</v>
      </c>
      <c r="B208" s="1007" t="s">
        <v>1042</v>
      </c>
      <c r="C208" s="1025">
        <v>3500000</v>
      </c>
      <c r="D208" s="1027"/>
      <c r="E208" s="1032"/>
      <c r="F208" s="1032"/>
      <c r="G208" s="1027"/>
      <c r="H208" s="1026"/>
      <c r="I208" s="1027"/>
      <c r="J208" s="1027"/>
      <c r="K208" s="1029"/>
      <c r="L208" s="1020">
        <v>598.20000000000005</v>
      </c>
      <c r="M208" s="992">
        <v>2090000</v>
      </c>
      <c r="O208" s="1028"/>
      <c r="P208" s="1027"/>
      <c r="Q208" s="992"/>
      <c r="T208" s="990"/>
      <c r="U208" s="990"/>
      <c r="V208" s="990"/>
      <c r="W208" s="991"/>
      <c r="X208" s="1033" t="s">
        <v>1027</v>
      </c>
      <c r="Y208" s="992"/>
    </row>
    <row r="209" spans="1:31" s="1017" customFormat="1">
      <c r="A209" s="998">
        <f t="shared" si="43"/>
        <v>145</v>
      </c>
      <c r="B209" s="1007" t="s">
        <v>1043</v>
      </c>
      <c r="C209" s="992">
        <v>2090000</v>
      </c>
      <c r="D209" s="1027"/>
      <c r="E209" s="1032"/>
      <c r="F209" s="1032"/>
      <c r="G209" s="1027"/>
      <c r="H209" s="1026"/>
      <c r="I209" s="1027"/>
      <c r="J209" s="1027"/>
      <c r="K209" s="1029"/>
      <c r="L209" s="1019"/>
      <c r="O209" s="1028"/>
      <c r="P209" s="1019"/>
      <c r="Q209" s="1034" t="s">
        <v>1026</v>
      </c>
      <c r="R209" s="1027"/>
      <c r="S209" s="992"/>
      <c r="T209" s="990"/>
      <c r="U209" s="990"/>
      <c r="V209" s="990"/>
      <c r="W209" s="991"/>
      <c r="X209" s="991"/>
      <c r="Y209" s="992"/>
    </row>
    <row r="210" spans="1:31" s="57" customFormat="1" ht="15.75" customHeight="1">
      <c r="A210" s="750">
        <f t="shared" si="43"/>
        <v>146</v>
      </c>
      <c r="B210" s="695" t="s">
        <v>710</v>
      </c>
      <c r="C210" s="52">
        <f>D210+K210+M210+O210+Q210+S210+U210+V210+W210+X210</f>
        <v>1941058.7000000002</v>
      </c>
      <c r="D210" s="52">
        <f>SUM(E210:I210)</f>
        <v>1767939.7200000002</v>
      </c>
      <c r="E210" s="52"/>
      <c r="F210" s="52">
        <v>1535785.34</v>
      </c>
      <c r="G210" s="52">
        <v>157089.85999999999</v>
      </c>
      <c r="H210" s="52"/>
      <c r="I210" s="52">
        <v>75064.52</v>
      </c>
      <c r="J210" s="52"/>
      <c r="K210" s="52"/>
      <c r="L210" s="62"/>
      <c r="M210" s="52"/>
      <c r="N210" s="62"/>
      <c r="O210" s="62"/>
      <c r="P210" s="62"/>
      <c r="Q210" s="52"/>
      <c r="R210" s="52"/>
      <c r="S210" s="52"/>
      <c r="T210" s="52"/>
      <c r="U210" s="52"/>
      <c r="V210" s="52">
        <f>43085.34+130033.64</f>
        <v>173118.97999999998</v>
      </c>
      <c r="W210" s="52"/>
      <c r="X210" s="52"/>
      <c r="Y210" s="496" t="s">
        <v>884</v>
      </c>
      <c r="Z210" s="497"/>
      <c r="AA210" s="497"/>
      <c r="AB210" s="497"/>
      <c r="AC210" s="1061"/>
    </row>
    <row r="211" spans="1:31" s="57" customFormat="1" ht="15.75" customHeight="1">
      <c r="A211" s="750">
        <f t="shared" si="43"/>
        <v>147</v>
      </c>
      <c r="B211" s="695" t="s">
        <v>711</v>
      </c>
      <c r="C211" s="52">
        <f>D211+K211+M211+O211+Q211+S211+U211+V211+W211+X211</f>
        <v>1103113.5599999998</v>
      </c>
      <c r="D211" s="52">
        <f>SUM(E211:I211)</f>
        <v>897215.35999999987</v>
      </c>
      <c r="E211" s="52"/>
      <c r="F211" s="52">
        <v>686465</v>
      </c>
      <c r="G211" s="52">
        <v>130125.68</v>
      </c>
      <c r="H211" s="52"/>
      <c r="I211" s="52">
        <v>80624.679999999993</v>
      </c>
      <c r="J211" s="52"/>
      <c r="K211" s="52"/>
      <c r="L211" s="62"/>
      <c r="M211" s="52"/>
      <c r="N211" s="62"/>
      <c r="O211" s="62"/>
      <c r="P211" s="62"/>
      <c r="Q211" s="52"/>
      <c r="R211" s="52"/>
      <c r="S211" s="52"/>
      <c r="T211" s="52"/>
      <c r="U211" s="52"/>
      <c r="V211" s="52">
        <f>47890.3+158007.9</f>
        <v>205898.2</v>
      </c>
      <c r="W211" s="52"/>
      <c r="X211" s="52"/>
      <c r="Y211" s="496" t="s">
        <v>884</v>
      </c>
      <c r="Z211" s="497"/>
      <c r="AA211" s="497"/>
      <c r="AB211" s="497"/>
      <c r="AC211" s="1061"/>
    </row>
    <row r="212" spans="1:31" s="57" customFormat="1" ht="15.75" customHeight="1">
      <c r="A212" s="750">
        <f t="shared" si="43"/>
        <v>148</v>
      </c>
      <c r="B212" s="695" t="s">
        <v>712</v>
      </c>
      <c r="C212" s="52">
        <f>D212+K212+M212+O212+Q212+S212+U212+V212+W212+X212</f>
        <v>1575021.52</v>
      </c>
      <c r="D212" s="52">
        <f>SUM(E212:I212)</f>
        <v>1369138.6600000001</v>
      </c>
      <c r="E212" s="52"/>
      <c r="F212" s="52">
        <v>1172281.6200000001</v>
      </c>
      <c r="G212" s="52">
        <v>134124.70000000001</v>
      </c>
      <c r="H212" s="52"/>
      <c r="I212" s="52">
        <v>62732.34</v>
      </c>
      <c r="J212" s="52"/>
      <c r="K212" s="52"/>
      <c r="L212" s="62"/>
      <c r="M212" s="62"/>
      <c r="N212" s="62"/>
      <c r="O212" s="62"/>
      <c r="P212" s="62"/>
      <c r="Q212" s="52"/>
      <c r="R212" s="52"/>
      <c r="S212" s="52"/>
      <c r="T212" s="52"/>
      <c r="U212" s="52"/>
      <c r="V212" s="52">
        <f>47890.3+157992.56</f>
        <v>205882.86</v>
      </c>
      <c r="W212" s="52"/>
      <c r="X212" s="52"/>
      <c r="Y212" s="496" t="s">
        <v>884</v>
      </c>
      <c r="Z212" s="497"/>
      <c r="AA212" s="497"/>
      <c r="AB212" s="497"/>
      <c r="AC212" s="1061"/>
    </row>
    <row r="213" spans="1:31" s="57" customFormat="1" ht="15.75" customHeight="1">
      <c r="A213" s="750">
        <f t="shared" si="43"/>
        <v>149</v>
      </c>
      <c r="B213" s="695" t="s">
        <v>709</v>
      </c>
      <c r="C213" s="52">
        <f>D213+K213+M213+O213+Q213+S213+U213+V213+W213+X213</f>
        <v>1036186.32</v>
      </c>
      <c r="D213" s="52">
        <f>SUM(E213:I213)</f>
        <v>1018409.62</v>
      </c>
      <c r="E213" s="52"/>
      <c r="F213" s="52">
        <v>648571.66</v>
      </c>
      <c r="G213" s="52">
        <v>243803.34</v>
      </c>
      <c r="H213" s="52"/>
      <c r="I213" s="52">
        <v>126034.62</v>
      </c>
      <c r="J213" s="52"/>
      <c r="K213" s="52"/>
      <c r="L213" s="62"/>
      <c r="M213" s="62"/>
      <c r="N213" s="62"/>
      <c r="O213" s="62"/>
      <c r="P213" s="62"/>
      <c r="Q213" s="52"/>
      <c r="R213" s="52"/>
      <c r="S213" s="52"/>
      <c r="T213" s="52"/>
      <c r="U213" s="52"/>
      <c r="V213" s="52">
        <v>17776.7</v>
      </c>
      <c r="W213" s="52"/>
      <c r="X213" s="52"/>
      <c r="Y213" s="496" t="s">
        <v>890</v>
      </c>
      <c r="Z213" s="497"/>
      <c r="AA213" s="497"/>
      <c r="AB213" s="497"/>
      <c r="AC213" s="1061"/>
    </row>
    <row r="214" spans="1:31" s="7" customFormat="1" ht="15.75" customHeight="1">
      <c r="A214" s="1475" t="s">
        <v>518</v>
      </c>
      <c r="B214" s="1475"/>
      <c r="C214" s="52">
        <f>SUM(C194:C213)</f>
        <v>67467533.400000006</v>
      </c>
      <c r="D214" s="52">
        <f t="shared" ref="D214:X214" si="44">SUM(D210:D213)</f>
        <v>5052703.3600000003</v>
      </c>
      <c r="E214" s="52">
        <f t="shared" si="44"/>
        <v>0</v>
      </c>
      <c r="F214" s="52">
        <f t="shared" si="44"/>
        <v>4043103.62</v>
      </c>
      <c r="G214" s="52">
        <f t="shared" si="44"/>
        <v>665143.57999999996</v>
      </c>
      <c r="H214" s="52">
        <f t="shared" si="44"/>
        <v>0</v>
      </c>
      <c r="I214" s="52">
        <f t="shared" si="44"/>
        <v>344456.16000000003</v>
      </c>
      <c r="J214" s="52">
        <f t="shared" si="44"/>
        <v>0</v>
      </c>
      <c r="K214" s="52">
        <f t="shared" si="44"/>
        <v>0</v>
      </c>
      <c r="L214" s="52">
        <f t="shared" si="44"/>
        <v>0</v>
      </c>
      <c r="M214" s="52">
        <f t="shared" si="44"/>
        <v>0</v>
      </c>
      <c r="N214" s="52">
        <f t="shared" si="44"/>
        <v>0</v>
      </c>
      <c r="O214" s="52">
        <f t="shared" si="44"/>
        <v>0</v>
      </c>
      <c r="P214" s="52">
        <f t="shared" si="44"/>
        <v>0</v>
      </c>
      <c r="Q214" s="52">
        <f t="shared" si="44"/>
        <v>0</v>
      </c>
      <c r="R214" s="52">
        <f t="shared" si="44"/>
        <v>0</v>
      </c>
      <c r="S214" s="52">
        <f t="shared" si="44"/>
        <v>0</v>
      </c>
      <c r="T214" s="52">
        <f t="shared" si="44"/>
        <v>0</v>
      </c>
      <c r="U214" s="52">
        <f t="shared" si="44"/>
        <v>0</v>
      </c>
      <c r="V214" s="52">
        <f t="shared" si="44"/>
        <v>602676.74</v>
      </c>
      <c r="W214" s="52">
        <f t="shared" si="44"/>
        <v>0</v>
      </c>
      <c r="X214" s="52">
        <f t="shared" si="44"/>
        <v>0</v>
      </c>
      <c r="Y214" s="9"/>
      <c r="Z214" s="8"/>
      <c r="AA214" s="8"/>
      <c r="AB214" s="8"/>
      <c r="AC214" s="28"/>
      <c r="AE214" s="28"/>
    </row>
    <row r="215" spans="1:31" s="7" customFormat="1" ht="12.75" customHeight="1">
      <c r="A215" s="1492" t="s">
        <v>1044</v>
      </c>
      <c r="B215" s="1513"/>
      <c r="C215" s="1493"/>
      <c r="D215" s="1480"/>
      <c r="E215" s="1514"/>
      <c r="F215" s="1514"/>
      <c r="G215" s="1514"/>
      <c r="H215" s="1514"/>
      <c r="I215" s="1514"/>
      <c r="J215" s="1514"/>
      <c r="K215" s="1514"/>
      <c r="L215" s="1514"/>
      <c r="M215" s="1514"/>
      <c r="N215" s="1514"/>
      <c r="O215" s="1514"/>
      <c r="P215" s="1514"/>
      <c r="Q215" s="1514"/>
      <c r="R215" s="1514"/>
      <c r="S215" s="1514"/>
      <c r="T215" s="1514"/>
      <c r="U215" s="1514"/>
      <c r="V215" s="1514"/>
      <c r="W215" s="1514"/>
      <c r="X215" s="1515"/>
      <c r="Y215" s="9"/>
      <c r="Z215" s="8"/>
    </row>
    <row r="216" spans="1:31" s="7" customFormat="1" ht="15.75" customHeight="1">
      <c r="A216" s="687">
        <f>A213+1</f>
        <v>150</v>
      </c>
      <c r="B216" s="695" t="s">
        <v>1045</v>
      </c>
      <c r="C216" s="277">
        <f>D216+M216</f>
        <v>1906071</v>
      </c>
      <c r="D216" s="284">
        <f>E216+F216+G216+H216+I216</f>
        <v>255836</v>
      </c>
      <c r="E216" s="52">
        <v>0</v>
      </c>
      <c r="F216" s="52">
        <v>0</v>
      </c>
      <c r="G216" s="52">
        <v>0</v>
      </c>
      <c r="H216" s="52">
        <v>0</v>
      </c>
      <c r="I216" s="970">
        <v>255836</v>
      </c>
      <c r="J216" s="55">
        <v>0</v>
      </c>
      <c r="K216" s="52">
        <v>0</v>
      </c>
      <c r="L216" s="970">
        <v>432</v>
      </c>
      <c r="M216" s="970">
        <v>1650235</v>
      </c>
      <c r="N216" s="51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1">
        <v>0</v>
      </c>
      <c r="W216" s="52">
        <v>0</v>
      </c>
      <c r="X216" s="52">
        <v>0</v>
      </c>
      <c r="Y216" s="9"/>
      <c r="Z216" s="8"/>
    </row>
    <row r="217" spans="1:31" s="7" customFormat="1" ht="15.75" customHeight="1">
      <c r="A217" s="687">
        <f>A216+1</f>
        <v>151</v>
      </c>
      <c r="B217" s="695" t="s">
        <v>1046</v>
      </c>
      <c r="C217" s="277">
        <f>D217+M217</f>
        <v>1906071</v>
      </c>
      <c r="D217" s="284">
        <f>SUM(E217:I217)</f>
        <v>255836</v>
      </c>
      <c r="E217" s="52">
        <v>0</v>
      </c>
      <c r="F217" s="52">
        <v>0</v>
      </c>
      <c r="G217" s="52">
        <v>0</v>
      </c>
      <c r="H217" s="52">
        <v>0</v>
      </c>
      <c r="I217" s="970">
        <v>255836</v>
      </c>
      <c r="J217" s="56">
        <v>0</v>
      </c>
      <c r="K217" s="52">
        <v>0</v>
      </c>
      <c r="L217" s="988">
        <v>431</v>
      </c>
      <c r="M217" s="970">
        <v>1650235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9"/>
      <c r="Z217" s="8"/>
    </row>
    <row r="218" spans="1:31" s="7" customFormat="1" ht="15.75" customHeight="1">
      <c r="A218" s="688">
        <f>A217+1</f>
        <v>152</v>
      </c>
      <c r="B218" s="695" t="s">
        <v>1047</v>
      </c>
      <c r="C218" s="277">
        <f>D218+M218</f>
        <v>4955383.5999999996</v>
      </c>
      <c r="D218" s="284">
        <f>SUM(E218:I218)</f>
        <v>2115018.5</v>
      </c>
      <c r="E218" s="52">
        <v>865590</v>
      </c>
      <c r="F218" s="52">
        <v>0</v>
      </c>
      <c r="G218" s="970">
        <v>755798.5</v>
      </c>
      <c r="H218" s="52">
        <v>0</v>
      </c>
      <c r="I218" s="970">
        <v>493630</v>
      </c>
      <c r="J218" s="55">
        <v>0</v>
      </c>
      <c r="K218" s="52">
        <v>0</v>
      </c>
      <c r="L218" s="988">
        <v>1023.8</v>
      </c>
      <c r="M218" s="970">
        <v>2840365.1</v>
      </c>
      <c r="N218" s="51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1">
        <v>0</v>
      </c>
      <c r="W218" s="52">
        <v>0</v>
      </c>
      <c r="X218" s="52">
        <v>0</v>
      </c>
      <c r="Y218" s="9"/>
      <c r="Z218" s="8"/>
    </row>
    <row r="219" spans="1:31" s="17" customFormat="1" ht="12.75" customHeight="1" thickBot="1">
      <c r="A219" s="1527" t="s">
        <v>518</v>
      </c>
      <c r="B219" s="1528"/>
      <c r="C219" s="657">
        <f t="shared" ref="C219:X219" si="45">SUM(C216:C218)</f>
        <v>8767525.5999999996</v>
      </c>
      <c r="D219" s="657">
        <f t="shared" si="45"/>
        <v>2626690.5</v>
      </c>
      <c r="E219" s="61">
        <f t="shared" si="45"/>
        <v>865590</v>
      </c>
      <c r="F219" s="61">
        <f t="shared" si="45"/>
        <v>0</v>
      </c>
      <c r="G219" s="61">
        <f t="shared" si="45"/>
        <v>755798.5</v>
      </c>
      <c r="H219" s="61">
        <f t="shared" si="45"/>
        <v>0</v>
      </c>
      <c r="I219" s="61">
        <f t="shared" si="45"/>
        <v>1005302</v>
      </c>
      <c r="J219" s="61">
        <f t="shared" si="45"/>
        <v>0</v>
      </c>
      <c r="K219" s="61">
        <f t="shared" si="45"/>
        <v>0</v>
      </c>
      <c r="L219" s="61">
        <f t="shared" si="45"/>
        <v>1886.8</v>
      </c>
      <c r="M219" s="61">
        <f t="shared" si="45"/>
        <v>6140835.0999999996</v>
      </c>
      <c r="N219" s="61">
        <f t="shared" si="45"/>
        <v>0</v>
      </c>
      <c r="O219" s="61">
        <f t="shared" si="45"/>
        <v>0</v>
      </c>
      <c r="P219" s="61">
        <f t="shared" si="45"/>
        <v>0</v>
      </c>
      <c r="Q219" s="61">
        <f t="shared" si="45"/>
        <v>0</v>
      </c>
      <c r="R219" s="61">
        <f t="shared" si="45"/>
        <v>0</v>
      </c>
      <c r="S219" s="61">
        <f t="shared" si="45"/>
        <v>0</v>
      </c>
      <c r="T219" s="61">
        <f t="shared" si="45"/>
        <v>0</v>
      </c>
      <c r="U219" s="61">
        <f t="shared" si="45"/>
        <v>0</v>
      </c>
      <c r="V219" s="61">
        <f t="shared" si="45"/>
        <v>0</v>
      </c>
      <c r="W219" s="61">
        <f t="shared" si="45"/>
        <v>0</v>
      </c>
      <c r="X219" s="61">
        <f t="shared" si="45"/>
        <v>0</v>
      </c>
      <c r="Y219" s="29"/>
      <c r="Z219" s="28"/>
      <c r="AA219" s="28"/>
      <c r="AB219" s="28"/>
    </row>
    <row r="220" spans="1:31" customFormat="1">
      <c r="A220" s="1595" t="s">
        <v>1044</v>
      </c>
      <c r="B220" s="1596"/>
      <c r="C220" s="1596"/>
      <c r="D220" s="1596"/>
      <c r="E220" s="1596"/>
      <c r="F220" s="1597"/>
      <c r="G220" s="1532"/>
      <c r="H220" s="1533"/>
      <c r="I220" s="1533"/>
      <c r="J220" s="1533"/>
      <c r="K220" s="1533"/>
      <c r="L220" s="1533"/>
      <c r="M220" s="1533"/>
      <c r="N220" s="1533"/>
      <c r="O220" s="1533"/>
      <c r="P220" s="1533"/>
      <c r="Q220" s="1533"/>
      <c r="R220" s="1533"/>
      <c r="S220" s="1533"/>
      <c r="T220" s="1533"/>
      <c r="U220" s="1533"/>
      <c r="V220" s="1533"/>
      <c r="W220" s="1533"/>
      <c r="X220" s="1533"/>
      <c r="Y220" s="1608"/>
    </row>
    <row r="221" spans="1:31" s="1018" customFormat="1" ht="20.25" customHeight="1">
      <c r="A221" s="685">
        <f>A218+1</f>
        <v>153</v>
      </c>
      <c r="B221" s="1035" t="s">
        <v>1052</v>
      </c>
      <c r="C221" s="719" t="e">
        <f>D221+L221</f>
        <v>#VALUE!</v>
      </c>
      <c r="D221" s="1027"/>
      <c r="E221" s="1027"/>
      <c r="F221" s="1027"/>
      <c r="G221" s="1027"/>
      <c r="H221" s="1027"/>
      <c r="I221" s="1027"/>
      <c r="J221" s="1027"/>
      <c r="K221" s="1027"/>
      <c r="L221" s="1027" t="s">
        <v>1048</v>
      </c>
      <c r="O221" s="1027"/>
      <c r="P221" s="1027"/>
      <c r="Q221" s="1027"/>
      <c r="R221" s="1027"/>
      <c r="S221" s="1027"/>
      <c r="T221" s="1027"/>
      <c r="U221" s="1027"/>
      <c r="V221" s="1027"/>
      <c r="W221" s="1027"/>
      <c r="X221" s="1027"/>
      <c r="Y221" s="1036" t="s">
        <v>1049</v>
      </c>
    </row>
    <row r="222" spans="1:31" s="1018" customFormat="1" ht="20.25" customHeight="1">
      <c r="A222" s="685">
        <f>A221+1</f>
        <v>154</v>
      </c>
      <c r="B222" s="1035" t="s">
        <v>1051</v>
      </c>
      <c r="C222" s="719" t="e">
        <f>D222+L222</f>
        <v>#VALUE!</v>
      </c>
      <c r="D222" s="1027"/>
      <c r="E222" s="1027"/>
      <c r="F222" s="1027"/>
      <c r="G222" s="1027"/>
      <c r="H222" s="1027"/>
      <c r="I222" s="1027"/>
      <c r="J222" s="1027"/>
      <c r="K222" s="1027"/>
      <c r="L222" s="1027" t="s">
        <v>1050</v>
      </c>
      <c r="O222" s="1027"/>
      <c r="P222" s="1027"/>
      <c r="Q222" s="1027"/>
      <c r="R222" s="1027"/>
      <c r="S222" s="1027"/>
      <c r="T222" s="1027"/>
      <c r="U222" s="1027"/>
      <c r="V222" s="1027"/>
      <c r="W222" s="1027"/>
      <c r="X222" s="1027"/>
      <c r="Y222" s="1036" t="s">
        <v>1049</v>
      </c>
    </row>
    <row r="223" spans="1:31" s="1017" customFormat="1" ht="16.5" thickBot="1">
      <c r="A223" s="685">
        <f>A222+1</f>
        <v>155</v>
      </c>
      <c r="B223" s="1037" t="s">
        <v>1053</v>
      </c>
      <c r="C223" s="719" t="e">
        <f>D223+M223</f>
        <v>#VALUE!</v>
      </c>
      <c r="D223" s="1038" t="s">
        <v>1054</v>
      </c>
      <c r="E223" s="1038" t="s">
        <v>1054</v>
      </c>
      <c r="F223" s="1038" t="s">
        <v>1054</v>
      </c>
      <c r="G223" s="1038" t="s">
        <v>1054</v>
      </c>
      <c r="H223" s="1038" t="s">
        <v>1054</v>
      </c>
      <c r="I223" s="1038" t="s">
        <v>1054</v>
      </c>
      <c r="J223" s="1038" t="s">
        <v>1054</v>
      </c>
      <c r="K223" s="1038" t="s">
        <v>1054</v>
      </c>
      <c r="L223" s="1038" t="s">
        <v>1055</v>
      </c>
      <c r="M223" s="1038" t="s">
        <v>682</v>
      </c>
      <c r="N223" s="1038" t="s">
        <v>1056</v>
      </c>
      <c r="O223" s="1039" t="s">
        <v>1054</v>
      </c>
      <c r="P223" s="1038" t="s">
        <v>1057</v>
      </c>
      <c r="Q223" s="1038" t="s">
        <v>1054</v>
      </c>
      <c r="R223" s="1040" t="s">
        <v>1058</v>
      </c>
      <c r="S223" s="1040" t="s">
        <v>1054</v>
      </c>
      <c r="T223" s="1040" t="s">
        <v>1054</v>
      </c>
      <c r="U223" s="1040" t="s">
        <v>1054</v>
      </c>
      <c r="V223" s="1040" t="s">
        <v>1054</v>
      </c>
    </row>
    <row r="224" spans="1:31" s="7" customFormat="1" ht="15.75" customHeight="1">
      <c r="A224" s="1475" t="s">
        <v>518</v>
      </c>
      <c r="B224" s="1475"/>
      <c r="C224" s="52" t="e">
        <f>SUM(C222:C223)</f>
        <v>#VALUE!</v>
      </c>
      <c r="D224" s="52">
        <f t="shared" ref="D224:X224" si="46">SUM(D222:D223)</f>
        <v>0</v>
      </c>
      <c r="E224" s="52">
        <f t="shared" si="46"/>
        <v>0</v>
      </c>
      <c r="F224" s="52">
        <f t="shared" si="46"/>
        <v>0</v>
      </c>
      <c r="G224" s="52">
        <f t="shared" si="46"/>
        <v>0</v>
      </c>
      <c r="H224" s="52">
        <f t="shared" si="46"/>
        <v>0</v>
      </c>
      <c r="I224" s="52">
        <f t="shared" si="46"/>
        <v>0</v>
      </c>
      <c r="J224" s="52">
        <f t="shared" si="46"/>
        <v>0</v>
      </c>
      <c r="K224" s="52">
        <f t="shared" si="46"/>
        <v>0</v>
      </c>
      <c r="L224" s="52">
        <f>SUM(L223:L223)</f>
        <v>0</v>
      </c>
      <c r="M224" s="52">
        <f t="shared" si="46"/>
        <v>0</v>
      </c>
      <c r="N224" s="52">
        <f>SUM(N223:N223)</f>
        <v>0</v>
      </c>
      <c r="O224" s="52">
        <f t="shared" si="46"/>
        <v>0</v>
      </c>
      <c r="P224" s="52">
        <f t="shared" si="46"/>
        <v>0</v>
      </c>
      <c r="Q224" s="52">
        <f t="shared" si="46"/>
        <v>0</v>
      </c>
      <c r="R224" s="52">
        <f t="shared" si="46"/>
        <v>0</v>
      </c>
      <c r="S224" s="52">
        <f t="shared" si="46"/>
        <v>0</v>
      </c>
      <c r="T224" s="52">
        <f t="shared" si="46"/>
        <v>0</v>
      </c>
      <c r="U224" s="52">
        <f t="shared" si="46"/>
        <v>0</v>
      </c>
      <c r="V224" s="52">
        <f t="shared" si="46"/>
        <v>0</v>
      </c>
      <c r="W224" s="52">
        <f t="shared" si="46"/>
        <v>0</v>
      </c>
      <c r="X224" s="52">
        <f t="shared" si="46"/>
        <v>0</v>
      </c>
      <c r="Y224" s="9"/>
      <c r="Z224" s="8"/>
      <c r="AA224" s="8"/>
      <c r="AB224" s="8"/>
      <c r="AC224" s="28"/>
      <c r="AE224" s="28"/>
    </row>
    <row r="225" spans="1:31" s="7" customFormat="1" ht="12.75" customHeight="1">
      <c r="A225" s="1540" t="s">
        <v>1059</v>
      </c>
      <c r="B225" s="1541"/>
      <c r="C225" s="1542"/>
      <c r="D225" s="1480"/>
      <c r="E225" s="1514"/>
      <c r="F225" s="1514"/>
      <c r="G225" s="1514"/>
      <c r="H225" s="1514"/>
      <c r="I225" s="1514"/>
      <c r="J225" s="1514"/>
      <c r="K225" s="1514"/>
      <c r="L225" s="1514"/>
      <c r="M225" s="1514"/>
      <c r="N225" s="1514"/>
      <c r="O225" s="1514"/>
      <c r="P225" s="1514"/>
      <c r="Q225" s="1514"/>
      <c r="R225" s="1514"/>
      <c r="S225" s="1514"/>
      <c r="T225" s="1514"/>
      <c r="U225" s="1514"/>
      <c r="V225" s="1514"/>
      <c r="W225" s="1514"/>
      <c r="X225" s="1515"/>
      <c r="Y225" s="9"/>
      <c r="Z225" s="8"/>
    </row>
    <row r="226" spans="1:31" s="721" customFormat="1" ht="13.5" customHeight="1">
      <c r="A226" s="685">
        <f>A223+1</f>
        <v>156</v>
      </c>
      <c r="B226" s="1006" t="s">
        <v>1060</v>
      </c>
      <c r="C226" s="719">
        <v>4230639.6500000004</v>
      </c>
      <c r="D226" s="719">
        <f>E226+F226+G226+H226+I226</f>
        <v>0</v>
      </c>
      <c r="E226" s="719">
        <v>0</v>
      </c>
      <c r="F226" s="719">
        <v>0</v>
      </c>
      <c r="G226" s="719">
        <v>0</v>
      </c>
      <c r="H226" s="719">
        <v>0</v>
      </c>
      <c r="I226" s="719">
        <v>0</v>
      </c>
      <c r="J226" s="686">
        <v>0</v>
      </c>
      <c r="K226" s="719">
        <v>0</v>
      </c>
      <c r="L226" s="719">
        <v>356.1</v>
      </c>
      <c r="M226" s="719">
        <v>825388.3</v>
      </c>
      <c r="N226" s="671">
        <v>0</v>
      </c>
      <c r="O226" s="719">
        <v>0</v>
      </c>
      <c r="P226" s="719">
        <v>720.8</v>
      </c>
      <c r="Q226" s="719">
        <v>3405251.35</v>
      </c>
      <c r="R226" s="719">
        <v>0</v>
      </c>
      <c r="S226" s="719">
        <v>0</v>
      </c>
      <c r="T226" s="719">
        <v>0</v>
      </c>
      <c r="U226" s="719">
        <v>0</v>
      </c>
      <c r="V226" s="671">
        <v>0</v>
      </c>
      <c r="W226" s="719">
        <v>0</v>
      </c>
      <c r="X226" s="719">
        <v>0</v>
      </c>
      <c r="Y226" s="1005"/>
      <c r="Z226" s="720"/>
    </row>
    <row r="227" spans="1:31" s="17" customFormat="1" ht="14.25" customHeight="1">
      <c r="A227" s="1511" t="s">
        <v>518</v>
      </c>
      <c r="B227" s="1512"/>
      <c r="C227" s="657">
        <f t="shared" ref="C227:X227" si="47">SUM(C226:C226)</f>
        <v>4230639.6500000004</v>
      </c>
      <c r="D227" s="657">
        <f t="shared" si="47"/>
        <v>0</v>
      </c>
      <c r="E227" s="61">
        <f t="shared" si="47"/>
        <v>0</v>
      </c>
      <c r="F227" s="61">
        <f t="shared" si="47"/>
        <v>0</v>
      </c>
      <c r="G227" s="61">
        <f t="shared" si="47"/>
        <v>0</v>
      </c>
      <c r="H227" s="61">
        <f t="shared" si="47"/>
        <v>0</v>
      </c>
      <c r="I227" s="61">
        <f t="shared" si="47"/>
        <v>0</v>
      </c>
      <c r="J227" s="61">
        <f t="shared" si="47"/>
        <v>0</v>
      </c>
      <c r="K227" s="61">
        <f t="shared" si="47"/>
        <v>0</v>
      </c>
      <c r="L227" s="61">
        <f t="shared" si="47"/>
        <v>356.1</v>
      </c>
      <c r="M227" s="61">
        <f t="shared" si="47"/>
        <v>825388.3</v>
      </c>
      <c r="N227" s="61">
        <f t="shared" si="47"/>
        <v>0</v>
      </c>
      <c r="O227" s="61">
        <f t="shared" si="47"/>
        <v>0</v>
      </c>
      <c r="P227" s="61">
        <f t="shared" si="47"/>
        <v>720.8</v>
      </c>
      <c r="Q227" s="61">
        <f t="shared" si="47"/>
        <v>3405251.35</v>
      </c>
      <c r="R227" s="61">
        <f t="shared" si="47"/>
        <v>0</v>
      </c>
      <c r="S227" s="61">
        <f t="shared" si="47"/>
        <v>0</v>
      </c>
      <c r="T227" s="61">
        <f t="shared" si="47"/>
        <v>0</v>
      </c>
      <c r="U227" s="61">
        <f t="shared" si="47"/>
        <v>0</v>
      </c>
      <c r="V227" s="61">
        <f t="shared" si="47"/>
        <v>0</v>
      </c>
      <c r="W227" s="61">
        <f t="shared" si="47"/>
        <v>0</v>
      </c>
      <c r="X227" s="61">
        <f t="shared" si="47"/>
        <v>0</v>
      </c>
      <c r="Y227" s="29"/>
      <c r="Z227" s="28"/>
      <c r="AA227" s="28"/>
      <c r="AB227" s="28"/>
    </row>
    <row r="228" spans="1:31" s="22" customFormat="1" ht="15.75" customHeight="1">
      <c r="A228" s="1598" t="s">
        <v>534</v>
      </c>
      <c r="B228" s="1598"/>
      <c r="C228" s="1598"/>
      <c r="D228" s="1522"/>
      <c r="E228" s="1522"/>
      <c r="F228" s="1522"/>
      <c r="G228" s="1522"/>
      <c r="H228" s="1522"/>
      <c r="I228" s="1522"/>
      <c r="J228" s="1522"/>
      <c r="K228" s="1522"/>
      <c r="L228" s="1522"/>
      <c r="M228" s="1522"/>
      <c r="N228" s="1522"/>
      <c r="O228" s="1522"/>
      <c r="P228" s="1522"/>
      <c r="Q228" s="1522"/>
      <c r="R228" s="1522"/>
      <c r="S228" s="1522"/>
      <c r="T228" s="1522"/>
      <c r="U228" s="1522"/>
      <c r="V228" s="1522"/>
      <c r="W228" s="1522"/>
      <c r="X228" s="1522"/>
      <c r="Y228" s="24"/>
      <c r="Z228" s="23"/>
      <c r="AB228" s="8"/>
      <c r="AC228" s="27"/>
    </row>
    <row r="229" spans="1:31" s="57" customFormat="1" ht="15.75" customHeight="1">
      <c r="A229" s="56">
        <f>A226+1</f>
        <v>157</v>
      </c>
      <c r="B229" s="697" t="s">
        <v>535</v>
      </c>
      <c r="C229" s="52">
        <f>D229+K229+M229+O229+Q229+S229+U229+V229+W229+X229</f>
        <v>2514528.0799999996</v>
      </c>
      <c r="D229" s="52">
        <f>SUM(E229:I229)</f>
        <v>2335375.7599999998</v>
      </c>
      <c r="E229" s="52">
        <v>499374.82</v>
      </c>
      <c r="F229" s="52">
        <v>1471118.98</v>
      </c>
      <c r="G229" s="52">
        <v>198650.64</v>
      </c>
      <c r="H229" s="52"/>
      <c r="I229" s="52">
        <v>166231.32</v>
      </c>
      <c r="J229" s="52"/>
      <c r="K229" s="52"/>
      <c r="L229" s="52"/>
      <c r="M229" s="52"/>
      <c r="N229" s="52"/>
      <c r="O229" s="63"/>
      <c r="P229" s="52"/>
      <c r="Q229" s="52"/>
      <c r="R229" s="52"/>
      <c r="S229" s="52"/>
      <c r="T229" s="52"/>
      <c r="U229" s="52"/>
      <c r="V229" s="52">
        <v>179152.32</v>
      </c>
      <c r="W229" s="52"/>
      <c r="X229" s="52"/>
      <c r="Y229" s="496" t="s">
        <v>890</v>
      </c>
      <c r="Z229" s="497"/>
      <c r="AA229" s="497"/>
      <c r="AB229" s="497"/>
      <c r="AC229" s="1061"/>
    </row>
    <row r="230" spans="1:31" s="721" customFormat="1" ht="21.75" customHeight="1">
      <c r="A230" s="685">
        <f>A229+1</f>
        <v>158</v>
      </c>
      <c r="B230" s="1041" t="s">
        <v>1061</v>
      </c>
      <c r="C230" s="1042">
        <v>500000</v>
      </c>
      <c r="D230" s="671">
        <v>500000</v>
      </c>
      <c r="E230" s="671">
        <v>500000</v>
      </c>
      <c r="F230" s="1004">
        <v>0</v>
      </c>
      <c r="G230" s="1004">
        <v>0</v>
      </c>
      <c r="H230" s="1004">
        <v>0</v>
      </c>
      <c r="I230" s="1004">
        <v>0</v>
      </c>
      <c r="J230" s="1004">
        <v>0</v>
      </c>
      <c r="K230" s="1004">
        <v>0</v>
      </c>
      <c r="L230" s="1004">
        <v>0</v>
      </c>
      <c r="M230" s="1004">
        <v>0</v>
      </c>
      <c r="N230" s="1004">
        <v>0</v>
      </c>
      <c r="O230" s="1004">
        <v>0</v>
      </c>
      <c r="P230" s="1004">
        <v>0</v>
      </c>
      <c r="Q230" s="1004">
        <v>0</v>
      </c>
      <c r="R230" s="1004">
        <v>0</v>
      </c>
      <c r="S230" s="1004">
        <v>0</v>
      </c>
      <c r="T230" s="1004">
        <v>0</v>
      </c>
      <c r="U230" s="1004">
        <v>0</v>
      </c>
      <c r="V230" s="1004">
        <v>0</v>
      </c>
      <c r="W230" s="1004"/>
      <c r="X230" s="1043"/>
      <c r="Y230" s="1005"/>
      <c r="Z230" s="720"/>
    </row>
    <row r="231" spans="1:31" s="721" customFormat="1" ht="25.5" customHeight="1">
      <c r="A231" s="685">
        <f>A230+1</f>
        <v>159</v>
      </c>
      <c r="B231" s="1044" t="s">
        <v>1062</v>
      </c>
      <c r="C231" s="719">
        <v>900000</v>
      </c>
      <c r="D231" s="671">
        <v>0</v>
      </c>
      <c r="E231" s="719">
        <v>0</v>
      </c>
      <c r="F231" s="719">
        <v>0</v>
      </c>
      <c r="G231" s="719">
        <v>0</v>
      </c>
      <c r="H231" s="719">
        <v>0</v>
      </c>
      <c r="I231" s="719">
        <v>0</v>
      </c>
      <c r="J231" s="719">
        <v>0</v>
      </c>
      <c r="K231" s="719">
        <v>0</v>
      </c>
      <c r="L231" s="1045">
        <v>0</v>
      </c>
      <c r="M231" s="719">
        <v>0</v>
      </c>
      <c r="N231" s="1042">
        <v>0</v>
      </c>
      <c r="O231" s="719">
        <v>0</v>
      </c>
      <c r="P231" s="719">
        <v>572.77</v>
      </c>
      <c r="Q231" s="1042">
        <v>900000</v>
      </c>
      <c r="R231" s="719">
        <v>0</v>
      </c>
      <c r="S231" s="719">
        <v>0</v>
      </c>
      <c r="T231" s="1042">
        <v>0</v>
      </c>
      <c r="U231" s="719">
        <v>0</v>
      </c>
      <c r="V231" s="719">
        <v>0</v>
      </c>
      <c r="W231" s="719"/>
      <c r="X231" s="1042"/>
      <c r="Y231" s="1005"/>
      <c r="Z231" s="720"/>
    </row>
    <row r="232" spans="1:31" s="721" customFormat="1" ht="20.25" customHeight="1">
      <c r="A232" s="685">
        <f>A231+1</f>
        <v>160</v>
      </c>
      <c r="B232" s="1044" t="s">
        <v>1063</v>
      </c>
      <c r="C232" s="719">
        <v>900000</v>
      </c>
      <c r="D232" s="671">
        <v>0</v>
      </c>
      <c r="E232" s="719">
        <v>0</v>
      </c>
      <c r="F232" s="719">
        <v>0</v>
      </c>
      <c r="G232" s="719">
        <v>0</v>
      </c>
      <c r="H232" s="719">
        <v>0</v>
      </c>
      <c r="I232" s="719">
        <v>0</v>
      </c>
      <c r="J232" s="719">
        <v>0</v>
      </c>
      <c r="K232" s="719">
        <v>0</v>
      </c>
      <c r="L232" s="1045">
        <v>0</v>
      </c>
      <c r="M232" s="719">
        <v>0</v>
      </c>
      <c r="N232" s="719">
        <v>0</v>
      </c>
      <c r="O232" s="719">
        <v>0</v>
      </c>
      <c r="P232" s="719">
        <v>572.25</v>
      </c>
      <c r="Q232" s="719">
        <v>900000</v>
      </c>
      <c r="R232" s="719">
        <v>0</v>
      </c>
      <c r="S232" s="719">
        <v>0</v>
      </c>
      <c r="T232" s="719">
        <v>0</v>
      </c>
      <c r="U232" s="719">
        <v>0</v>
      </c>
      <c r="V232" s="719">
        <v>0</v>
      </c>
      <c r="W232" s="719"/>
      <c r="X232" s="719"/>
      <c r="Y232" s="1005"/>
      <c r="Z232" s="720"/>
    </row>
    <row r="233" spans="1:31" s="721" customFormat="1" ht="29.25" customHeight="1">
      <c r="A233" s="685">
        <f>A232+1</f>
        <v>161</v>
      </c>
      <c r="B233" s="1044" t="s">
        <v>1064</v>
      </c>
      <c r="C233" s="719">
        <v>3100000</v>
      </c>
      <c r="D233" s="671">
        <v>0</v>
      </c>
      <c r="E233" s="719">
        <v>0</v>
      </c>
      <c r="F233" s="719">
        <v>0</v>
      </c>
      <c r="G233" s="719">
        <v>0</v>
      </c>
      <c r="H233" s="719">
        <v>0</v>
      </c>
      <c r="I233" s="719">
        <v>0</v>
      </c>
      <c r="J233" s="719">
        <v>0</v>
      </c>
      <c r="K233" s="719">
        <v>0</v>
      </c>
      <c r="L233" s="1045">
        <v>504</v>
      </c>
      <c r="M233" s="719">
        <v>1800000</v>
      </c>
      <c r="N233" s="719">
        <v>430</v>
      </c>
      <c r="O233" s="719">
        <v>400000</v>
      </c>
      <c r="P233" s="719">
        <v>583.86</v>
      </c>
      <c r="Q233" s="719">
        <v>900000</v>
      </c>
      <c r="R233" s="719">
        <v>0</v>
      </c>
      <c r="S233" s="719">
        <v>0</v>
      </c>
      <c r="T233" s="719">
        <v>0</v>
      </c>
      <c r="U233" s="719">
        <v>0</v>
      </c>
      <c r="V233" s="719">
        <v>0</v>
      </c>
      <c r="W233" s="719"/>
      <c r="X233" s="719"/>
      <c r="Y233" s="1005"/>
      <c r="Z233" s="720"/>
    </row>
    <row r="234" spans="1:31" s="57" customFormat="1" ht="15.75" customHeight="1">
      <c r="A234" s="56">
        <f>A233+1</f>
        <v>162</v>
      </c>
      <c r="B234" s="705" t="s">
        <v>536</v>
      </c>
      <c r="C234" s="52">
        <f>D234+K234+M234+O234+Q234+S234+U234+V234+W234+X234</f>
        <v>20803705.620000001</v>
      </c>
      <c r="D234" s="52">
        <f>SUM(E234:I234)</f>
        <v>8487042.6199999992</v>
      </c>
      <c r="E234" s="52">
        <v>1039159.92</v>
      </c>
      <c r="F234" s="52">
        <v>5361503.46</v>
      </c>
      <c r="G234" s="52">
        <v>846970.96</v>
      </c>
      <c r="H234" s="52"/>
      <c r="I234" s="52">
        <v>1239408.28</v>
      </c>
      <c r="J234" s="52"/>
      <c r="K234" s="52"/>
      <c r="L234" s="52"/>
      <c r="M234" s="52"/>
      <c r="N234" s="52"/>
      <c r="O234" s="52">
        <v>5261559.82</v>
      </c>
      <c r="P234" s="52"/>
      <c r="Q234" s="52">
        <v>4661155.76</v>
      </c>
      <c r="R234" s="52"/>
      <c r="S234" s="52">
        <v>2214795.1</v>
      </c>
      <c r="T234" s="52"/>
      <c r="U234" s="52"/>
      <c r="V234" s="52">
        <v>179152.32</v>
      </c>
      <c r="W234" s="52"/>
      <c r="X234" s="52"/>
      <c r="Y234" s="496" t="s">
        <v>890</v>
      </c>
      <c r="Z234" s="497"/>
      <c r="AB234" s="497"/>
      <c r="AC234" s="1061"/>
    </row>
    <row r="235" spans="1:31" s="7" customFormat="1" ht="15.75" customHeight="1">
      <c r="A235" s="1475" t="s">
        <v>518</v>
      </c>
      <c r="B235" s="1475"/>
      <c r="C235" s="52">
        <f>SUM(C229:C234)</f>
        <v>28718233.700000003</v>
      </c>
      <c r="D235" s="52">
        <f t="shared" ref="D235:X235" si="48">SUM(D229:D234)</f>
        <v>11322418.379999999</v>
      </c>
      <c r="E235" s="52">
        <f t="shared" si="48"/>
        <v>2038534.7400000002</v>
      </c>
      <c r="F235" s="52">
        <f t="shared" si="48"/>
        <v>6832622.4399999995</v>
      </c>
      <c r="G235" s="52">
        <f t="shared" si="48"/>
        <v>1045621.6</v>
      </c>
      <c r="H235" s="52">
        <f t="shared" si="48"/>
        <v>0</v>
      </c>
      <c r="I235" s="52">
        <f t="shared" si="48"/>
        <v>1405639.6</v>
      </c>
      <c r="J235" s="52">
        <f t="shared" si="48"/>
        <v>0</v>
      </c>
      <c r="K235" s="52">
        <f t="shared" si="48"/>
        <v>0</v>
      </c>
      <c r="L235" s="52">
        <f t="shared" si="48"/>
        <v>504</v>
      </c>
      <c r="M235" s="52">
        <f t="shared" si="48"/>
        <v>1800000</v>
      </c>
      <c r="N235" s="52">
        <f t="shared" si="48"/>
        <v>430</v>
      </c>
      <c r="O235" s="52">
        <f t="shared" si="48"/>
        <v>5661559.8200000003</v>
      </c>
      <c r="P235" s="52">
        <f t="shared" si="48"/>
        <v>1728.88</v>
      </c>
      <c r="Q235" s="52">
        <f t="shared" si="48"/>
        <v>7361155.7599999998</v>
      </c>
      <c r="R235" s="52">
        <f t="shared" si="48"/>
        <v>0</v>
      </c>
      <c r="S235" s="52">
        <f t="shared" si="48"/>
        <v>2214795.1</v>
      </c>
      <c r="T235" s="52">
        <f t="shared" si="48"/>
        <v>0</v>
      </c>
      <c r="U235" s="52">
        <f t="shared" si="48"/>
        <v>0</v>
      </c>
      <c r="V235" s="52">
        <f t="shared" si="48"/>
        <v>358304.64</v>
      </c>
      <c r="W235" s="52">
        <f t="shared" si="48"/>
        <v>0</v>
      </c>
      <c r="X235" s="52">
        <f t="shared" si="48"/>
        <v>0</v>
      </c>
      <c r="Y235" s="9"/>
      <c r="Z235" s="8"/>
      <c r="AA235" s="8"/>
      <c r="AB235" s="8"/>
      <c r="AC235" s="28"/>
      <c r="AE235" s="28"/>
    </row>
    <row r="236" spans="1:31" s="7" customFormat="1" ht="15.75" customHeight="1">
      <c r="A236" s="1479" t="s">
        <v>537</v>
      </c>
      <c r="B236" s="1479"/>
      <c r="C236" s="61">
        <f t="shared" ref="C236:X236" si="49">C175+C192+C214+C235+C151++C178</f>
        <v>166221874.39000002</v>
      </c>
      <c r="D236" s="61">
        <f t="shared" si="49"/>
        <v>70914755.649999991</v>
      </c>
      <c r="E236" s="61">
        <f t="shared" si="49"/>
        <v>14535457.439999999</v>
      </c>
      <c r="F236" s="61">
        <f t="shared" si="49"/>
        <v>38131556.82</v>
      </c>
      <c r="G236" s="61">
        <f t="shared" si="49"/>
        <v>5825103.7699999996</v>
      </c>
      <c r="H236" s="61">
        <f t="shared" si="49"/>
        <v>7473917.0399999991</v>
      </c>
      <c r="I236" s="61">
        <f t="shared" si="49"/>
        <v>4948720.5799999991</v>
      </c>
      <c r="J236" s="61">
        <f t="shared" si="49"/>
        <v>0</v>
      </c>
      <c r="K236" s="61">
        <f t="shared" si="49"/>
        <v>0</v>
      </c>
      <c r="L236" s="61">
        <f t="shared" si="49"/>
        <v>504</v>
      </c>
      <c r="M236" s="61">
        <f t="shared" si="49"/>
        <v>1800000</v>
      </c>
      <c r="N236" s="61">
        <f t="shared" si="49"/>
        <v>430</v>
      </c>
      <c r="O236" s="61">
        <f t="shared" si="49"/>
        <v>8327628.2200000007</v>
      </c>
      <c r="P236" s="61">
        <f t="shared" si="49"/>
        <v>1728.88</v>
      </c>
      <c r="Q236" s="61">
        <f t="shared" si="49"/>
        <v>18650455.299999997</v>
      </c>
      <c r="R236" s="61">
        <f t="shared" si="49"/>
        <v>0</v>
      </c>
      <c r="S236" s="61">
        <f t="shared" si="49"/>
        <v>3245473.18</v>
      </c>
      <c r="T236" s="61">
        <f t="shared" si="49"/>
        <v>0</v>
      </c>
      <c r="U236" s="61">
        <f t="shared" si="49"/>
        <v>0</v>
      </c>
      <c r="V236" s="61">
        <f t="shared" si="49"/>
        <v>1471408.7400000002</v>
      </c>
      <c r="W236" s="61">
        <f t="shared" si="49"/>
        <v>0</v>
      </c>
      <c r="X236" s="61">
        <f t="shared" si="49"/>
        <v>0</v>
      </c>
      <c r="Y236" s="9"/>
      <c r="Z236" s="8"/>
      <c r="AA236" s="8"/>
      <c r="AB236" s="8"/>
      <c r="AC236" s="28"/>
    </row>
    <row r="237" spans="1:31" s="7" customFormat="1" ht="12.75" customHeight="1">
      <c r="A237" s="1591" t="s">
        <v>609</v>
      </c>
      <c r="B237" s="1591"/>
      <c r="C237" s="1591"/>
      <c r="D237" s="1591"/>
      <c r="E237" s="1591"/>
      <c r="F237" s="1591"/>
      <c r="G237" s="1591"/>
      <c r="H237" s="1591"/>
      <c r="I237" s="1591"/>
      <c r="J237" s="1591"/>
      <c r="K237" s="1591"/>
      <c r="L237" s="1591"/>
      <c r="M237" s="1591"/>
      <c r="N237" s="1591"/>
      <c r="O237" s="1591"/>
      <c r="P237" s="1591"/>
      <c r="Q237" s="1591"/>
      <c r="R237" s="1591"/>
      <c r="S237" s="1591"/>
      <c r="T237" s="1591"/>
      <c r="U237" s="1591"/>
      <c r="V237" s="1591"/>
      <c r="W237" s="1591"/>
      <c r="X237" s="1591"/>
      <c r="Y237" s="9"/>
      <c r="Z237" s="8"/>
      <c r="AA237" s="5"/>
      <c r="AB237" s="8"/>
      <c r="AC237" s="28"/>
    </row>
    <row r="238" spans="1:31" s="7" customFormat="1" ht="12.75" customHeight="1">
      <c r="A238" s="1598" t="s">
        <v>1065</v>
      </c>
      <c r="B238" s="1598"/>
      <c r="C238" s="1598"/>
      <c r="D238" s="221"/>
      <c r="E238" s="757"/>
      <c r="F238" s="757"/>
      <c r="G238" s="757"/>
      <c r="H238" s="757"/>
      <c r="I238" s="757"/>
      <c r="J238" s="757"/>
      <c r="K238" s="757"/>
      <c r="L238" s="757"/>
      <c r="M238" s="757"/>
      <c r="N238" s="757"/>
      <c r="O238" s="757"/>
      <c r="P238" s="757"/>
      <c r="Q238" s="757"/>
      <c r="R238" s="757"/>
      <c r="S238" s="757"/>
      <c r="T238" s="757"/>
      <c r="U238" s="757"/>
      <c r="V238" s="757"/>
      <c r="W238" s="757"/>
      <c r="X238" s="757"/>
      <c r="Y238" s="9"/>
      <c r="Z238" s="8"/>
      <c r="AA238" s="5"/>
      <c r="AB238" s="8"/>
      <c r="AC238" s="28"/>
    </row>
    <row r="239" spans="1:31" s="1049" customFormat="1" ht="18.75" customHeight="1">
      <c r="A239" s="685">
        <f>A234+1</f>
        <v>163</v>
      </c>
      <c r="B239" s="1046" t="s">
        <v>1066</v>
      </c>
      <c r="C239" s="683">
        <v>5000000</v>
      </c>
      <c r="D239" s="1047"/>
      <c r="E239" s="1047"/>
      <c r="F239" s="1047"/>
      <c r="G239" s="1047"/>
      <c r="H239" s="1047"/>
      <c r="I239" s="1047"/>
      <c r="J239" s="1048">
        <v>2</v>
      </c>
      <c r="K239" s="683">
        <v>5000000</v>
      </c>
      <c r="M239" s="1047"/>
      <c r="N239" s="1047"/>
      <c r="O239" s="1047"/>
      <c r="P239" s="1047"/>
      <c r="Q239" s="1047"/>
      <c r="R239" s="1047"/>
      <c r="S239" s="1047"/>
      <c r="T239" s="1047"/>
      <c r="U239" s="1047"/>
      <c r="V239" s="1047"/>
      <c r="W239" s="1047"/>
      <c r="X239" s="1047"/>
    </row>
    <row r="240" spans="1:31" s="215" customFormat="1" ht="18.75" customHeight="1">
      <c r="A240" s="687">
        <f t="shared" ref="A240:A250" si="50">A239+1</f>
        <v>164</v>
      </c>
      <c r="B240" s="916" t="s">
        <v>1067</v>
      </c>
      <c r="C240" s="214">
        <v>12500000</v>
      </c>
      <c r="D240" s="216"/>
      <c r="E240" s="761"/>
      <c r="F240" s="761"/>
      <c r="G240" s="761"/>
      <c r="H240" s="761"/>
      <c r="I240" s="761"/>
      <c r="J240" s="1002">
        <v>5</v>
      </c>
      <c r="K240" s="1003">
        <v>17500000</v>
      </c>
      <c r="L240" s="760"/>
      <c r="M240" s="761"/>
      <c r="N240" s="761"/>
      <c r="O240" s="761"/>
      <c r="P240" s="761"/>
      <c r="Q240" s="761"/>
      <c r="R240" s="761"/>
      <c r="S240" s="761"/>
      <c r="T240" s="761"/>
      <c r="U240" s="761"/>
      <c r="V240" s="761"/>
      <c r="W240" s="761"/>
      <c r="X240" s="761"/>
    </row>
    <row r="241" spans="1:29" s="1049" customFormat="1" ht="18.75" customHeight="1">
      <c r="A241" s="685">
        <f t="shared" si="50"/>
        <v>165</v>
      </c>
      <c r="B241" s="1046" t="s">
        <v>1068</v>
      </c>
      <c r="C241" s="683">
        <v>10000000</v>
      </c>
      <c r="D241" s="1050"/>
      <c r="E241" s="1050"/>
      <c r="F241" s="1050"/>
      <c r="G241" s="1050"/>
      <c r="H241" s="1050"/>
      <c r="I241" s="1050"/>
      <c r="J241" s="1048">
        <v>4</v>
      </c>
      <c r="K241" s="683">
        <v>10000000</v>
      </c>
      <c r="M241" s="1050"/>
      <c r="N241" s="1050"/>
      <c r="O241" s="1050"/>
      <c r="P241" s="1050"/>
      <c r="Q241" s="1050"/>
      <c r="R241" s="1050"/>
      <c r="S241" s="1050"/>
      <c r="T241" s="1050"/>
      <c r="U241" s="1050"/>
      <c r="V241" s="1050"/>
      <c r="W241" s="1050"/>
      <c r="X241" s="1050"/>
    </row>
    <row r="242" spans="1:29" s="215" customFormat="1" ht="18.75" customHeight="1">
      <c r="A242" s="687">
        <f t="shared" si="50"/>
        <v>166</v>
      </c>
      <c r="B242" s="916" t="s">
        <v>1069</v>
      </c>
      <c r="C242" s="214">
        <v>2500000</v>
      </c>
      <c r="D242" s="216"/>
      <c r="E242" s="761"/>
      <c r="F242" s="761"/>
      <c r="G242" s="761"/>
      <c r="H242" s="761"/>
      <c r="I242" s="761"/>
      <c r="J242" s="1002">
        <v>1</v>
      </c>
      <c r="K242" s="1003">
        <v>3800000</v>
      </c>
      <c r="L242" s="760"/>
      <c r="M242" s="761"/>
      <c r="N242" s="761"/>
      <c r="O242" s="761"/>
      <c r="P242" s="761"/>
      <c r="Q242" s="761"/>
      <c r="R242" s="761"/>
      <c r="S242" s="761"/>
      <c r="T242" s="761"/>
      <c r="U242" s="761"/>
      <c r="V242" s="761"/>
      <c r="W242" s="761"/>
      <c r="X242" s="761"/>
    </row>
    <row r="243" spans="1:29" s="215" customFormat="1" ht="18.75" customHeight="1">
      <c r="A243" s="687">
        <f t="shared" si="50"/>
        <v>167</v>
      </c>
      <c r="B243" s="916" t="s">
        <v>1070</v>
      </c>
      <c r="C243" s="214">
        <v>2500000</v>
      </c>
      <c r="D243" s="216"/>
      <c r="E243" s="761"/>
      <c r="F243" s="761"/>
      <c r="G243" s="761"/>
      <c r="H243" s="761"/>
      <c r="I243" s="761"/>
      <c r="J243" s="1002">
        <v>1</v>
      </c>
      <c r="K243" s="1003">
        <v>3800000</v>
      </c>
      <c r="L243" s="760"/>
      <c r="M243" s="761"/>
      <c r="N243" s="761"/>
      <c r="O243" s="761"/>
      <c r="P243" s="761"/>
      <c r="Q243" s="761"/>
      <c r="R243" s="761"/>
      <c r="S243" s="761"/>
      <c r="T243" s="761"/>
      <c r="U243" s="761"/>
      <c r="V243" s="761"/>
      <c r="W243" s="761"/>
      <c r="X243" s="761"/>
    </row>
    <row r="244" spans="1:29" s="215" customFormat="1" ht="18.75" customHeight="1">
      <c r="A244" s="687">
        <f t="shared" si="50"/>
        <v>168</v>
      </c>
      <c r="B244" s="916" t="s">
        <v>1071</v>
      </c>
      <c r="C244" s="214">
        <v>3379885</v>
      </c>
      <c r="D244" s="217"/>
      <c r="E244" s="762"/>
      <c r="F244" s="763"/>
      <c r="G244" s="762"/>
      <c r="H244" s="762"/>
      <c r="I244" s="763"/>
      <c r="J244" s="762"/>
      <c r="K244" s="759"/>
      <c r="L244" s="1051">
        <v>661</v>
      </c>
      <c r="M244" s="1051">
        <v>2307538</v>
      </c>
      <c r="N244" s="760"/>
      <c r="O244" s="762"/>
      <c r="P244" s="1051">
        <v>750</v>
      </c>
      <c r="Q244" s="1052">
        <v>1072347</v>
      </c>
      <c r="R244" s="760"/>
      <c r="S244" s="762"/>
      <c r="T244" s="762"/>
      <c r="U244" s="762"/>
      <c r="V244" s="762"/>
      <c r="W244" s="762"/>
      <c r="X244" s="762"/>
    </row>
    <row r="245" spans="1:29" s="215" customFormat="1" ht="29.25" customHeight="1">
      <c r="A245" s="687">
        <f t="shared" si="50"/>
        <v>169</v>
      </c>
      <c r="B245" s="917" t="s">
        <v>1072</v>
      </c>
      <c r="C245" s="214">
        <v>6200000</v>
      </c>
      <c r="D245" s="217"/>
      <c r="E245" s="762"/>
      <c r="F245" s="763"/>
      <c r="G245" s="762"/>
      <c r="H245" s="762"/>
      <c r="I245" s="763"/>
      <c r="J245" s="762"/>
      <c r="K245" s="759"/>
      <c r="L245" s="1053">
        <v>1203.0999999999999</v>
      </c>
      <c r="M245" s="1051">
        <v>4200000</v>
      </c>
      <c r="N245" s="760"/>
      <c r="O245" s="762"/>
      <c r="P245" s="1053">
        <v>1390.8</v>
      </c>
      <c r="Q245" s="1052">
        <v>2000000</v>
      </c>
      <c r="R245" s="760"/>
      <c r="S245" s="762"/>
      <c r="T245" s="762"/>
      <c r="U245" s="762"/>
      <c r="V245" s="762"/>
      <c r="W245" s="762"/>
      <c r="X245" s="762"/>
    </row>
    <row r="246" spans="1:29" s="215" customFormat="1" ht="38.25" customHeight="1">
      <c r="A246" s="687">
        <f t="shared" si="50"/>
        <v>170</v>
      </c>
      <c r="B246" s="917" t="s">
        <v>1073</v>
      </c>
      <c r="C246" s="214">
        <v>3482114</v>
      </c>
      <c r="D246" s="217"/>
      <c r="E246" s="762"/>
      <c r="F246" s="763"/>
      <c r="G246" s="762"/>
      <c r="H246" s="762"/>
      <c r="I246" s="763"/>
      <c r="J246" s="762"/>
      <c r="K246" s="759"/>
      <c r="L246" s="1051">
        <v>661</v>
      </c>
      <c r="M246" s="1051">
        <v>2307538</v>
      </c>
      <c r="N246" s="760"/>
      <c r="O246" s="762"/>
      <c r="P246" s="1053">
        <v>816.8</v>
      </c>
      <c r="Q246" s="1052">
        <v>1174576</v>
      </c>
      <c r="R246" s="760"/>
      <c r="S246" s="762"/>
      <c r="T246" s="762"/>
      <c r="U246" s="762"/>
      <c r="V246" s="762"/>
      <c r="W246" s="762"/>
      <c r="X246" s="762"/>
    </row>
    <row r="247" spans="1:29" s="215" customFormat="1" ht="28.5" customHeight="1">
      <c r="A247" s="687">
        <f t="shared" si="50"/>
        <v>171</v>
      </c>
      <c r="B247" s="917" t="s">
        <v>1074</v>
      </c>
      <c r="C247" s="214">
        <v>2000000</v>
      </c>
      <c r="D247" s="217"/>
      <c r="E247" s="762"/>
      <c r="F247" s="763"/>
      <c r="G247" s="762"/>
      <c r="H247" s="762"/>
      <c r="I247" s="763"/>
      <c r="J247" s="762"/>
      <c r="K247" s="759"/>
      <c r="L247" s="762"/>
      <c r="M247" s="762"/>
      <c r="N247" s="760"/>
      <c r="O247" s="762"/>
      <c r="P247" s="1053">
        <v>1390.8</v>
      </c>
      <c r="Q247" s="1052">
        <v>2000000</v>
      </c>
      <c r="R247" s="760"/>
      <c r="S247" s="762"/>
      <c r="T247" s="762"/>
      <c r="U247" s="762"/>
      <c r="V247" s="762"/>
      <c r="W247" s="762"/>
      <c r="X247" s="762"/>
    </row>
    <row r="248" spans="1:29" s="215" customFormat="1" ht="33" customHeight="1">
      <c r="A248" s="687">
        <f t="shared" si="50"/>
        <v>172</v>
      </c>
      <c r="B248" s="917" t="s">
        <v>1075</v>
      </c>
      <c r="C248" s="214">
        <v>6200000</v>
      </c>
      <c r="D248" s="217"/>
      <c r="E248" s="762"/>
      <c r="F248" s="763"/>
      <c r="G248" s="762"/>
      <c r="H248" s="762"/>
      <c r="I248" s="763"/>
      <c r="J248" s="762"/>
      <c r="K248" s="759"/>
      <c r="L248" s="1053">
        <v>1203.0999999999999</v>
      </c>
      <c r="M248" s="1003">
        <v>9350000</v>
      </c>
      <c r="N248" s="760"/>
      <c r="O248" s="762"/>
      <c r="P248" s="1053">
        <v>1390.8</v>
      </c>
      <c r="Q248" s="1003">
        <v>17000000</v>
      </c>
      <c r="R248" s="760"/>
      <c r="S248" s="762"/>
      <c r="T248" s="762"/>
      <c r="U248" s="762"/>
      <c r="V248" s="762"/>
      <c r="W248" s="762"/>
      <c r="X248" s="762"/>
    </row>
    <row r="249" spans="1:29" s="215" customFormat="1" ht="43.5" customHeight="1">
      <c r="A249" s="687">
        <f t="shared" si="50"/>
        <v>173</v>
      </c>
      <c r="B249" s="917" t="s">
        <v>1076</v>
      </c>
      <c r="C249" s="214">
        <v>3482114</v>
      </c>
      <c r="D249" s="217"/>
      <c r="E249" s="762"/>
      <c r="F249" s="763"/>
      <c r="G249" s="762"/>
      <c r="H249" s="762"/>
      <c r="I249" s="763"/>
      <c r="J249" s="762"/>
      <c r="K249" s="759"/>
      <c r="L249" s="1051">
        <v>661</v>
      </c>
      <c r="M249" s="1051">
        <v>2307538</v>
      </c>
      <c r="N249" s="760"/>
      <c r="O249" s="762"/>
      <c r="P249" s="1053">
        <v>816.8</v>
      </c>
      <c r="Q249" s="1052">
        <v>1174576</v>
      </c>
      <c r="R249" s="760"/>
      <c r="S249" s="762"/>
      <c r="T249" s="762"/>
      <c r="U249" s="762"/>
      <c r="V249" s="762"/>
      <c r="W249" s="762"/>
      <c r="X249" s="762"/>
    </row>
    <row r="250" spans="1:29" s="215" customFormat="1" ht="40.5" customHeight="1">
      <c r="A250" s="687">
        <f t="shared" si="50"/>
        <v>174</v>
      </c>
      <c r="B250" s="917" t="s">
        <v>1077</v>
      </c>
      <c r="C250" s="214">
        <v>6200000</v>
      </c>
      <c r="D250" s="217"/>
      <c r="E250" s="762"/>
      <c r="F250" s="763"/>
      <c r="G250" s="762"/>
      <c r="H250" s="762"/>
      <c r="I250" s="763"/>
      <c r="J250" s="762"/>
      <c r="K250" s="759"/>
      <c r="L250" s="1053">
        <v>1203.0999999999999</v>
      </c>
      <c r="M250" s="1051">
        <v>4200000</v>
      </c>
      <c r="N250" s="760"/>
      <c r="O250" s="762"/>
      <c r="P250" s="1053">
        <v>1390.8</v>
      </c>
      <c r="Q250" s="1052">
        <v>2000000</v>
      </c>
      <c r="R250" s="760"/>
      <c r="S250" s="762"/>
      <c r="T250" s="762"/>
      <c r="U250" s="762"/>
      <c r="V250" s="762"/>
      <c r="W250" s="762"/>
      <c r="X250" s="762"/>
    </row>
    <row r="251" spans="1:29" s="215" customFormat="1" ht="15">
      <c r="A251" s="1475" t="s">
        <v>518</v>
      </c>
      <c r="B251" s="1475"/>
      <c r="C251" s="52">
        <f>SUM(C239:C250)</f>
        <v>63444113</v>
      </c>
      <c r="D251" s="52">
        <f t="shared" ref="D251:X251" si="51">SUM(D239:D250)</f>
        <v>0</v>
      </c>
      <c r="E251" s="52">
        <f t="shared" si="51"/>
        <v>0</v>
      </c>
      <c r="F251" s="52">
        <f t="shared" si="51"/>
        <v>0</v>
      </c>
      <c r="G251" s="52">
        <f t="shared" si="51"/>
        <v>0</v>
      </c>
      <c r="H251" s="52">
        <f t="shared" si="51"/>
        <v>0</v>
      </c>
      <c r="I251" s="52">
        <f t="shared" si="51"/>
        <v>0</v>
      </c>
      <c r="J251" s="52">
        <f t="shared" si="51"/>
        <v>13</v>
      </c>
      <c r="K251" s="52">
        <f t="shared" si="51"/>
        <v>40100000</v>
      </c>
      <c r="L251" s="52">
        <f t="shared" si="51"/>
        <v>5592.2999999999993</v>
      </c>
      <c r="M251" s="52">
        <f t="shared" si="51"/>
        <v>24672614</v>
      </c>
      <c r="N251" s="52">
        <f t="shared" si="51"/>
        <v>0</v>
      </c>
      <c r="O251" s="52">
        <f t="shared" si="51"/>
        <v>0</v>
      </c>
      <c r="P251" s="52">
        <f t="shared" si="51"/>
        <v>7946.8000000000011</v>
      </c>
      <c r="Q251" s="52">
        <f t="shared" si="51"/>
        <v>26421499</v>
      </c>
      <c r="R251" s="52">
        <f t="shared" si="51"/>
        <v>0</v>
      </c>
      <c r="S251" s="52">
        <f t="shared" si="51"/>
        <v>0</v>
      </c>
      <c r="T251" s="52">
        <f t="shared" si="51"/>
        <v>0</v>
      </c>
      <c r="U251" s="52">
        <f t="shared" si="51"/>
        <v>0</v>
      </c>
      <c r="V251" s="52">
        <f t="shared" si="51"/>
        <v>0</v>
      </c>
      <c r="W251" s="52">
        <f t="shared" si="51"/>
        <v>0</v>
      </c>
      <c r="X251" s="52">
        <f t="shared" si="51"/>
        <v>0</v>
      </c>
    </row>
    <row r="252" spans="1:29" s="215" customFormat="1">
      <c r="A252" s="223"/>
      <c r="B252" s="706"/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24"/>
    </row>
    <row r="253" spans="1:29" s="7" customFormat="1" ht="18" customHeight="1" thickBot="1">
      <c r="A253" s="1479" t="s">
        <v>1080</v>
      </c>
      <c r="B253" s="1479"/>
      <c r="C253" s="1479"/>
      <c r="D253" s="1452"/>
      <c r="E253" s="1452"/>
      <c r="F253" s="1452"/>
      <c r="G253" s="1452"/>
      <c r="H253" s="1452"/>
      <c r="I253" s="1452"/>
      <c r="J253" s="1452"/>
      <c r="K253" s="1452"/>
      <c r="L253" s="1452"/>
      <c r="M253" s="1452"/>
      <c r="N253" s="1452"/>
      <c r="O253" s="1452"/>
      <c r="P253" s="1452"/>
      <c r="Q253" s="1452"/>
      <c r="R253" s="1452"/>
      <c r="S253" s="1452"/>
      <c r="T253" s="1452"/>
      <c r="U253" s="1452"/>
      <c r="V253" s="1452"/>
      <c r="W253" s="1452"/>
      <c r="X253" s="1452"/>
      <c r="Y253" s="9"/>
      <c r="Z253" s="8"/>
      <c r="AA253" s="5"/>
      <c r="AB253" s="8"/>
      <c r="AC253" s="28"/>
    </row>
    <row r="254" spans="1:29" s="229" customFormat="1" ht="20.25" customHeight="1">
      <c r="A254" s="687">
        <f>A250+1</f>
        <v>175</v>
      </c>
      <c r="B254" s="918" t="s">
        <v>1082</v>
      </c>
      <c r="C254" s="227"/>
      <c r="D254" s="227"/>
      <c r="E254" s="1054" t="s">
        <v>1078</v>
      </c>
      <c r="F254" s="1054" t="s">
        <v>1078</v>
      </c>
      <c r="G254" s="1054"/>
      <c r="H254" s="1054" t="s">
        <v>1079</v>
      </c>
      <c r="I254" s="1054" t="s">
        <v>1079</v>
      </c>
      <c r="J254" s="764" t="s">
        <v>1079</v>
      </c>
      <c r="K254" s="764">
        <v>0</v>
      </c>
      <c r="L254" s="1054"/>
      <c r="M254" s="1054">
        <v>725</v>
      </c>
      <c r="N254" s="1054"/>
      <c r="O254" s="1054">
        <v>579.20000000000005</v>
      </c>
      <c r="P254" s="1054"/>
      <c r="Q254" s="1054">
        <v>2124.3200000000002</v>
      </c>
      <c r="R254" s="1054"/>
      <c r="S254" s="1054">
        <v>10.94</v>
      </c>
      <c r="T254" s="764"/>
      <c r="U254" s="764"/>
      <c r="V254" s="764"/>
      <c r="W254" s="764"/>
      <c r="X254" s="765">
        <v>350000</v>
      </c>
    </row>
    <row r="255" spans="1:29" s="229" customFormat="1" ht="20.25" customHeight="1">
      <c r="A255" s="56">
        <f t="shared" ref="A255:A264" si="52">A254+1</f>
        <v>176</v>
      </c>
      <c r="B255" s="919" t="s">
        <v>1083</v>
      </c>
      <c r="C255" s="230"/>
      <c r="D255" s="230"/>
      <c r="E255" s="1055" t="s">
        <v>1078</v>
      </c>
      <c r="F255" s="1055" t="s">
        <v>1078</v>
      </c>
      <c r="G255" s="1055"/>
      <c r="H255" s="1055" t="s">
        <v>1079</v>
      </c>
      <c r="I255" s="1055" t="s">
        <v>1079</v>
      </c>
      <c r="J255" s="766" t="s">
        <v>1079</v>
      </c>
      <c r="K255" s="766">
        <v>0</v>
      </c>
      <c r="L255" s="1055"/>
      <c r="M255" s="1055">
        <v>959.3</v>
      </c>
      <c r="N255" s="1055"/>
      <c r="O255" s="1055">
        <v>811.9</v>
      </c>
      <c r="P255" s="1055"/>
      <c r="Q255" s="1055">
        <v>3278.88</v>
      </c>
      <c r="R255" s="1055"/>
      <c r="S255" s="1055">
        <v>13.74</v>
      </c>
      <c r="T255" s="766"/>
      <c r="U255" s="766"/>
      <c r="V255" s="766"/>
      <c r="W255" s="766"/>
      <c r="X255" s="767">
        <v>350000</v>
      </c>
    </row>
    <row r="256" spans="1:29" s="229" customFormat="1" ht="20.25" customHeight="1">
      <c r="A256" s="56">
        <f t="shared" si="52"/>
        <v>177</v>
      </c>
      <c r="B256" s="919" t="s">
        <v>1081</v>
      </c>
      <c r="C256" s="230"/>
      <c r="D256" s="230"/>
      <c r="E256" s="1055" t="s">
        <v>1078</v>
      </c>
      <c r="F256" s="1055" t="s">
        <v>1078</v>
      </c>
      <c r="G256" s="1055"/>
      <c r="H256" s="1055" t="s">
        <v>1079</v>
      </c>
      <c r="I256" s="1055" t="s">
        <v>1079</v>
      </c>
      <c r="J256" s="766" t="s">
        <v>1079</v>
      </c>
      <c r="K256" s="766">
        <v>0</v>
      </c>
      <c r="L256" s="1055"/>
      <c r="M256" s="1055">
        <v>959.3</v>
      </c>
      <c r="N256" s="1055"/>
      <c r="O256" s="1055">
        <v>812</v>
      </c>
      <c r="P256" s="1055"/>
      <c r="Q256" s="1055">
        <v>3278.88</v>
      </c>
      <c r="R256" s="1055"/>
      <c r="S256" s="1055">
        <v>13.75</v>
      </c>
      <c r="T256" s="766"/>
      <c r="U256" s="766"/>
      <c r="V256" s="766"/>
      <c r="W256" s="766"/>
      <c r="X256" s="767">
        <v>350000</v>
      </c>
    </row>
    <row r="257" spans="1:31" s="229" customFormat="1" ht="20.25" customHeight="1">
      <c r="A257" s="56">
        <f t="shared" si="52"/>
        <v>178</v>
      </c>
      <c r="B257" s="919" t="s">
        <v>1084</v>
      </c>
      <c r="C257" s="230"/>
      <c r="D257" s="230"/>
      <c r="E257" s="1055" t="s">
        <v>1078</v>
      </c>
      <c r="F257" s="1055" t="s">
        <v>1078</v>
      </c>
      <c r="G257" s="1055"/>
      <c r="H257" s="1055" t="s">
        <v>1079</v>
      </c>
      <c r="I257" s="1055" t="s">
        <v>1079</v>
      </c>
      <c r="J257" s="766" t="s">
        <v>1079</v>
      </c>
      <c r="K257" s="766">
        <v>0</v>
      </c>
      <c r="L257" s="1055"/>
      <c r="M257" s="1055">
        <v>859.2</v>
      </c>
      <c r="N257" s="1055"/>
      <c r="O257" s="1055">
        <v>695</v>
      </c>
      <c r="P257" s="1055"/>
      <c r="Q257" s="1055">
        <v>2884.2</v>
      </c>
      <c r="R257" s="1055"/>
      <c r="S257" s="1055">
        <v>11.7</v>
      </c>
      <c r="T257" s="766"/>
      <c r="U257" s="766"/>
      <c r="V257" s="766"/>
      <c r="W257" s="766"/>
      <c r="X257" s="767">
        <v>350000</v>
      </c>
    </row>
    <row r="258" spans="1:31" s="229" customFormat="1" ht="20.25" customHeight="1">
      <c r="A258" s="56">
        <f t="shared" si="52"/>
        <v>179</v>
      </c>
      <c r="B258" s="919" t="s">
        <v>1085</v>
      </c>
      <c r="C258" s="230"/>
      <c r="D258" s="230"/>
      <c r="E258" s="1055" t="s">
        <v>1078</v>
      </c>
      <c r="F258" s="1055" t="s">
        <v>1078</v>
      </c>
      <c r="G258" s="1055"/>
      <c r="H258" s="1055" t="s">
        <v>1079</v>
      </c>
      <c r="I258" s="1055" t="s">
        <v>1079</v>
      </c>
      <c r="J258" s="766" t="s">
        <v>1079</v>
      </c>
      <c r="K258" s="766">
        <v>0</v>
      </c>
      <c r="L258" s="1055"/>
      <c r="M258" s="1055">
        <v>959.3</v>
      </c>
      <c r="N258" s="1055"/>
      <c r="O258" s="1055">
        <v>812</v>
      </c>
      <c r="P258" s="1055"/>
      <c r="Q258" s="1055">
        <v>3278.88</v>
      </c>
      <c r="R258" s="1055"/>
      <c r="S258" s="1055">
        <v>13.75</v>
      </c>
      <c r="T258" s="766"/>
      <c r="U258" s="766"/>
      <c r="V258" s="766"/>
      <c r="W258" s="766"/>
      <c r="X258" s="767">
        <v>350000</v>
      </c>
    </row>
    <row r="259" spans="1:31" s="229" customFormat="1" ht="20.25" customHeight="1">
      <c r="A259" s="56">
        <f t="shared" si="52"/>
        <v>180</v>
      </c>
      <c r="B259" s="919" t="s">
        <v>1086</v>
      </c>
      <c r="C259" s="230"/>
      <c r="D259" s="230"/>
      <c r="E259" s="1055" t="s">
        <v>1078</v>
      </c>
      <c r="F259" s="1055" t="s">
        <v>1078</v>
      </c>
      <c r="G259" s="1055"/>
      <c r="H259" s="1055" t="s">
        <v>1079</v>
      </c>
      <c r="I259" s="1055" t="s">
        <v>1079</v>
      </c>
      <c r="J259" s="766" t="s">
        <v>1079</v>
      </c>
      <c r="K259" s="766">
        <v>0</v>
      </c>
      <c r="L259" s="1055"/>
      <c r="M259" s="1055">
        <v>298.5</v>
      </c>
      <c r="N259" s="1055"/>
      <c r="O259" s="1055">
        <v>217.1</v>
      </c>
      <c r="P259" s="1055"/>
      <c r="Q259" s="1055">
        <v>1147.04</v>
      </c>
      <c r="R259" s="1055"/>
      <c r="S259" s="1055">
        <v>5.57</v>
      </c>
      <c r="T259" s="766"/>
      <c r="U259" s="766"/>
      <c r="V259" s="766"/>
      <c r="W259" s="766"/>
      <c r="X259" s="767">
        <v>350000</v>
      </c>
    </row>
    <row r="260" spans="1:31" s="229" customFormat="1" ht="20.25" customHeight="1">
      <c r="A260" s="56">
        <f t="shared" si="52"/>
        <v>181</v>
      </c>
      <c r="B260" s="919" t="s">
        <v>1087</v>
      </c>
      <c r="C260" s="230"/>
      <c r="D260" s="230"/>
      <c r="E260" s="1055" t="s">
        <v>1078</v>
      </c>
      <c r="F260" s="1055" t="s">
        <v>1078</v>
      </c>
      <c r="G260" s="1055"/>
      <c r="H260" s="1055" t="s">
        <v>1079</v>
      </c>
      <c r="I260" s="1055" t="s">
        <v>1079</v>
      </c>
      <c r="J260" s="766" t="s">
        <v>1079</v>
      </c>
      <c r="K260" s="766">
        <v>0</v>
      </c>
      <c r="L260" s="1055"/>
      <c r="M260" s="1055">
        <v>290.5</v>
      </c>
      <c r="N260" s="1055"/>
      <c r="O260" s="1055">
        <v>217.1</v>
      </c>
      <c r="P260" s="1055"/>
      <c r="Q260" s="1055">
        <v>1147.04</v>
      </c>
      <c r="R260" s="1055"/>
      <c r="S260" s="1055">
        <v>5.57</v>
      </c>
      <c r="T260" s="766"/>
      <c r="U260" s="766"/>
      <c r="V260" s="766"/>
      <c r="W260" s="766"/>
      <c r="X260" s="767">
        <v>350000</v>
      </c>
    </row>
    <row r="261" spans="1:31" s="229" customFormat="1" ht="20.25" customHeight="1">
      <c r="A261" s="687">
        <f t="shared" si="52"/>
        <v>182</v>
      </c>
      <c r="B261" s="919" t="s">
        <v>1088</v>
      </c>
      <c r="C261" s="230"/>
      <c r="D261" s="230"/>
      <c r="E261" s="1055" t="s">
        <v>1078</v>
      </c>
      <c r="F261" s="1055" t="s">
        <v>1078</v>
      </c>
      <c r="G261" s="1055"/>
      <c r="H261" s="1055" t="s">
        <v>1079</v>
      </c>
      <c r="I261" s="1055" t="s">
        <v>1079</v>
      </c>
      <c r="J261" s="766" t="s">
        <v>1079</v>
      </c>
      <c r="K261" s="766">
        <v>0</v>
      </c>
      <c r="L261" s="1055"/>
      <c r="M261" s="1055">
        <v>298.5</v>
      </c>
      <c r="N261" s="1055"/>
      <c r="O261" s="1055">
        <v>217.1</v>
      </c>
      <c r="P261" s="1055"/>
      <c r="Q261" s="1055">
        <v>1147.04</v>
      </c>
      <c r="R261" s="1055"/>
      <c r="S261" s="1055">
        <v>5.57</v>
      </c>
      <c r="T261" s="766"/>
      <c r="U261" s="766"/>
      <c r="V261" s="766"/>
      <c r="W261" s="766"/>
      <c r="X261" s="767">
        <v>350000</v>
      </c>
    </row>
    <row r="262" spans="1:31" s="229" customFormat="1" ht="20.25" customHeight="1">
      <c r="A262" s="687">
        <f t="shared" si="52"/>
        <v>183</v>
      </c>
      <c r="B262" s="920" t="s">
        <v>1089</v>
      </c>
      <c r="C262" s="230"/>
      <c r="D262" s="230"/>
      <c r="E262" s="1055" t="s">
        <v>1078</v>
      </c>
      <c r="F262" s="1055" t="s">
        <v>1078</v>
      </c>
      <c r="G262" s="1055"/>
      <c r="H262" s="1055" t="s">
        <v>1079</v>
      </c>
      <c r="I262" s="1055" t="s">
        <v>1079</v>
      </c>
      <c r="J262" s="766" t="s">
        <v>1079</v>
      </c>
      <c r="K262" s="766">
        <v>0</v>
      </c>
      <c r="L262" s="1055"/>
      <c r="M262" s="1055">
        <v>779.7</v>
      </c>
      <c r="N262" s="1055"/>
      <c r="O262" s="1055">
        <v>291.39999999999998</v>
      </c>
      <c r="P262" s="1055"/>
      <c r="Q262" s="1055">
        <v>2008.16</v>
      </c>
      <c r="R262" s="1055"/>
      <c r="S262" s="1055">
        <v>11.56</v>
      </c>
      <c r="T262" s="766"/>
      <c r="U262" s="766"/>
      <c r="V262" s="766"/>
      <c r="W262" s="766"/>
      <c r="X262" s="767">
        <v>350000</v>
      </c>
    </row>
    <row r="263" spans="1:31" s="229" customFormat="1" ht="20.25" customHeight="1">
      <c r="A263" s="687">
        <f t="shared" si="52"/>
        <v>184</v>
      </c>
      <c r="B263" s="920" t="s">
        <v>1090</v>
      </c>
      <c r="C263" s="230"/>
      <c r="D263" s="230"/>
      <c r="E263" s="1055" t="s">
        <v>1078</v>
      </c>
      <c r="F263" s="1055" t="s">
        <v>1078</v>
      </c>
      <c r="G263" s="1055"/>
      <c r="H263" s="1055" t="s">
        <v>1079</v>
      </c>
      <c r="I263" s="1055" t="s">
        <v>1079</v>
      </c>
      <c r="J263" s="766" t="s">
        <v>1079</v>
      </c>
      <c r="K263" s="766">
        <v>0</v>
      </c>
      <c r="L263" s="1055"/>
      <c r="M263" s="1055">
        <v>690.1</v>
      </c>
      <c r="N263" s="1055"/>
      <c r="O263" s="1055">
        <v>773.62</v>
      </c>
      <c r="P263" s="1055"/>
      <c r="Q263" s="1055">
        <v>2693.56</v>
      </c>
      <c r="R263" s="1055"/>
      <c r="S263" s="1055">
        <v>11.56</v>
      </c>
      <c r="T263" s="766"/>
      <c r="U263" s="766"/>
      <c r="V263" s="766"/>
      <c r="W263" s="766"/>
      <c r="X263" s="767">
        <v>350000</v>
      </c>
    </row>
    <row r="264" spans="1:31" s="229" customFormat="1" ht="20.25" customHeight="1" thickBot="1">
      <c r="A264" s="687">
        <f t="shared" si="52"/>
        <v>185</v>
      </c>
      <c r="B264" s="921" t="s">
        <v>1091</v>
      </c>
      <c r="C264" s="232"/>
      <c r="D264" s="232"/>
      <c r="E264" s="1056" t="s">
        <v>1078</v>
      </c>
      <c r="F264" s="1056" t="s">
        <v>1078</v>
      </c>
      <c r="G264" s="1056"/>
      <c r="H264" s="1056" t="s">
        <v>1079</v>
      </c>
      <c r="I264" s="1056" t="s">
        <v>1079</v>
      </c>
      <c r="J264" s="768" t="s">
        <v>1079</v>
      </c>
      <c r="K264" s="768">
        <v>0</v>
      </c>
      <c r="L264" s="1056"/>
      <c r="M264" s="1056">
        <v>869.21</v>
      </c>
      <c r="N264" s="1056"/>
      <c r="O264" s="1056">
        <v>565.21</v>
      </c>
      <c r="P264" s="1056"/>
      <c r="Q264" s="1056">
        <v>2064.2800000000002</v>
      </c>
      <c r="R264" s="1056"/>
      <c r="S264" s="1056">
        <v>11.37</v>
      </c>
      <c r="T264" s="768"/>
      <c r="U264" s="768"/>
      <c r="V264" s="768"/>
      <c r="W264" s="768"/>
      <c r="X264" s="769">
        <v>350000</v>
      </c>
    </row>
    <row r="265" spans="1:31" s="7" customFormat="1" ht="18" customHeight="1">
      <c r="A265" s="1475" t="s">
        <v>518</v>
      </c>
      <c r="B265" s="1475"/>
      <c r="C265" s="51">
        <f t="shared" ref="C265:X265" si="53">SUM(C261:C264)</f>
        <v>0</v>
      </c>
      <c r="D265" s="51">
        <f t="shared" si="53"/>
        <v>0</v>
      </c>
      <c r="E265" s="51">
        <f t="shared" si="53"/>
        <v>0</v>
      </c>
      <c r="F265" s="51">
        <f t="shared" si="53"/>
        <v>0</v>
      </c>
      <c r="G265" s="51">
        <f t="shared" si="53"/>
        <v>0</v>
      </c>
      <c r="H265" s="51">
        <f t="shared" si="53"/>
        <v>0</v>
      </c>
      <c r="I265" s="51">
        <f t="shared" si="53"/>
        <v>0</v>
      </c>
      <c r="J265" s="51">
        <f t="shared" si="53"/>
        <v>0</v>
      </c>
      <c r="K265" s="51">
        <f t="shared" si="53"/>
        <v>0</v>
      </c>
      <c r="L265" s="51">
        <f t="shared" si="53"/>
        <v>0</v>
      </c>
      <c r="M265" s="51">
        <f t="shared" si="53"/>
        <v>2637.51</v>
      </c>
      <c r="N265" s="51">
        <f t="shared" si="53"/>
        <v>0</v>
      </c>
      <c r="O265" s="51">
        <f t="shared" si="53"/>
        <v>1847.33</v>
      </c>
      <c r="P265" s="51">
        <f t="shared" si="53"/>
        <v>0</v>
      </c>
      <c r="Q265" s="51">
        <f t="shared" si="53"/>
        <v>7913.0400000000009</v>
      </c>
      <c r="R265" s="51">
        <f t="shared" si="53"/>
        <v>0</v>
      </c>
      <c r="S265" s="51">
        <f t="shared" si="53"/>
        <v>40.06</v>
      </c>
      <c r="T265" s="51">
        <f t="shared" si="53"/>
        <v>0</v>
      </c>
      <c r="U265" s="51">
        <f t="shared" si="53"/>
        <v>0</v>
      </c>
      <c r="V265" s="51">
        <f t="shared" si="53"/>
        <v>0</v>
      </c>
      <c r="W265" s="51">
        <f t="shared" si="53"/>
        <v>0</v>
      </c>
      <c r="X265" s="51">
        <f t="shared" si="53"/>
        <v>1400000</v>
      </c>
      <c r="Y265" s="9"/>
      <c r="Z265" s="8"/>
      <c r="AA265" s="8"/>
      <c r="AB265" s="8"/>
      <c r="AC265" s="28"/>
      <c r="AE265" s="28"/>
    </row>
    <row r="266" spans="1:31" s="7" customFormat="1" ht="18" customHeight="1">
      <c r="A266" s="1479" t="s">
        <v>610</v>
      </c>
      <c r="B266" s="1479"/>
      <c r="C266" s="1479"/>
      <c r="D266" s="1452"/>
      <c r="E266" s="1452"/>
      <c r="F266" s="1452"/>
      <c r="G266" s="1452"/>
      <c r="H266" s="1452"/>
      <c r="I266" s="1452"/>
      <c r="J266" s="1452"/>
      <c r="K266" s="1452"/>
      <c r="L266" s="1452"/>
      <c r="M266" s="1452"/>
      <c r="N266" s="1452"/>
      <c r="O266" s="1452"/>
      <c r="P266" s="1452"/>
      <c r="Q266" s="1452"/>
      <c r="R266" s="1452"/>
      <c r="S266" s="1452"/>
      <c r="T266" s="1452"/>
      <c r="U266" s="1452"/>
      <c r="V266" s="1452"/>
      <c r="W266" s="1452"/>
      <c r="X266" s="1452"/>
      <c r="Y266" s="9"/>
      <c r="Z266" s="8"/>
      <c r="AA266" s="5"/>
      <c r="AB266" s="8"/>
      <c r="AC266" s="28"/>
    </row>
    <row r="267" spans="1:31" s="57" customFormat="1" ht="18" customHeight="1">
      <c r="A267" s="55">
        <f>A264+1</f>
        <v>186</v>
      </c>
      <c r="B267" s="695" t="s">
        <v>713</v>
      </c>
      <c r="C267" s="52">
        <f>D267+K267+M267+O267+Q267+S267+U267+V267+W267+X267</f>
        <v>14077741.020000001</v>
      </c>
      <c r="D267" s="52">
        <f>SUM(E267:I267)</f>
        <v>14077741.020000001</v>
      </c>
      <c r="E267" s="51">
        <v>1815568.06</v>
      </c>
      <c r="F267" s="51">
        <v>8809975.5800000001</v>
      </c>
      <c r="G267" s="51">
        <v>839880.34</v>
      </c>
      <c r="H267" s="51">
        <v>1833642.12</v>
      </c>
      <c r="I267" s="51">
        <v>778674.92</v>
      </c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2"/>
      <c r="X267" s="52"/>
      <c r="Y267" s="496"/>
      <c r="Z267" s="497"/>
      <c r="AA267" s="724"/>
      <c r="AB267" s="497"/>
      <c r="AC267" s="1061"/>
    </row>
    <row r="268" spans="1:31" s="57" customFormat="1" ht="18" customHeight="1">
      <c r="A268" s="55">
        <f>A267+1</f>
        <v>187</v>
      </c>
      <c r="B268" s="695" t="s">
        <v>714</v>
      </c>
      <c r="C268" s="52">
        <f>D268+K268+M268+O268+Q268+S268+U268+V268+W268+X268</f>
        <v>10352175.4</v>
      </c>
      <c r="D268" s="52">
        <f>SUM(E268:I268)</f>
        <v>0</v>
      </c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>
        <v>10352175.4</v>
      </c>
      <c r="R268" s="51"/>
      <c r="S268" s="51"/>
      <c r="T268" s="51"/>
      <c r="U268" s="51"/>
      <c r="V268" s="51"/>
      <c r="W268" s="52"/>
      <c r="X268" s="52"/>
      <c r="Y268" s="496"/>
      <c r="Z268" s="497"/>
      <c r="AA268" s="724"/>
      <c r="AB268" s="497"/>
      <c r="AC268" s="1061"/>
    </row>
    <row r="269" spans="1:31" s="57" customFormat="1" ht="18" customHeight="1">
      <c r="A269" s="55">
        <f>A268+1</f>
        <v>188</v>
      </c>
      <c r="B269" s="695" t="s">
        <v>741</v>
      </c>
      <c r="C269" s="52">
        <f>D269+K269+M269+O269+Q269+S269+U269+V269+W269+X269</f>
        <v>13223201.540000001</v>
      </c>
      <c r="D269" s="52">
        <f>SUM(E269:I269)</f>
        <v>13223201.540000001</v>
      </c>
      <c r="E269" s="51">
        <v>1802867.72</v>
      </c>
      <c r="F269" s="51">
        <v>8809975.5800000001</v>
      </c>
      <c r="G269" s="51">
        <v>821317.76</v>
      </c>
      <c r="H269" s="51">
        <v>990397.6</v>
      </c>
      <c r="I269" s="51">
        <v>798642.88</v>
      </c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2"/>
      <c r="X269" s="52"/>
      <c r="Y269" s="496"/>
      <c r="Z269" s="497"/>
      <c r="AA269" s="1062"/>
      <c r="AB269" s="497"/>
      <c r="AC269" s="1061"/>
    </row>
    <row r="270" spans="1:31" s="57" customFormat="1" ht="18" customHeight="1">
      <c r="A270" s="55">
        <f>A269+1</f>
        <v>189</v>
      </c>
      <c r="B270" s="695" t="s">
        <v>742</v>
      </c>
      <c r="C270" s="52">
        <f>D270+K270+M270+O270+Q270+S270+U270+V270+W270+X270</f>
        <v>14521481.199999999</v>
      </c>
      <c r="D270" s="52">
        <f>SUM(E270:I270)</f>
        <v>0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>
        <v>14521481.199999999</v>
      </c>
      <c r="R270" s="51"/>
      <c r="S270" s="51"/>
      <c r="T270" s="51"/>
      <c r="U270" s="51"/>
      <c r="V270" s="51"/>
      <c r="W270" s="52"/>
      <c r="X270" s="52"/>
      <c r="Y270" s="496"/>
      <c r="Z270" s="497"/>
      <c r="AA270" s="1062"/>
      <c r="AB270" s="497"/>
      <c r="AC270" s="1061"/>
    </row>
    <row r="271" spans="1:31" s="7" customFormat="1" ht="18" customHeight="1">
      <c r="A271" s="1475" t="s">
        <v>518</v>
      </c>
      <c r="B271" s="1475"/>
      <c r="C271" s="51">
        <f t="shared" ref="C271:X271" si="54">SUM(C267:C270)</f>
        <v>52174599.159999996</v>
      </c>
      <c r="D271" s="51">
        <f t="shared" si="54"/>
        <v>27300942.560000002</v>
      </c>
      <c r="E271" s="51">
        <f t="shared" si="54"/>
        <v>3618435.7800000003</v>
      </c>
      <c r="F271" s="51">
        <f t="shared" si="54"/>
        <v>17619951.16</v>
      </c>
      <c r="G271" s="51">
        <f t="shared" si="54"/>
        <v>1661198.1</v>
      </c>
      <c r="H271" s="51">
        <f t="shared" si="54"/>
        <v>2824039.72</v>
      </c>
      <c r="I271" s="51">
        <f t="shared" si="54"/>
        <v>1577317.8</v>
      </c>
      <c r="J271" s="51">
        <f t="shared" si="54"/>
        <v>0</v>
      </c>
      <c r="K271" s="51">
        <f t="shared" si="54"/>
        <v>0</v>
      </c>
      <c r="L271" s="51">
        <f t="shared" si="54"/>
        <v>0</v>
      </c>
      <c r="M271" s="51">
        <f t="shared" si="54"/>
        <v>0</v>
      </c>
      <c r="N271" s="51">
        <f t="shared" si="54"/>
        <v>0</v>
      </c>
      <c r="O271" s="51">
        <f t="shared" si="54"/>
        <v>0</v>
      </c>
      <c r="P271" s="51">
        <f t="shared" si="54"/>
        <v>0</v>
      </c>
      <c r="Q271" s="51">
        <f t="shared" si="54"/>
        <v>24873656.600000001</v>
      </c>
      <c r="R271" s="51">
        <f t="shared" si="54"/>
        <v>0</v>
      </c>
      <c r="S271" s="51">
        <f t="shared" si="54"/>
        <v>0</v>
      </c>
      <c r="T271" s="51">
        <f t="shared" si="54"/>
        <v>0</v>
      </c>
      <c r="U271" s="51">
        <f t="shared" si="54"/>
        <v>0</v>
      </c>
      <c r="V271" s="51">
        <f t="shared" si="54"/>
        <v>0</v>
      </c>
      <c r="W271" s="51">
        <f t="shared" si="54"/>
        <v>0</v>
      </c>
      <c r="X271" s="51">
        <f t="shared" si="54"/>
        <v>0</v>
      </c>
      <c r="Y271" s="9"/>
      <c r="Z271" s="8"/>
      <c r="AA271" s="8"/>
      <c r="AB271" s="8"/>
      <c r="AC271" s="28"/>
      <c r="AE271" s="28"/>
    </row>
    <row r="272" spans="1:31" s="22" customFormat="1" ht="18" customHeight="1">
      <c r="A272" s="1594" t="s">
        <v>1099</v>
      </c>
      <c r="B272" s="1594"/>
      <c r="C272" s="1594"/>
      <c r="D272" s="1523"/>
      <c r="E272" s="1523"/>
      <c r="F272" s="1523"/>
      <c r="G272" s="1523"/>
      <c r="H272" s="1523"/>
      <c r="I272" s="1523"/>
      <c r="J272" s="1523"/>
      <c r="K272" s="1523"/>
      <c r="L272" s="1523"/>
      <c r="M272" s="1523"/>
      <c r="N272" s="1523"/>
      <c r="O272" s="1523"/>
      <c r="P272" s="1523"/>
      <c r="Q272" s="1523"/>
      <c r="R272" s="1523"/>
      <c r="S272" s="1523"/>
      <c r="T272" s="1523"/>
      <c r="U272" s="1523"/>
      <c r="V272" s="1523"/>
      <c r="W272" s="1523"/>
      <c r="X272" s="1523"/>
      <c r="Y272" s="24"/>
      <c r="Z272" s="23"/>
      <c r="AA272" s="21"/>
      <c r="AB272" s="8"/>
      <c r="AC272" s="27"/>
    </row>
    <row r="273" spans="1:31" s="1009" customFormat="1" ht="27.75" customHeight="1">
      <c r="A273" s="686">
        <f>A270+1</f>
        <v>190</v>
      </c>
      <c r="B273" s="1035" t="s">
        <v>1097</v>
      </c>
      <c r="C273" s="719" t="e">
        <f>D273+K273+M273+O273+Q273+S273+U273+V273+W273+X273</f>
        <v>#VALUE!</v>
      </c>
      <c r="D273" s="1057" t="s">
        <v>1092</v>
      </c>
      <c r="E273" s="1058" t="s">
        <v>1093</v>
      </c>
      <c r="F273" s="1058" t="s">
        <v>1094</v>
      </c>
      <c r="G273" s="1058" t="s">
        <v>1093</v>
      </c>
      <c r="H273" s="1058" t="s">
        <v>1094</v>
      </c>
      <c r="I273" s="1058" t="s">
        <v>1094</v>
      </c>
      <c r="J273" s="1058" t="s">
        <v>1095</v>
      </c>
      <c r="K273" s="1058" t="s">
        <v>1095</v>
      </c>
      <c r="L273" s="1058" t="s">
        <v>1093</v>
      </c>
      <c r="M273" s="1058" t="s">
        <v>1093</v>
      </c>
      <c r="N273" s="1058" t="s">
        <v>1093</v>
      </c>
      <c r="O273" s="1058" t="s">
        <v>1093</v>
      </c>
      <c r="P273" s="1059">
        <v>1954.3</v>
      </c>
      <c r="Q273" s="1058" t="s">
        <v>1096</v>
      </c>
      <c r="R273" s="1058" t="s">
        <v>1093</v>
      </c>
      <c r="S273" s="1058">
        <v>0</v>
      </c>
      <c r="T273" s="1058" t="s">
        <v>1093</v>
      </c>
      <c r="U273" s="1058">
        <v>0</v>
      </c>
      <c r="V273" s="1058" t="s">
        <v>1093</v>
      </c>
      <c r="W273" s="1058" t="s">
        <v>1093</v>
      </c>
      <c r="X273" s="1060"/>
    </row>
    <row r="274" spans="1:31" s="1009" customFormat="1" ht="27.75" customHeight="1">
      <c r="A274" s="686">
        <f>A273+1</f>
        <v>191</v>
      </c>
      <c r="B274" s="1035" t="s">
        <v>1098</v>
      </c>
      <c r="C274" s="719" t="e">
        <f>D274+K274+M274+O274+Q274+S274+U274+V274+W274+X274</f>
        <v>#VALUE!</v>
      </c>
      <c r="D274" s="1057" t="s">
        <v>1092</v>
      </c>
      <c r="E274" s="1058" t="s">
        <v>1093</v>
      </c>
      <c r="F274" s="1058" t="s">
        <v>1094</v>
      </c>
      <c r="G274" s="1058" t="s">
        <v>1093</v>
      </c>
      <c r="H274" s="1058" t="s">
        <v>1094</v>
      </c>
      <c r="I274" s="1058" t="s">
        <v>1094</v>
      </c>
      <c r="J274" s="1058" t="s">
        <v>1095</v>
      </c>
      <c r="K274" s="1058" t="s">
        <v>1095</v>
      </c>
      <c r="L274" s="1058">
        <v>1721.1</v>
      </c>
      <c r="M274" s="1058" t="s">
        <v>1093</v>
      </c>
      <c r="N274" s="1058" t="s">
        <v>1093</v>
      </c>
      <c r="O274" s="1058" t="s">
        <v>1093</v>
      </c>
      <c r="P274" s="1058">
        <v>4884.3999999999996</v>
      </c>
      <c r="Q274" s="1058" t="s">
        <v>1096</v>
      </c>
      <c r="R274" s="1058" t="s">
        <v>1093</v>
      </c>
      <c r="S274" s="1058">
        <v>0</v>
      </c>
      <c r="T274" s="1058" t="s">
        <v>1093</v>
      </c>
      <c r="U274" s="1058">
        <v>0</v>
      </c>
      <c r="V274" s="1058" t="s">
        <v>1093</v>
      </c>
      <c r="W274" s="1058" t="s">
        <v>1093</v>
      </c>
      <c r="X274" s="1060"/>
    </row>
    <row r="275" spans="1:31" s="7" customFormat="1" ht="18" customHeight="1">
      <c r="A275" s="1536" t="s">
        <v>518</v>
      </c>
      <c r="B275" s="1536"/>
      <c r="C275" s="209" t="e">
        <f t="shared" ref="C275:I275" si="55">SUM(C273:C274)</f>
        <v>#VALUE!</v>
      </c>
      <c r="D275" s="209">
        <f t="shared" si="55"/>
        <v>0</v>
      </c>
      <c r="E275" s="209">
        <f t="shared" si="55"/>
        <v>0</v>
      </c>
      <c r="F275" s="209">
        <f t="shared" si="55"/>
        <v>0</v>
      </c>
      <c r="G275" s="209">
        <f t="shared" si="55"/>
        <v>0</v>
      </c>
      <c r="H275" s="209">
        <f t="shared" si="55"/>
        <v>0</v>
      </c>
      <c r="I275" s="209">
        <f t="shared" si="55"/>
        <v>0</v>
      </c>
      <c r="J275" s="209" t="e">
        <f>SUM(#REF!)</f>
        <v>#REF!</v>
      </c>
      <c r="K275" s="209">
        <f t="shared" ref="K275:X275" si="56">SUM(J273:J274)</f>
        <v>0</v>
      </c>
      <c r="L275" s="209">
        <f t="shared" si="56"/>
        <v>0</v>
      </c>
      <c r="M275" s="209">
        <f t="shared" si="56"/>
        <v>1721.1</v>
      </c>
      <c r="N275" s="209">
        <f t="shared" si="56"/>
        <v>0</v>
      </c>
      <c r="O275" s="209">
        <f t="shared" si="56"/>
        <v>0</v>
      </c>
      <c r="P275" s="209">
        <f t="shared" si="56"/>
        <v>0</v>
      </c>
      <c r="Q275" s="209">
        <f t="shared" si="56"/>
        <v>6838.7</v>
      </c>
      <c r="R275" s="209">
        <f t="shared" si="56"/>
        <v>0</v>
      </c>
      <c r="S275" s="209">
        <f t="shared" si="56"/>
        <v>0</v>
      </c>
      <c r="T275" s="209">
        <f t="shared" si="56"/>
        <v>0</v>
      </c>
      <c r="U275" s="209">
        <f t="shared" si="56"/>
        <v>0</v>
      </c>
      <c r="V275" s="209">
        <f t="shared" si="56"/>
        <v>0</v>
      </c>
      <c r="W275" s="209">
        <f t="shared" si="56"/>
        <v>0</v>
      </c>
      <c r="X275" s="209">
        <f t="shared" si="56"/>
        <v>0</v>
      </c>
      <c r="Y275" s="209">
        <f>SUM(Y273:Y274)</f>
        <v>0</v>
      </c>
      <c r="Z275" s="8"/>
      <c r="AA275" s="8"/>
      <c r="AB275" s="8"/>
      <c r="AC275" s="28"/>
      <c r="AE275" s="28"/>
    </row>
    <row r="276" spans="1:31" s="22" customFormat="1" ht="18" customHeight="1">
      <c r="A276" s="1479" t="s">
        <v>611</v>
      </c>
      <c r="B276" s="1479"/>
      <c r="C276" s="1479"/>
      <c r="D276" s="1452"/>
      <c r="E276" s="1452"/>
      <c r="F276" s="1452"/>
      <c r="G276" s="1452"/>
      <c r="H276" s="1452"/>
      <c r="I276" s="1452"/>
      <c r="J276" s="1452"/>
      <c r="K276" s="1452"/>
      <c r="L276" s="1452"/>
      <c r="M276" s="1452"/>
      <c r="N276" s="1452"/>
      <c r="O276" s="1452"/>
      <c r="P276" s="1452"/>
      <c r="Q276" s="1452"/>
      <c r="R276" s="1452"/>
      <c r="S276" s="1452"/>
      <c r="T276" s="1452"/>
      <c r="U276" s="1452"/>
      <c r="V276" s="1452"/>
      <c r="W276" s="1452"/>
      <c r="X276" s="1452"/>
      <c r="Y276" s="24"/>
      <c r="Z276" s="23"/>
      <c r="AA276" s="21"/>
      <c r="AB276" s="8"/>
      <c r="AC276" s="27"/>
    </row>
    <row r="277" spans="1:31" s="7" customFormat="1" ht="18" customHeight="1">
      <c r="A277" s="55">
        <f>A274+1</f>
        <v>192</v>
      </c>
      <c r="B277" s="695" t="s">
        <v>743</v>
      </c>
      <c r="C277" s="52">
        <f>D277+K277+M277+O277+Q277+S277+U277+V277+W277+X277</f>
        <v>6887091.1299999999</v>
      </c>
      <c r="D277" s="52">
        <f>SUM(E277:I277)</f>
        <v>0</v>
      </c>
      <c r="E277" s="51"/>
      <c r="F277" s="51"/>
      <c r="G277" s="51"/>
      <c r="H277" s="51"/>
      <c r="I277" s="51"/>
      <c r="J277" s="64"/>
      <c r="K277" s="64"/>
      <c r="L277" s="51"/>
      <c r="M277" s="51">
        <v>2506188.91</v>
      </c>
      <c r="N277" s="51"/>
      <c r="O277" s="51"/>
      <c r="P277" s="51"/>
      <c r="Q277" s="51">
        <v>4380902.22</v>
      </c>
      <c r="R277" s="51"/>
      <c r="S277" s="51"/>
      <c r="T277" s="51"/>
      <c r="U277" s="51"/>
      <c r="V277" s="51"/>
      <c r="W277" s="51"/>
      <c r="X277" s="51"/>
      <c r="Y277" s="9"/>
      <c r="Z277" s="8"/>
      <c r="AA277" s="5"/>
      <c r="AB277" s="8"/>
      <c r="AC277" s="28"/>
    </row>
    <row r="278" spans="1:31" s="7" customFormat="1" ht="18" customHeight="1">
      <c r="A278" s="55">
        <f t="shared" ref="A278:A300" si="57">A277+1</f>
        <v>193</v>
      </c>
      <c r="B278" s="695" t="s">
        <v>744</v>
      </c>
      <c r="C278" s="52">
        <f>D278+K278+M278+O278+Q278+S278+U278+V278+W278+X278</f>
        <v>9396033.1999999993</v>
      </c>
      <c r="D278" s="52">
        <f>SUM(E278:I278)</f>
        <v>0</v>
      </c>
      <c r="E278" s="51"/>
      <c r="F278" s="51"/>
      <c r="G278" s="51"/>
      <c r="H278" s="51"/>
      <c r="I278" s="51"/>
      <c r="J278" s="64"/>
      <c r="K278" s="64"/>
      <c r="L278" s="51"/>
      <c r="M278" s="51">
        <v>5288730.5</v>
      </c>
      <c r="N278" s="51"/>
      <c r="O278" s="51"/>
      <c r="P278" s="51"/>
      <c r="Q278" s="51">
        <v>4107302.7</v>
      </c>
      <c r="R278" s="51"/>
      <c r="S278" s="51"/>
      <c r="T278" s="51"/>
      <c r="U278" s="51"/>
      <c r="V278" s="51"/>
      <c r="W278" s="51"/>
      <c r="X278" s="51"/>
      <c r="Y278" s="9"/>
      <c r="Z278" s="8"/>
      <c r="AA278" s="12"/>
      <c r="AB278" s="8"/>
      <c r="AC278" s="28"/>
    </row>
    <row r="279" spans="1:31" s="7" customFormat="1" ht="18" customHeight="1">
      <c r="A279" s="55">
        <f t="shared" si="57"/>
        <v>194</v>
      </c>
      <c r="B279" s="695" t="s">
        <v>745</v>
      </c>
      <c r="C279" s="52">
        <f>D279+K279+M279+O279+Q279+S279+U279+V279+W279+X279</f>
        <v>6529421.4399999995</v>
      </c>
      <c r="D279" s="52">
        <f>SUM(E279:I279)</f>
        <v>6468953.5199999996</v>
      </c>
      <c r="E279" s="51">
        <v>82194.080000000002</v>
      </c>
      <c r="F279" s="51">
        <v>4812103.72</v>
      </c>
      <c r="G279" s="51">
        <v>477078.72</v>
      </c>
      <c r="H279" s="51">
        <v>762805.1</v>
      </c>
      <c r="I279" s="51">
        <v>334771.90000000002</v>
      </c>
      <c r="J279" s="64"/>
      <c r="K279" s="64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64">
        <v>60467.92</v>
      </c>
      <c r="W279" s="52"/>
      <c r="X279" s="52"/>
      <c r="Y279" s="9" t="s">
        <v>890</v>
      </c>
      <c r="Z279" s="8"/>
      <c r="AA279" s="5"/>
      <c r="AB279" s="8"/>
      <c r="AC279" s="28"/>
    </row>
    <row r="280" spans="1:31" s="7" customFormat="1" ht="18" customHeight="1">
      <c r="A280" s="55">
        <f t="shared" si="57"/>
        <v>195</v>
      </c>
      <c r="B280" s="695" t="s">
        <v>746</v>
      </c>
      <c r="C280" s="52">
        <f>D280+K280+M280+O280+Q280+S280+U280+V280+W280+X280</f>
        <v>6692639.04</v>
      </c>
      <c r="D280" s="52">
        <f>SUM(E280:I280)</f>
        <v>6692639.04</v>
      </c>
      <c r="E280" s="51"/>
      <c r="F280" s="51">
        <v>6692639.04</v>
      </c>
      <c r="G280" s="51"/>
      <c r="H280" s="51"/>
      <c r="I280" s="51"/>
      <c r="J280" s="64"/>
      <c r="K280" s="64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64"/>
      <c r="W280" s="51"/>
      <c r="X280" s="51"/>
      <c r="Y280" s="9"/>
      <c r="Z280" s="8"/>
      <c r="AA280" s="5"/>
      <c r="AB280" s="8"/>
      <c r="AC280" s="28"/>
    </row>
    <row r="281" spans="1:31" customFormat="1">
      <c r="A281" s="688">
        <f t="shared" si="57"/>
        <v>196</v>
      </c>
      <c r="B281" s="922" t="s">
        <v>1102</v>
      </c>
      <c r="C281" s="236">
        <v>2800000</v>
      </c>
      <c r="D281" s="237"/>
      <c r="E281" s="690"/>
      <c r="F281" s="690"/>
      <c r="G281" s="690"/>
      <c r="H281" s="690"/>
      <c r="I281" s="690"/>
      <c r="J281" s="687">
        <v>1</v>
      </c>
      <c r="K281" s="1063">
        <v>2800000</v>
      </c>
      <c r="L281" s="690"/>
      <c r="M281" s="690"/>
      <c r="N281" s="690"/>
      <c r="O281" s="690"/>
      <c r="P281" s="772"/>
      <c r="Q281" s="690"/>
      <c r="R281" s="690"/>
      <c r="S281" s="690"/>
      <c r="T281" s="690"/>
      <c r="U281" s="690"/>
      <c r="V281" s="690"/>
      <c r="W281" s="690"/>
      <c r="X281" s="773"/>
      <c r="Y281" s="241"/>
    </row>
    <row r="282" spans="1:31" customFormat="1" ht="15" customHeight="1">
      <c r="A282" s="688">
        <f t="shared" si="57"/>
        <v>197</v>
      </c>
      <c r="B282" s="707" t="s">
        <v>1103</v>
      </c>
      <c r="C282" s="242"/>
      <c r="D282" s="134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064" t="s">
        <v>1100</v>
      </c>
      <c r="Q282" s="1065"/>
      <c r="R282" s="138"/>
      <c r="S282" s="138"/>
      <c r="T282" s="138"/>
      <c r="U282" s="138"/>
      <c r="V282" s="138"/>
      <c r="W282" s="138"/>
      <c r="X282" s="138"/>
      <c r="Y282" s="134"/>
    </row>
    <row r="283" spans="1:31" customFormat="1" ht="21" customHeight="1">
      <c r="A283" s="688">
        <f t="shared" si="57"/>
        <v>198</v>
      </c>
      <c r="B283" s="707" t="s">
        <v>1104</v>
      </c>
      <c r="C283" s="244"/>
      <c r="D283" s="245"/>
      <c r="E283" s="775"/>
      <c r="F283" s="775"/>
      <c r="G283" s="775"/>
      <c r="H283" s="776"/>
      <c r="I283" s="776"/>
      <c r="J283" s="776"/>
      <c r="K283" s="776"/>
      <c r="L283" s="775"/>
      <c r="M283" s="247"/>
      <c r="N283" s="776"/>
      <c r="O283" s="775"/>
      <c r="P283" s="1064" t="s">
        <v>1100</v>
      </c>
      <c r="Q283" s="1064"/>
      <c r="R283" s="774"/>
      <c r="S283" s="774"/>
      <c r="T283" s="775"/>
      <c r="U283" s="310"/>
      <c r="V283" s="310"/>
      <c r="W283" s="310"/>
      <c r="X283" s="244"/>
      <c r="Y283" s="250"/>
    </row>
    <row r="284" spans="1:31" customFormat="1" ht="15.75" customHeight="1">
      <c r="A284" s="688">
        <f t="shared" si="57"/>
        <v>199</v>
      </c>
      <c r="B284" s="707" t="s">
        <v>1105</v>
      </c>
      <c r="C284" s="251"/>
      <c r="D284" s="252"/>
      <c r="E284" s="660"/>
      <c r="F284" s="660"/>
      <c r="G284" s="660"/>
      <c r="H284" s="660"/>
      <c r="I284" s="660"/>
      <c r="J284" s="660"/>
      <c r="K284" s="660"/>
      <c r="L284" s="660"/>
      <c r="M284" s="660"/>
      <c r="N284" s="1066">
        <v>936</v>
      </c>
      <c r="O284" s="1066" t="s">
        <v>1100</v>
      </c>
      <c r="P284" s="660"/>
      <c r="Q284" s="660"/>
      <c r="R284" s="660"/>
      <c r="S284" s="660"/>
      <c r="T284" s="660"/>
      <c r="U284" s="660"/>
      <c r="V284" s="660"/>
      <c r="W284" s="660"/>
      <c r="X284" s="660"/>
      <c r="Y284" s="252"/>
    </row>
    <row r="285" spans="1:31" s="255" customFormat="1" ht="23.25" customHeight="1">
      <c r="A285" s="688">
        <f t="shared" si="57"/>
        <v>200</v>
      </c>
      <c r="B285" s="922" t="s">
        <v>1106</v>
      </c>
      <c r="C285" s="253"/>
      <c r="D285" s="254"/>
      <c r="E285" s="660"/>
      <c r="F285" s="660"/>
      <c r="G285" s="660"/>
      <c r="H285" s="660"/>
      <c r="I285" s="660"/>
      <c r="J285" s="660"/>
      <c r="K285" s="660"/>
      <c r="L285" s="1066"/>
      <c r="M285" s="1066" t="s">
        <v>1100</v>
      </c>
      <c r="N285" s="660"/>
      <c r="O285" s="660"/>
      <c r="P285" s="660"/>
      <c r="Q285" s="660"/>
      <c r="R285" s="660"/>
      <c r="S285" s="660"/>
      <c r="T285" s="660"/>
      <c r="U285" s="660"/>
      <c r="V285" s="660"/>
      <c r="W285" s="660"/>
      <c r="X285" s="660"/>
      <c r="Y285" s="254"/>
    </row>
    <row r="286" spans="1:31" customFormat="1" ht="18.75" customHeight="1">
      <c r="A286" s="688">
        <f t="shared" si="57"/>
        <v>201</v>
      </c>
      <c r="B286" s="707" t="s">
        <v>1107</v>
      </c>
      <c r="C286" s="256"/>
      <c r="D286" s="252"/>
      <c r="E286" s="777"/>
      <c r="F286" s="777"/>
      <c r="G286" s="777"/>
      <c r="H286" s="660"/>
      <c r="I286" s="660"/>
      <c r="J286" s="660"/>
      <c r="K286" s="54"/>
      <c r="L286" s="660"/>
      <c r="M286" s="777"/>
      <c r="N286" s="1066">
        <v>1628</v>
      </c>
      <c r="O286" s="1067" t="s">
        <v>1100</v>
      </c>
      <c r="P286" s="777"/>
      <c r="Q286" s="256"/>
      <c r="R286" s="777"/>
      <c r="S286" s="256"/>
      <c r="T286" s="1066">
        <v>2680</v>
      </c>
      <c r="U286" s="1066" t="s">
        <v>1100</v>
      </c>
      <c r="V286" s="660"/>
      <c r="W286" s="660"/>
      <c r="X286" s="256"/>
      <c r="Y286" s="251"/>
    </row>
    <row r="287" spans="1:31" customFormat="1" ht="24.75" customHeight="1">
      <c r="A287" s="688">
        <f t="shared" si="57"/>
        <v>202</v>
      </c>
      <c r="B287" s="923" t="s">
        <v>1108</v>
      </c>
      <c r="C287" s="256"/>
      <c r="D287" s="252"/>
      <c r="E287" s="777"/>
      <c r="F287" s="777"/>
      <c r="G287" s="777"/>
      <c r="H287" s="660"/>
      <c r="I287" s="660"/>
      <c r="J287" s="660"/>
      <c r="K287" s="54"/>
      <c r="L287" s="1066">
        <v>1046.4000000000001</v>
      </c>
      <c r="M287" s="1067" t="s">
        <v>1100</v>
      </c>
      <c r="N287" s="59"/>
      <c r="O287" s="777"/>
      <c r="P287" s="777"/>
      <c r="Q287" s="256"/>
      <c r="R287" s="777"/>
      <c r="S287" s="256"/>
      <c r="T287" s="660"/>
      <c r="U287" s="660"/>
      <c r="V287" s="660"/>
      <c r="W287" s="660"/>
      <c r="X287" s="256"/>
      <c r="Y287" s="251"/>
    </row>
    <row r="288" spans="1:31" customFormat="1" ht="21" customHeight="1">
      <c r="A288" s="688">
        <f t="shared" si="57"/>
        <v>203</v>
      </c>
      <c r="B288" s="707" t="s">
        <v>1109</v>
      </c>
      <c r="C288" s="256"/>
      <c r="D288" s="252"/>
      <c r="E288" s="777"/>
      <c r="F288" s="777"/>
      <c r="G288" s="777"/>
      <c r="H288" s="660"/>
      <c r="I288" s="660"/>
      <c r="J288" s="660"/>
      <c r="K288" s="54"/>
      <c r="L288" s="1066"/>
      <c r="M288" s="1068" t="s">
        <v>1100</v>
      </c>
      <c r="N288" s="1069"/>
      <c r="O288" s="1068" t="s">
        <v>1100</v>
      </c>
      <c r="P288" s="1067"/>
      <c r="Q288" s="1068" t="s">
        <v>1100</v>
      </c>
      <c r="R288" s="777"/>
      <c r="S288" s="256"/>
      <c r="T288" s="660"/>
      <c r="U288" s="660"/>
      <c r="V288" s="660"/>
      <c r="W288" s="660"/>
      <c r="X288" s="256"/>
      <c r="Y288" s="251"/>
    </row>
    <row r="289" spans="1:31" customFormat="1" ht="21" customHeight="1">
      <c r="A289" s="688">
        <f t="shared" si="57"/>
        <v>204</v>
      </c>
      <c r="B289" s="707" t="s">
        <v>1110</v>
      </c>
      <c r="C289" s="256"/>
      <c r="D289" s="252"/>
      <c r="E289" s="777"/>
      <c r="F289" s="777"/>
      <c r="G289" s="777"/>
      <c r="H289" s="660"/>
      <c r="I289" s="660"/>
      <c r="J289" s="660"/>
      <c r="K289" s="54"/>
      <c r="L289" s="1066"/>
      <c r="M289" s="1068" t="s">
        <v>1100</v>
      </c>
      <c r="N289" s="59"/>
      <c r="O289" s="777"/>
      <c r="P289" s="777"/>
      <c r="Q289" s="463"/>
      <c r="R289" s="777"/>
      <c r="S289" s="256"/>
      <c r="T289" s="660"/>
      <c r="U289" s="660"/>
      <c r="V289" s="660"/>
      <c r="W289" s="660"/>
      <c r="X289" s="256"/>
      <c r="Y289" s="251"/>
    </row>
    <row r="290" spans="1:31" customFormat="1" ht="16.5" customHeight="1">
      <c r="A290" s="688">
        <f t="shared" si="57"/>
        <v>205</v>
      </c>
      <c r="B290" s="705" t="s">
        <v>1111</v>
      </c>
      <c r="C290" s="256"/>
      <c r="D290" s="252"/>
      <c r="E290" s="777"/>
      <c r="F290" s="777"/>
      <c r="G290" s="777"/>
      <c r="H290" s="660"/>
      <c r="I290" s="660"/>
      <c r="J290" s="660"/>
      <c r="K290" s="54"/>
      <c r="L290" s="1066">
        <v>1848</v>
      </c>
      <c r="M290" s="1067" t="s">
        <v>1100</v>
      </c>
      <c r="N290" s="59"/>
      <c r="O290" s="777"/>
      <c r="P290" s="1067">
        <v>3793.8</v>
      </c>
      <c r="Q290" s="1068" t="s">
        <v>1100</v>
      </c>
      <c r="R290" s="777"/>
      <c r="S290" s="256"/>
      <c r="T290" s="660"/>
      <c r="U290" s="660"/>
      <c r="V290" s="660"/>
      <c r="W290" s="660"/>
      <c r="X290" s="256"/>
      <c r="Y290" s="251"/>
    </row>
    <row r="291" spans="1:31" customFormat="1" ht="16.5" customHeight="1">
      <c r="A291" s="686">
        <f t="shared" si="57"/>
        <v>206</v>
      </c>
      <c r="B291" s="924" t="s">
        <v>1112</v>
      </c>
      <c r="C291" s="256">
        <v>600000</v>
      </c>
      <c r="D291" s="259"/>
      <c r="E291" s="778"/>
      <c r="F291" s="778"/>
      <c r="G291" s="778"/>
      <c r="H291" s="778"/>
      <c r="I291" s="778"/>
      <c r="J291" s="660"/>
      <c r="K291" s="660"/>
      <c r="L291" s="660"/>
      <c r="M291" s="778"/>
      <c r="N291" s="777"/>
      <c r="O291" s="777"/>
      <c r="P291" s="463"/>
      <c r="Q291" s="779"/>
      <c r="R291" s="777"/>
      <c r="S291" s="779"/>
      <c r="T291" s="660"/>
      <c r="U291" s="777" t="s">
        <v>1100</v>
      </c>
      <c r="V291" s="55"/>
      <c r="W291" s="55"/>
      <c r="X291" s="256">
        <v>600000</v>
      </c>
      <c r="Y291" s="251"/>
    </row>
    <row r="292" spans="1:31" customFormat="1" ht="14.25" customHeight="1">
      <c r="A292" s="688">
        <f t="shared" si="57"/>
        <v>207</v>
      </c>
      <c r="B292" s="705" t="s">
        <v>1113</v>
      </c>
      <c r="C292" s="256"/>
      <c r="D292" s="259"/>
      <c r="E292" s="778"/>
      <c r="F292" s="778"/>
      <c r="G292" s="778"/>
      <c r="H292" s="778"/>
      <c r="I292" s="778"/>
      <c r="J292" s="660"/>
      <c r="K292" s="660"/>
      <c r="L292" s="660"/>
      <c r="M292" s="778"/>
      <c r="N292" s="1067">
        <v>766</v>
      </c>
      <c r="O292" s="1067" t="s">
        <v>1100</v>
      </c>
      <c r="P292" s="1070">
        <v>3838</v>
      </c>
      <c r="Q292" s="1071" t="s">
        <v>1100</v>
      </c>
      <c r="R292" s="777"/>
      <c r="S292" s="779"/>
      <c r="T292" s="660"/>
      <c r="U292" s="777"/>
      <c r="V292" s="55"/>
      <c r="W292" s="55"/>
      <c r="X292" s="256"/>
      <c r="Y292" s="251"/>
    </row>
    <row r="293" spans="1:31" customFormat="1" ht="16.5" customHeight="1">
      <c r="A293" s="688">
        <f t="shared" si="57"/>
        <v>208</v>
      </c>
      <c r="B293" s="924" t="s">
        <v>1114</v>
      </c>
      <c r="C293" s="256">
        <f>K293+X293</f>
        <v>16800000</v>
      </c>
      <c r="D293" s="259"/>
      <c r="E293" s="778"/>
      <c r="F293" s="778"/>
      <c r="G293" s="778"/>
      <c r="H293" s="778"/>
      <c r="I293" s="778"/>
      <c r="J293" s="1066">
        <v>6</v>
      </c>
      <c r="K293" s="1072">
        <v>16800000</v>
      </c>
      <c r="L293" s="660"/>
      <c r="M293" s="778"/>
      <c r="N293" s="777"/>
      <c r="O293" s="777"/>
      <c r="P293" s="777"/>
      <c r="Q293" s="779"/>
      <c r="R293" s="777"/>
      <c r="S293" s="779"/>
      <c r="T293" s="660"/>
      <c r="U293" s="778"/>
      <c r="V293" s="55"/>
      <c r="W293" s="55"/>
      <c r="X293" s="256"/>
      <c r="Y293" s="251"/>
    </row>
    <row r="294" spans="1:31" customFormat="1" ht="17.25" customHeight="1">
      <c r="A294" s="688">
        <f t="shared" si="57"/>
        <v>209</v>
      </c>
      <c r="B294" s="924" t="s">
        <v>1115</v>
      </c>
      <c r="C294" s="256">
        <f>K294+X294</f>
        <v>16800000</v>
      </c>
      <c r="D294" s="259"/>
      <c r="E294" s="778"/>
      <c r="F294" s="778"/>
      <c r="G294" s="778"/>
      <c r="H294" s="778"/>
      <c r="I294" s="778"/>
      <c r="J294" s="1066">
        <v>6</v>
      </c>
      <c r="K294" s="1072">
        <v>16800000</v>
      </c>
      <c r="L294" s="660"/>
      <c r="M294" s="778"/>
      <c r="N294" s="777"/>
      <c r="O294" s="777"/>
      <c r="P294" s="777"/>
      <c r="Q294" s="779"/>
      <c r="R294" s="777"/>
      <c r="S294" s="779"/>
      <c r="T294" s="660"/>
      <c r="U294" s="778"/>
      <c r="V294" s="55"/>
      <c r="W294" s="55"/>
      <c r="X294" s="256"/>
      <c r="Y294" s="251"/>
    </row>
    <row r="295" spans="1:31" customFormat="1" ht="19.5" customHeight="1">
      <c r="A295" s="687">
        <f t="shared" si="57"/>
        <v>210</v>
      </c>
      <c r="B295" s="924" t="s">
        <v>1116</v>
      </c>
      <c r="C295" s="256">
        <f>K295+X295</f>
        <v>16800000</v>
      </c>
      <c r="D295" s="259"/>
      <c r="E295" s="778"/>
      <c r="F295" s="778"/>
      <c r="G295" s="778"/>
      <c r="H295" s="778"/>
      <c r="I295" s="778"/>
      <c r="J295" s="1066">
        <v>6</v>
      </c>
      <c r="K295" s="1072">
        <v>16800000</v>
      </c>
      <c r="L295" s="660"/>
      <c r="M295" s="778"/>
      <c r="N295" s="777"/>
      <c r="O295" s="777"/>
      <c r="P295" s="777"/>
      <c r="Q295" s="779"/>
      <c r="R295" s="777"/>
      <c r="S295" s="779"/>
      <c r="T295" s="660"/>
      <c r="U295" s="778"/>
      <c r="V295" s="55"/>
      <c r="W295" s="55"/>
      <c r="X295" s="256"/>
      <c r="Y295" s="251"/>
    </row>
    <row r="296" spans="1:31" customFormat="1" ht="21.75" customHeight="1">
      <c r="A296" s="687">
        <f t="shared" si="57"/>
        <v>211</v>
      </c>
      <c r="B296" s="924" t="s">
        <v>1101</v>
      </c>
      <c r="C296" s="256">
        <f>K296+X296</f>
        <v>16800000</v>
      </c>
      <c r="D296" s="252"/>
      <c r="E296" s="777"/>
      <c r="F296" s="777"/>
      <c r="G296" s="777"/>
      <c r="H296" s="660"/>
      <c r="I296" s="660"/>
      <c r="J296" s="1066">
        <v>6</v>
      </c>
      <c r="K296" s="1072">
        <v>16800000</v>
      </c>
      <c r="L296" s="660"/>
      <c r="M296" s="778"/>
      <c r="N296" s="59"/>
      <c r="O296" s="777"/>
      <c r="P296" s="777"/>
      <c r="Q296" s="256"/>
      <c r="R296" s="777"/>
      <c r="S296" s="256"/>
      <c r="T296" s="660"/>
      <c r="U296" s="660"/>
      <c r="V296" s="660"/>
      <c r="W296" s="660"/>
      <c r="X296" s="256"/>
      <c r="Y296" s="251"/>
    </row>
    <row r="297" spans="1:31" customFormat="1" ht="19.5" customHeight="1">
      <c r="A297" s="687">
        <f t="shared" si="57"/>
        <v>212</v>
      </c>
      <c r="B297" s="923" t="s">
        <v>1117</v>
      </c>
      <c r="C297" s="256"/>
      <c r="D297" s="252"/>
      <c r="E297" s="777"/>
      <c r="F297" s="777"/>
      <c r="G297" s="777"/>
      <c r="H297" s="660"/>
      <c r="I297" s="660"/>
      <c r="J297" s="660"/>
      <c r="K297" s="54"/>
      <c r="L297" s="660"/>
      <c r="M297" s="778"/>
      <c r="N297" s="59"/>
      <c r="O297" s="777"/>
      <c r="P297" s="1067"/>
      <c r="Q297" s="1073" t="s">
        <v>1100</v>
      </c>
      <c r="R297" s="777"/>
      <c r="S297" s="256"/>
      <c r="T297" s="660"/>
      <c r="U297" s="660"/>
      <c r="V297" s="660"/>
      <c r="W297" s="660"/>
      <c r="X297" s="256"/>
      <c r="Y297" s="251"/>
    </row>
    <row r="298" spans="1:31" customFormat="1" ht="17.25" customHeight="1">
      <c r="A298" s="687">
        <f t="shared" si="57"/>
        <v>213</v>
      </c>
      <c r="B298" s="705" t="s">
        <v>1118</v>
      </c>
      <c r="C298" s="256"/>
      <c r="D298" s="252"/>
      <c r="E298" s="777"/>
      <c r="F298" s="777"/>
      <c r="G298" s="777"/>
      <c r="H298" s="660"/>
      <c r="I298" s="660"/>
      <c r="J298" s="660"/>
      <c r="K298" s="54"/>
      <c r="L298" s="660"/>
      <c r="M298" s="778"/>
      <c r="N298" s="59"/>
      <c r="O298" s="777"/>
      <c r="P298" s="1067"/>
      <c r="Q298" s="1073" t="s">
        <v>1100</v>
      </c>
      <c r="R298" s="777"/>
      <c r="S298" s="256"/>
      <c r="T298" s="660"/>
      <c r="U298" s="660"/>
      <c r="V298" s="660"/>
      <c r="W298" s="660"/>
      <c r="X298" s="256"/>
      <c r="Y298" s="251"/>
    </row>
    <row r="299" spans="1:31" customFormat="1" ht="15.75" customHeight="1">
      <c r="A299" s="687">
        <f t="shared" si="57"/>
        <v>214</v>
      </c>
      <c r="B299" s="923" t="s">
        <v>1119</v>
      </c>
      <c r="C299" s="256"/>
      <c r="D299" s="252"/>
      <c r="E299" s="777"/>
      <c r="F299" s="777"/>
      <c r="G299" s="777"/>
      <c r="H299" s="660"/>
      <c r="I299" s="660"/>
      <c r="J299" s="660"/>
      <c r="K299" s="54"/>
      <c r="L299" s="660"/>
      <c r="M299" s="778"/>
      <c r="N299" s="1069"/>
      <c r="O299" s="1073" t="s">
        <v>1100</v>
      </c>
      <c r="P299" s="777"/>
      <c r="Q299" s="256"/>
      <c r="R299" s="777"/>
      <c r="S299" s="256"/>
      <c r="T299" s="660"/>
      <c r="U299" s="660"/>
      <c r="V299" s="660"/>
      <c r="W299" s="660"/>
      <c r="X299" s="256"/>
      <c r="Y299" s="251"/>
    </row>
    <row r="300" spans="1:31" customFormat="1" ht="17.25" customHeight="1">
      <c r="A300" s="687">
        <f t="shared" si="57"/>
        <v>215</v>
      </c>
      <c r="B300" s="925" t="s">
        <v>1120</v>
      </c>
      <c r="C300" s="256"/>
      <c r="D300" s="252"/>
      <c r="E300" s="777"/>
      <c r="F300" s="777"/>
      <c r="G300" s="777"/>
      <c r="H300" s="660"/>
      <c r="I300" s="660"/>
      <c r="J300" s="660"/>
      <c r="K300" s="54"/>
      <c r="L300" s="660"/>
      <c r="M300" s="778"/>
      <c r="N300" s="59"/>
      <c r="O300" s="777"/>
      <c r="P300" s="1067"/>
      <c r="Q300" s="1073" t="s">
        <v>1100</v>
      </c>
      <c r="R300" s="777"/>
      <c r="S300" s="256"/>
      <c r="T300" s="660"/>
      <c r="U300" s="660"/>
      <c r="V300" s="660"/>
      <c r="W300" s="660"/>
      <c r="X300" s="256"/>
      <c r="Y300" s="251"/>
    </row>
    <row r="301" spans="1:31" s="7" customFormat="1" ht="18" customHeight="1">
      <c r="A301" s="1475" t="s">
        <v>518</v>
      </c>
      <c r="B301" s="1475"/>
      <c r="C301" s="52">
        <f t="shared" ref="C301:X301" si="58">SUM(C277:C280)</f>
        <v>29505184.809999995</v>
      </c>
      <c r="D301" s="52">
        <f t="shared" si="58"/>
        <v>13161592.559999999</v>
      </c>
      <c r="E301" s="52">
        <f t="shared" si="58"/>
        <v>82194.080000000002</v>
      </c>
      <c r="F301" s="52">
        <f t="shared" si="58"/>
        <v>11504742.76</v>
      </c>
      <c r="G301" s="52">
        <f t="shared" si="58"/>
        <v>477078.72</v>
      </c>
      <c r="H301" s="52">
        <f t="shared" si="58"/>
        <v>762805.1</v>
      </c>
      <c r="I301" s="52">
        <f t="shared" si="58"/>
        <v>334771.90000000002</v>
      </c>
      <c r="J301" s="52">
        <f t="shared" si="58"/>
        <v>0</v>
      </c>
      <c r="K301" s="52">
        <f t="shared" si="58"/>
        <v>0</v>
      </c>
      <c r="L301" s="52">
        <f t="shared" si="58"/>
        <v>0</v>
      </c>
      <c r="M301" s="52">
        <f t="shared" si="58"/>
        <v>7794919.4100000001</v>
      </c>
      <c r="N301" s="52">
        <f t="shared" si="58"/>
        <v>0</v>
      </c>
      <c r="O301" s="52">
        <f t="shared" si="58"/>
        <v>0</v>
      </c>
      <c r="P301" s="52">
        <f t="shared" si="58"/>
        <v>0</v>
      </c>
      <c r="Q301" s="52">
        <f t="shared" si="58"/>
        <v>8488204.9199999999</v>
      </c>
      <c r="R301" s="52">
        <f t="shared" si="58"/>
        <v>0</v>
      </c>
      <c r="S301" s="52">
        <f t="shared" si="58"/>
        <v>0</v>
      </c>
      <c r="T301" s="52">
        <f t="shared" si="58"/>
        <v>0</v>
      </c>
      <c r="U301" s="52">
        <f t="shared" si="58"/>
        <v>0</v>
      </c>
      <c r="V301" s="52">
        <f t="shared" si="58"/>
        <v>60467.92</v>
      </c>
      <c r="W301" s="52">
        <f t="shared" si="58"/>
        <v>0</v>
      </c>
      <c r="X301" s="52">
        <f t="shared" si="58"/>
        <v>0</v>
      </c>
      <c r="Y301" s="9"/>
      <c r="Z301" s="8"/>
      <c r="AA301" s="8"/>
      <c r="AB301" s="8"/>
      <c r="AC301" s="28"/>
      <c r="AE301" s="28"/>
    </row>
    <row r="302" spans="1:31" s="22" customFormat="1" ht="18" customHeight="1">
      <c r="A302" s="1537" t="s">
        <v>612</v>
      </c>
      <c r="B302" s="1537"/>
      <c r="C302" s="1537"/>
      <c r="D302" s="1452"/>
      <c r="E302" s="1452"/>
      <c r="F302" s="1452"/>
      <c r="G302" s="1452"/>
      <c r="H302" s="1452"/>
      <c r="I302" s="1452"/>
      <c r="J302" s="1452"/>
      <c r="K302" s="1452"/>
      <c r="L302" s="1452"/>
      <c r="M302" s="1452"/>
      <c r="N302" s="1452"/>
      <c r="O302" s="1452"/>
      <c r="P302" s="1452"/>
      <c r="Q302" s="1452"/>
      <c r="R302" s="1452"/>
      <c r="S302" s="1452"/>
      <c r="T302" s="1452"/>
      <c r="U302" s="1452"/>
      <c r="V302" s="1452"/>
      <c r="W302" s="1452"/>
      <c r="X302" s="1452"/>
      <c r="Y302" s="24"/>
      <c r="Z302" s="23"/>
      <c r="AA302" s="21"/>
      <c r="AB302" s="8"/>
      <c r="AC302" s="27"/>
    </row>
    <row r="303" spans="1:31" s="7" customFormat="1" ht="18" customHeight="1">
      <c r="A303" s="686">
        <f>A300+1</f>
        <v>216</v>
      </c>
      <c r="B303" s="707" t="s">
        <v>747</v>
      </c>
      <c r="C303" s="52">
        <f>D303+K303+M303+O303+Q303+S303+U303+V303+W303+X303</f>
        <v>2987765.9</v>
      </c>
      <c r="D303" s="52">
        <f>SUM(E303:I303)</f>
        <v>0</v>
      </c>
      <c r="E303" s="51"/>
      <c r="F303" s="51"/>
      <c r="G303" s="51"/>
      <c r="H303" s="51"/>
      <c r="I303" s="51"/>
      <c r="J303" s="51"/>
      <c r="K303" s="51"/>
      <c r="L303" s="51"/>
      <c r="M303" s="51">
        <v>2987765.9</v>
      </c>
      <c r="N303" s="51"/>
      <c r="O303" s="51"/>
      <c r="P303" s="51"/>
      <c r="Q303" s="51"/>
      <c r="R303" s="51"/>
      <c r="S303" s="51"/>
      <c r="T303" s="51"/>
      <c r="U303" s="51"/>
      <c r="V303" s="64"/>
      <c r="W303" s="52"/>
      <c r="X303" s="52"/>
      <c r="Y303" s="9"/>
      <c r="Z303" s="8"/>
      <c r="AA303" s="10"/>
      <c r="AB303" s="8"/>
      <c r="AC303" s="28"/>
    </row>
    <row r="304" spans="1:31" s="225" customFormat="1" ht="15.75" customHeight="1">
      <c r="A304" s="685">
        <f t="shared" ref="A304:A320" si="59">A303+1</f>
        <v>217</v>
      </c>
      <c r="B304" s="919" t="s">
        <v>1121</v>
      </c>
      <c r="C304" s="226">
        <v>1950</v>
      </c>
      <c r="D304" s="226"/>
      <c r="E304" s="780"/>
      <c r="F304" s="780"/>
      <c r="G304" s="780"/>
      <c r="H304" s="780"/>
      <c r="I304" s="780"/>
      <c r="J304" s="780"/>
      <c r="K304" s="780"/>
      <c r="L304" s="780"/>
      <c r="M304" s="780"/>
      <c r="N304" s="780"/>
      <c r="O304" s="780"/>
      <c r="P304" s="780"/>
      <c r="Q304" s="780"/>
      <c r="R304" s="780"/>
      <c r="S304" s="780"/>
      <c r="T304" s="780"/>
      <c r="U304" s="780"/>
      <c r="V304" s="780"/>
      <c r="W304" s="780"/>
      <c r="X304" s="780"/>
    </row>
    <row r="305" spans="1:24" s="225" customFormat="1" ht="15.75" customHeight="1">
      <c r="A305" s="685">
        <f t="shared" si="59"/>
        <v>218</v>
      </c>
      <c r="B305" s="919" t="s">
        <v>1122</v>
      </c>
      <c r="C305" s="226">
        <v>1200</v>
      </c>
      <c r="D305" s="226"/>
      <c r="E305" s="780"/>
      <c r="F305" s="780"/>
      <c r="G305" s="780"/>
      <c r="H305" s="780"/>
      <c r="I305" s="780"/>
      <c r="J305" s="780"/>
      <c r="K305" s="780"/>
      <c r="L305" s="780"/>
      <c r="M305" s="780"/>
      <c r="N305" s="780"/>
      <c r="O305" s="780"/>
      <c r="P305" s="780"/>
      <c r="Q305" s="780"/>
      <c r="R305" s="780"/>
      <c r="S305" s="780"/>
      <c r="T305" s="780"/>
      <c r="U305" s="780"/>
      <c r="V305" s="780"/>
      <c r="W305" s="780"/>
      <c r="X305" s="780"/>
    </row>
    <row r="306" spans="1:24" s="225" customFormat="1" ht="15.75" customHeight="1">
      <c r="A306" s="685">
        <f t="shared" si="59"/>
        <v>219</v>
      </c>
      <c r="B306" s="919" t="s">
        <v>1137</v>
      </c>
      <c r="C306" s="226">
        <v>2800</v>
      </c>
      <c r="D306" s="226"/>
      <c r="E306" s="780"/>
      <c r="F306" s="780"/>
      <c r="G306" s="780"/>
      <c r="H306" s="780"/>
      <c r="I306" s="780"/>
      <c r="J306" s="780"/>
      <c r="K306" s="780"/>
      <c r="L306" s="780"/>
      <c r="M306" s="780"/>
      <c r="N306" s="780"/>
      <c r="O306" s="780"/>
      <c r="P306" s="780"/>
      <c r="Q306" s="780"/>
      <c r="R306" s="780"/>
      <c r="S306" s="780"/>
      <c r="T306" s="780"/>
      <c r="U306" s="780"/>
      <c r="V306" s="780"/>
      <c r="W306" s="780"/>
      <c r="X306" s="780"/>
    </row>
    <row r="307" spans="1:24" s="225" customFormat="1" ht="15.75" customHeight="1">
      <c r="A307" s="685">
        <f t="shared" si="59"/>
        <v>220</v>
      </c>
      <c r="B307" s="919" t="s">
        <v>1123</v>
      </c>
      <c r="C307" s="226">
        <v>1500</v>
      </c>
      <c r="D307" s="226"/>
      <c r="E307" s="780"/>
      <c r="F307" s="780"/>
      <c r="G307" s="780"/>
      <c r="H307" s="780"/>
      <c r="I307" s="780"/>
      <c r="J307" s="780"/>
      <c r="K307" s="780"/>
      <c r="L307" s="780"/>
      <c r="M307" s="780"/>
      <c r="N307" s="780"/>
      <c r="O307" s="780"/>
      <c r="P307" s="780"/>
      <c r="Q307" s="780"/>
      <c r="R307" s="780"/>
      <c r="S307" s="780"/>
      <c r="T307" s="780"/>
      <c r="U307" s="780"/>
      <c r="V307" s="780"/>
      <c r="W307" s="780"/>
      <c r="X307" s="780"/>
    </row>
    <row r="308" spans="1:24" s="225" customFormat="1" ht="15.75" customHeight="1">
      <c r="A308" s="685">
        <f t="shared" si="59"/>
        <v>221</v>
      </c>
      <c r="B308" s="919" t="s">
        <v>1124</v>
      </c>
      <c r="C308" s="282">
        <v>2750</v>
      </c>
      <c r="D308" s="226"/>
      <c r="E308" s="780"/>
      <c r="F308" s="780"/>
      <c r="G308" s="780"/>
      <c r="H308" s="780"/>
      <c r="I308" s="780"/>
      <c r="J308" s="780"/>
      <c r="K308" s="780"/>
      <c r="L308" s="780"/>
      <c r="M308" s="780"/>
      <c r="N308" s="780"/>
      <c r="O308" s="780"/>
      <c r="P308" s="780"/>
      <c r="Q308" s="780"/>
      <c r="R308" s="780"/>
      <c r="S308" s="780"/>
      <c r="T308" s="780"/>
      <c r="U308" s="780"/>
      <c r="V308" s="780"/>
      <c r="W308" s="780"/>
      <c r="X308" s="780"/>
    </row>
    <row r="309" spans="1:24" s="225" customFormat="1" ht="15.75" customHeight="1">
      <c r="A309" s="685">
        <f t="shared" si="59"/>
        <v>222</v>
      </c>
      <c r="B309" s="919" t="s">
        <v>1136</v>
      </c>
      <c r="C309" s="282">
        <v>600</v>
      </c>
      <c r="D309" s="226"/>
      <c r="E309" s="780"/>
      <c r="F309" s="780"/>
      <c r="G309" s="780"/>
      <c r="H309" s="780"/>
      <c r="I309" s="780"/>
      <c r="J309" s="780"/>
      <c r="K309" s="780"/>
      <c r="L309" s="780"/>
      <c r="M309" s="780"/>
      <c r="N309" s="780"/>
      <c r="O309" s="780"/>
      <c r="P309" s="780"/>
      <c r="Q309" s="780"/>
      <c r="R309" s="780"/>
      <c r="S309" s="780"/>
      <c r="T309" s="780"/>
      <c r="U309" s="780"/>
      <c r="V309" s="780"/>
      <c r="W309" s="780"/>
      <c r="X309" s="780"/>
    </row>
    <row r="310" spans="1:24" s="225" customFormat="1" ht="15.75" customHeight="1">
      <c r="A310" s="687">
        <f t="shared" si="59"/>
        <v>223</v>
      </c>
      <c r="B310" s="919" t="s">
        <v>1125</v>
      </c>
      <c r="C310" s="226">
        <v>1850</v>
      </c>
      <c r="D310" s="132"/>
      <c r="E310" s="132"/>
      <c r="F310" s="132"/>
      <c r="G310" s="132"/>
      <c r="H310" s="132"/>
      <c r="I310" s="132"/>
      <c r="J310" s="132"/>
      <c r="K310" s="132"/>
      <c r="L310" s="1074"/>
      <c r="M310" s="1074"/>
      <c r="N310" s="132"/>
      <c r="O310" s="132"/>
      <c r="P310" s="1074"/>
      <c r="Q310" s="1074"/>
      <c r="R310" s="699"/>
      <c r="S310" s="699"/>
      <c r="T310" s="699"/>
      <c r="U310" s="699"/>
      <c r="V310" s="699"/>
      <c r="W310" s="699"/>
      <c r="X310" s="699"/>
    </row>
    <row r="311" spans="1:24" s="225" customFormat="1" ht="15.75" customHeight="1">
      <c r="A311" s="687">
        <f t="shared" si="59"/>
        <v>224</v>
      </c>
      <c r="B311" s="919" t="s">
        <v>1126</v>
      </c>
      <c r="C311" s="226">
        <v>1700</v>
      </c>
      <c r="D311" s="132"/>
      <c r="E311" s="132"/>
      <c r="F311" s="132"/>
      <c r="G311" s="1074"/>
      <c r="H311" s="132"/>
      <c r="I311" s="132"/>
      <c r="J311" s="132"/>
      <c r="K311" s="132"/>
      <c r="L311" s="132"/>
      <c r="M311" s="132"/>
      <c r="N311" s="132"/>
      <c r="O311" s="132"/>
      <c r="P311" s="1074"/>
      <c r="Q311" s="1074"/>
      <c r="R311" s="699"/>
      <c r="S311" s="699"/>
      <c r="T311" s="699"/>
      <c r="U311" s="699"/>
      <c r="V311" s="699"/>
      <c r="W311" s="699"/>
      <c r="X311" s="699"/>
    </row>
    <row r="312" spans="1:24" s="225" customFormat="1" ht="15.75" customHeight="1">
      <c r="A312" s="687">
        <f t="shared" si="59"/>
        <v>225</v>
      </c>
      <c r="B312" s="919" t="s">
        <v>1127</v>
      </c>
      <c r="C312" s="226">
        <v>1500</v>
      </c>
      <c r="D312" s="132"/>
      <c r="E312" s="132"/>
      <c r="F312" s="132"/>
      <c r="G312" s="1074"/>
      <c r="H312" s="132"/>
      <c r="I312" s="132"/>
      <c r="J312" s="132"/>
      <c r="K312" s="132"/>
      <c r="L312" s="132"/>
      <c r="M312" s="132"/>
      <c r="N312" s="132"/>
      <c r="O312" s="132"/>
      <c r="P312" s="1074"/>
      <c r="Q312" s="1074"/>
      <c r="R312" s="699"/>
      <c r="S312" s="699"/>
      <c r="T312" s="699"/>
      <c r="U312" s="699"/>
      <c r="V312" s="699"/>
      <c r="W312" s="699"/>
      <c r="X312" s="699"/>
    </row>
    <row r="313" spans="1:24" s="225" customFormat="1" ht="15.75" customHeight="1">
      <c r="A313" s="687">
        <f t="shared" si="59"/>
        <v>226</v>
      </c>
      <c r="B313" s="919" t="s">
        <v>1128</v>
      </c>
      <c r="C313" s="226">
        <v>1600</v>
      </c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074"/>
      <c r="Q313" s="1074"/>
      <c r="R313" s="699"/>
      <c r="S313" s="699"/>
      <c r="T313" s="699"/>
      <c r="U313" s="699"/>
      <c r="V313" s="699"/>
      <c r="W313" s="699"/>
      <c r="X313" s="699"/>
    </row>
    <row r="314" spans="1:24" s="225" customFormat="1" ht="15.75" customHeight="1">
      <c r="A314" s="687">
        <f t="shared" si="59"/>
        <v>227</v>
      </c>
      <c r="B314" s="919" t="s">
        <v>1129</v>
      </c>
      <c r="C314" s="226">
        <v>3410</v>
      </c>
      <c r="D314" s="132"/>
      <c r="E314" s="1074"/>
      <c r="F314" s="132"/>
      <c r="G314" s="132"/>
      <c r="H314" s="132"/>
      <c r="I314" s="132"/>
      <c r="J314" s="132"/>
      <c r="K314" s="132"/>
      <c r="L314" s="132"/>
      <c r="M314" s="132"/>
      <c r="N314" s="1074"/>
      <c r="O314" s="1074"/>
      <c r="P314" s="1074"/>
      <c r="Q314" s="1074"/>
      <c r="R314" s="699"/>
      <c r="S314" s="699"/>
      <c r="T314" s="699"/>
      <c r="U314" s="699"/>
      <c r="V314" s="699"/>
      <c r="W314" s="699"/>
      <c r="X314" s="699"/>
    </row>
    <row r="315" spans="1:24" s="225" customFormat="1" ht="15.75" customHeight="1">
      <c r="A315" s="687">
        <f t="shared" si="59"/>
        <v>228</v>
      </c>
      <c r="B315" s="919" t="s">
        <v>1130</v>
      </c>
      <c r="C315" s="226">
        <v>1750</v>
      </c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074"/>
      <c r="Q315" s="1074"/>
      <c r="R315" s="699"/>
      <c r="S315" s="699"/>
      <c r="T315" s="699"/>
      <c r="U315" s="699"/>
      <c r="V315" s="699"/>
      <c r="W315" s="699"/>
      <c r="X315" s="699"/>
    </row>
    <row r="316" spans="1:24" s="225" customFormat="1" ht="15.75" customHeight="1">
      <c r="A316" s="687">
        <f t="shared" si="59"/>
        <v>229</v>
      </c>
      <c r="B316" s="919" t="s">
        <v>1131</v>
      </c>
      <c r="C316" s="226">
        <v>1100</v>
      </c>
      <c r="D316" s="132"/>
      <c r="E316" s="132"/>
      <c r="F316" s="1074"/>
      <c r="G316" s="1074"/>
      <c r="H316" s="132"/>
      <c r="I316" s="132"/>
      <c r="J316" s="132"/>
      <c r="K316" s="132"/>
      <c r="L316" s="132"/>
      <c r="M316" s="132"/>
      <c r="N316" s="132"/>
      <c r="O316" s="132"/>
      <c r="P316" s="1074"/>
      <c r="Q316" s="1074"/>
      <c r="R316" s="699"/>
      <c r="S316" s="699"/>
      <c r="T316" s="699"/>
      <c r="U316" s="699"/>
      <c r="V316" s="699"/>
      <c r="W316" s="699"/>
      <c r="X316" s="699"/>
    </row>
    <row r="317" spans="1:24" s="225" customFormat="1" ht="15.75" customHeight="1">
      <c r="A317" s="56">
        <f t="shared" si="59"/>
        <v>230</v>
      </c>
      <c r="B317" s="919" t="s">
        <v>1132</v>
      </c>
      <c r="C317" s="226">
        <v>1750</v>
      </c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699"/>
      <c r="S317" s="699"/>
      <c r="T317" s="699"/>
      <c r="U317" s="699"/>
      <c r="V317" s="699"/>
      <c r="W317" s="699"/>
      <c r="X317" s="699"/>
    </row>
    <row r="318" spans="1:24" s="225" customFormat="1" ht="15.75" customHeight="1">
      <c r="A318" s="687">
        <f t="shared" si="59"/>
        <v>231</v>
      </c>
      <c r="B318" s="919" t="s">
        <v>1133</v>
      </c>
      <c r="C318" s="226">
        <v>1100</v>
      </c>
      <c r="D318" s="132"/>
      <c r="E318" s="132"/>
      <c r="F318" s="1074"/>
      <c r="G318" s="1074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699"/>
      <c r="S318" s="699"/>
      <c r="T318" s="699"/>
      <c r="U318" s="699"/>
      <c r="V318" s="699"/>
      <c r="W318" s="699"/>
      <c r="X318" s="699"/>
    </row>
    <row r="319" spans="1:24" s="225" customFormat="1" ht="15.75" customHeight="1">
      <c r="A319" s="687">
        <f t="shared" si="59"/>
        <v>232</v>
      </c>
      <c r="B319" s="919" t="s">
        <v>1134</v>
      </c>
      <c r="C319" s="282">
        <v>2900</v>
      </c>
      <c r="D319" s="132"/>
      <c r="E319" s="132"/>
      <c r="F319" s="1074"/>
      <c r="G319" s="1074"/>
      <c r="H319" s="1074"/>
      <c r="I319" s="1074"/>
      <c r="J319" s="132"/>
      <c r="K319" s="132"/>
      <c r="L319" s="132"/>
      <c r="M319" s="132"/>
      <c r="N319" s="132"/>
      <c r="O319" s="132"/>
      <c r="P319" s="1074"/>
      <c r="Q319" s="1074"/>
      <c r="R319" s="699"/>
      <c r="S319" s="699"/>
      <c r="T319" s="699"/>
      <c r="U319" s="699"/>
      <c r="V319" s="699"/>
      <c r="W319" s="699"/>
      <c r="X319" s="699"/>
    </row>
    <row r="320" spans="1:24" s="225" customFormat="1" ht="15.75" customHeight="1">
      <c r="A320" s="685">
        <f t="shared" si="59"/>
        <v>233</v>
      </c>
      <c r="B320" s="919" t="s">
        <v>1135</v>
      </c>
      <c r="C320" s="283">
        <v>800</v>
      </c>
      <c r="D320" s="132"/>
      <c r="E320" s="699"/>
      <c r="F320" s="699"/>
      <c r="G320" s="699"/>
      <c r="H320" s="699"/>
      <c r="I320" s="699"/>
      <c r="J320" s="699"/>
      <c r="K320" s="699"/>
      <c r="L320" s="699"/>
      <c r="M320" s="699"/>
      <c r="N320" s="699"/>
      <c r="O320" s="699"/>
      <c r="P320" s="699"/>
      <c r="Q320" s="699"/>
      <c r="R320" s="699"/>
      <c r="S320" s="699"/>
      <c r="T320" s="699"/>
      <c r="U320" s="699"/>
      <c r="V320" s="699"/>
      <c r="W320" s="699"/>
      <c r="X320" s="699"/>
    </row>
    <row r="321" spans="1:31" s="7" customFormat="1" ht="18" customHeight="1">
      <c r="A321" s="1475" t="s">
        <v>518</v>
      </c>
      <c r="B321" s="1475"/>
      <c r="C321" s="51">
        <f>SUM(C303:C303)</f>
        <v>2987765.9</v>
      </c>
      <c r="D321" s="51">
        <f>SUM(D303:D303)</f>
        <v>0</v>
      </c>
      <c r="E321" s="51">
        <f>SUM(E303:E303)</f>
        <v>0</v>
      </c>
      <c r="F321" s="51"/>
      <c r="G321" s="51"/>
      <c r="H321" s="51"/>
      <c r="I321" s="51"/>
      <c r="J321" s="51"/>
      <c r="K321" s="51"/>
      <c r="L321" s="51">
        <f>SUM(L303:L303)</f>
        <v>0</v>
      </c>
      <c r="M321" s="51">
        <f>SUM(M303:M303)</f>
        <v>2987765.9</v>
      </c>
      <c r="N321" s="51"/>
      <c r="O321" s="51"/>
      <c r="P321" s="51"/>
      <c r="Q321" s="51"/>
      <c r="R321" s="51"/>
      <c r="S321" s="51"/>
      <c r="T321" s="51"/>
      <c r="U321" s="51"/>
      <c r="V321" s="51"/>
      <c r="W321" s="51">
        <f>SUM(W303:W303)</f>
        <v>0</v>
      </c>
      <c r="X321" s="51">
        <f>SUM(X303:X303)</f>
        <v>0</v>
      </c>
      <c r="Y321" s="9"/>
      <c r="Z321" s="8"/>
      <c r="AA321" s="8"/>
      <c r="AB321" s="8"/>
      <c r="AC321" s="28"/>
      <c r="AE321" s="28"/>
    </row>
    <row r="322" spans="1:31" s="7" customFormat="1" ht="18" customHeight="1">
      <c r="A322" s="1479" t="s">
        <v>613</v>
      </c>
      <c r="B322" s="1479"/>
      <c r="C322" s="60">
        <f>+C271+C301+C321</f>
        <v>84667549.870000005</v>
      </c>
      <c r="D322" s="60">
        <f t="shared" ref="D322:X322" si="60">+D271+D301+D321</f>
        <v>40462535.120000005</v>
      </c>
      <c r="E322" s="60">
        <f t="shared" si="60"/>
        <v>3700629.8600000003</v>
      </c>
      <c r="F322" s="60">
        <f t="shared" si="60"/>
        <v>29124693.920000002</v>
      </c>
      <c r="G322" s="60">
        <f t="shared" si="60"/>
        <v>2138276.8200000003</v>
      </c>
      <c r="H322" s="60">
        <f t="shared" si="60"/>
        <v>3586844.8200000003</v>
      </c>
      <c r="I322" s="60">
        <f t="shared" si="60"/>
        <v>1912089.7000000002</v>
      </c>
      <c r="J322" s="60">
        <f t="shared" si="60"/>
        <v>0</v>
      </c>
      <c r="K322" s="60">
        <f t="shared" si="60"/>
        <v>0</v>
      </c>
      <c r="L322" s="60">
        <f t="shared" si="60"/>
        <v>0</v>
      </c>
      <c r="M322" s="60">
        <f t="shared" si="60"/>
        <v>10782685.310000001</v>
      </c>
      <c r="N322" s="60">
        <f t="shared" si="60"/>
        <v>0</v>
      </c>
      <c r="O322" s="60">
        <f t="shared" si="60"/>
        <v>0</v>
      </c>
      <c r="P322" s="60">
        <f t="shared" si="60"/>
        <v>0</v>
      </c>
      <c r="Q322" s="60">
        <f t="shared" si="60"/>
        <v>33361861.520000003</v>
      </c>
      <c r="R322" s="60">
        <f t="shared" si="60"/>
        <v>0</v>
      </c>
      <c r="S322" s="60">
        <f t="shared" si="60"/>
        <v>0</v>
      </c>
      <c r="T322" s="60">
        <f t="shared" si="60"/>
        <v>0</v>
      </c>
      <c r="U322" s="60">
        <f t="shared" si="60"/>
        <v>0</v>
      </c>
      <c r="V322" s="60">
        <f t="shared" si="60"/>
        <v>60467.92</v>
      </c>
      <c r="W322" s="60">
        <f t="shared" si="60"/>
        <v>0</v>
      </c>
      <c r="X322" s="60">
        <f t="shared" si="60"/>
        <v>0</v>
      </c>
      <c r="Y322" s="9"/>
      <c r="Z322" s="8"/>
      <c r="AA322" s="8"/>
      <c r="AB322" s="8"/>
      <c r="AC322" s="28"/>
    </row>
    <row r="323" spans="1:31" s="7" customFormat="1" ht="12.75" customHeight="1">
      <c r="A323" s="1487" t="s">
        <v>538</v>
      </c>
      <c r="B323" s="1487"/>
      <c r="C323" s="1487"/>
      <c r="D323" s="1487"/>
      <c r="E323" s="1487"/>
      <c r="F323" s="1487"/>
      <c r="G323" s="1487"/>
      <c r="H323" s="1487"/>
      <c r="I323" s="1487"/>
      <c r="J323" s="1487"/>
      <c r="K323" s="1487"/>
      <c r="L323" s="1487"/>
      <c r="M323" s="1487"/>
      <c r="N323" s="1487"/>
      <c r="O323" s="1487"/>
      <c r="P323" s="1487"/>
      <c r="Q323" s="1487"/>
      <c r="R323" s="1487"/>
      <c r="S323" s="1487"/>
      <c r="T323" s="1487"/>
      <c r="U323" s="1487"/>
      <c r="V323" s="1487"/>
      <c r="W323" s="1487"/>
      <c r="X323" s="1487"/>
      <c r="Y323" s="9"/>
      <c r="Z323" s="8"/>
      <c r="AB323" s="8"/>
      <c r="AC323" s="28"/>
    </row>
    <row r="324" spans="1:31" s="7" customFormat="1" ht="12.75" customHeight="1">
      <c r="A324" s="1539" t="s">
        <v>1138</v>
      </c>
      <c r="B324" s="1539"/>
      <c r="C324" s="1539"/>
      <c r="D324" s="1452"/>
      <c r="E324" s="1452"/>
      <c r="F324" s="1452"/>
      <c r="G324" s="1452"/>
      <c r="H324" s="1452"/>
      <c r="I324" s="1452"/>
      <c r="J324" s="1452"/>
      <c r="K324" s="1452"/>
      <c r="L324" s="1452"/>
      <c r="M324" s="1452"/>
      <c r="N324" s="1452"/>
      <c r="O324" s="1452"/>
      <c r="P324" s="1452"/>
      <c r="Q324" s="1452"/>
      <c r="R324" s="1452"/>
      <c r="S324" s="1452"/>
      <c r="T324" s="1452"/>
      <c r="U324" s="1452"/>
      <c r="V324" s="1452"/>
      <c r="W324" s="1452"/>
      <c r="X324" s="1452"/>
      <c r="Y324" s="9"/>
      <c r="Z324" s="8"/>
    </row>
    <row r="325" spans="1:31" s="22" customFormat="1" ht="18.75" customHeight="1">
      <c r="A325" s="688">
        <f>A320+1</f>
        <v>234</v>
      </c>
      <c r="B325" s="713" t="s">
        <v>1139</v>
      </c>
      <c r="C325" s="284"/>
      <c r="D325" s="285"/>
      <c r="E325" s="60"/>
      <c r="F325" s="60"/>
      <c r="G325" s="60"/>
      <c r="H325" s="60"/>
      <c r="I325" s="60"/>
      <c r="J325" s="60"/>
      <c r="K325" s="60"/>
      <c r="L325" s="333">
        <v>550</v>
      </c>
      <c r="M325" s="1076"/>
      <c r="N325" s="60"/>
      <c r="O325" s="60"/>
      <c r="P325" s="333">
        <v>1403</v>
      </c>
      <c r="Q325" s="1076"/>
      <c r="R325" s="60"/>
      <c r="S325" s="60"/>
      <c r="T325" s="60"/>
      <c r="U325" s="60"/>
      <c r="V325" s="60"/>
      <c r="W325" s="333" t="s">
        <v>1235</v>
      </c>
      <c r="X325" s="60"/>
      <c r="Y325" s="286" t="s">
        <v>1442</v>
      </c>
      <c r="Z325" s="23"/>
    </row>
    <row r="326" spans="1:31" s="7" customFormat="1" ht="19.5" customHeight="1">
      <c r="A326" s="688">
        <f>A325+1</f>
        <v>235</v>
      </c>
      <c r="B326" s="695" t="s">
        <v>1140</v>
      </c>
      <c r="C326" s="284"/>
      <c r="D326" s="285"/>
      <c r="E326" s="51"/>
      <c r="F326" s="51"/>
      <c r="G326" s="51"/>
      <c r="H326" s="51"/>
      <c r="I326" s="51"/>
      <c r="J326" s="55"/>
      <c r="K326" s="51"/>
      <c r="L326" s="333">
        <v>1025</v>
      </c>
      <c r="M326" s="333"/>
      <c r="N326" s="51"/>
      <c r="O326" s="51"/>
      <c r="P326" s="333">
        <v>3371</v>
      </c>
      <c r="Q326" s="333"/>
      <c r="R326" s="51"/>
      <c r="S326" s="51"/>
      <c r="T326" s="51"/>
      <c r="U326" s="51"/>
      <c r="V326" s="52"/>
      <c r="W326" s="333" t="s">
        <v>1235</v>
      </c>
      <c r="X326" s="52"/>
      <c r="Y326" s="286" t="s">
        <v>1442</v>
      </c>
      <c r="Z326" s="8"/>
    </row>
    <row r="327" spans="1:31" s="7" customFormat="1" ht="21" customHeight="1">
      <c r="A327" s="688">
        <f>A326+1</f>
        <v>236</v>
      </c>
      <c r="B327" s="695" t="s">
        <v>1141</v>
      </c>
      <c r="C327" s="284"/>
      <c r="D327" s="285"/>
      <c r="E327" s="51"/>
      <c r="F327" s="51"/>
      <c r="G327" s="51"/>
      <c r="H327" s="51"/>
      <c r="I327" s="51"/>
      <c r="J327" s="55"/>
      <c r="K327" s="51"/>
      <c r="L327" s="333">
        <v>1085</v>
      </c>
      <c r="M327" s="333"/>
      <c r="N327" s="51"/>
      <c r="O327" s="51"/>
      <c r="P327" s="333">
        <v>5914.2</v>
      </c>
      <c r="Q327" s="333"/>
      <c r="R327" s="51"/>
      <c r="S327" s="51"/>
      <c r="T327" s="51"/>
      <c r="U327" s="51"/>
      <c r="V327" s="52"/>
      <c r="W327" s="333" t="s">
        <v>1235</v>
      </c>
      <c r="X327" s="52"/>
      <c r="Y327" s="9" t="s">
        <v>1443</v>
      </c>
      <c r="Z327" s="8"/>
    </row>
    <row r="328" spans="1:31" s="7" customFormat="1" ht="21" customHeight="1">
      <c r="A328" s="688">
        <f>A327+1</f>
        <v>237</v>
      </c>
      <c r="B328" s="695" t="s">
        <v>1142</v>
      </c>
      <c r="C328" s="284"/>
      <c r="D328" s="285"/>
      <c r="E328" s="51"/>
      <c r="F328" s="51"/>
      <c r="G328" s="781"/>
      <c r="H328" s="51"/>
      <c r="I328" s="51"/>
      <c r="J328" s="782"/>
      <c r="K328" s="51"/>
      <c r="L328" s="333">
        <v>1795</v>
      </c>
      <c r="M328" s="333"/>
      <c r="N328" s="51"/>
      <c r="O328" s="51"/>
      <c r="P328" s="333">
        <v>8051</v>
      </c>
      <c r="Q328" s="333"/>
      <c r="R328" s="51"/>
      <c r="S328" s="51"/>
      <c r="T328" s="783"/>
      <c r="U328" s="51"/>
      <c r="V328" s="52"/>
      <c r="W328" s="51"/>
      <c r="X328" s="52"/>
      <c r="Y328" s="9"/>
      <c r="Z328" s="8"/>
      <c r="AA328" s="8"/>
      <c r="AB328" s="8"/>
      <c r="AD328" s="8"/>
    </row>
    <row r="329" spans="1:31" s="7" customFormat="1" ht="18" customHeight="1">
      <c r="A329" s="688">
        <f t="shared" ref="A329:A354" si="61">A328+1</f>
        <v>238</v>
      </c>
      <c r="B329" s="695" t="s">
        <v>1143</v>
      </c>
      <c r="C329" s="284"/>
      <c r="D329" s="285"/>
      <c r="E329" s="51"/>
      <c r="F329" s="51"/>
      <c r="G329" s="51"/>
      <c r="H329" s="51"/>
      <c r="I329" s="51"/>
      <c r="J329" s="55"/>
      <c r="K329" s="51"/>
      <c r="L329" s="333">
        <v>890</v>
      </c>
      <c r="M329" s="333"/>
      <c r="N329" s="51"/>
      <c r="O329" s="51"/>
      <c r="P329" s="333">
        <v>2975</v>
      </c>
      <c r="Q329" s="333"/>
      <c r="R329" s="51"/>
      <c r="S329" s="51"/>
      <c r="T329" s="51"/>
      <c r="U329" s="51"/>
      <c r="V329" s="52"/>
      <c r="W329" s="333" t="s">
        <v>1235</v>
      </c>
      <c r="X329" s="52"/>
      <c r="Y329" s="9" t="s">
        <v>1444</v>
      </c>
      <c r="Z329" s="8"/>
    </row>
    <row r="330" spans="1:31" s="7" customFormat="1" ht="21" customHeight="1">
      <c r="A330" s="688">
        <f t="shared" si="61"/>
        <v>239</v>
      </c>
      <c r="B330" s="695" t="s">
        <v>1144</v>
      </c>
      <c r="C330" s="284"/>
      <c r="D330" s="285"/>
      <c r="E330" s="51"/>
      <c r="F330" s="51"/>
      <c r="G330" s="781"/>
      <c r="H330" s="51"/>
      <c r="I330" s="51"/>
      <c r="J330" s="782"/>
      <c r="K330" s="51"/>
      <c r="L330" s="333">
        <v>1181</v>
      </c>
      <c r="M330" s="333"/>
      <c r="N330" s="51"/>
      <c r="O330" s="51"/>
      <c r="P330" s="333">
        <v>6198</v>
      </c>
      <c r="Q330" s="333"/>
      <c r="R330" s="51"/>
      <c r="S330" s="51"/>
      <c r="T330" s="783"/>
      <c r="U330" s="51"/>
      <c r="V330" s="52"/>
      <c r="W330" s="333" t="s">
        <v>1235</v>
      </c>
      <c r="X330" s="52"/>
      <c r="Y330" s="286" t="s">
        <v>1442</v>
      </c>
      <c r="Z330" s="8"/>
      <c r="AA330" s="8"/>
      <c r="AB330" s="8"/>
      <c r="AD330" s="8"/>
    </row>
    <row r="331" spans="1:31" s="7" customFormat="1" ht="21" customHeight="1">
      <c r="A331" s="688">
        <f t="shared" si="61"/>
        <v>240</v>
      </c>
      <c r="B331" s="695" t="s">
        <v>0</v>
      </c>
      <c r="C331" s="284"/>
      <c r="D331" s="285"/>
      <c r="E331" s="51"/>
      <c r="F331" s="51"/>
      <c r="G331" s="781"/>
      <c r="H331" s="51"/>
      <c r="I331" s="51"/>
      <c r="J331" s="782"/>
      <c r="K331" s="51"/>
      <c r="L331" s="333">
        <v>391</v>
      </c>
      <c r="M331" s="333"/>
      <c r="N331" s="51"/>
      <c r="O331" s="51"/>
      <c r="P331" s="333">
        <v>2304</v>
      </c>
      <c r="Q331" s="333"/>
      <c r="R331" s="51"/>
      <c r="S331" s="51"/>
      <c r="T331" s="783"/>
      <c r="U331" s="51"/>
      <c r="V331" s="52"/>
      <c r="W331" s="333" t="s">
        <v>1235</v>
      </c>
      <c r="X331" s="52"/>
      <c r="Y331" s="286" t="s">
        <v>1442</v>
      </c>
      <c r="Z331" s="8"/>
      <c r="AA331" s="8"/>
      <c r="AB331" s="8"/>
      <c r="AD331" s="8"/>
    </row>
    <row r="332" spans="1:31" s="7" customFormat="1" ht="20.25" customHeight="1">
      <c r="A332" s="688">
        <f t="shared" si="61"/>
        <v>241</v>
      </c>
      <c r="B332" s="695" t="s">
        <v>1</v>
      </c>
      <c r="C332" s="284"/>
      <c r="D332" s="285"/>
      <c r="E332" s="51"/>
      <c r="F332" s="51"/>
      <c r="G332" s="51"/>
      <c r="H332" s="51"/>
      <c r="I332" s="51"/>
      <c r="J332" s="55"/>
      <c r="K332" s="51"/>
      <c r="L332" s="333">
        <v>859</v>
      </c>
      <c r="M332" s="333"/>
      <c r="N332" s="51"/>
      <c r="O332" s="51"/>
      <c r="P332" s="333">
        <v>2353</v>
      </c>
      <c r="Q332" s="333"/>
      <c r="R332" s="51"/>
      <c r="S332" s="51"/>
      <c r="T332" s="51"/>
      <c r="U332" s="51"/>
      <c r="V332" s="52"/>
      <c r="W332" s="51"/>
      <c r="X332" s="52"/>
      <c r="Y332" s="9"/>
      <c r="Z332" s="8"/>
    </row>
    <row r="333" spans="1:31" s="7" customFormat="1" ht="21" customHeight="1">
      <c r="A333" s="688">
        <f t="shared" si="61"/>
        <v>242</v>
      </c>
      <c r="B333" s="695" t="s">
        <v>2</v>
      </c>
      <c r="C333" s="284"/>
      <c r="D333" s="285"/>
      <c r="E333" s="51"/>
      <c r="F333" s="51"/>
      <c r="G333" s="781"/>
      <c r="H333" s="51"/>
      <c r="I333" s="51"/>
      <c r="J333" s="782"/>
      <c r="K333" s="51"/>
      <c r="L333" s="333">
        <v>1474</v>
      </c>
      <c r="M333" s="333"/>
      <c r="N333" s="51"/>
      <c r="O333" s="51"/>
      <c r="P333" s="333">
        <v>1235</v>
      </c>
      <c r="Q333" s="333"/>
      <c r="R333" s="51"/>
      <c r="S333" s="51"/>
      <c r="T333" s="783"/>
      <c r="U333" s="51"/>
      <c r="V333" s="52"/>
      <c r="W333" s="333" t="s">
        <v>1235</v>
      </c>
      <c r="X333" s="52"/>
      <c r="Y333" s="286" t="s">
        <v>1442</v>
      </c>
      <c r="Z333" s="8"/>
      <c r="AA333" s="8"/>
      <c r="AB333" s="8"/>
      <c r="AD333" s="8"/>
    </row>
    <row r="334" spans="1:31" s="7" customFormat="1" ht="21" customHeight="1">
      <c r="A334" s="688">
        <f t="shared" si="61"/>
        <v>243</v>
      </c>
      <c r="B334" s="695" t="s">
        <v>3</v>
      </c>
      <c r="C334" s="284"/>
      <c r="D334" s="285"/>
      <c r="E334" s="51"/>
      <c r="F334" s="51"/>
      <c r="G334" s="781"/>
      <c r="H334" s="51"/>
      <c r="I334" s="51"/>
      <c r="J334" s="782"/>
      <c r="K334" s="51"/>
      <c r="L334" s="333">
        <v>1970</v>
      </c>
      <c r="M334" s="333"/>
      <c r="N334" s="51"/>
      <c r="O334" s="51"/>
      <c r="P334" s="333">
        <v>3510</v>
      </c>
      <c r="Q334" s="333"/>
      <c r="R334" s="51"/>
      <c r="S334" s="51"/>
      <c r="T334" s="783"/>
      <c r="U334" s="51"/>
      <c r="V334" s="52"/>
      <c r="W334" s="333" t="s">
        <v>1235</v>
      </c>
      <c r="X334" s="52"/>
      <c r="Y334" s="286" t="s">
        <v>1442</v>
      </c>
      <c r="Z334" s="8"/>
      <c r="AA334" s="8"/>
      <c r="AB334" s="8"/>
      <c r="AD334" s="8"/>
    </row>
    <row r="335" spans="1:31" s="7" customFormat="1" ht="21" customHeight="1">
      <c r="A335" s="688">
        <f t="shared" si="61"/>
        <v>244</v>
      </c>
      <c r="B335" s="695" t="s">
        <v>4</v>
      </c>
      <c r="C335" s="284"/>
      <c r="D335" s="285"/>
      <c r="E335" s="51"/>
      <c r="F335" s="51"/>
      <c r="G335" s="781"/>
      <c r="H335" s="51"/>
      <c r="I335" s="51"/>
      <c r="J335" s="782"/>
      <c r="K335" s="51"/>
      <c r="L335" s="333">
        <v>422</v>
      </c>
      <c r="M335" s="333"/>
      <c r="N335" s="51"/>
      <c r="O335" s="51"/>
      <c r="P335" s="333">
        <v>1132</v>
      </c>
      <c r="Q335" s="333"/>
      <c r="R335" s="51"/>
      <c r="S335" s="51"/>
      <c r="T335" s="783"/>
      <c r="U335" s="51"/>
      <c r="V335" s="52"/>
      <c r="W335" s="51"/>
      <c r="X335" s="52"/>
      <c r="Y335" s="9"/>
      <c r="Z335" s="8"/>
      <c r="AA335" s="8"/>
      <c r="AB335" s="8"/>
      <c r="AD335" s="8"/>
    </row>
    <row r="336" spans="1:31" s="7" customFormat="1" ht="21" customHeight="1">
      <c r="A336" s="688">
        <f t="shared" si="61"/>
        <v>245</v>
      </c>
      <c r="B336" s="695" t="s">
        <v>5</v>
      </c>
      <c r="C336" s="284"/>
      <c r="D336" s="285"/>
      <c r="E336" s="51"/>
      <c r="F336" s="51"/>
      <c r="G336" s="781"/>
      <c r="H336" s="51"/>
      <c r="I336" s="51"/>
      <c r="J336" s="55"/>
      <c r="K336" s="51"/>
      <c r="L336" s="1075">
        <v>872</v>
      </c>
      <c r="M336" s="1075"/>
      <c r="N336" s="784"/>
      <c r="O336" s="784"/>
      <c r="P336" s="1075">
        <v>1942</v>
      </c>
      <c r="Q336" s="333"/>
      <c r="R336" s="51"/>
      <c r="S336" s="51"/>
      <c r="T336" s="783"/>
      <c r="U336" s="51"/>
      <c r="V336" s="52"/>
      <c r="W336" s="51"/>
      <c r="X336" s="52"/>
      <c r="Y336" s="9"/>
      <c r="Z336" s="8"/>
      <c r="AA336" s="8"/>
      <c r="AB336" s="8"/>
      <c r="AD336" s="8"/>
    </row>
    <row r="337" spans="1:30" s="7" customFormat="1" ht="21" customHeight="1">
      <c r="A337" s="688">
        <f t="shared" si="61"/>
        <v>246</v>
      </c>
      <c r="B337" s="695" t="s">
        <v>6</v>
      </c>
      <c r="C337" s="284"/>
      <c r="D337" s="285"/>
      <c r="E337" s="51"/>
      <c r="F337" s="51"/>
      <c r="G337" s="781"/>
      <c r="H337" s="51"/>
      <c r="I337" s="51"/>
      <c r="J337" s="55"/>
      <c r="K337" s="51"/>
      <c r="L337" s="1075">
        <v>533</v>
      </c>
      <c r="M337" s="1075"/>
      <c r="N337" s="784"/>
      <c r="O337" s="784"/>
      <c r="P337" s="1075">
        <v>1306.5</v>
      </c>
      <c r="Q337" s="333"/>
      <c r="R337" s="51"/>
      <c r="S337" s="51"/>
      <c r="T337" s="783"/>
      <c r="U337" s="51"/>
      <c r="V337" s="52"/>
      <c r="W337" s="51"/>
      <c r="X337" s="52"/>
      <c r="Y337" s="9"/>
      <c r="Z337" s="8"/>
      <c r="AA337" s="8"/>
      <c r="AB337" s="8"/>
      <c r="AD337" s="8"/>
    </row>
    <row r="338" spans="1:30" s="295" customFormat="1" ht="23.25" customHeight="1">
      <c r="A338" s="688">
        <f t="shared" si="61"/>
        <v>247</v>
      </c>
      <c r="B338" s="713" t="s">
        <v>7</v>
      </c>
      <c r="C338" s="284"/>
      <c r="D338" s="285"/>
      <c r="E338" s="51"/>
      <c r="F338" s="785"/>
      <c r="G338" s="785"/>
      <c r="H338" s="785"/>
      <c r="I338" s="785"/>
      <c r="J338" s="51"/>
      <c r="K338" s="51"/>
      <c r="L338" s="333">
        <v>636</v>
      </c>
      <c r="M338" s="333"/>
      <c r="N338" s="51"/>
      <c r="O338" s="51"/>
      <c r="P338" s="333">
        <v>1330</v>
      </c>
      <c r="Q338" s="333"/>
      <c r="R338" s="51"/>
      <c r="S338" s="51"/>
      <c r="T338" s="51"/>
      <c r="U338" s="51"/>
      <c r="V338" s="785"/>
      <c r="W338" s="333" t="s">
        <v>1235</v>
      </c>
      <c r="X338" s="786"/>
      <c r="Y338" s="286" t="s">
        <v>1445</v>
      </c>
      <c r="Z338" s="294"/>
      <c r="AA338" s="294"/>
      <c r="AB338" s="294"/>
    </row>
    <row r="339" spans="1:30" s="295" customFormat="1" ht="24" customHeight="1">
      <c r="A339" s="688">
        <f t="shared" si="61"/>
        <v>248</v>
      </c>
      <c r="B339" s="713" t="s">
        <v>8</v>
      </c>
      <c r="C339" s="284"/>
      <c r="D339" s="285"/>
      <c r="E339" s="51"/>
      <c r="F339" s="785"/>
      <c r="G339" s="785"/>
      <c r="H339" s="785"/>
      <c r="I339" s="785"/>
      <c r="J339" s="51"/>
      <c r="K339" s="51"/>
      <c r="L339" s="333">
        <v>1605</v>
      </c>
      <c r="M339" s="333"/>
      <c r="N339" s="51"/>
      <c r="O339" s="51"/>
      <c r="P339" s="333">
        <v>4640</v>
      </c>
      <c r="Q339" s="333"/>
      <c r="R339" s="51"/>
      <c r="S339" s="51"/>
      <c r="T339" s="51"/>
      <c r="U339" s="51"/>
      <c r="V339" s="785"/>
      <c r="W339" s="333" t="s">
        <v>1235</v>
      </c>
      <c r="X339" s="786"/>
      <c r="Y339" s="286" t="s">
        <v>1446</v>
      </c>
      <c r="Z339" s="294"/>
      <c r="AA339" s="294"/>
      <c r="AB339" s="294"/>
    </row>
    <row r="340" spans="1:30" s="295" customFormat="1" ht="24" customHeight="1">
      <c r="A340" s="688">
        <f t="shared" si="61"/>
        <v>249</v>
      </c>
      <c r="B340" s="713" t="s">
        <v>9</v>
      </c>
      <c r="C340" s="284"/>
      <c r="D340" s="285"/>
      <c r="E340" s="51"/>
      <c r="F340" s="785"/>
      <c r="G340" s="785"/>
      <c r="H340" s="785"/>
      <c r="I340" s="785"/>
      <c r="J340" s="51"/>
      <c r="K340" s="51"/>
      <c r="L340" s="333">
        <v>2460</v>
      </c>
      <c r="M340" s="333"/>
      <c r="N340" s="51"/>
      <c r="O340" s="51"/>
      <c r="P340" s="333">
        <v>1500</v>
      </c>
      <c r="Q340" s="333"/>
      <c r="R340" s="51"/>
      <c r="S340" s="51"/>
      <c r="T340" s="51"/>
      <c r="U340" s="51"/>
      <c r="V340" s="785"/>
      <c r="W340" s="333" t="s">
        <v>1235</v>
      </c>
      <c r="X340" s="786"/>
      <c r="Y340" s="293" t="s">
        <v>1444</v>
      </c>
      <c r="Z340" s="294"/>
      <c r="AA340" s="294"/>
      <c r="AB340" s="294"/>
    </row>
    <row r="341" spans="1:30" s="295" customFormat="1" ht="26.25" customHeight="1">
      <c r="A341" s="688">
        <f t="shared" si="61"/>
        <v>250</v>
      </c>
      <c r="B341" s="713" t="s">
        <v>10</v>
      </c>
      <c r="C341" s="284"/>
      <c r="D341" s="285"/>
      <c r="E341" s="51"/>
      <c r="F341" s="785"/>
      <c r="G341" s="785"/>
      <c r="H341" s="785"/>
      <c r="I341" s="785"/>
      <c r="J341" s="51"/>
      <c r="K341" s="51"/>
      <c r="L341" s="333">
        <v>1611</v>
      </c>
      <c r="M341" s="333"/>
      <c r="N341" s="51"/>
      <c r="O341" s="51"/>
      <c r="P341" s="333">
        <v>4120</v>
      </c>
      <c r="Q341" s="333"/>
      <c r="R341" s="51"/>
      <c r="S341" s="51"/>
      <c r="T341" s="51"/>
      <c r="U341" s="51"/>
      <c r="V341" s="785"/>
      <c r="W341" s="333" t="s">
        <v>1235</v>
      </c>
      <c r="X341" s="786"/>
      <c r="Y341" s="286" t="s">
        <v>1445</v>
      </c>
      <c r="Z341" s="294"/>
      <c r="AA341" s="294"/>
      <c r="AB341" s="294"/>
    </row>
    <row r="342" spans="1:30" s="295" customFormat="1" ht="19.5" customHeight="1">
      <c r="A342" s="688">
        <f t="shared" si="61"/>
        <v>251</v>
      </c>
      <c r="B342" s="713" t="s">
        <v>11</v>
      </c>
      <c r="C342" s="284"/>
      <c r="D342" s="285"/>
      <c r="E342" s="51"/>
      <c r="F342" s="785"/>
      <c r="G342" s="785"/>
      <c r="H342" s="785"/>
      <c r="I342" s="785"/>
      <c r="J342" s="51"/>
      <c r="K342" s="51"/>
      <c r="L342" s="333">
        <v>446.46</v>
      </c>
      <c r="M342" s="333"/>
      <c r="N342" s="51"/>
      <c r="O342" s="51"/>
      <c r="P342" s="333">
        <v>1478</v>
      </c>
      <c r="Q342" s="333"/>
      <c r="R342" s="51"/>
      <c r="S342" s="51"/>
      <c r="T342" s="51"/>
      <c r="U342" s="51"/>
      <c r="V342" s="785"/>
      <c r="W342" s="333" t="s">
        <v>1235</v>
      </c>
      <c r="X342" s="786"/>
      <c r="Y342" s="286" t="s">
        <v>1445</v>
      </c>
      <c r="Z342" s="294"/>
      <c r="AA342" s="294"/>
      <c r="AB342" s="294"/>
    </row>
    <row r="343" spans="1:30" s="295" customFormat="1" ht="21.75" customHeight="1">
      <c r="A343" s="688">
        <f t="shared" si="61"/>
        <v>252</v>
      </c>
      <c r="B343" s="713" t="s">
        <v>12</v>
      </c>
      <c r="C343" s="284"/>
      <c r="D343" s="285"/>
      <c r="E343" s="51"/>
      <c r="F343" s="785"/>
      <c r="G343" s="785"/>
      <c r="H343" s="785"/>
      <c r="I343" s="785"/>
      <c r="J343" s="51"/>
      <c r="K343" s="51"/>
      <c r="L343" s="333">
        <v>523</v>
      </c>
      <c r="M343" s="333"/>
      <c r="N343" s="51"/>
      <c r="O343" s="51"/>
      <c r="P343" s="333">
        <v>1728</v>
      </c>
      <c r="Q343" s="333"/>
      <c r="R343" s="51"/>
      <c r="S343" s="51"/>
      <c r="T343" s="51"/>
      <c r="U343" s="51"/>
      <c r="V343" s="785"/>
      <c r="W343" s="333" t="s">
        <v>1235</v>
      </c>
      <c r="X343" s="786"/>
      <c r="Y343" s="286" t="s">
        <v>1445</v>
      </c>
      <c r="Z343" s="294"/>
      <c r="AA343" s="294"/>
      <c r="AB343" s="294"/>
    </row>
    <row r="344" spans="1:30" s="295" customFormat="1" ht="20.25" customHeight="1">
      <c r="A344" s="688">
        <f t="shared" si="61"/>
        <v>253</v>
      </c>
      <c r="B344" s="713" t="s">
        <v>13</v>
      </c>
      <c r="C344" s="284"/>
      <c r="D344" s="285"/>
      <c r="E344" s="51"/>
      <c r="F344" s="785"/>
      <c r="G344" s="785"/>
      <c r="H344" s="785"/>
      <c r="I344" s="785"/>
      <c r="J344" s="51"/>
      <c r="K344" s="51"/>
      <c r="L344" s="333">
        <v>1128</v>
      </c>
      <c r="M344" s="333"/>
      <c r="N344" s="51"/>
      <c r="O344" s="51"/>
      <c r="P344" s="333">
        <v>3510</v>
      </c>
      <c r="Q344" s="333"/>
      <c r="R344" s="51"/>
      <c r="S344" s="51"/>
      <c r="T344" s="51"/>
      <c r="U344" s="51"/>
      <c r="V344" s="785"/>
      <c r="W344" s="333" t="s">
        <v>1235</v>
      </c>
      <c r="X344" s="786"/>
      <c r="Y344" s="286" t="s">
        <v>1445</v>
      </c>
      <c r="Z344" s="294"/>
      <c r="AA344" s="294"/>
      <c r="AB344" s="294"/>
    </row>
    <row r="345" spans="1:30" s="295" customFormat="1" ht="23.25" customHeight="1">
      <c r="A345" s="688">
        <f t="shared" si="61"/>
        <v>254</v>
      </c>
      <c r="B345" s="713" t="s">
        <v>14</v>
      </c>
      <c r="C345" s="284"/>
      <c r="D345" s="285"/>
      <c r="E345" s="51"/>
      <c r="F345" s="785"/>
      <c r="G345" s="785"/>
      <c r="H345" s="785"/>
      <c r="I345" s="785"/>
      <c r="J345" s="51"/>
      <c r="K345" s="51"/>
      <c r="L345" s="333">
        <v>937</v>
      </c>
      <c r="M345" s="333"/>
      <c r="N345" s="51"/>
      <c r="O345" s="51"/>
      <c r="P345" s="333">
        <v>1327</v>
      </c>
      <c r="Q345" s="333"/>
      <c r="R345" s="51"/>
      <c r="S345" s="51"/>
      <c r="T345" s="51"/>
      <c r="U345" s="51"/>
      <c r="V345" s="785"/>
      <c r="W345" s="333" t="s">
        <v>1235</v>
      </c>
      <c r="X345" s="786"/>
      <c r="Y345" s="286" t="s">
        <v>1445</v>
      </c>
      <c r="Z345" s="294"/>
      <c r="AA345" s="294"/>
      <c r="AB345" s="294"/>
    </row>
    <row r="346" spans="1:30" s="295" customFormat="1" ht="17.25" customHeight="1">
      <c r="A346" s="688">
        <f t="shared" si="61"/>
        <v>255</v>
      </c>
      <c r="B346" s="713" t="s">
        <v>15</v>
      </c>
      <c r="C346" s="284"/>
      <c r="D346" s="285"/>
      <c r="E346" s="51"/>
      <c r="F346" s="785"/>
      <c r="G346" s="785"/>
      <c r="H346" s="785"/>
      <c r="I346" s="785"/>
      <c r="J346" s="51"/>
      <c r="K346" s="51"/>
      <c r="L346" s="333">
        <v>554</v>
      </c>
      <c r="M346" s="333"/>
      <c r="N346" s="51"/>
      <c r="O346" s="51"/>
      <c r="P346" s="333">
        <v>1401</v>
      </c>
      <c r="Q346" s="333"/>
      <c r="R346" s="51"/>
      <c r="S346" s="51"/>
      <c r="T346" s="51"/>
      <c r="U346" s="51"/>
      <c r="V346" s="785"/>
      <c r="W346" s="333" t="s">
        <v>1235</v>
      </c>
      <c r="X346" s="786"/>
      <c r="Y346" s="286" t="s">
        <v>1445</v>
      </c>
      <c r="Z346" s="294"/>
      <c r="AA346" s="294"/>
      <c r="AB346" s="294"/>
    </row>
    <row r="347" spans="1:30" s="295" customFormat="1" ht="17.25" customHeight="1">
      <c r="A347" s="688">
        <f t="shared" si="61"/>
        <v>256</v>
      </c>
      <c r="B347" s="713" t="s">
        <v>16</v>
      </c>
      <c r="C347" s="284"/>
      <c r="D347" s="285"/>
      <c r="E347" s="51"/>
      <c r="F347" s="785"/>
      <c r="G347" s="785"/>
      <c r="H347" s="785"/>
      <c r="I347" s="785"/>
      <c r="J347" s="51"/>
      <c r="K347" s="51"/>
      <c r="L347" s="333">
        <v>1057</v>
      </c>
      <c r="M347" s="333"/>
      <c r="N347" s="51"/>
      <c r="O347" s="51"/>
      <c r="P347" s="333">
        <v>2974.6</v>
      </c>
      <c r="Q347" s="333"/>
      <c r="R347" s="51"/>
      <c r="S347" s="51"/>
      <c r="T347" s="51"/>
      <c r="U347" s="51"/>
      <c r="V347" s="785"/>
      <c r="W347" s="333" t="s">
        <v>1235</v>
      </c>
      <c r="X347" s="786"/>
      <c r="Y347" s="293" t="s">
        <v>1447</v>
      </c>
      <c r="Z347" s="294"/>
      <c r="AA347" s="294"/>
      <c r="AB347" s="294"/>
    </row>
    <row r="348" spans="1:30" s="295" customFormat="1" ht="21.75" customHeight="1">
      <c r="A348" s="688">
        <f t="shared" si="61"/>
        <v>257</v>
      </c>
      <c r="B348" s="713" t="s">
        <v>17</v>
      </c>
      <c r="C348" s="284"/>
      <c r="D348" s="285"/>
      <c r="E348" s="51"/>
      <c r="F348" s="785"/>
      <c r="G348" s="785"/>
      <c r="H348" s="785"/>
      <c r="I348" s="785"/>
      <c r="J348" s="51"/>
      <c r="K348" s="51"/>
      <c r="L348" s="333">
        <v>2374</v>
      </c>
      <c r="M348" s="333"/>
      <c r="N348" s="51"/>
      <c r="O348" s="51"/>
      <c r="P348" s="333">
        <v>6867</v>
      </c>
      <c r="Q348" s="333"/>
      <c r="R348" s="51"/>
      <c r="S348" s="51"/>
      <c r="T348" s="51"/>
      <c r="U348" s="51"/>
      <c r="V348" s="785"/>
      <c r="W348" s="333" t="s">
        <v>1235</v>
      </c>
      <c r="X348" s="786"/>
      <c r="Y348" s="293" t="s">
        <v>1448</v>
      </c>
      <c r="Z348" s="294"/>
      <c r="AA348" s="294"/>
      <c r="AB348" s="294"/>
    </row>
    <row r="349" spans="1:30" s="295" customFormat="1" ht="21.75" customHeight="1">
      <c r="A349" s="688">
        <f t="shared" si="61"/>
        <v>258</v>
      </c>
      <c r="B349" s="711" t="s">
        <v>18</v>
      </c>
      <c r="C349" s="284"/>
      <c r="D349" s="285"/>
      <c r="E349" s="51"/>
      <c r="F349" s="785"/>
      <c r="G349" s="785"/>
      <c r="H349" s="785"/>
      <c r="I349" s="785"/>
      <c r="J349" s="51"/>
      <c r="K349" s="51"/>
      <c r="L349" s="333">
        <v>896</v>
      </c>
      <c r="M349" s="333"/>
      <c r="N349" s="51"/>
      <c r="O349" s="51"/>
      <c r="P349" s="333">
        <v>1793</v>
      </c>
      <c r="Q349" s="333"/>
      <c r="R349" s="51"/>
      <c r="S349" s="51"/>
      <c r="T349" s="51"/>
      <c r="U349" s="51"/>
      <c r="V349" s="52"/>
      <c r="W349" s="333" t="s">
        <v>1235</v>
      </c>
      <c r="X349" s="786"/>
      <c r="Y349" s="293" t="s">
        <v>1449</v>
      </c>
      <c r="Z349" s="294"/>
      <c r="AA349" s="294"/>
      <c r="AB349" s="294"/>
    </row>
    <row r="350" spans="1:30" s="295" customFormat="1" ht="24" customHeight="1">
      <c r="A350" s="688">
        <f t="shared" si="61"/>
        <v>259</v>
      </c>
      <c r="B350" s="713" t="s">
        <v>19</v>
      </c>
      <c r="C350" s="284"/>
      <c r="D350" s="285"/>
      <c r="E350" s="51"/>
      <c r="F350" s="785"/>
      <c r="G350" s="785"/>
      <c r="H350" s="785"/>
      <c r="I350" s="785"/>
      <c r="J350" s="51"/>
      <c r="K350" s="51"/>
      <c r="L350" s="333">
        <v>1900</v>
      </c>
      <c r="M350" s="333"/>
      <c r="N350" s="51"/>
      <c r="O350" s="51"/>
      <c r="P350" s="333">
        <v>4752</v>
      </c>
      <c r="Q350" s="333"/>
      <c r="R350" s="51"/>
      <c r="S350" s="51"/>
      <c r="T350" s="51"/>
      <c r="U350" s="51"/>
      <c r="V350" s="785"/>
      <c r="W350" s="333" t="s">
        <v>1235</v>
      </c>
      <c r="X350" s="786"/>
      <c r="Y350" s="293" t="s">
        <v>1450</v>
      </c>
      <c r="Z350" s="294"/>
      <c r="AA350" s="294"/>
      <c r="AB350" s="294"/>
    </row>
    <row r="351" spans="1:30" s="295" customFormat="1" ht="24" customHeight="1">
      <c r="A351" s="688">
        <f t="shared" si="61"/>
        <v>260</v>
      </c>
      <c r="B351" s="713" t="s">
        <v>20</v>
      </c>
      <c r="C351" s="284"/>
      <c r="D351" s="285"/>
      <c r="E351" s="51"/>
      <c r="F351" s="785"/>
      <c r="G351" s="787"/>
      <c r="H351" s="785"/>
      <c r="I351" s="785"/>
      <c r="J351" s="51"/>
      <c r="K351" s="51"/>
      <c r="L351" s="333">
        <v>1777.09</v>
      </c>
      <c r="M351" s="333"/>
      <c r="N351" s="51"/>
      <c r="O351" s="51"/>
      <c r="P351" s="333">
        <v>5800</v>
      </c>
      <c r="Q351" s="333"/>
      <c r="R351" s="51"/>
      <c r="S351" s="51"/>
      <c r="T351" s="783"/>
      <c r="U351" s="51"/>
      <c r="V351" s="785"/>
      <c r="W351" s="333" t="s">
        <v>1235</v>
      </c>
      <c r="X351" s="786"/>
      <c r="Y351" s="293" t="s">
        <v>1447</v>
      </c>
      <c r="Z351" s="294"/>
      <c r="AA351" s="294"/>
      <c r="AB351" s="294"/>
    </row>
    <row r="352" spans="1:30" s="295" customFormat="1" ht="24" customHeight="1">
      <c r="A352" s="688">
        <f t="shared" si="61"/>
        <v>261</v>
      </c>
      <c r="B352" s="713" t="s">
        <v>21</v>
      </c>
      <c r="C352" s="284"/>
      <c r="D352" s="285"/>
      <c r="E352" s="51"/>
      <c r="F352" s="785"/>
      <c r="G352" s="787"/>
      <c r="H352" s="785"/>
      <c r="I352" s="785"/>
      <c r="J352" s="51"/>
      <c r="K352" s="51"/>
      <c r="L352" s="333">
        <v>820</v>
      </c>
      <c r="M352" s="333"/>
      <c r="N352" s="51"/>
      <c r="O352" s="51"/>
      <c r="P352" s="333">
        <v>1830</v>
      </c>
      <c r="Q352" s="333"/>
      <c r="R352" s="51"/>
      <c r="S352" s="51"/>
      <c r="T352" s="783"/>
      <c r="U352" s="51"/>
      <c r="V352" s="785"/>
      <c r="W352" s="333" t="s">
        <v>1235</v>
      </c>
      <c r="X352" s="786"/>
      <c r="Y352" s="293" t="s">
        <v>1447</v>
      </c>
      <c r="Z352" s="294"/>
      <c r="AA352" s="294"/>
      <c r="AB352" s="294"/>
    </row>
    <row r="353" spans="1:30" s="7" customFormat="1" ht="21" customHeight="1">
      <c r="A353" s="688">
        <f t="shared" si="61"/>
        <v>262</v>
      </c>
      <c r="B353" s="695" t="s">
        <v>22</v>
      </c>
      <c r="C353" s="284"/>
      <c r="D353" s="285"/>
      <c r="E353" s="51"/>
      <c r="F353" s="51"/>
      <c r="G353" s="781"/>
      <c r="H353" s="51"/>
      <c r="I353" s="51"/>
      <c r="J353" s="55"/>
      <c r="K353" s="51"/>
      <c r="L353" s="1075">
        <v>670</v>
      </c>
      <c r="M353" s="1075"/>
      <c r="N353" s="784"/>
      <c r="O353" s="784"/>
      <c r="P353" s="1075">
        <v>768.7</v>
      </c>
      <c r="Q353" s="333"/>
      <c r="R353" s="51"/>
      <c r="S353" s="51"/>
      <c r="T353" s="783"/>
      <c r="U353" s="51"/>
      <c r="V353" s="52"/>
      <c r="W353" s="333" t="s">
        <v>1235</v>
      </c>
      <c r="X353" s="52"/>
      <c r="Y353" s="293" t="s">
        <v>1451</v>
      </c>
      <c r="Z353" s="8"/>
      <c r="AA353" s="8"/>
      <c r="AB353" s="8"/>
      <c r="AD353" s="8"/>
    </row>
    <row r="354" spans="1:30" s="7" customFormat="1" ht="21" customHeight="1">
      <c r="A354" s="686">
        <f t="shared" si="61"/>
        <v>263</v>
      </c>
      <c r="B354" s="695" t="s">
        <v>1152</v>
      </c>
      <c r="C354" s="284"/>
      <c r="D354" s="285"/>
      <c r="E354" s="51"/>
      <c r="F354" s="51"/>
      <c r="G354" s="781"/>
      <c r="H354" s="51"/>
      <c r="I354" s="51"/>
      <c r="J354" s="55"/>
      <c r="K354" s="51"/>
      <c r="L354" s="784"/>
      <c r="M354" s="784"/>
      <c r="N354" s="784"/>
      <c r="O354" s="784"/>
      <c r="P354" s="784"/>
      <c r="Q354" s="51"/>
      <c r="R354" s="51"/>
      <c r="S354" s="51"/>
      <c r="T354" s="783"/>
      <c r="U354" s="51"/>
      <c r="V354" s="52"/>
      <c r="W354" s="52"/>
      <c r="X354" s="52"/>
      <c r="Y354" s="9"/>
      <c r="Z354" s="8"/>
      <c r="AA354" s="8"/>
      <c r="AB354" s="8"/>
      <c r="AD354" s="8"/>
    </row>
    <row r="355" spans="1:30" s="7" customFormat="1" ht="17.25" customHeight="1">
      <c r="A355" s="1482" t="s">
        <v>518</v>
      </c>
      <c r="B355" s="1482"/>
      <c r="C355" s="284"/>
      <c r="D355" s="284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9"/>
      <c r="Z355" s="8"/>
      <c r="AA355" s="8"/>
      <c r="AB355" s="8"/>
    </row>
    <row r="356" spans="1:30" s="22" customFormat="1" ht="15" customHeight="1">
      <c r="A356" s="1537" t="s">
        <v>539</v>
      </c>
      <c r="B356" s="1537"/>
      <c r="C356" s="1537"/>
      <c r="D356" s="1452"/>
      <c r="E356" s="1452"/>
      <c r="F356" s="1452"/>
      <c r="G356" s="1452"/>
      <c r="H356" s="1452"/>
      <c r="I356" s="1452"/>
      <c r="J356" s="1452"/>
      <c r="K356" s="1452"/>
      <c r="L356" s="1452"/>
      <c r="M356" s="1452"/>
      <c r="N356" s="1452"/>
      <c r="O356" s="1452"/>
      <c r="P356" s="1452"/>
      <c r="Q356" s="1452"/>
      <c r="R356" s="1452"/>
      <c r="S356" s="1452"/>
      <c r="T356" s="1452"/>
      <c r="U356" s="1452"/>
      <c r="V356" s="1452"/>
      <c r="W356" s="1452"/>
      <c r="X356" s="1452"/>
      <c r="Y356" s="24"/>
      <c r="Z356" s="23"/>
      <c r="AB356" s="8"/>
      <c r="AC356" s="27"/>
    </row>
    <row r="357" spans="1:30" s="7" customFormat="1" ht="15" customHeight="1">
      <c r="A357" s="55">
        <f>A354+1</f>
        <v>264</v>
      </c>
      <c r="B357" s="695" t="s">
        <v>748</v>
      </c>
      <c r="C357" s="52">
        <f t="shared" ref="C357:C362" si="62">D357+K357+M357+O357+Q357+S357+U357+V357+W357+X357</f>
        <v>421092.44</v>
      </c>
      <c r="D357" s="52">
        <f t="shared" ref="D357:D362" si="63">SUM(E357:I357)</f>
        <v>421092.44</v>
      </c>
      <c r="E357" s="51">
        <v>421092.44</v>
      </c>
      <c r="F357" s="51"/>
      <c r="G357" s="51"/>
      <c r="H357" s="51"/>
      <c r="I357" s="51"/>
      <c r="J357" s="51"/>
      <c r="K357" s="51"/>
      <c r="L357" s="52"/>
      <c r="M357" s="52"/>
      <c r="N357" s="52"/>
      <c r="O357" s="51"/>
      <c r="P357" s="52"/>
      <c r="Q357" s="51"/>
      <c r="R357" s="51"/>
      <c r="S357" s="51"/>
      <c r="T357" s="51"/>
      <c r="U357" s="51"/>
      <c r="V357" s="52"/>
      <c r="W357" s="52"/>
      <c r="X357" s="52"/>
      <c r="Y357" s="9"/>
      <c r="Z357" s="8"/>
      <c r="AB357" s="8"/>
      <c r="AC357" s="28"/>
    </row>
    <row r="358" spans="1:30" s="7" customFormat="1" ht="15" customHeight="1">
      <c r="A358" s="55">
        <f t="shared" ref="A358:A383" si="64">A357+1</f>
        <v>265</v>
      </c>
      <c r="B358" s="695" t="s">
        <v>749</v>
      </c>
      <c r="C358" s="52">
        <f t="shared" si="62"/>
        <v>10690054.24</v>
      </c>
      <c r="D358" s="52">
        <f t="shared" si="63"/>
        <v>0</v>
      </c>
      <c r="E358" s="51"/>
      <c r="F358" s="51"/>
      <c r="G358" s="51"/>
      <c r="H358" s="51"/>
      <c r="I358" s="51"/>
      <c r="J358" s="51"/>
      <c r="K358" s="51"/>
      <c r="L358" s="52"/>
      <c r="M358" s="51"/>
      <c r="N358" s="52"/>
      <c r="O358" s="51">
        <v>10690054.24</v>
      </c>
      <c r="P358" s="52"/>
      <c r="Q358" s="51"/>
      <c r="R358" s="51"/>
      <c r="S358" s="51"/>
      <c r="T358" s="51"/>
      <c r="U358" s="51"/>
      <c r="V358" s="52"/>
      <c r="W358" s="51"/>
      <c r="X358" s="51"/>
      <c r="Y358" s="9"/>
      <c r="Z358" s="8"/>
      <c r="AB358" s="8"/>
      <c r="AC358" s="28"/>
    </row>
    <row r="359" spans="1:30" s="7" customFormat="1" ht="15" customHeight="1">
      <c r="A359" s="55">
        <f t="shared" si="64"/>
        <v>266</v>
      </c>
      <c r="B359" s="695" t="s">
        <v>750</v>
      </c>
      <c r="C359" s="52">
        <f t="shared" si="62"/>
        <v>428804.92</v>
      </c>
      <c r="D359" s="52">
        <f t="shared" si="63"/>
        <v>428804.92</v>
      </c>
      <c r="E359" s="51">
        <v>428804.92</v>
      </c>
      <c r="F359" s="51"/>
      <c r="G359" s="51"/>
      <c r="H359" s="51"/>
      <c r="I359" s="51"/>
      <c r="J359" s="51"/>
      <c r="K359" s="51"/>
      <c r="L359" s="52"/>
      <c r="M359" s="51"/>
      <c r="N359" s="52"/>
      <c r="O359" s="51"/>
      <c r="P359" s="52"/>
      <c r="Q359" s="51"/>
      <c r="R359" s="51"/>
      <c r="S359" s="51"/>
      <c r="T359" s="51"/>
      <c r="U359" s="51"/>
      <c r="V359" s="52"/>
      <c r="W359" s="51"/>
      <c r="X359" s="51"/>
      <c r="Y359" s="9"/>
      <c r="Z359" s="8"/>
      <c r="AB359" s="8"/>
      <c r="AC359" s="28"/>
    </row>
    <row r="360" spans="1:30" s="7" customFormat="1" ht="15" customHeight="1">
      <c r="A360" s="55">
        <f t="shared" si="64"/>
        <v>267</v>
      </c>
      <c r="B360" s="695" t="s">
        <v>751</v>
      </c>
      <c r="C360" s="52">
        <f t="shared" si="62"/>
        <v>10264397.560000001</v>
      </c>
      <c r="D360" s="52">
        <f t="shared" si="63"/>
        <v>0</v>
      </c>
      <c r="E360" s="51"/>
      <c r="F360" s="51"/>
      <c r="G360" s="51"/>
      <c r="H360" s="51"/>
      <c r="I360" s="51"/>
      <c r="J360" s="51"/>
      <c r="K360" s="51"/>
      <c r="L360" s="52"/>
      <c r="M360" s="51"/>
      <c r="N360" s="52"/>
      <c r="O360" s="51"/>
      <c r="P360" s="52"/>
      <c r="Q360" s="51">
        <v>10264397.560000001</v>
      </c>
      <c r="R360" s="51"/>
      <c r="S360" s="51"/>
      <c r="T360" s="51"/>
      <c r="U360" s="51"/>
      <c r="V360" s="52"/>
      <c r="W360" s="52"/>
      <c r="X360" s="52"/>
      <c r="Y360" s="9"/>
      <c r="Z360" s="8"/>
      <c r="AB360" s="8"/>
      <c r="AC360" s="28"/>
    </row>
    <row r="361" spans="1:30" s="7" customFormat="1" ht="15" customHeight="1">
      <c r="A361" s="55">
        <f t="shared" si="64"/>
        <v>268</v>
      </c>
      <c r="B361" s="695" t="s">
        <v>752</v>
      </c>
      <c r="C361" s="52">
        <f t="shared" si="62"/>
        <v>7146921.3399999999</v>
      </c>
      <c r="D361" s="52">
        <f t="shared" si="63"/>
        <v>793695.14</v>
      </c>
      <c r="E361" s="51">
        <v>793695.14</v>
      </c>
      <c r="F361" s="51"/>
      <c r="G361" s="51"/>
      <c r="H361" s="51"/>
      <c r="I361" s="51"/>
      <c r="J361" s="51"/>
      <c r="K361" s="51"/>
      <c r="L361" s="52"/>
      <c r="M361" s="51"/>
      <c r="N361" s="52"/>
      <c r="O361" s="51"/>
      <c r="P361" s="52"/>
      <c r="Q361" s="51">
        <v>6353226.2000000002</v>
      </c>
      <c r="R361" s="51"/>
      <c r="S361" s="52"/>
      <c r="T361" s="51"/>
      <c r="U361" s="51"/>
      <c r="V361" s="52"/>
      <c r="W361" s="52"/>
      <c r="X361" s="52"/>
      <c r="Y361" s="9"/>
      <c r="Z361" s="8"/>
      <c r="AB361" s="8"/>
      <c r="AC361" s="28"/>
    </row>
    <row r="362" spans="1:30" s="7" customFormat="1" ht="15" customHeight="1">
      <c r="A362" s="55">
        <f t="shared" si="64"/>
        <v>269</v>
      </c>
      <c r="B362" s="695" t="s">
        <v>756</v>
      </c>
      <c r="C362" s="52">
        <f t="shared" si="62"/>
        <v>22051334.960000001</v>
      </c>
      <c r="D362" s="52">
        <f t="shared" si="63"/>
        <v>0</v>
      </c>
      <c r="E362" s="51"/>
      <c r="F362" s="51"/>
      <c r="G362" s="51"/>
      <c r="H362" s="51"/>
      <c r="I362" s="51"/>
      <c r="J362" s="51"/>
      <c r="K362" s="51"/>
      <c r="L362" s="52"/>
      <c r="M362" s="51">
        <v>1879107.52</v>
      </c>
      <c r="N362" s="51"/>
      <c r="O362" s="51">
        <v>10011643.92</v>
      </c>
      <c r="P362" s="51"/>
      <c r="Q362" s="51">
        <v>10160583.52</v>
      </c>
      <c r="R362" s="51"/>
      <c r="S362" s="51"/>
      <c r="T362" s="51"/>
      <c r="U362" s="51"/>
      <c r="V362" s="52"/>
      <c r="W362" s="52"/>
      <c r="X362" s="52"/>
      <c r="Y362" s="9"/>
      <c r="Z362" s="8"/>
      <c r="AB362" s="8"/>
      <c r="AC362" s="28"/>
    </row>
    <row r="363" spans="1:30" s="7" customFormat="1" ht="12.75" customHeight="1">
      <c r="A363" s="686">
        <f t="shared" si="64"/>
        <v>270</v>
      </c>
      <c r="B363" s="695" t="s">
        <v>35</v>
      </c>
      <c r="C363" s="284"/>
      <c r="D363" s="285"/>
      <c r="E363" s="51"/>
      <c r="F363" s="51" t="s">
        <v>23</v>
      </c>
      <c r="G363" s="51"/>
      <c r="H363" s="51"/>
      <c r="I363" s="51"/>
      <c r="J363" s="51"/>
      <c r="K363" s="51"/>
      <c r="L363" s="52"/>
      <c r="M363" s="51"/>
      <c r="N363" s="51"/>
      <c r="O363" s="51"/>
      <c r="P363" s="52"/>
      <c r="Q363" s="51"/>
      <c r="R363" s="52"/>
      <c r="S363" s="51"/>
      <c r="T363" s="51"/>
      <c r="U363" s="51"/>
      <c r="V363" s="51"/>
      <c r="W363" s="51"/>
      <c r="X363" s="52"/>
      <c r="Y363" s="285" t="s">
        <v>896</v>
      </c>
      <c r="Z363" s="285" t="s">
        <v>24</v>
      </c>
      <c r="AA363" s="9"/>
      <c r="AB363" s="8"/>
    </row>
    <row r="364" spans="1:30" s="7" customFormat="1" ht="12.75" customHeight="1">
      <c r="A364" s="686">
        <f t="shared" si="64"/>
        <v>271</v>
      </c>
      <c r="B364" s="695" t="s">
        <v>36</v>
      </c>
      <c r="C364" s="284"/>
      <c r="D364" s="285"/>
      <c r="E364" s="51"/>
      <c r="F364" s="51"/>
      <c r="G364" s="51"/>
      <c r="H364" s="51"/>
      <c r="I364" s="51"/>
      <c r="J364" s="51"/>
      <c r="K364" s="51"/>
      <c r="L364" s="52"/>
      <c r="M364" s="51"/>
      <c r="N364" s="51"/>
      <c r="O364" s="51" t="s">
        <v>23</v>
      </c>
      <c r="P364" s="52"/>
      <c r="Q364" s="51"/>
      <c r="R364" s="52" t="s">
        <v>23</v>
      </c>
      <c r="S364" s="51" t="s">
        <v>23</v>
      </c>
      <c r="T364" s="51"/>
      <c r="U364" s="51"/>
      <c r="V364" s="51"/>
      <c r="W364" s="51"/>
      <c r="X364" s="52"/>
      <c r="Y364" s="284"/>
      <c r="Z364" s="284"/>
      <c r="AA364" s="9"/>
      <c r="AB364" s="8"/>
    </row>
    <row r="365" spans="1:30" s="7" customFormat="1" ht="12.75" customHeight="1">
      <c r="A365" s="686">
        <f t="shared" si="64"/>
        <v>272</v>
      </c>
      <c r="B365" s="695" t="s">
        <v>34</v>
      </c>
      <c r="C365" s="284"/>
      <c r="D365" s="285"/>
      <c r="E365" s="51"/>
      <c r="F365" s="51"/>
      <c r="G365" s="51"/>
      <c r="H365" s="51"/>
      <c r="I365" s="51" t="s">
        <v>23</v>
      </c>
      <c r="J365" s="51"/>
      <c r="K365" s="51"/>
      <c r="L365" s="52"/>
      <c r="M365" s="51"/>
      <c r="N365" s="51"/>
      <c r="O365" s="51"/>
      <c r="P365" s="52"/>
      <c r="Q365" s="51"/>
      <c r="R365" s="52"/>
      <c r="S365" s="51"/>
      <c r="T365" s="51"/>
      <c r="U365" s="52"/>
      <c r="V365" s="51"/>
      <c r="W365" s="51"/>
      <c r="X365" s="52"/>
      <c r="Y365" s="284"/>
      <c r="Z365" s="284"/>
      <c r="AA365" s="9"/>
      <c r="AB365" s="8"/>
    </row>
    <row r="366" spans="1:30" s="7" customFormat="1" ht="12.75" customHeight="1">
      <c r="A366" s="686">
        <f t="shared" si="64"/>
        <v>273</v>
      </c>
      <c r="B366" s="695" t="s">
        <v>37</v>
      </c>
      <c r="C366" s="284"/>
      <c r="D366" s="285"/>
      <c r="E366" s="51"/>
      <c r="F366" s="51"/>
      <c r="G366" s="51"/>
      <c r="H366" s="51"/>
      <c r="I366" s="51"/>
      <c r="J366" s="51"/>
      <c r="K366" s="51"/>
      <c r="L366" s="52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2"/>
      <c r="Y366" s="284" t="s">
        <v>896</v>
      </c>
      <c r="Z366" s="284"/>
      <c r="AA366" s="9"/>
      <c r="AB366" s="8"/>
    </row>
    <row r="367" spans="1:30" s="7" customFormat="1" ht="12.75" customHeight="1">
      <c r="A367" s="686">
        <f t="shared" si="64"/>
        <v>274</v>
      </c>
      <c r="B367" s="695" t="s">
        <v>25</v>
      </c>
      <c r="C367" s="284"/>
      <c r="D367" s="285"/>
      <c r="E367" s="51"/>
      <c r="F367" s="51"/>
      <c r="G367" s="51"/>
      <c r="H367" s="51"/>
      <c r="I367" s="51"/>
      <c r="J367" s="51"/>
      <c r="K367" s="51"/>
      <c r="L367" s="52"/>
      <c r="M367" s="51"/>
      <c r="N367" s="51"/>
      <c r="O367" s="51"/>
      <c r="P367" s="52"/>
      <c r="Q367" s="51"/>
      <c r="R367" s="52"/>
      <c r="S367" s="51"/>
      <c r="T367" s="51"/>
      <c r="U367" s="51"/>
      <c r="V367" s="51"/>
      <c r="W367" s="51"/>
      <c r="X367" s="52"/>
      <c r="Y367" s="284" t="s">
        <v>896</v>
      </c>
      <c r="Z367" s="284" t="s">
        <v>24</v>
      </c>
      <c r="AA367" s="9"/>
      <c r="AB367" s="8"/>
    </row>
    <row r="368" spans="1:30" s="7" customFormat="1">
      <c r="A368" s="686">
        <f t="shared" si="64"/>
        <v>275</v>
      </c>
      <c r="B368" s="695" t="s">
        <v>26</v>
      </c>
      <c r="C368" s="284"/>
      <c r="D368" s="285"/>
      <c r="E368" s="51"/>
      <c r="F368" s="51"/>
      <c r="G368" s="51"/>
      <c r="H368" s="51"/>
      <c r="I368" s="51"/>
      <c r="J368" s="51"/>
      <c r="K368" s="51"/>
      <c r="L368" s="52"/>
      <c r="M368" s="51"/>
      <c r="N368" s="51"/>
      <c r="O368" s="51" t="s">
        <v>23</v>
      </c>
      <c r="P368" s="52"/>
      <c r="Q368" s="51"/>
      <c r="R368" s="52" t="s">
        <v>23</v>
      </c>
      <c r="S368" s="52" t="s">
        <v>23</v>
      </c>
      <c r="T368" s="51"/>
      <c r="U368" s="51"/>
      <c r="V368" s="51"/>
      <c r="W368" s="51"/>
      <c r="X368" s="52"/>
      <c r="Y368" s="284" t="s">
        <v>896</v>
      </c>
      <c r="Z368" s="284" t="s">
        <v>24</v>
      </c>
      <c r="AA368" s="9"/>
      <c r="AB368" s="8"/>
      <c r="AC368" s="8"/>
      <c r="AD368" s="8"/>
    </row>
    <row r="369" spans="1:31" s="22" customFormat="1" ht="12.75" customHeight="1">
      <c r="A369" s="686">
        <f t="shared" si="64"/>
        <v>276</v>
      </c>
      <c r="B369" s="695" t="s">
        <v>27</v>
      </c>
      <c r="C369" s="284"/>
      <c r="D369" s="285"/>
      <c r="E369" s="60"/>
      <c r="F369" s="60"/>
      <c r="G369" s="60"/>
      <c r="H369" s="60"/>
      <c r="I369" s="60"/>
      <c r="J369" s="60"/>
      <c r="K369" s="60"/>
      <c r="L369" s="51"/>
      <c r="M369" s="51"/>
      <c r="N369" s="51"/>
      <c r="O369" s="51"/>
      <c r="P369" s="60"/>
      <c r="Q369" s="60"/>
      <c r="R369" s="60"/>
      <c r="S369" s="60"/>
      <c r="T369" s="60"/>
      <c r="U369" s="60"/>
      <c r="V369" s="60"/>
      <c r="W369" s="60"/>
      <c r="X369" s="60"/>
      <c r="Y369" s="285" t="s">
        <v>896</v>
      </c>
      <c r="Z369" s="658" t="s">
        <v>24</v>
      </c>
      <c r="AA369" s="24"/>
      <c r="AB369" s="23"/>
    </row>
    <row r="370" spans="1:31" s="22" customFormat="1" ht="12.75" customHeight="1">
      <c r="A370" s="686">
        <f t="shared" si="64"/>
        <v>277</v>
      </c>
      <c r="B370" s="695" t="s">
        <v>28</v>
      </c>
      <c r="C370" s="284"/>
      <c r="D370" s="285"/>
      <c r="E370" s="60"/>
      <c r="F370" s="60"/>
      <c r="G370" s="60"/>
      <c r="H370" s="60"/>
      <c r="I370" s="60"/>
      <c r="J370" s="60"/>
      <c r="K370" s="60"/>
      <c r="L370" s="51"/>
      <c r="M370" s="51"/>
      <c r="N370" s="51"/>
      <c r="O370" s="51" t="s">
        <v>23</v>
      </c>
      <c r="P370" s="60"/>
      <c r="Q370" s="60"/>
      <c r="R370" s="60" t="s">
        <v>23</v>
      </c>
      <c r="S370" s="60" t="s">
        <v>23</v>
      </c>
      <c r="T370" s="60"/>
      <c r="U370" s="60"/>
      <c r="V370" s="60"/>
      <c r="W370" s="60"/>
      <c r="X370" s="60"/>
      <c r="Y370" s="285"/>
      <c r="Z370" s="658"/>
      <c r="AA370" s="24"/>
      <c r="AB370" s="23"/>
    </row>
    <row r="371" spans="1:31" s="22" customFormat="1" ht="12.75" customHeight="1">
      <c r="A371" s="686">
        <f t="shared" si="64"/>
        <v>278</v>
      </c>
      <c r="B371" s="695" t="s">
        <v>38</v>
      </c>
      <c r="C371" s="284"/>
      <c r="D371" s="285"/>
      <c r="E371" s="60"/>
      <c r="F371" s="60"/>
      <c r="G371" s="60"/>
      <c r="H371" s="60"/>
      <c r="I371" s="60"/>
      <c r="J371" s="60"/>
      <c r="K371" s="60"/>
      <c r="L371" s="51"/>
      <c r="M371" s="51"/>
      <c r="N371" s="51"/>
      <c r="O371" s="51" t="s">
        <v>23</v>
      </c>
      <c r="P371" s="60"/>
      <c r="Q371" s="60"/>
      <c r="R371" s="60" t="s">
        <v>23</v>
      </c>
      <c r="S371" s="60" t="s">
        <v>23</v>
      </c>
      <c r="T371" s="60"/>
      <c r="U371" s="60"/>
      <c r="V371" s="60"/>
      <c r="W371" s="60"/>
      <c r="X371" s="60"/>
      <c r="Y371" s="285"/>
      <c r="Z371" s="658"/>
      <c r="AA371" s="24"/>
      <c r="AB371" s="23"/>
    </row>
    <row r="372" spans="1:31" s="22" customFormat="1" ht="12.75" customHeight="1">
      <c r="A372" s="686">
        <f t="shared" si="64"/>
        <v>279</v>
      </c>
      <c r="B372" s="695" t="s">
        <v>39</v>
      </c>
      <c r="C372" s="284"/>
      <c r="D372" s="285"/>
      <c r="E372" s="60"/>
      <c r="F372" s="60"/>
      <c r="G372" s="60"/>
      <c r="H372" s="60"/>
      <c r="I372" s="60"/>
      <c r="J372" s="60"/>
      <c r="K372" s="60"/>
      <c r="L372" s="51"/>
      <c r="M372" s="51"/>
      <c r="N372" s="51"/>
      <c r="O372" s="51"/>
      <c r="P372" s="60"/>
      <c r="Q372" s="60"/>
      <c r="R372" s="60"/>
      <c r="S372" s="60"/>
      <c r="T372" s="60"/>
      <c r="U372" s="60"/>
      <c r="V372" s="60"/>
      <c r="W372" s="60"/>
      <c r="X372" s="60"/>
      <c r="Y372" s="285" t="s">
        <v>896</v>
      </c>
      <c r="Z372" s="658"/>
      <c r="AA372" s="24"/>
      <c r="AB372" s="23"/>
    </row>
    <row r="373" spans="1:31" s="22" customFormat="1" ht="12.75" customHeight="1">
      <c r="A373" s="686">
        <f t="shared" si="64"/>
        <v>280</v>
      </c>
      <c r="B373" s="695" t="s">
        <v>40</v>
      </c>
      <c r="C373" s="284"/>
      <c r="D373" s="285"/>
      <c r="E373" s="60"/>
      <c r="F373" s="60"/>
      <c r="G373" s="60"/>
      <c r="H373" s="60"/>
      <c r="I373" s="60"/>
      <c r="J373" s="60"/>
      <c r="K373" s="60"/>
      <c r="L373" s="51"/>
      <c r="M373" s="51"/>
      <c r="N373" s="51"/>
      <c r="O373" s="51" t="s">
        <v>23</v>
      </c>
      <c r="P373" s="60"/>
      <c r="Q373" s="60"/>
      <c r="R373" s="60" t="s">
        <v>23</v>
      </c>
      <c r="S373" s="60" t="s">
        <v>23</v>
      </c>
      <c r="T373" s="60"/>
      <c r="U373" s="60"/>
      <c r="V373" s="60"/>
      <c r="W373" s="60"/>
      <c r="X373" s="60"/>
      <c r="Y373" s="285"/>
      <c r="Z373" s="658"/>
      <c r="AA373" s="24"/>
      <c r="AB373" s="23"/>
    </row>
    <row r="374" spans="1:31" s="22" customFormat="1" ht="12.75" customHeight="1">
      <c r="A374" s="686">
        <f t="shared" si="64"/>
        <v>281</v>
      </c>
      <c r="B374" s="695" t="s">
        <v>41</v>
      </c>
      <c r="C374" s="284"/>
      <c r="D374" s="285"/>
      <c r="E374" s="60"/>
      <c r="F374" s="60"/>
      <c r="G374" s="60"/>
      <c r="H374" s="60"/>
      <c r="I374" s="60"/>
      <c r="J374" s="60"/>
      <c r="K374" s="60"/>
      <c r="L374" s="51"/>
      <c r="M374" s="51"/>
      <c r="N374" s="51"/>
      <c r="O374" s="51"/>
      <c r="P374" s="60"/>
      <c r="Q374" s="60"/>
      <c r="R374" s="60"/>
      <c r="S374" s="60"/>
      <c r="T374" s="60"/>
      <c r="U374" s="60"/>
      <c r="V374" s="60"/>
      <c r="W374" s="60"/>
      <c r="X374" s="60"/>
      <c r="Y374" s="285" t="s">
        <v>896</v>
      </c>
      <c r="Z374" s="658"/>
      <c r="AA374" s="24"/>
      <c r="AB374" s="23"/>
    </row>
    <row r="375" spans="1:31" s="22" customFormat="1" ht="12.75" customHeight="1">
      <c r="A375" s="686">
        <f t="shared" si="64"/>
        <v>282</v>
      </c>
      <c r="B375" s="695" t="s">
        <v>42</v>
      </c>
      <c r="C375" s="284"/>
      <c r="D375" s="285"/>
      <c r="E375" s="60"/>
      <c r="F375" s="60"/>
      <c r="G375" s="60"/>
      <c r="H375" s="60"/>
      <c r="I375" s="60"/>
      <c r="J375" s="60"/>
      <c r="K375" s="60"/>
      <c r="L375" s="51"/>
      <c r="M375" s="51" t="s">
        <v>23</v>
      </c>
      <c r="N375" s="51"/>
      <c r="O375" s="51"/>
      <c r="P375" s="60"/>
      <c r="Q375" s="60"/>
      <c r="R375" s="60"/>
      <c r="S375" s="60"/>
      <c r="T375" s="60"/>
      <c r="U375" s="60"/>
      <c r="V375" s="60"/>
      <c r="W375" s="60"/>
      <c r="X375" s="60"/>
      <c r="Y375" s="285" t="s">
        <v>896</v>
      </c>
      <c r="Z375" s="658"/>
      <c r="AA375" s="24"/>
      <c r="AB375" s="23"/>
    </row>
    <row r="376" spans="1:31" s="7" customFormat="1" ht="15" customHeight="1">
      <c r="A376" s="55">
        <f t="shared" si="64"/>
        <v>283</v>
      </c>
      <c r="B376" s="695" t="s">
        <v>753</v>
      </c>
      <c r="C376" s="52">
        <f>D376+K376+M376+O376+Q376+S376+U376+V376+W376+X376</f>
        <v>4511549.46</v>
      </c>
      <c r="D376" s="52">
        <f>SUM(E376:I376)</f>
        <v>0</v>
      </c>
      <c r="E376" s="51"/>
      <c r="F376" s="51"/>
      <c r="G376" s="51"/>
      <c r="H376" s="51"/>
      <c r="I376" s="51"/>
      <c r="J376" s="51"/>
      <c r="K376" s="51"/>
      <c r="L376" s="52"/>
      <c r="M376" s="51"/>
      <c r="N376" s="52"/>
      <c r="O376" s="51">
        <v>4511549.46</v>
      </c>
      <c r="P376" s="52"/>
      <c r="Q376" s="51"/>
      <c r="R376" s="51"/>
      <c r="S376" s="51"/>
      <c r="T376" s="51"/>
      <c r="U376" s="51"/>
      <c r="V376" s="52"/>
      <c r="W376" s="52"/>
      <c r="X376" s="52"/>
      <c r="Y376" s="9"/>
      <c r="Z376" s="8"/>
      <c r="AB376" s="8"/>
      <c r="AC376" s="28"/>
    </row>
    <row r="377" spans="1:31" s="7" customFormat="1" ht="15" customHeight="1">
      <c r="A377" s="55">
        <f t="shared" si="64"/>
        <v>284</v>
      </c>
      <c r="B377" s="695" t="s">
        <v>754</v>
      </c>
      <c r="C377" s="52">
        <f>D377+K377+M377+O377+Q377+S377+U377+V377+W377+X377</f>
        <v>4511549.46</v>
      </c>
      <c r="D377" s="52">
        <f>SUM(E377:I377)</f>
        <v>0</v>
      </c>
      <c r="E377" s="51"/>
      <c r="F377" s="51"/>
      <c r="G377" s="51"/>
      <c r="H377" s="51"/>
      <c r="I377" s="51"/>
      <c r="J377" s="51"/>
      <c r="K377" s="51"/>
      <c r="L377" s="52"/>
      <c r="M377" s="51"/>
      <c r="N377" s="52"/>
      <c r="O377" s="51">
        <v>4511549.46</v>
      </c>
      <c r="P377" s="52"/>
      <c r="Q377" s="52"/>
      <c r="R377" s="51"/>
      <c r="S377" s="51"/>
      <c r="T377" s="51"/>
      <c r="U377" s="51"/>
      <c r="V377" s="52"/>
      <c r="W377" s="52"/>
      <c r="X377" s="52"/>
      <c r="Y377" s="9"/>
      <c r="Z377" s="8"/>
      <c r="AA377" s="8"/>
      <c r="AB377" s="8"/>
      <c r="AC377" s="28"/>
    </row>
    <row r="378" spans="1:31" s="22" customFormat="1" ht="12.75" customHeight="1">
      <c r="A378" s="686">
        <f t="shared" si="64"/>
        <v>285</v>
      </c>
      <c r="B378" s="711" t="s">
        <v>29</v>
      </c>
      <c r="C378" s="284"/>
      <c r="D378" s="285"/>
      <c r="E378" s="60"/>
      <c r="F378" s="60"/>
      <c r="G378" s="60"/>
      <c r="H378" s="60"/>
      <c r="I378" s="60"/>
      <c r="J378" s="60"/>
      <c r="K378" s="60"/>
      <c r="L378" s="51"/>
      <c r="M378" s="51"/>
      <c r="N378" s="51"/>
      <c r="O378" s="51" t="s">
        <v>23</v>
      </c>
      <c r="P378" s="60" t="s">
        <v>23</v>
      </c>
      <c r="Q378" s="60" t="s">
        <v>23</v>
      </c>
      <c r="R378" s="51" t="s">
        <v>23</v>
      </c>
      <c r="S378" s="51" t="s">
        <v>23</v>
      </c>
      <c r="T378" s="60"/>
      <c r="U378" s="60"/>
      <c r="V378" s="60"/>
      <c r="W378" s="60"/>
      <c r="X378" s="60"/>
      <c r="Y378" s="285"/>
      <c r="Z378" s="658"/>
      <c r="AA378" s="24"/>
      <c r="AB378" s="23"/>
    </row>
    <row r="379" spans="1:31" s="22" customFormat="1" ht="12.75" customHeight="1">
      <c r="A379" s="686">
        <f t="shared" si="64"/>
        <v>286</v>
      </c>
      <c r="B379" s="711" t="s">
        <v>30</v>
      </c>
      <c r="C379" s="284"/>
      <c r="D379" s="285"/>
      <c r="E379" s="60"/>
      <c r="F379" s="60"/>
      <c r="G379" s="60"/>
      <c r="H379" s="60"/>
      <c r="I379" s="60"/>
      <c r="J379" s="60"/>
      <c r="K379" s="60"/>
      <c r="L379" s="51"/>
      <c r="M379" s="51"/>
      <c r="N379" s="51"/>
      <c r="O379" s="51" t="s">
        <v>23</v>
      </c>
      <c r="P379" s="60"/>
      <c r="Q379" s="60"/>
      <c r="R379" s="51"/>
      <c r="S379" s="51"/>
      <c r="T379" s="60"/>
      <c r="U379" s="60"/>
      <c r="V379" s="60"/>
      <c r="W379" s="60"/>
      <c r="X379" s="60"/>
      <c r="Y379" s="285"/>
      <c r="Z379" s="658"/>
      <c r="AA379" s="24"/>
      <c r="AB379" s="23"/>
    </row>
    <row r="380" spans="1:31" s="7" customFormat="1">
      <c r="A380" s="686">
        <f t="shared" si="64"/>
        <v>287</v>
      </c>
      <c r="B380" s="711" t="s">
        <v>31</v>
      </c>
      <c r="C380" s="284"/>
      <c r="D380" s="285"/>
      <c r="E380" s="51"/>
      <c r="F380" s="51"/>
      <c r="G380" s="51"/>
      <c r="H380" s="51"/>
      <c r="I380" s="51"/>
      <c r="J380" s="51"/>
      <c r="K380" s="51"/>
      <c r="L380" s="52"/>
      <c r="M380" s="51"/>
      <c r="N380" s="51"/>
      <c r="O380" s="51" t="s">
        <v>23</v>
      </c>
      <c r="P380" s="51"/>
      <c r="Q380" s="51"/>
      <c r="R380" s="51"/>
      <c r="S380" s="52"/>
      <c r="T380" s="51"/>
      <c r="U380" s="51"/>
      <c r="V380" s="51"/>
      <c r="W380" s="51"/>
      <c r="X380" s="52"/>
      <c r="Y380" s="284" t="s">
        <v>896</v>
      </c>
      <c r="Z380" s="284"/>
      <c r="AA380" s="301"/>
      <c r="AB380" s="8"/>
      <c r="AC380" s="8"/>
      <c r="AD380" s="8"/>
    </row>
    <row r="381" spans="1:31" s="7" customFormat="1" ht="15" customHeight="1">
      <c r="A381" s="55">
        <f t="shared" si="64"/>
        <v>288</v>
      </c>
      <c r="B381" s="695" t="s">
        <v>755</v>
      </c>
      <c r="C381" s="52">
        <f>D381+K381+M381+O381+Q381+S381+U381+V381+W381+X381</f>
        <v>437954.64</v>
      </c>
      <c r="D381" s="52">
        <f>SUM(E381:I381)</f>
        <v>437954.64</v>
      </c>
      <c r="E381" s="51">
        <v>437954.64</v>
      </c>
      <c r="F381" s="51"/>
      <c r="G381" s="51"/>
      <c r="H381" s="51"/>
      <c r="I381" s="51"/>
      <c r="J381" s="51"/>
      <c r="K381" s="51"/>
      <c r="L381" s="52"/>
      <c r="M381" s="51"/>
      <c r="N381" s="51"/>
      <c r="O381" s="51"/>
      <c r="P381" s="51"/>
      <c r="Q381" s="51"/>
      <c r="R381" s="51"/>
      <c r="S381" s="51"/>
      <c r="T381" s="51"/>
      <c r="U381" s="51"/>
      <c r="V381" s="52"/>
      <c r="W381" s="52"/>
      <c r="X381" s="52"/>
      <c r="Y381" s="9"/>
      <c r="Z381" s="8"/>
      <c r="AB381" s="8"/>
      <c r="AC381" s="28"/>
    </row>
    <row r="382" spans="1:31" s="7" customFormat="1">
      <c r="A382" s="686">
        <f t="shared" si="64"/>
        <v>289</v>
      </c>
      <c r="B382" s="711" t="s">
        <v>32</v>
      </c>
      <c r="C382" s="284"/>
      <c r="D382" s="285"/>
      <c r="E382" s="51"/>
      <c r="F382" s="51"/>
      <c r="G382" s="51"/>
      <c r="H382" s="51"/>
      <c r="I382" s="51"/>
      <c r="J382" s="51"/>
      <c r="K382" s="51"/>
      <c r="L382" s="52"/>
      <c r="M382" s="51"/>
      <c r="N382" s="51"/>
      <c r="O382" s="51"/>
      <c r="P382" s="51"/>
      <c r="Q382" s="51"/>
      <c r="R382" s="51"/>
      <c r="S382" s="52"/>
      <c r="T382" s="51"/>
      <c r="U382" s="51"/>
      <c r="V382" s="51"/>
      <c r="W382" s="51"/>
      <c r="X382" s="52"/>
      <c r="Y382" s="284" t="s">
        <v>896</v>
      </c>
      <c r="Z382" s="284"/>
      <c r="AA382" s="301"/>
      <c r="AB382" s="8"/>
      <c r="AC382" s="8"/>
      <c r="AD382" s="8"/>
    </row>
    <row r="383" spans="1:31" s="7" customFormat="1" ht="12.75" customHeight="1">
      <c r="A383" s="686">
        <f t="shared" si="64"/>
        <v>290</v>
      </c>
      <c r="B383" s="695" t="s">
        <v>33</v>
      </c>
      <c r="C383" s="284"/>
      <c r="D383" s="285"/>
      <c r="E383" s="51"/>
      <c r="F383" s="51"/>
      <c r="G383" s="51"/>
      <c r="H383" s="51"/>
      <c r="I383" s="51"/>
      <c r="J383" s="51"/>
      <c r="K383" s="51"/>
      <c r="L383" s="52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2"/>
      <c r="Y383" s="284" t="s">
        <v>896</v>
      </c>
      <c r="Z383" s="284"/>
      <c r="AA383" s="9"/>
      <c r="AB383" s="8"/>
    </row>
    <row r="384" spans="1:31" s="7" customFormat="1" ht="15" customHeight="1">
      <c r="A384" s="1475" t="s">
        <v>518</v>
      </c>
      <c r="B384" s="1475"/>
      <c r="C384" s="52">
        <f t="shared" ref="C384:X384" si="65">SUM(C357:C381)</f>
        <v>60463659.020000003</v>
      </c>
      <c r="D384" s="52">
        <f t="shared" si="65"/>
        <v>2081547.1400000001</v>
      </c>
      <c r="E384" s="52">
        <f t="shared" si="65"/>
        <v>2081547.1400000001</v>
      </c>
      <c r="F384" s="52">
        <f t="shared" si="65"/>
        <v>0</v>
      </c>
      <c r="G384" s="52">
        <f t="shared" si="65"/>
        <v>0</v>
      </c>
      <c r="H384" s="52">
        <f t="shared" si="65"/>
        <v>0</v>
      </c>
      <c r="I384" s="52">
        <f t="shared" si="65"/>
        <v>0</v>
      </c>
      <c r="J384" s="52">
        <f t="shared" si="65"/>
        <v>0</v>
      </c>
      <c r="K384" s="52">
        <f t="shared" si="65"/>
        <v>0</v>
      </c>
      <c r="L384" s="52">
        <f t="shared" si="65"/>
        <v>0</v>
      </c>
      <c r="M384" s="52">
        <f t="shared" si="65"/>
        <v>1879107.52</v>
      </c>
      <c r="N384" s="52">
        <f t="shared" si="65"/>
        <v>0</v>
      </c>
      <c r="O384" s="52">
        <f t="shared" si="65"/>
        <v>29724797.080000002</v>
      </c>
      <c r="P384" s="52">
        <f t="shared" si="65"/>
        <v>0</v>
      </c>
      <c r="Q384" s="52">
        <f t="shared" si="65"/>
        <v>26778207.280000001</v>
      </c>
      <c r="R384" s="52">
        <f t="shared" si="65"/>
        <v>0</v>
      </c>
      <c r="S384" s="52">
        <f t="shared" si="65"/>
        <v>0</v>
      </c>
      <c r="T384" s="52">
        <f t="shared" si="65"/>
        <v>0</v>
      </c>
      <c r="U384" s="52">
        <f t="shared" si="65"/>
        <v>0</v>
      </c>
      <c r="V384" s="52">
        <f t="shared" si="65"/>
        <v>0</v>
      </c>
      <c r="W384" s="52">
        <f t="shared" si="65"/>
        <v>0</v>
      </c>
      <c r="X384" s="52">
        <f t="shared" si="65"/>
        <v>0</v>
      </c>
      <c r="Y384" s="9"/>
      <c r="Z384" s="8"/>
      <c r="AA384" s="8"/>
      <c r="AB384" s="8"/>
      <c r="AC384" s="28"/>
      <c r="AE384" s="28"/>
    </row>
    <row r="385" spans="1:31" s="7" customFormat="1" ht="12.75" customHeight="1">
      <c r="A385" s="1538" t="s">
        <v>43</v>
      </c>
      <c r="B385" s="1538"/>
      <c r="C385" s="1538"/>
      <c r="D385" s="658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56">
        <v>18</v>
      </c>
      <c r="S385" s="56">
        <v>19</v>
      </c>
      <c r="T385" s="56">
        <v>20</v>
      </c>
      <c r="U385" s="56">
        <v>21</v>
      </c>
      <c r="V385" s="56">
        <v>22</v>
      </c>
      <c r="W385" s="55">
        <v>23</v>
      </c>
      <c r="X385" s="55">
        <v>24</v>
      </c>
      <c r="Y385" s="9"/>
      <c r="Z385" s="8"/>
      <c r="AA385" s="8"/>
      <c r="AB385" s="8"/>
    </row>
    <row r="386" spans="1:31" s="7" customFormat="1" ht="12.75" customHeight="1">
      <c r="A386" s="688">
        <f>A383+1</f>
        <v>291</v>
      </c>
      <c r="B386" s="926" t="s">
        <v>44</v>
      </c>
      <c r="C386" s="284">
        <v>8041800</v>
      </c>
      <c r="D386" s="284">
        <v>870500</v>
      </c>
      <c r="E386" s="970">
        <v>870500</v>
      </c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1078">
        <v>2071</v>
      </c>
      <c r="Q386" s="1078">
        <v>2423000</v>
      </c>
      <c r="R386" s="1077">
        <v>1520</v>
      </c>
      <c r="S386" s="1077">
        <v>4748300</v>
      </c>
      <c r="T386" s="788"/>
      <c r="U386" s="788"/>
      <c r="V386" s="788"/>
      <c r="W386" s="789"/>
      <c r="X386" s="789"/>
      <c r="Y386" s="162"/>
      <c r="Z386" s="8"/>
      <c r="AA386" s="8"/>
      <c r="AB386" s="8"/>
    </row>
    <row r="387" spans="1:31" s="7" customFormat="1" ht="12.75" customHeight="1">
      <c r="A387" s="688">
        <f>A386+1</f>
        <v>292</v>
      </c>
      <c r="B387" s="926" t="s">
        <v>45</v>
      </c>
      <c r="C387" s="284">
        <v>10867064</v>
      </c>
      <c r="D387" s="284">
        <v>670500</v>
      </c>
      <c r="E387" s="52"/>
      <c r="F387" s="52"/>
      <c r="G387" s="970">
        <v>670500</v>
      </c>
      <c r="H387" s="52"/>
      <c r="I387" s="52"/>
      <c r="J387" s="52"/>
      <c r="K387" s="52"/>
      <c r="L387" s="52"/>
      <c r="M387" s="52"/>
      <c r="N387" s="52"/>
      <c r="O387" s="52"/>
      <c r="P387" s="1078">
        <v>2521</v>
      </c>
      <c r="Q387" s="1078">
        <v>3487652</v>
      </c>
      <c r="R387" s="1077">
        <v>2312</v>
      </c>
      <c r="S387" s="1077">
        <v>6708912</v>
      </c>
      <c r="T387" s="788"/>
      <c r="U387" s="788"/>
      <c r="V387" s="788"/>
      <c r="W387" s="789"/>
      <c r="X387" s="789"/>
      <c r="Y387" s="162"/>
      <c r="Z387" s="8"/>
      <c r="AA387" s="8"/>
      <c r="AB387" s="8"/>
    </row>
    <row r="388" spans="1:31" s="7" customFormat="1" ht="12.75" customHeight="1">
      <c r="A388" s="688">
        <f>A387+1</f>
        <v>293</v>
      </c>
      <c r="B388" s="926" t="s">
        <v>46</v>
      </c>
      <c r="C388" s="302">
        <v>2780415</v>
      </c>
      <c r="D388" s="284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788"/>
      <c r="Q388" s="788"/>
      <c r="R388" s="788"/>
      <c r="S388" s="788"/>
      <c r="T388" s="1077">
        <v>1254</v>
      </c>
      <c r="U388" s="1077">
        <v>2780415</v>
      </c>
      <c r="V388" s="788"/>
      <c r="W388" s="789"/>
      <c r="X388" s="789"/>
      <c r="Y388" s="162"/>
      <c r="Z388" s="8"/>
      <c r="AA388" s="8"/>
      <c r="AB388" s="8"/>
    </row>
    <row r="389" spans="1:31" s="7" customFormat="1" ht="12.75" customHeight="1">
      <c r="A389" s="1453" t="s">
        <v>518</v>
      </c>
      <c r="B389" s="1454"/>
      <c r="C389" s="284">
        <v>21689279</v>
      </c>
      <c r="D389" s="284">
        <v>1541000</v>
      </c>
      <c r="E389" s="52">
        <v>870500</v>
      </c>
      <c r="F389" s="52" t="e">
        <f>SUM(#REF!)</f>
        <v>#REF!</v>
      </c>
      <c r="G389" s="52">
        <v>670500</v>
      </c>
      <c r="H389" s="52" t="e">
        <f>SUM(#REF!)</f>
        <v>#REF!</v>
      </c>
      <c r="I389" s="52" t="e">
        <f>SUM(#REF!)</f>
        <v>#REF!</v>
      </c>
      <c r="J389" s="52" t="e">
        <f>SUM(#REF!)</f>
        <v>#REF!</v>
      </c>
      <c r="K389" s="52" t="e">
        <f>SUM(#REF!)</f>
        <v>#REF!</v>
      </c>
      <c r="L389" s="52" t="e">
        <f>SUM(#REF!)</f>
        <v>#REF!</v>
      </c>
      <c r="M389" s="52" t="e">
        <f>SUM(#REF!)</f>
        <v>#REF!</v>
      </c>
      <c r="N389" s="52" t="e">
        <f>SUM(#REF!)</f>
        <v>#REF!</v>
      </c>
      <c r="O389" s="52" t="e">
        <f>SUM(#REF!)</f>
        <v>#REF!</v>
      </c>
      <c r="P389" s="788">
        <v>4592</v>
      </c>
      <c r="Q389" s="788">
        <v>5910652</v>
      </c>
      <c r="R389" s="788">
        <v>3832</v>
      </c>
      <c r="S389" s="788">
        <v>11457212</v>
      </c>
      <c r="T389" s="788"/>
      <c r="U389" s="788">
        <f ca="1">SUM(U386:U389)</f>
        <v>2780415</v>
      </c>
      <c r="V389" s="788">
        <v>0</v>
      </c>
      <c r="W389" s="52">
        <v>0</v>
      </c>
      <c r="X389" s="52">
        <v>0</v>
      </c>
      <c r="Y389" s="9"/>
      <c r="Z389" s="8"/>
      <c r="AA389" s="8"/>
      <c r="AB389" s="8"/>
    </row>
    <row r="390" spans="1:31" s="22" customFormat="1" ht="15" customHeight="1">
      <c r="A390" s="1479" t="s">
        <v>540</v>
      </c>
      <c r="B390" s="1479"/>
      <c r="C390" s="1479"/>
      <c r="D390" s="1452"/>
      <c r="E390" s="1452"/>
      <c r="F390" s="1452"/>
      <c r="G390" s="1452"/>
      <c r="H390" s="1452"/>
      <c r="I390" s="1452"/>
      <c r="J390" s="1452"/>
      <c r="K390" s="1452"/>
      <c r="L390" s="1452"/>
      <c r="M390" s="1452"/>
      <c r="N390" s="1452"/>
      <c r="O390" s="1452"/>
      <c r="P390" s="1452"/>
      <c r="Q390" s="1452"/>
      <c r="R390" s="1452"/>
      <c r="S390" s="1452"/>
      <c r="T390" s="1452"/>
      <c r="U390" s="1452"/>
      <c r="V390" s="1452"/>
      <c r="W390" s="1452"/>
      <c r="X390" s="1452"/>
      <c r="Y390" s="24"/>
      <c r="Z390" s="23"/>
      <c r="AB390" s="8"/>
      <c r="AC390" s="27"/>
    </row>
    <row r="391" spans="1:31" s="7" customFormat="1" ht="15" customHeight="1">
      <c r="A391" s="55">
        <f>A388+1</f>
        <v>294</v>
      </c>
      <c r="B391" s="695" t="s">
        <v>541</v>
      </c>
      <c r="C391" s="52">
        <f>D391+K391+M391+O391+Q391+S391+U391+V391+W391+X391</f>
        <v>388358.06</v>
      </c>
      <c r="D391" s="51">
        <f>SUM(E391:I391)</f>
        <v>388358.06</v>
      </c>
      <c r="E391" s="51">
        <f>381196.64+7161.42</f>
        <v>388358.06</v>
      </c>
      <c r="F391" s="51"/>
      <c r="G391" s="51"/>
      <c r="H391" s="51"/>
      <c r="I391" s="51"/>
      <c r="J391" s="51"/>
      <c r="K391" s="51"/>
      <c r="L391" s="52"/>
      <c r="M391" s="51"/>
      <c r="N391" s="51"/>
      <c r="O391" s="51"/>
      <c r="P391" s="51"/>
      <c r="Q391" s="52"/>
      <c r="R391" s="51"/>
      <c r="S391" s="51"/>
      <c r="T391" s="51"/>
      <c r="U391" s="51"/>
      <c r="V391" s="52"/>
      <c r="W391" s="52"/>
      <c r="X391" s="52"/>
      <c r="Y391" s="9" t="s">
        <v>889</v>
      </c>
      <c r="Z391" s="8"/>
      <c r="AA391" s="8"/>
      <c r="AB391" s="8"/>
      <c r="AC391" s="28"/>
    </row>
    <row r="392" spans="1:31" s="7" customFormat="1" ht="15" customHeight="1">
      <c r="A392" s="55">
        <f>A391+1</f>
        <v>295</v>
      </c>
      <c r="B392" s="695" t="s">
        <v>542</v>
      </c>
      <c r="C392" s="52">
        <f>D392+K392+M392+O392+Q392+S392+U392+V392+W392+X392</f>
        <v>1245521.8600000001</v>
      </c>
      <c r="D392" s="51">
        <f>SUM(E392:I392)</f>
        <v>1245521.8600000001</v>
      </c>
      <c r="E392" s="51">
        <v>1245521.8600000001</v>
      </c>
      <c r="F392" s="51"/>
      <c r="G392" s="51"/>
      <c r="H392" s="51"/>
      <c r="I392" s="51"/>
      <c r="J392" s="51"/>
      <c r="K392" s="51"/>
      <c r="L392" s="52"/>
      <c r="M392" s="51"/>
      <c r="N392" s="51"/>
      <c r="O392" s="51"/>
      <c r="P392" s="51"/>
      <c r="Q392" s="52"/>
      <c r="R392" s="51"/>
      <c r="S392" s="51"/>
      <c r="T392" s="51"/>
      <c r="U392" s="51"/>
      <c r="V392" s="52"/>
      <c r="W392" s="52"/>
      <c r="X392" s="52"/>
      <c r="Y392" s="9"/>
      <c r="Z392" s="8"/>
      <c r="AA392" s="8"/>
      <c r="AB392" s="8"/>
      <c r="AC392" s="28"/>
    </row>
    <row r="393" spans="1:31" s="7" customFormat="1" ht="15" customHeight="1">
      <c r="A393" s="1475" t="s">
        <v>518</v>
      </c>
      <c r="B393" s="1475"/>
      <c r="C393" s="52">
        <f>SUM(C391:C392)</f>
        <v>1633879.9200000002</v>
      </c>
      <c r="D393" s="52">
        <f t="shared" ref="D393:X393" si="66">SUM(D391:D392)</f>
        <v>1633879.9200000002</v>
      </c>
      <c r="E393" s="52">
        <f t="shared" si="66"/>
        <v>1633879.9200000002</v>
      </c>
      <c r="F393" s="52">
        <f t="shared" si="66"/>
        <v>0</v>
      </c>
      <c r="G393" s="52">
        <f t="shared" si="66"/>
        <v>0</v>
      </c>
      <c r="H393" s="52">
        <f t="shared" si="66"/>
        <v>0</v>
      </c>
      <c r="I393" s="52">
        <f t="shared" si="66"/>
        <v>0</v>
      </c>
      <c r="J393" s="52">
        <f t="shared" si="66"/>
        <v>0</v>
      </c>
      <c r="K393" s="52">
        <f t="shared" si="66"/>
        <v>0</v>
      </c>
      <c r="L393" s="52">
        <f t="shared" si="66"/>
        <v>0</v>
      </c>
      <c r="M393" s="52">
        <f t="shared" si="66"/>
        <v>0</v>
      </c>
      <c r="N393" s="52">
        <f t="shared" si="66"/>
        <v>0</v>
      </c>
      <c r="O393" s="52">
        <f t="shared" si="66"/>
        <v>0</v>
      </c>
      <c r="P393" s="52">
        <f t="shared" si="66"/>
        <v>0</v>
      </c>
      <c r="Q393" s="52">
        <f t="shared" si="66"/>
        <v>0</v>
      </c>
      <c r="R393" s="52">
        <f t="shared" si="66"/>
        <v>0</v>
      </c>
      <c r="S393" s="52">
        <f t="shared" si="66"/>
        <v>0</v>
      </c>
      <c r="T393" s="52">
        <f t="shared" si="66"/>
        <v>0</v>
      </c>
      <c r="U393" s="52">
        <f t="shared" si="66"/>
        <v>0</v>
      </c>
      <c r="V393" s="52">
        <f t="shared" si="66"/>
        <v>0</v>
      </c>
      <c r="W393" s="52">
        <f t="shared" si="66"/>
        <v>0</v>
      </c>
      <c r="X393" s="52">
        <f t="shared" si="66"/>
        <v>0</v>
      </c>
      <c r="Y393" s="9"/>
      <c r="Z393" s="8"/>
      <c r="AA393" s="8"/>
      <c r="AB393" s="8"/>
      <c r="AC393" s="28"/>
      <c r="AE393" s="28"/>
    </row>
    <row r="394" spans="1:31" s="22" customFormat="1" ht="17.25" customHeight="1">
      <c r="A394" s="1492" t="s">
        <v>47</v>
      </c>
      <c r="B394" s="1513"/>
      <c r="C394" s="1493"/>
      <c r="D394" s="1480"/>
      <c r="E394" s="1514"/>
      <c r="F394" s="1514"/>
      <c r="G394" s="1514"/>
      <c r="H394" s="1514"/>
      <c r="I394" s="1514"/>
      <c r="J394" s="1514"/>
      <c r="K394" s="1514"/>
      <c r="L394" s="1514"/>
      <c r="M394" s="1514"/>
      <c r="N394" s="1514"/>
      <c r="O394" s="1514"/>
      <c r="P394" s="1514"/>
      <c r="Q394" s="1514"/>
      <c r="R394" s="1514"/>
      <c r="S394" s="1514"/>
      <c r="T394" s="1514"/>
      <c r="U394" s="1514"/>
      <c r="V394" s="1514"/>
      <c r="W394" s="1514"/>
      <c r="X394" s="1515"/>
      <c r="Y394" s="24"/>
      <c r="Z394" s="23"/>
      <c r="AB394" s="8"/>
      <c r="AC394" s="27"/>
    </row>
    <row r="395" spans="1:31" s="22" customFormat="1" ht="17.25" customHeight="1">
      <c r="A395" s="688">
        <f>A392+1</f>
        <v>296</v>
      </c>
      <c r="B395" s="707" t="s">
        <v>48</v>
      </c>
      <c r="C395" s="662"/>
      <c r="D395" s="663"/>
      <c r="E395" s="790"/>
      <c r="F395" s="790"/>
      <c r="G395" s="790"/>
      <c r="H395" s="790"/>
      <c r="I395" s="790"/>
      <c r="J395" s="790"/>
      <c r="K395" s="790"/>
      <c r="L395" s="1079"/>
      <c r="M395" s="1079"/>
      <c r="N395" s="790"/>
      <c r="O395" s="790"/>
      <c r="P395" s="790"/>
      <c r="Q395" s="790"/>
      <c r="R395" s="790"/>
      <c r="S395" s="790"/>
      <c r="T395" s="790"/>
      <c r="U395" s="790"/>
      <c r="V395" s="790"/>
      <c r="W395" s="790"/>
      <c r="X395" s="755"/>
      <c r="Y395" s="24"/>
      <c r="Z395" s="23"/>
      <c r="AB395" s="8"/>
      <c r="AC395" s="27"/>
    </row>
    <row r="396" spans="1:31" s="7" customFormat="1" ht="15" customHeight="1">
      <c r="A396" s="688">
        <f>A395+1</f>
        <v>297</v>
      </c>
      <c r="B396" s="707" t="s">
        <v>49</v>
      </c>
      <c r="C396" s="305"/>
      <c r="D396" s="306"/>
      <c r="E396" s="307"/>
      <c r="F396" s="307"/>
      <c r="G396" s="307"/>
      <c r="H396" s="307"/>
      <c r="I396" s="307"/>
      <c r="J396" s="307"/>
      <c r="K396" s="307"/>
      <c r="L396" s="1080"/>
      <c r="M396" s="1080"/>
      <c r="N396" s="307"/>
      <c r="O396" s="307"/>
      <c r="P396" s="1080"/>
      <c r="Q396" s="1080"/>
      <c r="R396" s="307"/>
      <c r="S396" s="307"/>
      <c r="T396" s="307"/>
      <c r="U396" s="307"/>
      <c r="V396" s="307"/>
      <c r="W396" s="307"/>
      <c r="X396" s="305"/>
      <c r="Y396" s="9"/>
      <c r="Z396" s="8"/>
      <c r="AA396" s="8"/>
      <c r="AB396" s="8"/>
      <c r="AC396" s="28"/>
      <c r="AE396" s="28"/>
    </row>
    <row r="397" spans="1:31" s="22" customFormat="1" ht="17.25" customHeight="1">
      <c r="A397" s="1540" t="s">
        <v>543</v>
      </c>
      <c r="B397" s="1541"/>
      <c r="C397" s="1542"/>
      <c r="D397" s="1480"/>
      <c r="E397" s="1514"/>
      <c r="F397" s="1514"/>
      <c r="G397" s="1514"/>
      <c r="H397" s="1514"/>
      <c r="I397" s="1514"/>
      <c r="J397" s="1514"/>
      <c r="K397" s="1514"/>
      <c r="L397" s="1514"/>
      <c r="M397" s="1514"/>
      <c r="N397" s="1514"/>
      <c r="O397" s="1514"/>
      <c r="P397" s="1514"/>
      <c r="Q397" s="1514"/>
      <c r="R397" s="1514"/>
      <c r="S397" s="1514"/>
      <c r="T397" s="1514"/>
      <c r="U397" s="1514"/>
      <c r="V397" s="1514"/>
      <c r="W397" s="1514"/>
      <c r="X397" s="1515"/>
      <c r="Y397" s="24"/>
      <c r="Z397" s="23"/>
      <c r="AB397" s="8"/>
      <c r="AC397" s="27"/>
    </row>
    <row r="398" spans="1:31" s="7" customFormat="1" ht="14.25" customHeight="1" thickBot="1">
      <c r="A398" s="55">
        <f>A392+1</f>
        <v>296</v>
      </c>
      <c r="B398" s="695" t="s">
        <v>757</v>
      </c>
      <c r="C398" s="52" t="e">
        <f>D398+K398+#REF!+O398+Q398+S398+U398+V398+W398+X398</f>
        <v>#REF!</v>
      </c>
      <c r="D398" s="52">
        <f>SUM(E398:I398)</f>
        <v>25443158.82</v>
      </c>
      <c r="E398" s="52">
        <v>3378483.96</v>
      </c>
      <c r="F398" s="52">
        <v>12606893.439999999</v>
      </c>
      <c r="G398" s="52">
        <v>3952988.2</v>
      </c>
      <c r="H398" s="52">
        <v>2935011.64</v>
      </c>
      <c r="I398" s="52">
        <v>2569781.58</v>
      </c>
      <c r="J398" s="52"/>
      <c r="K398" s="52"/>
      <c r="L398" s="1081">
        <v>2489</v>
      </c>
      <c r="M398" s="1082">
        <v>12738702</v>
      </c>
      <c r="N398" s="52"/>
      <c r="O398" s="52">
        <v>22769046.359999999</v>
      </c>
      <c r="P398" s="52"/>
      <c r="Q398" s="52"/>
      <c r="R398" s="52"/>
      <c r="S398" s="52"/>
      <c r="T398" s="52"/>
      <c r="U398" s="52"/>
      <c r="V398" s="52">
        <v>62839.72</v>
      </c>
      <c r="W398" s="52"/>
      <c r="X398" s="52"/>
      <c r="Y398" s="9" t="s">
        <v>890</v>
      </c>
      <c r="Z398" s="8"/>
      <c r="AB398" s="8"/>
      <c r="AC398" s="28"/>
    </row>
    <row r="399" spans="1:31" s="7" customFormat="1" ht="15" customHeight="1">
      <c r="A399" s="55">
        <f t="shared" ref="A399:A404" si="67">A398+1</f>
        <v>297</v>
      </c>
      <c r="B399" s="695" t="s">
        <v>758</v>
      </c>
      <c r="C399" s="52">
        <f>D399+K399+M399+O399+Q399+S399+U399+V399+W399+X399</f>
        <v>20995289.239999998</v>
      </c>
      <c r="D399" s="52">
        <f>SUM(E399:I399)</f>
        <v>9452551.660000002</v>
      </c>
      <c r="E399" s="52">
        <f>1251608.3+181496.98</f>
        <v>1433105.28</v>
      </c>
      <c r="F399" s="52">
        <v>5411987.4000000004</v>
      </c>
      <c r="G399" s="52">
        <v>690668.16</v>
      </c>
      <c r="H399" s="52">
        <v>1296488.42</v>
      </c>
      <c r="I399" s="52">
        <v>620302.4</v>
      </c>
      <c r="J399" s="52"/>
      <c r="K399" s="52"/>
      <c r="L399" s="52"/>
      <c r="M399" s="52"/>
      <c r="N399" s="52"/>
      <c r="O399" s="52"/>
      <c r="P399" s="52"/>
      <c r="Q399" s="52">
        <v>11480621.199999999</v>
      </c>
      <c r="R399" s="52"/>
      <c r="S399" s="52"/>
      <c r="T399" s="52"/>
      <c r="U399" s="52"/>
      <c r="V399" s="52">
        <f>62116.38</f>
        <v>62116.38</v>
      </c>
      <c r="W399" s="52"/>
      <c r="X399" s="52"/>
      <c r="Y399" s="9" t="s">
        <v>889</v>
      </c>
      <c r="Z399" s="8"/>
      <c r="AB399" s="8"/>
      <c r="AC399" s="28"/>
    </row>
    <row r="400" spans="1:31" s="7" customFormat="1" ht="15" customHeight="1">
      <c r="A400" s="310">
        <f t="shared" si="67"/>
        <v>298</v>
      </c>
      <c r="B400" s="703" t="s">
        <v>759</v>
      </c>
      <c r="C400" s="311">
        <f>D400+K400+M400+O400+Q400+S400+U400+V400+W400+X400</f>
        <v>20813536.199999996</v>
      </c>
      <c r="D400" s="311">
        <f>SUM(E400:I400)</f>
        <v>9299516.2799999993</v>
      </c>
      <c r="E400" s="311">
        <v>1259608.7</v>
      </c>
      <c r="F400" s="311">
        <v>4924770.12</v>
      </c>
      <c r="G400" s="311">
        <v>971084.54</v>
      </c>
      <c r="H400" s="311">
        <v>1496208.14</v>
      </c>
      <c r="I400" s="311">
        <v>647844.78</v>
      </c>
      <c r="J400" s="311"/>
      <c r="K400" s="311"/>
      <c r="L400" s="311"/>
      <c r="M400" s="311"/>
      <c r="N400" s="311"/>
      <c r="O400" s="311"/>
      <c r="P400" s="311"/>
      <c r="Q400" s="311">
        <v>11314415.84</v>
      </c>
      <c r="R400" s="311"/>
      <c r="S400" s="311"/>
      <c r="T400" s="311"/>
      <c r="U400" s="311"/>
      <c r="V400" s="311">
        <v>199604.08</v>
      </c>
      <c r="W400" s="311"/>
      <c r="X400" s="311"/>
      <c r="Y400" s="9" t="s">
        <v>883</v>
      </c>
      <c r="Z400" s="8"/>
      <c r="AB400" s="8"/>
      <c r="AC400" s="28"/>
    </row>
    <row r="401" spans="1:31" s="314" customFormat="1" ht="15" customHeight="1">
      <c r="A401" s="55">
        <f t="shared" si="67"/>
        <v>299</v>
      </c>
      <c r="B401" s="695" t="s">
        <v>760</v>
      </c>
      <c r="C401" s="52">
        <f>D401+K401+M401+O401+Q401+S401+U401+V401+W401+X401</f>
        <v>23559648.720000006</v>
      </c>
      <c r="D401" s="52">
        <f>SUM(E401:I401)</f>
        <v>11736034.560000002</v>
      </c>
      <c r="E401" s="52">
        <v>2744153.72</v>
      </c>
      <c r="F401" s="52">
        <v>6135009.9800000004</v>
      </c>
      <c r="G401" s="52">
        <v>718663.66</v>
      </c>
      <c r="H401" s="52">
        <v>1517352.56</v>
      </c>
      <c r="I401" s="52">
        <v>620854.64</v>
      </c>
      <c r="J401" s="56"/>
      <c r="K401" s="52"/>
      <c r="L401" s="52"/>
      <c r="M401" s="52"/>
      <c r="N401" s="52"/>
      <c r="O401" s="52"/>
      <c r="P401" s="52"/>
      <c r="Q401" s="52">
        <v>11572074.74</v>
      </c>
      <c r="R401" s="52"/>
      <c r="S401" s="52"/>
      <c r="T401" s="52"/>
      <c r="U401" s="52"/>
      <c r="V401" s="52">
        <f>188699.7+62839.72</f>
        <v>251539.42</v>
      </c>
      <c r="W401" s="52"/>
      <c r="X401" s="52"/>
      <c r="Y401" s="94" t="s">
        <v>892</v>
      </c>
      <c r="Z401" s="94"/>
      <c r="AB401" s="94"/>
      <c r="AC401" s="315"/>
    </row>
    <row r="402" spans="1:31" s="134" customFormat="1" ht="14.25" customHeight="1">
      <c r="A402" s="686">
        <f t="shared" si="67"/>
        <v>300</v>
      </c>
      <c r="B402" s="919" t="s">
        <v>50</v>
      </c>
      <c r="C402" s="317">
        <v>8239755</v>
      </c>
      <c r="D402" s="318"/>
      <c r="E402" s="791"/>
      <c r="F402" s="791"/>
      <c r="G402" s="791"/>
      <c r="H402" s="791"/>
      <c r="I402" s="791"/>
      <c r="J402" s="1083">
        <v>3</v>
      </c>
      <c r="K402" s="1084">
        <v>8239755</v>
      </c>
      <c r="L402" s="319"/>
      <c r="M402" s="792"/>
      <c r="N402" s="794"/>
      <c r="O402" s="791"/>
      <c r="P402" s="791"/>
      <c r="Q402" s="791"/>
      <c r="R402" s="791"/>
      <c r="S402" s="791"/>
      <c r="T402" s="791"/>
      <c r="U402" s="791"/>
      <c r="V402" s="791"/>
      <c r="W402" s="791"/>
      <c r="X402" s="791"/>
    </row>
    <row r="403" spans="1:31" s="134" customFormat="1" ht="18" customHeight="1">
      <c r="A403" s="686">
        <f t="shared" si="67"/>
        <v>301</v>
      </c>
      <c r="B403" s="919" t="s">
        <v>51</v>
      </c>
      <c r="C403" s="317">
        <v>2175793</v>
      </c>
      <c r="D403" s="317">
        <v>2175793</v>
      </c>
      <c r="E403" s="1084">
        <v>2175793</v>
      </c>
      <c r="F403" s="791"/>
      <c r="G403" s="791"/>
      <c r="H403" s="791"/>
      <c r="I403" s="791"/>
      <c r="J403" s="791"/>
      <c r="K403" s="792"/>
      <c r="L403" s="792"/>
      <c r="M403" s="792"/>
      <c r="N403" s="792"/>
      <c r="O403" s="791"/>
      <c r="P403" s="791"/>
      <c r="Q403" s="791"/>
      <c r="R403" s="791"/>
      <c r="S403" s="791"/>
      <c r="T403" s="791"/>
      <c r="U403" s="791"/>
      <c r="V403" s="791"/>
      <c r="W403" s="791"/>
      <c r="X403" s="791"/>
    </row>
    <row r="404" spans="1:31" s="134" customFormat="1" ht="16.5" customHeight="1">
      <c r="A404" s="686">
        <f t="shared" si="67"/>
        <v>302</v>
      </c>
      <c r="B404" s="919" t="s">
        <v>52</v>
      </c>
      <c r="C404" s="317">
        <v>1324112</v>
      </c>
      <c r="D404" s="317">
        <v>1324112</v>
      </c>
      <c r="E404" s="1084">
        <v>1324112</v>
      </c>
      <c r="F404" s="791"/>
      <c r="G404" s="791"/>
      <c r="H404" s="791"/>
      <c r="I404" s="791"/>
      <c r="J404" s="791"/>
      <c r="K404" s="792"/>
      <c r="L404" s="792"/>
      <c r="M404" s="792"/>
      <c r="N404" s="792"/>
      <c r="O404" s="791"/>
      <c r="P404" s="791"/>
      <c r="Q404" s="791"/>
      <c r="R404" s="791"/>
      <c r="S404" s="791"/>
      <c r="T404" s="791"/>
      <c r="U404" s="791"/>
      <c r="V404" s="791"/>
      <c r="W404" s="791"/>
      <c r="X404" s="791"/>
    </row>
    <row r="405" spans="1:31" s="314" customFormat="1" ht="15" customHeight="1">
      <c r="A405" s="1475" t="s">
        <v>518</v>
      </c>
      <c r="B405" s="1475"/>
      <c r="C405" s="52" t="e">
        <f t="shared" ref="C405:X405" si="68">SUM(C398:C401)</f>
        <v>#REF!</v>
      </c>
      <c r="D405" s="52">
        <f t="shared" si="68"/>
        <v>55931261.320000008</v>
      </c>
      <c r="E405" s="52">
        <f t="shared" si="68"/>
        <v>8815351.6600000001</v>
      </c>
      <c r="F405" s="52">
        <f t="shared" si="68"/>
        <v>29078660.940000001</v>
      </c>
      <c r="G405" s="52">
        <f t="shared" si="68"/>
        <v>6333404.5600000005</v>
      </c>
      <c r="H405" s="52">
        <f t="shared" si="68"/>
        <v>7245060.7599999998</v>
      </c>
      <c r="I405" s="52">
        <f t="shared" si="68"/>
        <v>4458783.3999999994</v>
      </c>
      <c r="J405" s="52">
        <f t="shared" si="68"/>
        <v>0</v>
      </c>
      <c r="K405" s="52">
        <f t="shared" si="68"/>
        <v>0</v>
      </c>
      <c r="L405" s="52">
        <f t="shared" si="68"/>
        <v>2489</v>
      </c>
      <c r="M405" s="52">
        <f t="shared" si="68"/>
        <v>12738702</v>
      </c>
      <c r="N405" s="52">
        <f t="shared" si="68"/>
        <v>0</v>
      </c>
      <c r="O405" s="52">
        <f t="shared" si="68"/>
        <v>22769046.359999999</v>
      </c>
      <c r="P405" s="52">
        <f t="shared" si="68"/>
        <v>0</v>
      </c>
      <c r="Q405" s="52">
        <f t="shared" si="68"/>
        <v>34367111.780000001</v>
      </c>
      <c r="R405" s="52">
        <f t="shared" si="68"/>
        <v>0</v>
      </c>
      <c r="S405" s="52">
        <f t="shared" si="68"/>
        <v>0</v>
      </c>
      <c r="T405" s="52">
        <f t="shared" si="68"/>
        <v>0</v>
      </c>
      <c r="U405" s="52">
        <f t="shared" si="68"/>
        <v>0</v>
      </c>
      <c r="V405" s="52">
        <f t="shared" si="68"/>
        <v>576099.6</v>
      </c>
      <c r="W405" s="52">
        <f t="shared" si="68"/>
        <v>0</v>
      </c>
      <c r="X405" s="52">
        <f t="shared" si="68"/>
        <v>0</v>
      </c>
      <c r="Y405" s="94"/>
      <c r="Z405" s="94"/>
      <c r="AA405" s="94"/>
      <c r="AB405" s="94"/>
      <c r="AC405" s="315"/>
      <c r="AE405" s="315"/>
    </row>
    <row r="406" spans="1:31" s="7" customFormat="1" ht="15" customHeight="1">
      <c r="A406" s="1517" t="s">
        <v>544</v>
      </c>
      <c r="B406" s="1517"/>
      <c r="C406" s="1517"/>
      <c r="D406" s="1522"/>
      <c r="E406" s="1522"/>
      <c r="F406" s="1522"/>
      <c r="G406" s="1522"/>
      <c r="H406" s="1522"/>
      <c r="I406" s="1522"/>
      <c r="J406" s="1522"/>
      <c r="K406" s="1522"/>
      <c r="L406" s="1522"/>
      <c r="M406" s="1522"/>
      <c r="N406" s="1522"/>
      <c r="O406" s="1522"/>
      <c r="P406" s="1522"/>
      <c r="Q406" s="1522"/>
      <c r="R406" s="1522"/>
      <c r="S406" s="1522"/>
      <c r="T406" s="1522"/>
      <c r="U406" s="1522"/>
      <c r="V406" s="1522"/>
      <c r="W406" s="1522"/>
      <c r="X406" s="1522"/>
      <c r="Y406" s="9"/>
      <c r="Z406" s="8"/>
      <c r="AA406" s="5"/>
      <c r="AB406" s="8"/>
      <c r="AC406" s="29"/>
    </row>
    <row r="407" spans="1:31" s="22" customFormat="1" ht="15" customHeight="1">
      <c r="A407" s="56">
        <f>A404+1</f>
        <v>303</v>
      </c>
      <c r="B407" s="708" t="s">
        <v>870</v>
      </c>
      <c r="C407" s="52">
        <f>D407+K407+M407+O407+Q407+S407+U407+V407+W407+X407</f>
        <v>1581597.66</v>
      </c>
      <c r="D407" s="51">
        <f>SUM(E407:I407)</f>
        <v>0</v>
      </c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51">
        <v>1581597.66</v>
      </c>
      <c r="R407" s="60"/>
      <c r="S407" s="60"/>
      <c r="T407" s="60"/>
      <c r="U407" s="60"/>
      <c r="V407" s="60"/>
      <c r="W407" s="60"/>
      <c r="X407" s="60"/>
      <c r="Y407" s="24"/>
      <c r="Z407" s="23"/>
      <c r="AA407" s="21"/>
      <c r="AB407" s="8"/>
      <c r="AC407" s="30"/>
    </row>
    <row r="408" spans="1:31" s="7" customFormat="1" ht="15" customHeight="1">
      <c r="A408" s="688">
        <f>A407+1</f>
        <v>304</v>
      </c>
      <c r="B408" s="709" t="s">
        <v>761</v>
      </c>
      <c r="C408" s="52">
        <f>D408+K408+M408+O408+Q408+S408+U408+V408+W408+X408</f>
        <v>8826240.6999999993</v>
      </c>
      <c r="D408" s="51">
        <f>SUM(E408:I408)</f>
        <v>0</v>
      </c>
      <c r="E408" s="51"/>
      <c r="F408" s="51"/>
      <c r="G408" s="51"/>
      <c r="H408" s="51"/>
      <c r="I408" s="51"/>
      <c r="J408" s="51"/>
      <c r="K408" s="51"/>
      <c r="L408" s="51"/>
      <c r="M408" s="51">
        <v>4508767.0199999996</v>
      </c>
      <c r="N408" s="51"/>
      <c r="O408" s="51"/>
      <c r="P408" s="51"/>
      <c r="Q408" s="333">
        <v>4317473.68</v>
      </c>
      <c r="R408" s="51"/>
      <c r="S408" s="51"/>
      <c r="T408" s="51"/>
      <c r="U408" s="52"/>
      <c r="V408" s="52"/>
      <c r="W408" s="52"/>
      <c r="X408" s="52"/>
      <c r="Y408" s="9"/>
      <c r="Z408" s="8"/>
      <c r="AA408" s="5"/>
      <c r="AB408" s="8"/>
      <c r="AC408" s="29"/>
    </row>
    <row r="409" spans="1:31" s="7" customFormat="1" ht="15" customHeight="1">
      <c r="A409" s="688">
        <f>A408+1</f>
        <v>305</v>
      </c>
      <c r="B409" s="709" t="s">
        <v>762</v>
      </c>
      <c r="C409" s="52">
        <f>D409+K409+M409+O409+Q409+S409+U409+V409+W409+X409</f>
        <v>6898219.8200000003</v>
      </c>
      <c r="D409" s="51">
        <f>SUM(E409:I409)</f>
        <v>0</v>
      </c>
      <c r="E409" s="51"/>
      <c r="F409" s="51"/>
      <c r="G409" s="51"/>
      <c r="H409" s="51"/>
      <c r="I409" s="51"/>
      <c r="J409" s="51"/>
      <c r="K409" s="51"/>
      <c r="L409" s="51"/>
      <c r="M409" s="51">
        <v>3851109.36</v>
      </c>
      <c r="N409" s="51"/>
      <c r="O409" s="51"/>
      <c r="P409" s="51"/>
      <c r="Q409" s="333">
        <v>3047110.46</v>
      </c>
      <c r="R409" s="51"/>
      <c r="S409" s="51"/>
      <c r="T409" s="51"/>
      <c r="U409" s="52"/>
      <c r="V409" s="52"/>
      <c r="W409" s="52"/>
      <c r="X409" s="52"/>
      <c r="Y409" s="9"/>
      <c r="Z409" s="8"/>
      <c r="AA409" s="5"/>
      <c r="AB409" s="8"/>
      <c r="AC409" s="29"/>
    </row>
    <row r="410" spans="1:31" s="7" customFormat="1" ht="15" customHeight="1">
      <c r="A410" s="688">
        <f>A409+1</f>
        <v>306</v>
      </c>
      <c r="B410" s="709" t="s">
        <v>763</v>
      </c>
      <c r="C410" s="52">
        <f>D410+K410+M410+O410+Q410+S410+U410+V410+W410+X410</f>
        <v>25275916.240000002</v>
      </c>
      <c r="D410" s="51">
        <f>SUM(E410:I410)</f>
        <v>0</v>
      </c>
      <c r="E410" s="51"/>
      <c r="F410" s="51"/>
      <c r="G410" s="51"/>
      <c r="H410" s="51"/>
      <c r="I410" s="51"/>
      <c r="J410" s="51"/>
      <c r="K410" s="51"/>
      <c r="L410" s="51"/>
      <c r="M410" s="51"/>
      <c r="N410" s="333"/>
      <c r="O410" s="333">
        <v>7311777.96</v>
      </c>
      <c r="P410" s="333"/>
      <c r="Q410" s="333">
        <v>17964138.280000001</v>
      </c>
      <c r="R410" s="51"/>
      <c r="S410" s="51"/>
      <c r="T410" s="51"/>
      <c r="U410" s="52"/>
      <c r="V410" s="52"/>
      <c r="W410" s="52"/>
      <c r="X410" s="52"/>
      <c r="Y410" s="9"/>
      <c r="Z410" s="8"/>
      <c r="AA410" s="5"/>
      <c r="AB410" s="8"/>
      <c r="AC410" s="29"/>
    </row>
    <row r="411" spans="1:31" s="7" customFormat="1" ht="15" customHeight="1">
      <c r="A411" s="688">
        <f>A410+1</f>
        <v>307</v>
      </c>
      <c r="B411" s="709" t="s">
        <v>764</v>
      </c>
      <c r="C411" s="52">
        <f>D411+K411+M411+O411+Q411+S411+U411+V411+W411+X411</f>
        <v>25275916.240000002</v>
      </c>
      <c r="D411" s="51">
        <f>SUM(E411:I411)</f>
        <v>0</v>
      </c>
      <c r="E411" s="51"/>
      <c r="F411" s="51"/>
      <c r="G411" s="51"/>
      <c r="H411" s="51"/>
      <c r="I411" s="51"/>
      <c r="J411" s="51"/>
      <c r="K411" s="51"/>
      <c r="L411" s="51"/>
      <c r="M411" s="51"/>
      <c r="N411" s="333"/>
      <c r="O411" s="333">
        <v>7311777.96</v>
      </c>
      <c r="P411" s="333"/>
      <c r="Q411" s="333">
        <v>17964138.280000001</v>
      </c>
      <c r="R411" s="51"/>
      <c r="S411" s="51"/>
      <c r="T411" s="51"/>
      <c r="U411" s="52"/>
      <c r="V411" s="52"/>
      <c r="W411" s="52"/>
      <c r="X411" s="52"/>
      <c r="Y411" s="9"/>
      <c r="Z411" s="8"/>
      <c r="AA411" s="5"/>
      <c r="AB411" s="8"/>
      <c r="AC411" s="29"/>
    </row>
    <row r="412" spans="1:31" s="7" customFormat="1" ht="15" customHeight="1">
      <c r="A412" s="1475" t="s">
        <v>518</v>
      </c>
      <c r="B412" s="1475"/>
      <c r="C412" s="51">
        <f>SUM(C407:C411)</f>
        <v>67857890.659999996</v>
      </c>
      <c r="D412" s="51">
        <f t="shared" ref="D412:X412" si="69">SUM(D407:D411)</f>
        <v>0</v>
      </c>
      <c r="E412" s="51">
        <f t="shared" si="69"/>
        <v>0</v>
      </c>
      <c r="F412" s="51">
        <f t="shared" si="69"/>
        <v>0</v>
      </c>
      <c r="G412" s="51">
        <f t="shared" si="69"/>
        <v>0</v>
      </c>
      <c r="H412" s="51">
        <f t="shared" si="69"/>
        <v>0</v>
      </c>
      <c r="I412" s="51">
        <f t="shared" si="69"/>
        <v>0</v>
      </c>
      <c r="J412" s="51">
        <f t="shared" si="69"/>
        <v>0</v>
      </c>
      <c r="K412" s="51">
        <f t="shared" si="69"/>
        <v>0</v>
      </c>
      <c r="L412" s="51">
        <f t="shared" si="69"/>
        <v>0</v>
      </c>
      <c r="M412" s="51">
        <f t="shared" si="69"/>
        <v>8359876.379999999</v>
      </c>
      <c r="N412" s="51">
        <f t="shared" si="69"/>
        <v>0</v>
      </c>
      <c r="O412" s="51">
        <f t="shared" si="69"/>
        <v>14623555.92</v>
      </c>
      <c r="P412" s="51">
        <f t="shared" si="69"/>
        <v>0</v>
      </c>
      <c r="Q412" s="51">
        <f t="shared" si="69"/>
        <v>44874458.359999999</v>
      </c>
      <c r="R412" s="51">
        <f t="shared" si="69"/>
        <v>0</v>
      </c>
      <c r="S412" s="51">
        <f t="shared" si="69"/>
        <v>0</v>
      </c>
      <c r="T412" s="51">
        <f t="shared" si="69"/>
        <v>0</v>
      </c>
      <c r="U412" s="51">
        <f t="shared" si="69"/>
        <v>0</v>
      </c>
      <c r="V412" s="51">
        <f t="shared" si="69"/>
        <v>0</v>
      </c>
      <c r="W412" s="51">
        <f t="shared" si="69"/>
        <v>0</v>
      </c>
      <c r="X412" s="51">
        <f t="shared" si="69"/>
        <v>0</v>
      </c>
      <c r="Y412" s="9"/>
      <c r="Z412" s="8"/>
      <c r="AA412" s="9"/>
      <c r="AB412" s="8"/>
      <c r="AC412" s="29"/>
    </row>
    <row r="413" spans="1:31" s="7" customFormat="1" ht="15" customHeight="1">
      <c r="A413" s="1479" t="s">
        <v>545</v>
      </c>
      <c r="B413" s="1479"/>
      <c r="C413" s="60" t="e">
        <f t="shared" ref="C413:X413" si="70">+C384+C393+C412+C405</f>
        <v>#REF!</v>
      </c>
      <c r="D413" s="60">
        <f t="shared" si="70"/>
        <v>59646688.38000001</v>
      </c>
      <c r="E413" s="60">
        <f t="shared" si="70"/>
        <v>12530778.720000001</v>
      </c>
      <c r="F413" s="60">
        <f t="shared" si="70"/>
        <v>29078660.940000001</v>
      </c>
      <c r="G413" s="60">
        <f t="shared" si="70"/>
        <v>6333404.5600000005</v>
      </c>
      <c r="H413" s="60">
        <f t="shared" si="70"/>
        <v>7245060.7599999998</v>
      </c>
      <c r="I413" s="60">
        <f t="shared" si="70"/>
        <v>4458783.3999999994</v>
      </c>
      <c r="J413" s="60">
        <f t="shared" si="70"/>
        <v>0</v>
      </c>
      <c r="K413" s="60">
        <f t="shared" si="70"/>
        <v>0</v>
      </c>
      <c r="L413" s="60">
        <f t="shared" si="70"/>
        <v>2489</v>
      </c>
      <c r="M413" s="60">
        <f t="shared" si="70"/>
        <v>22977685.899999999</v>
      </c>
      <c r="N413" s="60">
        <f t="shared" si="70"/>
        <v>0</v>
      </c>
      <c r="O413" s="60">
        <f t="shared" si="70"/>
        <v>67117399.359999999</v>
      </c>
      <c r="P413" s="60">
        <f t="shared" si="70"/>
        <v>0</v>
      </c>
      <c r="Q413" s="60">
        <f t="shared" si="70"/>
        <v>106019777.42</v>
      </c>
      <c r="R413" s="60">
        <f t="shared" si="70"/>
        <v>0</v>
      </c>
      <c r="S413" s="60">
        <f t="shared" si="70"/>
        <v>0</v>
      </c>
      <c r="T413" s="60">
        <f t="shared" si="70"/>
        <v>0</v>
      </c>
      <c r="U413" s="60">
        <f t="shared" si="70"/>
        <v>0</v>
      </c>
      <c r="V413" s="60">
        <f t="shared" si="70"/>
        <v>576099.6</v>
      </c>
      <c r="W413" s="60">
        <f t="shared" si="70"/>
        <v>0</v>
      </c>
      <c r="X413" s="60">
        <f t="shared" si="70"/>
        <v>0</v>
      </c>
      <c r="Y413" s="9"/>
      <c r="Z413" s="8"/>
      <c r="AA413" s="13"/>
      <c r="AB413" s="8"/>
      <c r="AC413" s="29"/>
    </row>
    <row r="414" spans="1:31" s="7" customFormat="1" ht="15" customHeight="1">
      <c r="A414" s="1591" t="s">
        <v>614</v>
      </c>
      <c r="B414" s="1591"/>
      <c r="C414" s="1591"/>
      <c r="D414" s="1591"/>
      <c r="E414" s="1591"/>
      <c r="F414" s="1591"/>
      <c r="G414" s="1591"/>
      <c r="H414" s="1591"/>
      <c r="I414" s="1591"/>
      <c r="J414" s="1591"/>
      <c r="K414" s="1591"/>
      <c r="L414" s="1591"/>
      <c r="M414" s="1591"/>
      <c r="N414" s="1591"/>
      <c r="O414" s="1591"/>
      <c r="P414" s="1591"/>
      <c r="Q414" s="1591"/>
      <c r="R414" s="1591"/>
      <c r="S414" s="1591"/>
      <c r="T414" s="1591"/>
      <c r="U414" s="1591"/>
      <c r="V414" s="1591"/>
      <c r="W414" s="1591"/>
      <c r="X414" s="1591"/>
      <c r="Y414" s="9"/>
      <c r="Z414" s="8"/>
      <c r="AA414" s="5"/>
      <c r="AB414" s="8"/>
      <c r="AC414" s="29"/>
    </row>
    <row r="415" spans="1:31" s="7" customFormat="1" ht="12.75" customHeight="1">
      <c r="A415" s="1539" t="s">
        <v>53</v>
      </c>
      <c r="B415" s="1539"/>
      <c r="C415" s="1539"/>
      <c r="D415" s="1452"/>
      <c r="E415" s="1452"/>
      <c r="F415" s="1452"/>
      <c r="G415" s="1452"/>
      <c r="H415" s="1452"/>
      <c r="I415" s="1452"/>
      <c r="J415" s="1452"/>
      <c r="K415" s="1452"/>
      <c r="L415" s="1452"/>
      <c r="M415" s="1452"/>
      <c r="N415" s="1452"/>
      <c r="O415" s="1452"/>
      <c r="P415" s="1452"/>
      <c r="Q415" s="1452"/>
      <c r="R415" s="1452"/>
      <c r="S415" s="1452"/>
      <c r="T415" s="1452"/>
      <c r="U415" s="1452"/>
      <c r="V415" s="1452"/>
      <c r="W415" s="1452"/>
      <c r="X415" s="1452"/>
      <c r="Y415" s="9"/>
      <c r="Z415" s="8"/>
      <c r="AA415" s="5"/>
      <c r="AB415" s="5"/>
      <c r="AC415" s="5"/>
    </row>
    <row r="416" spans="1:31" s="7" customFormat="1" ht="12.75" customHeight="1">
      <c r="A416" s="687">
        <f>A411+1</f>
        <v>308</v>
      </c>
      <c r="B416" s="707" t="s">
        <v>54</v>
      </c>
      <c r="C416" s="284">
        <f>D416+K416+M416+O416+Q416+S416+U416+V416+W416+X416</f>
        <v>9347918.1999999993</v>
      </c>
      <c r="D416" s="285">
        <f>E416+F416+G416+H416+I416</f>
        <v>227447.4</v>
      </c>
      <c r="E416" s="60">
        <v>0</v>
      </c>
      <c r="F416" s="60">
        <v>0</v>
      </c>
      <c r="G416" s="60">
        <v>0</v>
      </c>
      <c r="H416" s="60">
        <v>0</v>
      </c>
      <c r="I416" s="1076">
        <v>227447.4</v>
      </c>
      <c r="J416" s="60">
        <v>0</v>
      </c>
      <c r="K416" s="60">
        <v>0</v>
      </c>
      <c r="L416" s="1076">
        <v>530</v>
      </c>
      <c r="M416" s="1076">
        <v>2712540</v>
      </c>
      <c r="N416" s="60">
        <v>0</v>
      </c>
      <c r="O416" s="60">
        <v>0</v>
      </c>
      <c r="P416" s="1076">
        <v>10</v>
      </c>
      <c r="Q416" s="333">
        <v>121590</v>
      </c>
      <c r="R416" s="1076">
        <v>6.2</v>
      </c>
      <c r="S416" s="1076">
        <v>73091.8</v>
      </c>
      <c r="T416" s="1076">
        <v>511</v>
      </c>
      <c r="U416" s="1076">
        <v>6213249</v>
      </c>
      <c r="V416" s="60">
        <v>0</v>
      </c>
      <c r="W416" s="52">
        <v>0</v>
      </c>
      <c r="X416" s="60">
        <v>0</v>
      </c>
      <c r="Y416" s="9"/>
      <c r="Z416" s="8"/>
      <c r="AA416" s="5"/>
      <c r="AB416" s="5"/>
      <c r="AC416" s="5"/>
    </row>
    <row r="417" spans="1:29" s="7" customFormat="1" ht="19.5" customHeight="1">
      <c r="A417" s="687">
        <f>A416+1</f>
        <v>309</v>
      </c>
      <c r="B417" s="707" t="s">
        <v>55</v>
      </c>
      <c r="C417" s="284">
        <f>D417+K417+M417+O417+Q417+S417+U417+V417+W417+X417</f>
        <v>9302648.5</v>
      </c>
      <c r="D417" s="285">
        <v>193966.7</v>
      </c>
      <c r="E417" s="60">
        <v>0</v>
      </c>
      <c r="F417" s="60">
        <v>0</v>
      </c>
      <c r="G417" s="60">
        <v>0</v>
      </c>
      <c r="H417" s="60">
        <v>0</v>
      </c>
      <c r="I417" s="1076">
        <v>193966.7</v>
      </c>
      <c r="J417" s="60">
        <v>0</v>
      </c>
      <c r="K417" s="60">
        <v>0</v>
      </c>
      <c r="L417" s="1076">
        <v>530</v>
      </c>
      <c r="M417" s="1076">
        <v>2712540</v>
      </c>
      <c r="N417" s="60">
        <v>0</v>
      </c>
      <c r="O417" s="60">
        <v>0</v>
      </c>
      <c r="P417" s="1076">
        <v>10</v>
      </c>
      <c r="Q417" s="333">
        <v>121590</v>
      </c>
      <c r="R417" s="1076">
        <v>5.2</v>
      </c>
      <c r="S417" s="1076">
        <v>61302.8</v>
      </c>
      <c r="T417" s="1076">
        <v>511</v>
      </c>
      <c r="U417" s="1076">
        <v>6213249</v>
      </c>
      <c r="V417" s="60">
        <v>0</v>
      </c>
      <c r="W417" s="52">
        <v>0</v>
      </c>
      <c r="X417" s="60">
        <v>0</v>
      </c>
      <c r="Y417" s="9"/>
      <c r="Z417" s="8"/>
      <c r="AA417" s="5"/>
      <c r="AB417" s="5"/>
      <c r="AC417" s="5"/>
    </row>
    <row r="418" spans="1:29" s="7" customFormat="1" ht="12.75" customHeight="1">
      <c r="A418" s="1482" t="s">
        <v>518</v>
      </c>
      <c r="B418" s="1482"/>
      <c r="C418" s="285">
        <f t="shared" ref="C418:X418" si="71">SUM(C416:C417)</f>
        <v>18650566.699999999</v>
      </c>
      <c r="D418" s="285">
        <f t="shared" si="71"/>
        <v>421414.1</v>
      </c>
      <c r="E418" s="51">
        <f t="shared" si="71"/>
        <v>0</v>
      </c>
      <c r="F418" s="51">
        <f t="shared" si="71"/>
        <v>0</v>
      </c>
      <c r="G418" s="51">
        <f t="shared" si="71"/>
        <v>0</v>
      </c>
      <c r="H418" s="51">
        <f t="shared" si="71"/>
        <v>0</v>
      </c>
      <c r="I418" s="51">
        <f t="shared" si="71"/>
        <v>421414.1</v>
      </c>
      <c r="J418" s="51">
        <f t="shared" si="71"/>
        <v>0</v>
      </c>
      <c r="K418" s="51">
        <f t="shared" si="71"/>
        <v>0</v>
      </c>
      <c r="L418" s="51">
        <f t="shared" si="71"/>
        <v>1060</v>
      </c>
      <c r="M418" s="51">
        <f t="shared" si="71"/>
        <v>5425080</v>
      </c>
      <c r="N418" s="51">
        <f t="shared" si="71"/>
        <v>0</v>
      </c>
      <c r="O418" s="51">
        <f t="shared" si="71"/>
        <v>0</v>
      </c>
      <c r="P418" s="51">
        <f t="shared" si="71"/>
        <v>20</v>
      </c>
      <c r="Q418" s="51">
        <f t="shared" si="71"/>
        <v>243180</v>
      </c>
      <c r="R418" s="51">
        <f t="shared" si="71"/>
        <v>11.4</v>
      </c>
      <c r="S418" s="51">
        <f t="shared" si="71"/>
        <v>134394.6</v>
      </c>
      <c r="T418" s="51">
        <f t="shared" si="71"/>
        <v>1022</v>
      </c>
      <c r="U418" s="51">
        <f t="shared" si="71"/>
        <v>12426498</v>
      </c>
      <c r="V418" s="51">
        <f t="shared" si="71"/>
        <v>0</v>
      </c>
      <c r="W418" s="51">
        <f t="shared" si="71"/>
        <v>0</v>
      </c>
      <c r="X418" s="51">
        <f t="shared" si="71"/>
        <v>0</v>
      </c>
      <c r="Y418" s="9"/>
      <c r="Z418" s="8"/>
      <c r="AA418" s="9"/>
      <c r="AB418" s="9"/>
      <c r="AC418" s="5"/>
    </row>
    <row r="419" spans="1:29" s="7" customFormat="1" ht="12.75">
      <c r="A419" s="1559" t="s">
        <v>56</v>
      </c>
      <c r="B419" s="1559"/>
      <c r="C419" s="657">
        <f>C418</f>
        <v>18650566.699999999</v>
      </c>
      <c r="D419" s="657">
        <f t="shared" ref="D419:X419" si="72">D418</f>
        <v>421414.1</v>
      </c>
      <c r="E419" s="61">
        <f t="shared" si="72"/>
        <v>0</v>
      </c>
      <c r="F419" s="61">
        <f t="shared" si="72"/>
        <v>0</v>
      </c>
      <c r="G419" s="61">
        <f t="shared" si="72"/>
        <v>0</v>
      </c>
      <c r="H419" s="61">
        <f t="shared" si="72"/>
        <v>0</v>
      </c>
      <c r="I419" s="61">
        <f t="shared" si="72"/>
        <v>421414.1</v>
      </c>
      <c r="J419" s="61">
        <f t="shared" si="72"/>
        <v>0</v>
      </c>
      <c r="K419" s="61">
        <f t="shared" si="72"/>
        <v>0</v>
      </c>
      <c r="L419" s="61">
        <f t="shared" si="72"/>
        <v>1060</v>
      </c>
      <c r="M419" s="61">
        <f t="shared" si="72"/>
        <v>5425080</v>
      </c>
      <c r="N419" s="61">
        <f t="shared" si="72"/>
        <v>0</v>
      </c>
      <c r="O419" s="61">
        <f t="shared" si="72"/>
        <v>0</v>
      </c>
      <c r="P419" s="61">
        <f t="shared" si="72"/>
        <v>20</v>
      </c>
      <c r="Q419" s="61">
        <f t="shared" si="72"/>
        <v>243180</v>
      </c>
      <c r="R419" s="61">
        <f t="shared" si="72"/>
        <v>11.4</v>
      </c>
      <c r="S419" s="61">
        <f t="shared" si="72"/>
        <v>134394.6</v>
      </c>
      <c r="T419" s="61">
        <f t="shared" si="72"/>
        <v>1022</v>
      </c>
      <c r="U419" s="61">
        <f t="shared" si="72"/>
        <v>12426498</v>
      </c>
      <c r="V419" s="61">
        <f t="shared" si="72"/>
        <v>0</v>
      </c>
      <c r="W419" s="61">
        <f t="shared" si="72"/>
        <v>0</v>
      </c>
      <c r="X419" s="61">
        <f t="shared" si="72"/>
        <v>0</v>
      </c>
      <c r="Y419" s="9"/>
      <c r="Z419" s="8"/>
      <c r="AA419" s="8"/>
      <c r="AB419" s="8"/>
    </row>
    <row r="420" spans="1:29" s="22" customFormat="1" ht="17.25" customHeight="1">
      <c r="A420" s="1479" t="s">
        <v>615</v>
      </c>
      <c r="B420" s="1479"/>
      <c r="C420" s="1479"/>
      <c r="D420" s="1452"/>
      <c r="E420" s="1452"/>
      <c r="F420" s="1452"/>
      <c r="G420" s="1452"/>
      <c r="H420" s="1452"/>
      <c r="I420" s="1452"/>
      <c r="J420" s="1452"/>
      <c r="K420" s="1452"/>
      <c r="L420" s="1452"/>
      <c r="M420" s="1452"/>
      <c r="N420" s="1452"/>
      <c r="O420" s="1452"/>
      <c r="P420" s="1452"/>
      <c r="Q420" s="1452"/>
      <c r="R420" s="1452"/>
      <c r="S420" s="1452"/>
      <c r="T420" s="1452"/>
      <c r="U420" s="1452"/>
      <c r="V420" s="1452"/>
      <c r="W420" s="1452"/>
      <c r="X420" s="1452"/>
      <c r="Y420" s="24"/>
      <c r="Z420" s="23"/>
      <c r="AA420" s="21"/>
      <c r="AB420" s="8"/>
      <c r="AC420" s="30"/>
    </row>
    <row r="421" spans="1:29" s="184" customFormat="1" ht="16.5" customHeight="1">
      <c r="A421" s="687">
        <f>A417+1</f>
        <v>310</v>
      </c>
      <c r="B421" s="927" t="s">
        <v>57</v>
      </c>
      <c r="C421" s="322">
        <v>500000</v>
      </c>
      <c r="D421" s="323"/>
      <c r="E421" s="795"/>
      <c r="F421" s="331"/>
      <c r="G421" s="331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1087" t="s">
        <v>58</v>
      </c>
      <c r="X421" s="327"/>
      <c r="Y421" s="328"/>
      <c r="Z421" s="328"/>
      <c r="AA421" s="328"/>
      <c r="AB421" s="328"/>
    </row>
    <row r="422" spans="1:29" s="184" customFormat="1" ht="16.5" customHeight="1">
      <c r="A422" s="688">
        <f>A421+1</f>
        <v>311</v>
      </c>
      <c r="B422" s="927" t="s">
        <v>59</v>
      </c>
      <c r="C422" s="322">
        <v>500000</v>
      </c>
      <c r="D422" s="323"/>
      <c r="E422" s="795"/>
      <c r="F422" s="331"/>
      <c r="G422" s="331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1087" t="s">
        <v>60</v>
      </c>
      <c r="X422" s="327"/>
      <c r="Y422" s="328"/>
      <c r="Z422" s="328"/>
      <c r="AA422" s="328"/>
      <c r="AB422" s="328"/>
    </row>
    <row r="423" spans="1:29" s="184" customFormat="1" ht="16.5" customHeight="1">
      <c r="A423" s="688">
        <f t="shared" ref="A423:A486" si="73">A422+1</f>
        <v>312</v>
      </c>
      <c r="B423" s="927" t="s">
        <v>61</v>
      </c>
      <c r="C423" s="322">
        <f>500000+M423</f>
        <v>1340640</v>
      </c>
      <c r="D423" s="323"/>
      <c r="E423" s="795"/>
      <c r="F423" s="331"/>
      <c r="G423" s="331"/>
      <c r="H423" s="331"/>
      <c r="I423" s="331"/>
      <c r="J423" s="331"/>
      <c r="K423" s="331"/>
      <c r="L423" s="1085">
        <v>262.7</v>
      </c>
      <c r="M423" s="1086">
        <f>L423*3200</f>
        <v>840640</v>
      </c>
      <c r="N423" s="331"/>
      <c r="O423" s="331"/>
      <c r="P423" s="331"/>
      <c r="Q423" s="331"/>
      <c r="R423" s="331"/>
      <c r="S423" s="331"/>
      <c r="T423" s="331"/>
      <c r="U423" s="331"/>
      <c r="V423" s="331"/>
      <c r="W423" s="1087" t="s">
        <v>58</v>
      </c>
      <c r="X423" s="327"/>
      <c r="Y423" s="328"/>
      <c r="Z423" s="328"/>
      <c r="AA423" s="328"/>
      <c r="AB423" s="328"/>
    </row>
    <row r="424" spans="1:29" s="184" customFormat="1" ht="16.5" customHeight="1">
      <c r="A424" s="688">
        <f t="shared" si="73"/>
        <v>313</v>
      </c>
      <c r="B424" s="927" t="s">
        <v>62</v>
      </c>
      <c r="C424" s="322">
        <v>500000</v>
      </c>
      <c r="D424" s="323"/>
      <c r="E424" s="795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1087" t="s">
        <v>63</v>
      </c>
      <c r="X424" s="327"/>
      <c r="Y424" s="328"/>
      <c r="Z424" s="328"/>
      <c r="AA424" s="328"/>
      <c r="AB424" s="328"/>
    </row>
    <row r="425" spans="1:29" s="184" customFormat="1" ht="16.5" customHeight="1">
      <c r="A425" s="688">
        <f t="shared" si="73"/>
        <v>314</v>
      </c>
      <c r="B425" s="927" t="s">
        <v>64</v>
      </c>
      <c r="C425" s="322">
        <v>500000</v>
      </c>
      <c r="D425" s="323"/>
      <c r="E425" s="795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1087" t="s">
        <v>65</v>
      </c>
      <c r="X425" s="327"/>
      <c r="Y425" s="328"/>
      <c r="Z425" s="328"/>
      <c r="AA425" s="328"/>
      <c r="AB425" s="328"/>
    </row>
    <row r="426" spans="1:29" s="184" customFormat="1" ht="16.5" customHeight="1">
      <c r="A426" s="688">
        <f t="shared" si="73"/>
        <v>315</v>
      </c>
      <c r="B426" s="912" t="s">
        <v>66</v>
      </c>
      <c r="C426" s="332">
        <f>M426+Q426+S426+U426</f>
        <v>993738</v>
      </c>
      <c r="D426" s="284"/>
      <c r="E426" s="51"/>
      <c r="F426" s="51"/>
      <c r="G426" s="51"/>
      <c r="H426" s="51"/>
      <c r="I426" s="51"/>
      <c r="J426" s="51"/>
      <c r="K426" s="51"/>
      <c r="L426" s="333">
        <v>1558.71</v>
      </c>
      <c r="M426" s="333">
        <v>993738</v>
      </c>
      <c r="N426" s="51"/>
      <c r="O426" s="51"/>
      <c r="P426" s="51"/>
      <c r="Q426" s="51"/>
      <c r="R426" s="51"/>
      <c r="S426" s="51"/>
      <c r="T426" s="51"/>
      <c r="U426" s="51"/>
      <c r="V426" s="60"/>
      <c r="W426" s="43"/>
      <c r="X426" s="327"/>
      <c r="Y426" s="328"/>
      <c r="Z426" s="328"/>
      <c r="AA426" s="328"/>
      <c r="AB426" s="328"/>
    </row>
    <row r="427" spans="1:29" s="184" customFormat="1" ht="16.5" customHeight="1">
      <c r="A427" s="688">
        <f t="shared" si="73"/>
        <v>316</v>
      </c>
      <c r="B427" s="697" t="s">
        <v>79</v>
      </c>
      <c r="C427" s="332">
        <f>M427+Q427+S427+U427+300000</f>
        <v>5764000</v>
      </c>
      <c r="D427" s="284"/>
      <c r="E427" s="51"/>
      <c r="F427" s="51"/>
      <c r="G427" s="51"/>
      <c r="H427" s="51"/>
      <c r="I427" s="51"/>
      <c r="J427" s="51"/>
      <c r="K427" s="51"/>
      <c r="L427" s="333">
        <v>920.7</v>
      </c>
      <c r="M427" s="333">
        <v>1564000</v>
      </c>
      <c r="N427" s="51"/>
      <c r="O427" s="51"/>
      <c r="P427" s="333">
        <v>1470.75</v>
      </c>
      <c r="Q427" s="333">
        <v>3900000</v>
      </c>
      <c r="R427" s="51"/>
      <c r="S427" s="51"/>
      <c r="T427" s="60"/>
      <c r="U427" s="60"/>
      <c r="V427" s="60"/>
      <c r="W427" s="1087" t="s">
        <v>80</v>
      </c>
      <c r="X427" s="327"/>
      <c r="Y427" s="328"/>
      <c r="Z427" s="328"/>
      <c r="AA427" s="328"/>
      <c r="AB427" s="328"/>
    </row>
    <row r="428" spans="1:29" s="184" customFormat="1" ht="16.5" customHeight="1">
      <c r="A428" s="688">
        <f t="shared" si="73"/>
        <v>317</v>
      </c>
      <c r="B428" s="697" t="s">
        <v>81</v>
      </c>
      <c r="C428" s="332">
        <f>Q428+300000</f>
        <v>5380000</v>
      </c>
      <c r="D428" s="284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333">
        <v>1915.8</v>
      </c>
      <c r="Q428" s="333">
        <v>5080000</v>
      </c>
      <c r="R428" s="51"/>
      <c r="S428" s="51"/>
      <c r="T428" s="60"/>
      <c r="U428" s="60"/>
      <c r="V428" s="60"/>
      <c r="W428" s="1087" t="s">
        <v>82</v>
      </c>
      <c r="X428" s="327"/>
      <c r="Y428" s="328"/>
      <c r="Z428" s="328"/>
      <c r="AA428" s="328"/>
      <c r="AB428" s="328"/>
    </row>
    <row r="429" spans="1:29" s="184" customFormat="1" ht="16.5" customHeight="1">
      <c r="A429" s="688">
        <f t="shared" si="73"/>
        <v>318</v>
      </c>
      <c r="B429" s="697" t="s">
        <v>83</v>
      </c>
      <c r="C429" s="332">
        <v>150000</v>
      </c>
      <c r="D429" s="284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60"/>
      <c r="W429" s="1087" t="s">
        <v>78</v>
      </c>
      <c r="X429" s="327"/>
      <c r="Y429" s="328"/>
      <c r="Z429" s="328"/>
      <c r="AA429" s="328"/>
      <c r="AB429" s="328"/>
    </row>
    <row r="430" spans="1:29" s="184" customFormat="1" ht="16.5" customHeight="1">
      <c r="A430" s="688">
        <f t="shared" si="73"/>
        <v>319</v>
      </c>
      <c r="B430" s="697" t="s">
        <v>84</v>
      </c>
      <c r="C430" s="332">
        <f>M430+Q430+S430+U430+150000</f>
        <v>900000</v>
      </c>
      <c r="D430" s="284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333">
        <v>1238.2</v>
      </c>
      <c r="Q430" s="333">
        <v>750000</v>
      </c>
      <c r="R430" s="51"/>
      <c r="S430" s="51"/>
      <c r="T430" s="51"/>
      <c r="U430" s="51"/>
      <c r="V430" s="60"/>
      <c r="W430" s="1087" t="s">
        <v>78</v>
      </c>
      <c r="X430" s="327"/>
      <c r="Y430" s="328"/>
      <c r="Z430" s="328"/>
      <c r="AA430" s="328"/>
      <c r="AB430" s="328"/>
    </row>
    <row r="431" spans="1:29" s="7" customFormat="1" ht="17.25" customHeight="1">
      <c r="A431" s="55">
        <f t="shared" si="73"/>
        <v>320</v>
      </c>
      <c r="B431" s="695" t="s">
        <v>695</v>
      </c>
      <c r="C431" s="52">
        <f>D431+K431+M431+O431+Q431+S431+U431+V431+W431+X431</f>
        <v>5072221.74</v>
      </c>
      <c r="D431" s="51">
        <f>SUM(E431:I431)</f>
        <v>0</v>
      </c>
      <c r="E431" s="51"/>
      <c r="F431" s="51"/>
      <c r="G431" s="51"/>
      <c r="H431" s="51"/>
      <c r="I431" s="51"/>
      <c r="J431" s="51"/>
      <c r="K431" s="51"/>
      <c r="L431" s="52"/>
      <c r="M431" s="52"/>
      <c r="N431" s="52"/>
      <c r="O431" s="51">
        <v>153900.32</v>
      </c>
      <c r="P431" s="52"/>
      <c r="Q431" s="52">
        <v>4918321.42</v>
      </c>
      <c r="R431" s="51"/>
      <c r="S431" s="51"/>
      <c r="T431" s="51"/>
      <c r="U431" s="51"/>
      <c r="V431" s="60"/>
      <c r="W431" s="52"/>
      <c r="X431" s="52"/>
      <c r="Y431" s="9"/>
      <c r="Z431" s="8"/>
      <c r="AA431" s="9"/>
      <c r="AB431" s="8"/>
      <c r="AC431" s="29"/>
    </row>
    <row r="432" spans="1:29" s="7" customFormat="1" ht="17.25" customHeight="1">
      <c r="A432" s="55">
        <f t="shared" si="73"/>
        <v>321</v>
      </c>
      <c r="B432" s="695" t="s">
        <v>696</v>
      </c>
      <c r="C432" s="52">
        <f>D432+K432+M432+O432+Q432+S432+U432+V432+W432+X432</f>
        <v>5306200.4000000004</v>
      </c>
      <c r="D432" s="51">
        <f>SUM(E432:I432)</f>
        <v>0</v>
      </c>
      <c r="E432" s="51"/>
      <c r="F432" s="51"/>
      <c r="G432" s="51"/>
      <c r="H432" s="51"/>
      <c r="I432" s="51"/>
      <c r="J432" s="51"/>
      <c r="K432" s="51"/>
      <c r="L432" s="52"/>
      <c r="M432" s="52"/>
      <c r="N432" s="52"/>
      <c r="O432" s="51">
        <v>497037.24</v>
      </c>
      <c r="P432" s="52"/>
      <c r="Q432" s="52">
        <v>4809163.16</v>
      </c>
      <c r="R432" s="51"/>
      <c r="S432" s="51"/>
      <c r="T432" s="51"/>
      <c r="U432" s="51"/>
      <c r="V432" s="60"/>
      <c r="W432" s="52"/>
      <c r="X432" s="52"/>
      <c r="Y432" s="9"/>
      <c r="Z432" s="8"/>
      <c r="AA432" s="9"/>
      <c r="AB432" s="8"/>
      <c r="AC432" s="29"/>
    </row>
    <row r="433" spans="1:29" s="7" customFormat="1" ht="17.25" customHeight="1">
      <c r="A433" s="55">
        <f t="shared" si="73"/>
        <v>322</v>
      </c>
      <c r="B433" s="695" t="s">
        <v>697</v>
      </c>
      <c r="C433" s="52">
        <f>D433+K433+M433+O433+Q433+S433+U433+V433+W433+X433</f>
        <v>5953903.5800000001</v>
      </c>
      <c r="D433" s="51">
        <f>SUM(E433:I433)</f>
        <v>0</v>
      </c>
      <c r="E433" s="51"/>
      <c r="F433" s="51"/>
      <c r="G433" s="51"/>
      <c r="H433" s="51"/>
      <c r="I433" s="51"/>
      <c r="J433" s="51"/>
      <c r="K433" s="51"/>
      <c r="L433" s="52"/>
      <c r="M433" s="52"/>
      <c r="N433" s="52"/>
      <c r="O433" s="51">
        <v>1261493.1599999999</v>
      </c>
      <c r="P433" s="52"/>
      <c r="Q433" s="52">
        <v>4692410.42</v>
      </c>
      <c r="R433" s="51"/>
      <c r="S433" s="51"/>
      <c r="T433" s="51"/>
      <c r="U433" s="51"/>
      <c r="V433" s="60"/>
      <c r="W433" s="52"/>
      <c r="X433" s="52"/>
      <c r="Y433" s="9"/>
      <c r="Z433" s="8"/>
      <c r="AA433" s="8"/>
      <c r="AB433" s="8"/>
      <c r="AC433" s="28"/>
    </row>
    <row r="434" spans="1:29" s="184" customFormat="1" ht="16.5" customHeight="1">
      <c r="A434" s="688">
        <f t="shared" si="73"/>
        <v>323</v>
      </c>
      <c r="B434" s="697" t="s">
        <v>85</v>
      </c>
      <c r="C434" s="332">
        <f>M434+Q434+S434+U434</f>
        <v>1093094</v>
      </c>
      <c r="D434" s="284"/>
      <c r="E434" s="51"/>
      <c r="F434" s="51"/>
      <c r="G434" s="51"/>
      <c r="H434" s="51"/>
      <c r="I434" s="51"/>
      <c r="J434" s="51"/>
      <c r="K434" s="51"/>
      <c r="L434" s="333">
        <v>1174.4000000000001</v>
      </c>
      <c r="M434" s="333">
        <v>1093094</v>
      </c>
      <c r="N434" s="51"/>
      <c r="O434" s="51"/>
      <c r="P434" s="51"/>
      <c r="Q434" s="51"/>
      <c r="R434" s="51"/>
      <c r="S434" s="51"/>
      <c r="T434" s="51"/>
      <c r="U434" s="51"/>
      <c r="V434" s="60"/>
      <c r="W434" s="43"/>
      <c r="X434" s="327"/>
      <c r="Y434" s="328"/>
      <c r="Z434" s="328"/>
      <c r="AA434" s="328"/>
      <c r="AB434" s="328"/>
    </row>
    <row r="435" spans="1:29" s="184" customFormat="1" ht="16.5" customHeight="1">
      <c r="A435" s="688">
        <f t="shared" si="73"/>
        <v>324</v>
      </c>
      <c r="B435" s="697" t="s">
        <v>86</v>
      </c>
      <c r="C435" s="332">
        <f>M435+Q435+S435+U435</f>
        <v>1507309</v>
      </c>
      <c r="D435" s="284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333">
        <v>2046.65</v>
      </c>
      <c r="U435" s="333">
        <v>1507309</v>
      </c>
      <c r="V435" s="60"/>
      <c r="W435" s="43"/>
      <c r="X435" s="327"/>
      <c r="Y435" s="328"/>
      <c r="Z435" s="328"/>
      <c r="AA435" s="328"/>
      <c r="AB435" s="328"/>
    </row>
    <row r="436" spans="1:29" s="184" customFormat="1" ht="16.5" customHeight="1">
      <c r="A436" s="688">
        <f t="shared" si="73"/>
        <v>325</v>
      </c>
      <c r="B436" s="912" t="s">
        <v>87</v>
      </c>
      <c r="C436" s="332">
        <v>350000</v>
      </c>
      <c r="D436" s="284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60"/>
      <c r="W436" s="1087" t="s">
        <v>88</v>
      </c>
      <c r="X436" s="327"/>
      <c r="Y436" s="328"/>
      <c r="Z436" s="328"/>
      <c r="AA436" s="328"/>
      <c r="AB436" s="328"/>
    </row>
    <row r="437" spans="1:29" s="184" customFormat="1" ht="16.5" customHeight="1">
      <c r="A437" s="688">
        <f t="shared" si="73"/>
        <v>326</v>
      </c>
      <c r="B437" s="912" t="s">
        <v>89</v>
      </c>
      <c r="C437" s="332">
        <v>350000</v>
      </c>
      <c r="D437" s="284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60"/>
      <c r="W437" s="1087" t="s">
        <v>88</v>
      </c>
      <c r="X437" s="327"/>
      <c r="Y437" s="328"/>
      <c r="Z437" s="328"/>
      <c r="AA437" s="328"/>
      <c r="AB437" s="328"/>
    </row>
    <row r="438" spans="1:29" s="184" customFormat="1" ht="16.5" customHeight="1">
      <c r="A438" s="688">
        <f t="shared" si="73"/>
        <v>327</v>
      </c>
      <c r="B438" s="697" t="s">
        <v>90</v>
      </c>
      <c r="C438" s="332">
        <v>200000</v>
      </c>
      <c r="D438" s="284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60"/>
      <c r="W438" s="1087" t="s">
        <v>91</v>
      </c>
      <c r="X438" s="327"/>
      <c r="Y438" s="328"/>
      <c r="Z438" s="328"/>
      <c r="AA438" s="328"/>
      <c r="AB438" s="328"/>
    </row>
    <row r="439" spans="1:29" s="7" customFormat="1" ht="17.25" customHeight="1">
      <c r="A439" s="55">
        <f t="shared" si="73"/>
        <v>328</v>
      </c>
      <c r="B439" s="695" t="s">
        <v>698</v>
      </c>
      <c r="C439" s="52">
        <f>D439+K439+M439+O439+Q439+S439+U439+V439+W439+X439</f>
        <v>4828741.72</v>
      </c>
      <c r="D439" s="51">
        <f>SUM(E439:I439)</f>
        <v>0</v>
      </c>
      <c r="E439" s="51"/>
      <c r="F439" s="51"/>
      <c r="G439" s="51"/>
      <c r="H439" s="51"/>
      <c r="I439" s="51"/>
      <c r="J439" s="51"/>
      <c r="K439" s="51"/>
      <c r="L439" s="52"/>
      <c r="M439" s="52"/>
      <c r="N439" s="52"/>
      <c r="O439" s="51">
        <v>323357.76</v>
      </c>
      <c r="P439" s="52"/>
      <c r="Q439" s="52">
        <v>4505383.96</v>
      </c>
      <c r="R439" s="51"/>
      <c r="S439" s="51"/>
      <c r="T439" s="51"/>
      <c r="U439" s="51"/>
      <c r="V439" s="60"/>
      <c r="W439" s="52"/>
      <c r="X439" s="52"/>
      <c r="Y439" s="9"/>
      <c r="Z439" s="8"/>
      <c r="AA439" s="8"/>
      <c r="AB439" s="8"/>
      <c r="AC439" s="28"/>
    </row>
    <row r="440" spans="1:29" s="7" customFormat="1" ht="17.25" customHeight="1">
      <c r="A440" s="55">
        <f t="shared" si="73"/>
        <v>329</v>
      </c>
      <c r="B440" s="695" t="s">
        <v>699</v>
      </c>
      <c r="C440" s="52">
        <f>D440+K440+M440+O440+Q440+S440+U440+V440+W440+X440</f>
        <v>5262333.46</v>
      </c>
      <c r="D440" s="51">
        <f>SUM(E440:I440)</f>
        <v>0</v>
      </c>
      <c r="E440" s="51"/>
      <c r="F440" s="51"/>
      <c r="G440" s="51"/>
      <c r="H440" s="51"/>
      <c r="I440" s="51"/>
      <c r="J440" s="51"/>
      <c r="K440" s="51"/>
      <c r="L440" s="51"/>
      <c r="M440" s="52"/>
      <c r="N440" s="51"/>
      <c r="O440" s="51">
        <v>379607.92</v>
      </c>
      <c r="P440" s="51"/>
      <c r="Q440" s="51">
        <v>4882725.54</v>
      </c>
      <c r="R440" s="51"/>
      <c r="S440" s="51"/>
      <c r="T440" s="60"/>
      <c r="U440" s="60"/>
      <c r="V440" s="52"/>
      <c r="W440" s="52"/>
      <c r="X440" s="52"/>
      <c r="Y440" s="9"/>
      <c r="Z440" s="8"/>
      <c r="AA440" s="5"/>
      <c r="AB440" s="8"/>
      <c r="AC440" s="28"/>
    </row>
    <row r="441" spans="1:29" s="184" customFormat="1" ht="16.5" customHeight="1">
      <c r="A441" s="688">
        <f t="shared" si="73"/>
        <v>330</v>
      </c>
      <c r="B441" s="697" t="s">
        <v>92</v>
      </c>
      <c r="C441" s="332">
        <v>500000</v>
      </c>
      <c r="D441" s="284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60"/>
      <c r="W441" s="1087" t="s">
        <v>93</v>
      </c>
      <c r="X441" s="327"/>
      <c r="Y441" s="328"/>
      <c r="Z441" s="328"/>
      <c r="AA441" s="328"/>
      <c r="AB441" s="328"/>
    </row>
    <row r="442" spans="1:29" s="184" customFormat="1" ht="16.5" customHeight="1">
      <c r="A442" s="688">
        <f t="shared" si="73"/>
        <v>331</v>
      </c>
      <c r="B442" s="697" t="s">
        <v>94</v>
      </c>
      <c r="C442" s="332">
        <f>M442+Q442+S442+U442+300000</f>
        <v>5022600</v>
      </c>
      <c r="D442" s="284"/>
      <c r="E442" s="51"/>
      <c r="F442" s="51"/>
      <c r="G442" s="51"/>
      <c r="H442" s="51"/>
      <c r="I442" s="51"/>
      <c r="J442" s="51"/>
      <c r="K442" s="51"/>
      <c r="L442" s="333">
        <v>830</v>
      </c>
      <c r="M442" s="333">
        <v>2076000</v>
      </c>
      <c r="N442" s="51"/>
      <c r="O442" s="51"/>
      <c r="P442" s="333">
        <v>1203</v>
      </c>
      <c r="Q442" s="333">
        <f>P442*2200</f>
        <v>2646600</v>
      </c>
      <c r="R442" s="51"/>
      <c r="S442" s="51"/>
      <c r="T442" s="51"/>
      <c r="U442" s="51"/>
      <c r="V442" s="60"/>
      <c r="W442" s="1087" t="s">
        <v>91</v>
      </c>
      <c r="X442" s="327"/>
      <c r="Y442" s="328"/>
      <c r="Z442" s="328"/>
      <c r="AA442" s="328"/>
      <c r="AB442" s="328"/>
    </row>
    <row r="443" spans="1:29" s="184" customFormat="1" ht="16.5" customHeight="1">
      <c r="A443" s="688">
        <f t="shared" si="73"/>
        <v>332</v>
      </c>
      <c r="B443" s="697" t="s">
        <v>95</v>
      </c>
      <c r="C443" s="332">
        <f>M443+Q443+S443+U443+300000</f>
        <v>5068800</v>
      </c>
      <c r="D443" s="284"/>
      <c r="E443" s="51"/>
      <c r="F443" s="51"/>
      <c r="G443" s="51"/>
      <c r="H443" s="51"/>
      <c r="I443" s="51"/>
      <c r="J443" s="51"/>
      <c r="K443" s="51"/>
      <c r="L443" s="333">
        <v>842</v>
      </c>
      <c r="M443" s="333">
        <v>2102400</v>
      </c>
      <c r="N443" s="51"/>
      <c r="O443" s="51"/>
      <c r="P443" s="333">
        <v>1212</v>
      </c>
      <c r="Q443" s="333">
        <f>P443*2200</f>
        <v>2666400</v>
      </c>
      <c r="R443" s="51"/>
      <c r="S443" s="51"/>
      <c r="T443" s="51"/>
      <c r="U443" s="51"/>
      <c r="V443" s="60"/>
      <c r="W443" s="1087" t="s">
        <v>91</v>
      </c>
      <c r="X443" s="327"/>
      <c r="Y443" s="328"/>
      <c r="Z443" s="328"/>
      <c r="AA443" s="328"/>
      <c r="AB443" s="328"/>
    </row>
    <row r="444" spans="1:29" s="184" customFormat="1" ht="16.5" customHeight="1">
      <c r="A444" s="688">
        <f t="shared" si="73"/>
        <v>333</v>
      </c>
      <c r="B444" s="912" t="s">
        <v>96</v>
      </c>
      <c r="C444" s="332">
        <f>M444+Q444+S444+U444+500000</f>
        <v>5266400</v>
      </c>
      <c r="D444" s="284"/>
      <c r="E444" s="51"/>
      <c r="F444" s="51"/>
      <c r="G444" s="51"/>
      <c r="H444" s="51"/>
      <c r="I444" s="51"/>
      <c r="J444" s="51"/>
      <c r="K444" s="51"/>
      <c r="L444" s="333">
        <v>841</v>
      </c>
      <c r="M444" s="333">
        <v>2100000</v>
      </c>
      <c r="N444" s="51"/>
      <c r="O444" s="51"/>
      <c r="P444" s="333">
        <v>1212</v>
      </c>
      <c r="Q444" s="333">
        <f>P444*2200</f>
        <v>2666400</v>
      </c>
      <c r="R444" s="51"/>
      <c r="S444" s="51"/>
      <c r="T444" s="51"/>
      <c r="U444" s="51"/>
      <c r="V444" s="60"/>
      <c r="W444" s="1087" t="s">
        <v>97</v>
      </c>
      <c r="X444" s="327"/>
      <c r="Y444" s="328"/>
      <c r="Z444" s="328"/>
      <c r="AA444" s="328"/>
      <c r="AB444" s="328"/>
    </row>
    <row r="445" spans="1:29" s="184" customFormat="1" ht="16.5" customHeight="1">
      <c r="A445" s="688">
        <f t="shared" si="73"/>
        <v>334</v>
      </c>
      <c r="B445" s="912" t="s">
        <v>98</v>
      </c>
      <c r="C445" s="332">
        <v>250000</v>
      </c>
      <c r="D445" s="284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60"/>
      <c r="W445" s="1087" t="s">
        <v>91</v>
      </c>
      <c r="X445" s="327"/>
      <c r="Y445" s="328"/>
      <c r="Z445" s="328"/>
      <c r="AA445" s="328"/>
      <c r="AB445" s="328"/>
    </row>
    <row r="446" spans="1:29" s="184" customFormat="1" ht="16.5" customHeight="1">
      <c r="A446" s="688">
        <f t="shared" si="73"/>
        <v>335</v>
      </c>
      <c r="B446" s="912" t="s">
        <v>99</v>
      </c>
      <c r="C446" s="332">
        <f>M446+Q446+S446+U446+350000</f>
        <v>2693163</v>
      </c>
      <c r="D446" s="284"/>
      <c r="E446" s="51"/>
      <c r="F446" s="51"/>
      <c r="G446" s="51"/>
      <c r="H446" s="51"/>
      <c r="I446" s="51"/>
      <c r="J446" s="51"/>
      <c r="K446" s="51"/>
      <c r="L446" s="333">
        <v>283.91000000000003</v>
      </c>
      <c r="M446" s="333">
        <f>L446*3500</f>
        <v>993685.00000000012</v>
      </c>
      <c r="N446" s="51"/>
      <c r="O446" s="51"/>
      <c r="P446" s="333">
        <v>346.02</v>
      </c>
      <c r="Q446" s="333">
        <f>P446*3900</f>
        <v>1349478</v>
      </c>
      <c r="R446" s="51"/>
      <c r="S446" s="51"/>
      <c r="T446" s="51"/>
      <c r="U446" s="51"/>
      <c r="V446" s="60"/>
      <c r="W446" s="1087" t="s">
        <v>100</v>
      </c>
      <c r="X446" s="327"/>
      <c r="Y446" s="328"/>
      <c r="Z446" s="328"/>
      <c r="AA446" s="328"/>
      <c r="AB446" s="328"/>
    </row>
    <row r="447" spans="1:29" s="7" customFormat="1" ht="17.25" customHeight="1">
      <c r="A447" s="55">
        <f t="shared" si="73"/>
        <v>336</v>
      </c>
      <c r="B447" s="695" t="s">
        <v>616</v>
      </c>
      <c r="C447" s="52">
        <f t="shared" ref="C447:C452" si="74">D447+K447+M447+O447+Q447+S447+U447+V447+W447+X447</f>
        <v>8751526.4399999995</v>
      </c>
      <c r="D447" s="51">
        <f t="shared" ref="D447:D452" si="75">SUM(E447:I447)</f>
        <v>1278643.56</v>
      </c>
      <c r="E447" s="51">
        <v>1278643.56</v>
      </c>
      <c r="F447" s="51"/>
      <c r="G447" s="51"/>
      <c r="H447" s="51"/>
      <c r="I447" s="51"/>
      <c r="J447" s="51"/>
      <c r="K447" s="51"/>
      <c r="L447" s="51"/>
      <c r="M447" s="52"/>
      <c r="N447" s="51"/>
      <c r="O447" s="51">
        <v>332402.65999999997</v>
      </c>
      <c r="P447" s="51"/>
      <c r="Q447" s="52">
        <v>7140480.2199999997</v>
      </c>
      <c r="R447" s="51"/>
      <c r="S447" s="51"/>
      <c r="T447" s="51"/>
      <c r="U447" s="51"/>
      <c r="V447" s="51"/>
      <c r="W447" s="51"/>
      <c r="X447" s="51"/>
      <c r="Y447" s="9"/>
      <c r="Z447" s="8"/>
      <c r="AA447" s="5"/>
      <c r="AB447" s="8"/>
      <c r="AC447" s="28"/>
    </row>
    <row r="448" spans="1:29" s="7" customFormat="1" ht="17.25" customHeight="1">
      <c r="A448" s="55">
        <f t="shared" si="73"/>
        <v>337</v>
      </c>
      <c r="B448" s="695" t="s">
        <v>617</v>
      </c>
      <c r="C448" s="52">
        <f t="shared" si="74"/>
        <v>1441854.98</v>
      </c>
      <c r="D448" s="51">
        <f t="shared" si="75"/>
        <v>1441854.98</v>
      </c>
      <c r="E448" s="51">
        <v>194210.3</v>
      </c>
      <c r="F448" s="51">
        <v>798476.5</v>
      </c>
      <c r="G448" s="51">
        <v>132692.18</v>
      </c>
      <c r="H448" s="51">
        <v>173730.22</v>
      </c>
      <c r="I448" s="51">
        <v>142745.78</v>
      </c>
      <c r="J448" s="51"/>
      <c r="K448" s="51"/>
      <c r="L448" s="51"/>
      <c r="M448" s="52"/>
      <c r="N448" s="51"/>
      <c r="O448" s="51"/>
      <c r="P448" s="51"/>
      <c r="Q448" s="52"/>
      <c r="R448" s="51"/>
      <c r="S448" s="51"/>
      <c r="T448" s="51"/>
      <c r="U448" s="51"/>
      <c r="V448" s="60"/>
      <c r="W448" s="51"/>
      <c r="X448" s="51"/>
      <c r="Y448" s="9"/>
      <c r="Z448" s="8"/>
      <c r="AA448" s="8"/>
      <c r="AB448" s="8"/>
      <c r="AC448" s="28"/>
    </row>
    <row r="449" spans="1:29" s="7" customFormat="1" ht="17.25" customHeight="1">
      <c r="A449" s="55">
        <f t="shared" si="73"/>
        <v>338</v>
      </c>
      <c r="B449" s="695" t="s">
        <v>618</v>
      </c>
      <c r="C449" s="52">
        <f t="shared" si="74"/>
        <v>2422625.0700000003</v>
      </c>
      <c r="D449" s="51">
        <f t="shared" si="75"/>
        <v>1140898.45</v>
      </c>
      <c r="E449" s="51">
        <v>1140898.45</v>
      </c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>
        <v>1281726.6200000001</v>
      </c>
      <c r="R449" s="51"/>
      <c r="S449" s="51"/>
      <c r="T449" s="51"/>
      <c r="U449" s="51"/>
      <c r="V449" s="60"/>
      <c r="W449" s="51"/>
      <c r="X449" s="51"/>
      <c r="Y449" s="9"/>
      <c r="Z449" s="8"/>
      <c r="AA449" s="5"/>
      <c r="AB449" s="8"/>
      <c r="AC449" s="28"/>
    </row>
    <row r="450" spans="1:29" s="7" customFormat="1" ht="17.25" customHeight="1">
      <c r="A450" s="55">
        <f t="shared" si="73"/>
        <v>339</v>
      </c>
      <c r="B450" s="695" t="s">
        <v>619</v>
      </c>
      <c r="C450" s="52">
        <f t="shared" si="74"/>
        <v>3010598.84</v>
      </c>
      <c r="D450" s="51">
        <f t="shared" si="75"/>
        <v>0</v>
      </c>
      <c r="E450" s="51"/>
      <c r="F450" s="51"/>
      <c r="G450" s="51"/>
      <c r="H450" s="51"/>
      <c r="I450" s="51"/>
      <c r="J450" s="51"/>
      <c r="K450" s="51"/>
      <c r="L450" s="51"/>
      <c r="M450" s="52"/>
      <c r="N450" s="51"/>
      <c r="O450" s="51">
        <v>377356.92</v>
      </c>
      <c r="P450" s="51"/>
      <c r="Q450" s="51">
        <v>2633241.92</v>
      </c>
      <c r="R450" s="51"/>
      <c r="S450" s="51"/>
      <c r="T450" s="51"/>
      <c r="U450" s="52"/>
      <c r="V450" s="60"/>
      <c r="W450" s="52"/>
      <c r="X450" s="52"/>
      <c r="Y450" s="9"/>
      <c r="Z450" s="8"/>
      <c r="AA450" s="5"/>
      <c r="AB450" s="8"/>
      <c r="AC450" s="28"/>
    </row>
    <row r="451" spans="1:29" s="7" customFormat="1" ht="17.25" customHeight="1">
      <c r="A451" s="55">
        <f t="shared" si="73"/>
        <v>340</v>
      </c>
      <c r="B451" s="695" t="s">
        <v>620</v>
      </c>
      <c r="C451" s="52">
        <f t="shared" si="74"/>
        <v>14937336.98</v>
      </c>
      <c r="D451" s="51">
        <f t="shared" si="75"/>
        <v>1849022.62</v>
      </c>
      <c r="E451" s="51">
        <v>1849022.62</v>
      </c>
      <c r="F451" s="51"/>
      <c r="G451" s="51"/>
      <c r="H451" s="51"/>
      <c r="I451" s="51"/>
      <c r="J451" s="51"/>
      <c r="K451" s="51"/>
      <c r="L451" s="51"/>
      <c r="M451" s="52"/>
      <c r="N451" s="51"/>
      <c r="O451" s="51">
        <v>5532092.3200000003</v>
      </c>
      <c r="P451" s="51"/>
      <c r="Q451" s="51">
        <v>7556222.04</v>
      </c>
      <c r="R451" s="51"/>
      <c r="S451" s="51"/>
      <c r="T451" s="51"/>
      <c r="U451" s="51"/>
      <c r="V451" s="60"/>
      <c r="W451" s="51"/>
      <c r="X451" s="51"/>
      <c r="Y451" s="9"/>
      <c r="Z451" s="8"/>
      <c r="AA451" s="5"/>
      <c r="AB451" s="8"/>
      <c r="AC451" s="28"/>
    </row>
    <row r="452" spans="1:29" s="7" customFormat="1" ht="17.25" customHeight="1">
      <c r="A452" s="55">
        <f t="shared" si="73"/>
        <v>341</v>
      </c>
      <c r="B452" s="695" t="s">
        <v>652</v>
      </c>
      <c r="C452" s="52">
        <f t="shared" si="74"/>
        <v>6100171.3699999992</v>
      </c>
      <c r="D452" s="51">
        <f t="shared" si="75"/>
        <v>535419.49</v>
      </c>
      <c r="E452" s="51">
        <v>535419.49</v>
      </c>
      <c r="F452" s="51"/>
      <c r="G452" s="51"/>
      <c r="H452" s="51"/>
      <c r="I452" s="51"/>
      <c r="J452" s="51"/>
      <c r="K452" s="51"/>
      <c r="L452" s="51"/>
      <c r="M452" s="52">
        <v>3664024.4</v>
      </c>
      <c r="N452" s="51"/>
      <c r="O452" s="51"/>
      <c r="P452" s="51"/>
      <c r="Q452" s="51">
        <v>1900727.48</v>
      </c>
      <c r="R452" s="51"/>
      <c r="S452" s="51"/>
      <c r="T452" s="51"/>
      <c r="U452" s="51"/>
      <c r="V452" s="60"/>
      <c r="W452" s="51"/>
      <c r="X452" s="51"/>
      <c r="Y452" s="9"/>
      <c r="Z452" s="8"/>
      <c r="AA452" s="5"/>
      <c r="AB452" s="8"/>
      <c r="AC452" s="28"/>
    </row>
    <row r="453" spans="1:29" s="184" customFormat="1" ht="16.5" customHeight="1">
      <c r="A453" s="688">
        <f t="shared" si="73"/>
        <v>342</v>
      </c>
      <c r="B453" s="912" t="s">
        <v>101</v>
      </c>
      <c r="C453" s="332">
        <f>M453+Q453+S453+U453+350000</f>
        <v>3470000</v>
      </c>
      <c r="D453" s="284"/>
      <c r="E453" s="51"/>
      <c r="F453" s="51"/>
      <c r="G453" s="51"/>
      <c r="H453" s="51"/>
      <c r="I453" s="51"/>
      <c r="J453" s="51"/>
      <c r="K453" s="51"/>
      <c r="L453" s="51">
        <v>418.5</v>
      </c>
      <c r="M453" s="51">
        <v>1250000</v>
      </c>
      <c r="N453" s="51"/>
      <c r="O453" s="51"/>
      <c r="P453" s="51">
        <v>541.36</v>
      </c>
      <c r="Q453" s="51">
        <v>1870000</v>
      </c>
      <c r="R453" s="51"/>
      <c r="S453" s="51"/>
      <c r="T453" s="51"/>
      <c r="U453" s="51"/>
      <c r="V453" s="60"/>
      <c r="W453" s="43" t="s">
        <v>102</v>
      </c>
      <c r="X453" s="327"/>
      <c r="Y453" s="328"/>
      <c r="Z453" s="328"/>
      <c r="AA453" s="328"/>
      <c r="AB453" s="328"/>
    </row>
    <row r="454" spans="1:29" s="184" customFormat="1" ht="16.5" customHeight="1">
      <c r="A454" s="688">
        <f t="shared" si="73"/>
        <v>343</v>
      </c>
      <c r="B454" s="912" t="s">
        <v>103</v>
      </c>
      <c r="C454" s="332">
        <f>M454+Q454+S454+U454+450000</f>
        <v>2370000</v>
      </c>
      <c r="D454" s="284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>
        <v>626.54</v>
      </c>
      <c r="Q454" s="51">
        <v>1920000</v>
      </c>
      <c r="R454" s="51"/>
      <c r="S454" s="51"/>
      <c r="T454" s="51"/>
      <c r="U454" s="51"/>
      <c r="V454" s="60"/>
      <c r="W454" s="43" t="s">
        <v>104</v>
      </c>
      <c r="X454" s="327"/>
      <c r="Y454" s="328"/>
      <c r="Z454" s="328"/>
      <c r="AA454" s="328"/>
      <c r="AB454" s="328"/>
    </row>
    <row r="455" spans="1:29" s="184" customFormat="1" ht="16.5" customHeight="1">
      <c r="A455" s="688">
        <f>A454+1</f>
        <v>344</v>
      </c>
      <c r="B455" s="912" t="s">
        <v>105</v>
      </c>
      <c r="C455" s="332">
        <f>M455+Q455+S455+U455+450000</f>
        <v>3160000</v>
      </c>
      <c r="D455" s="284"/>
      <c r="E455" s="51"/>
      <c r="F455" s="51"/>
      <c r="G455" s="51"/>
      <c r="H455" s="51"/>
      <c r="I455" s="51"/>
      <c r="J455" s="51"/>
      <c r="K455" s="51"/>
      <c r="L455" s="51">
        <v>279.58999999999997</v>
      </c>
      <c r="M455" s="51">
        <v>1400000</v>
      </c>
      <c r="N455" s="51"/>
      <c r="O455" s="51"/>
      <c r="P455" s="51">
        <v>392.74</v>
      </c>
      <c r="Q455" s="51">
        <v>1310000</v>
      </c>
      <c r="R455" s="51"/>
      <c r="S455" s="51"/>
      <c r="T455" s="51"/>
      <c r="U455" s="51"/>
      <c r="V455" s="60"/>
      <c r="W455" s="43" t="s">
        <v>104</v>
      </c>
      <c r="X455" s="327"/>
      <c r="Y455" s="328"/>
      <c r="Z455" s="328"/>
      <c r="AA455" s="328"/>
      <c r="AB455" s="328"/>
    </row>
    <row r="456" spans="1:29" s="184" customFormat="1" ht="16.5" customHeight="1">
      <c r="A456" s="688">
        <f t="shared" si="73"/>
        <v>345</v>
      </c>
      <c r="B456" s="697" t="s">
        <v>106</v>
      </c>
      <c r="C456" s="332">
        <f>M456+Q456+S456+U456+300000</f>
        <v>950000</v>
      </c>
      <c r="D456" s="284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>
        <v>3155.42</v>
      </c>
      <c r="Q456" s="51">
        <v>650000</v>
      </c>
      <c r="R456" s="51"/>
      <c r="S456" s="51"/>
      <c r="T456" s="51"/>
      <c r="U456" s="51"/>
      <c r="V456" s="60"/>
      <c r="W456" s="43" t="s">
        <v>80</v>
      </c>
      <c r="X456" s="327"/>
      <c r="Y456" s="328"/>
      <c r="Z456" s="328"/>
      <c r="AA456" s="328"/>
      <c r="AB456" s="328"/>
    </row>
    <row r="457" spans="1:29" s="184" customFormat="1" ht="16.5" customHeight="1">
      <c r="A457" s="688">
        <f t="shared" si="73"/>
        <v>346</v>
      </c>
      <c r="B457" s="912" t="s">
        <v>107</v>
      </c>
      <c r="C457" s="332">
        <f>M457+Q457+S457+U457+450000</f>
        <v>3200000</v>
      </c>
      <c r="D457" s="284"/>
      <c r="E457" s="51"/>
      <c r="F457" s="51"/>
      <c r="G457" s="51"/>
      <c r="H457" s="51"/>
      <c r="I457" s="51"/>
      <c r="J457" s="51"/>
      <c r="K457" s="51"/>
      <c r="L457" s="51">
        <v>446.85</v>
      </c>
      <c r="M457" s="51">
        <v>1400000</v>
      </c>
      <c r="N457" s="51"/>
      <c r="O457" s="51"/>
      <c r="P457" s="51">
        <v>500</v>
      </c>
      <c r="Q457" s="51">
        <v>1350000</v>
      </c>
      <c r="R457" s="51"/>
      <c r="S457" s="51"/>
      <c r="T457" s="51"/>
      <c r="U457" s="51"/>
      <c r="V457" s="60"/>
      <c r="W457" s="43" t="s">
        <v>108</v>
      </c>
      <c r="X457" s="327"/>
      <c r="Y457" s="328"/>
      <c r="Z457" s="328"/>
      <c r="AA457" s="328"/>
      <c r="AB457" s="328"/>
    </row>
    <row r="458" spans="1:29" s="184" customFormat="1" ht="16.5" customHeight="1">
      <c r="A458" s="688">
        <f t="shared" si="73"/>
        <v>347</v>
      </c>
      <c r="B458" s="927" t="s">
        <v>109</v>
      </c>
      <c r="C458" s="332">
        <v>250000</v>
      </c>
      <c r="D458" s="325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29" t="s">
        <v>80</v>
      </c>
      <c r="X458" s="327"/>
      <c r="Y458" s="328"/>
      <c r="Z458" s="328"/>
      <c r="AA458" s="328"/>
      <c r="AB458" s="328"/>
    </row>
    <row r="459" spans="1:29" s="184" customFormat="1" ht="16.5" customHeight="1">
      <c r="A459" s="688">
        <f t="shared" si="73"/>
        <v>348</v>
      </c>
      <c r="B459" s="912" t="s">
        <v>110</v>
      </c>
      <c r="C459" s="322">
        <f>500000+M459+Q459</f>
        <v>2803600</v>
      </c>
      <c r="D459" s="284"/>
      <c r="E459" s="51"/>
      <c r="F459" s="51"/>
      <c r="G459" s="51"/>
      <c r="H459" s="51"/>
      <c r="I459" s="51"/>
      <c r="J459" s="51"/>
      <c r="K459" s="51"/>
      <c r="L459" s="51">
        <v>367.17</v>
      </c>
      <c r="M459" s="51">
        <v>1150000</v>
      </c>
      <c r="N459" s="51"/>
      <c r="O459" s="51"/>
      <c r="P459" s="51">
        <v>427.25</v>
      </c>
      <c r="Q459" s="51">
        <v>1153600</v>
      </c>
      <c r="R459" s="51"/>
      <c r="S459" s="51"/>
      <c r="T459" s="51"/>
      <c r="U459" s="51"/>
      <c r="V459" s="60"/>
      <c r="W459" s="43" t="s">
        <v>111</v>
      </c>
      <c r="X459" s="327"/>
      <c r="Y459" s="328"/>
      <c r="Z459" s="328"/>
      <c r="AA459" s="328"/>
      <c r="AB459" s="328"/>
    </row>
    <row r="460" spans="1:29" s="184" customFormat="1" ht="16.5" customHeight="1">
      <c r="A460" s="688">
        <f t="shared" si="73"/>
        <v>349</v>
      </c>
      <c r="B460" s="697" t="s">
        <v>112</v>
      </c>
      <c r="C460" s="332">
        <f>M460+Q460+S460+U473+250000</f>
        <v>850000</v>
      </c>
      <c r="D460" s="284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>
        <v>1122.8800000000001</v>
      </c>
      <c r="Q460" s="51">
        <v>600000</v>
      </c>
      <c r="R460" s="51"/>
      <c r="S460" s="51"/>
      <c r="T460" s="51"/>
      <c r="U460" s="51"/>
      <c r="V460" s="60"/>
      <c r="W460" s="43" t="s">
        <v>80</v>
      </c>
      <c r="X460" s="327"/>
      <c r="Y460" s="328"/>
      <c r="Z460" s="328"/>
      <c r="AA460" s="328"/>
      <c r="AB460" s="328"/>
    </row>
    <row r="461" spans="1:29" s="184" customFormat="1" ht="16.5" customHeight="1">
      <c r="A461" s="688">
        <f t="shared" si="73"/>
        <v>350</v>
      </c>
      <c r="B461" s="927" t="s">
        <v>113</v>
      </c>
      <c r="C461" s="332">
        <v>250000</v>
      </c>
      <c r="D461" s="325"/>
      <c r="E461" s="331"/>
      <c r="F461" s="331"/>
      <c r="G461" s="331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29" t="s">
        <v>80</v>
      </c>
      <c r="X461" s="327"/>
      <c r="Y461" s="328"/>
      <c r="Z461" s="328"/>
      <c r="AA461" s="328"/>
      <c r="AB461" s="328"/>
    </row>
    <row r="462" spans="1:29" s="184" customFormat="1" ht="16.5" customHeight="1">
      <c r="A462" s="688">
        <f t="shared" si="73"/>
        <v>351</v>
      </c>
      <c r="B462" s="697" t="s">
        <v>114</v>
      </c>
      <c r="C462" s="332">
        <f>M462+Q462+S462+U462+250000</f>
        <v>960000</v>
      </c>
      <c r="D462" s="284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>
        <v>1760.92</v>
      </c>
      <c r="Q462" s="51">
        <v>710000</v>
      </c>
      <c r="R462" s="51"/>
      <c r="S462" s="51"/>
      <c r="T462" s="51"/>
      <c r="U462" s="51"/>
      <c r="V462" s="60"/>
      <c r="W462" s="43" t="s">
        <v>80</v>
      </c>
      <c r="X462" s="327"/>
      <c r="Y462" s="328"/>
      <c r="Z462" s="328"/>
      <c r="AA462" s="328"/>
      <c r="AB462" s="328"/>
    </row>
    <row r="463" spans="1:29" s="184" customFormat="1" ht="16.5" customHeight="1">
      <c r="A463" s="688">
        <f t="shared" si="73"/>
        <v>352</v>
      </c>
      <c r="B463" s="697" t="s">
        <v>115</v>
      </c>
      <c r="C463" s="332">
        <f>Q463+200000</f>
        <v>6129600</v>
      </c>
      <c r="D463" s="284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>
        <v>1853</v>
      </c>
      <c r="Q463" s="51">
        <f>P463*3200</f>
        <v>5929600</v>
      </c>
      <c r="R463" s="51"/>
      <c r="S463" s="51"/>
      <c r="T463" s="51"/>
      <c r="U463" s="51"/>
      <c r="V463" s="60"/>
      <c r="W463" s="43" t="s">
        <v>82</v>
      </c>
      <c r="X463" s="327"/>
      <c r="Y463" s="328"/>
      <c r="Z463" s="328"/>
      <c r="AA463" s="328"/>
      <c r="AB463" s="328"/>
    </row>
    <row r="464" spans="1:29" s="184" customFormat="1" ht="16.5" customHeight="1">
      <c r="A464" s="688">
        <f t="shared" si="73"/>
        <v>353</v>
      </c>
      <c r="B464" s="697" t="s">
        <v>116</v>
      </c>
      <c r="C464" s="332">
        <f>M464+Q464+S464+U464+250000</f>
        <v>250000</v>
      </c>
      <c r="D464" s="284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60"/>
      <c r="W464" s="43" t="s">
        <v>80</v>
      </c>
      <c r="X464" s="327"/>
      <c r="Y464" s="328"/>
      <c r="Z464" s="328"/>
      <c r="AA464" s="328"/>
      <c r="AB464" s="328"/>
    </row>
    <row r="465" spans="1:29" s="184" customFormat="1" ht="16.5" customHeight="1">
      <c r="A465" s="688">
        <f t="shared" si="73"/>
        <v>354</v>
      </c>
      <c r="B465" s="912" t="s">
        <v>117</v>
      </c>
      <c r="C465" s="322">
        <f>Q465+400000</f>
        <v>1890000</v>
      </c>
      <c r="D465" s="323"/>
      <c r="E465" s="795"/>
      <c r="F465" s="331"/>
      <c r="G465" s="331"/>
      <c r="H465" s="331"/>
      <c r="I465" s="331"/>
      <c r="J465" s="331"/>
      <c r="K465" s="331"/>
      <c r="L465" s="331"/>
      <c r="M465" s="331"/>
      <c r="N465" s="331"/>
      <c r="O465" s="331"/>
      <c r="P465" s="337">
        <v>463.3</v>
      </c>
      <c r="Q465" s="338">
        <v>1490000</v>
      </c>
      <c r="R465" s="331"/>
      <c r="S465" s="331"/>
      <c r="T465" s="331"/>
      <c r="U465" s="331"/>
      <c r="V465" s="331"/>
      <c r="W465" s="43" t="s">
        <v>118</v>
      </c>
      <c r="X465" s="327"/>
      <c r="Y465" s="328"/>
      <c r="Z465" s="328"/>
      <c r="AA465" s="328"/>
      <c r="AB465" s="328"/>
    </row>
    <row r="466" spans="1:29" s="184" customFormat="1" ht="16.5" customHeight="1">
      <c r="A466" s="688">
        <f>A465+1</f>
        <v>355</v>
      </c>
      <c r="B466" s="912" t="s">
        <v>119</v>
      </c>
      <c r="C466" s="322">
        <f>Q466+300000</f>
        <v>1700000</v>
      </c>
      <c r="D466" s="323"/>
      <c r="E466" s="795"/>
      <c r="F466" s="331"/>
      <c r="G466" s="331"/>
      <c r="H466" s="331"/>
      <c r="I466" s="331"/>
      <c r="J466" s="331"/>
      <c r="K466" s="331"/>
      <c r="L466" s="331"/>
      <c r="M466" s="331"/>
      <c r="N466" s="331"/>
      <c r="O466" s="331"/>
      <c r="P466" s="337">
        <v>473.05</v>
      </c>
      <c r="Q466" s="338">
        <v>1400000</v>
      </c>
      <c r="R466" s="331"/>
      <c r="S466" s="331"/>
      <c r="T466" s="331"/>
      <c r="U466" s="331"/>
      <c r="V466" s="331"/>
      <c r="W466" s="43" t="s">
        <v>88</v>
      </c>
      <c r="X466" s="327"/>
      <c r="Y466" s="328"/>
      <c r="Z466" s="328"/>
      <c r="AA466" s="328"/>
      <c r="AB466" s="328"/>
    </row>
    <row r="467" spans="1:29" s="184" customFormat="1" ht="16.5" customHeight="1">
      <c r="A467" s="688">
        <f t="shared" si="73"/>
        <v>356</v>
      </c>
      <c r="B467" s="912" t="s">
        <v>120</v>
      </c>
      <c r="C467" s="322">
        <f>M467+Q467+150000</f>
        <v>5150000</v>
      </c>
      <c r="D467" s="323"/>
      <c r="E467" s="795"/>
      <c r="F467" s="331"/>
      <c r="G467" s="331"/>
      <c r="H467" s="331"/>
      <c r="I467" s="331"/>
      <c r="J467" s="331"/>
      <c r="K467" s="331"/>
      <c r="L467" s="329">
        <v>1499.31</v>
      </c>
      <c r="M467" s="330">
        <v>2250000</v>
      </c>
      <c r="N467" s="331"/>
      <c r="O467" s="331"/>
      <c r="P467" s="337">
        <v>2819.72</v>
      </c>
      <c r="Q467" s="338">
        <v>2750000</v>
      </c>
      <c r="R467" s="331"/>
      <c r="S467" s="331"/>
      <c r="T467" s="331"/>
      <c r="U467" s="331"/>
      <c r="V467" s="331"/>
      <c r="W467" s="43" t="s">
        <v>121</v>
      </c>
      <c r="X467" s="327"/>
      <c r="Y467" s="328"/>
      <c r="Z467" s="328"/>
      <c r="AA467" s="328"/>
      <c r="AB467" s="328"/>
    </row>
    <row r="468" spans="1:29" s="184" customFormat="1" ht="16.5" customHeight="1">
      <c r="A468" s="688">
        <f t="shared" si="73"/>
        <v>357</v>
      </c>
      <c r="B468" s="912" t="s">
        <v>122</v>
      </c>
      <c r="C468" s="322">
        <v>500000</v>
      </c>
      <c r="D468" s="323"/>
      <c r="E468" s="795"/>
      <c r="F468" s="331"/>
      <c r="G468" s="331"/>
      <c r="H468" s="331"/>
      <c r="I468" s="331"/>
      <c r="J468" s="331"/>
      <c r="K468" s="331"/>
      <c r="L468" s="331"/>
      <c r="M468" s="331"/>
      <c r="N468" s="331"/>
      <c r="O468" s="331"/>
      <c r="P468" s="337"/>
      <c r="Q468" s="338"/>
      <c r="R468" s="331"/>
      <c r="S468" s="331"/>
      <c r="T468" s="331"/>
      <c r="U468" s="331"/>
      <c r="V468" s="331"/>
      <c r="W468" s="796" t="s">
        <v>123</v>
      </c>
      <c r="X468" s="327"/>
      <c r="Y468" s="328"/>
      <c r="Z468" s="328"/>
      <c r="AA468" s="328"/>
      <c r="AB468" s="328"/>
    </row>
    <row r="469" spans="1:29" s="184" customFormat="1" ht="16.5" customHeight="1">
      <c r="A469" s="688">
        <f t="shared" si="73"/>
        <v>358</v>
      </c>
      <c r="B469" s="697" t="s">
        <v>124</v>
      </c>
      <c r="C469" s="322">
        <f>Q469+150000</f>
        <v>800000</v>
      </c>
      <c r="D469" s="323"/>
      <c r="E469" s="795"/>
      <c r="F469" s="331"/>
      <c r="G469" s="331"/>
      <c r="H469" s="331"/>
      <c r="I469" s="331"/>
      <c r="J469" s="331"/>
      <c r="K469" s="331"/>
      <c r="L469" s="331"/>
      <c r="M469" s="331"/>
      <c r="N469" s="331"/>
      <c r="O469" s="331"/>
      <c r="P469" s="337">
        <v>524.65</v>
      </c>
      <c r="Q469" s="338">
        <v>650000</v>
      </c>
      <c r="R469" s="331"/>
      <c r="S469" s="331"/>
      <c r="T469" s="331"/>
      <c r="U469" s="331"/>
      <c r="V469" s="331"/>
      <c r="W469" s="796" t="s">
        <v>125</v>
      </c>
      <c r="X469" s="327"/>
      <c r="Y469" s="328"/>
      <c r="Z469" s="328"/>
      <c r="AA469" s="328"/>
      <c r="AB469" s="328"/>
    </row>
    <row r="470" spans="1:29" s="184" customFormat="1" ht="16.5" customHeight="1">
      <c r="A470" s="688">
        <f t="shared" si="73"/>
        <v>359</v>
      </c>
      <c r="B470" s="912" t="s">
        <v>126</v>
      </c>
      <c r="C470" s="332">
        <f>M470+Q470</f>
        <v>2500000</v>
      </c>
      <c r="D470" s="284"/>
      <c r="E470" s="51"/>
      <c r="F470" s="51"/>
      <c r="G470" s="51"/>
      <c r="H470" s="51"/>
      <c r="I470" s="51"/>
      <c r="J470" s="51"/>
      <c r="K470" s="51"/>
      <c r="L470" s="51">
        <v>376.16</v>
      </c>
      <c r="M470" s="51">
        <v>1200000</v>
      </c>
      <c r="N470" s="51"/>
      <c r="O470" s="51"/>
      <c r="P470" s="51">
        <v>399.57</v>
      </c>
      <c r="Q470" s="340">
        <v>1300000</v>
      </c>
      <c r="R470" s="51"/>
      <c r="S470" s="51"/>
      <c r="T470" s="51"/>
      <c r="U470" s="51"/>
      <c r="V470" s="60"/>
      <c r="W470" s="796"/>
      <c r="X470" s="327"/>
      <c r="Y470" s="328"/>
      <c r="Z470" s="328"/>
      <c r="AA470" s="328"/>
      <c r="AB470" s="328"/>
    </row>
    <row r="471" spans="1:29" s="184" customFormat="1" ht="16.5" customHeight="1">
      <c r="A471" s="688">
        <f t="shared" si="73"/>
        <v>360</v>
      </c>
      <c r="B471" s="912" t="s">
        <v>127</v>
      </c>
      <c r="C471" s="322">
        <f>M471+Q471+400000</f>
        <v>3500000</v>
      </c>
      <c r="D471" s="284"/>
      <c r="E471" s="51"/>
      <c r="F471" s="51"/>
      <c r="G471" s="51"/>
      <c r="H471" s="51"/>
      <c r="I471" s="51"/>
      <c r="J471" s="51"/>
      <c r="K471" s="51"/>
      <c r="L471" s="51">
        <v>450.63</v>
      </c>
      <c r="M471" s="51">
        <v>1400000</v>
      </c>
      <c r="N471" s="51"/>
      <c r="O471" s="51"/>
      <c r="P471" s="51">
        <v>533.34</v>
      </c>
      <c r="Q471" s="340">
        <v>1700000</v>
      </c>
      <c r="R471" s="51"/>
      <c r="S471" s="51"/>
      <c r="T471" s="51"/>
      <c r="U471" s="51"/>
      <c r="V471" s="60"/>
      <c r="W471" s="796" t="s">
        <v>128</v>
      </c>
      <c r="X471" s="327"/>
      <c r="Y471" s="328"/>
      <c r="Z471" s="328"/>
      <c r="AA471" s="328"/>
      <c r="AB471" s="328"/>
    </row>
    <row r="472" spans="1:29" s="7" customFormat="1" ht="17.25" customHeight="1">
      <c r="A472" s="55">
        <f t="shared" si="73"/>
        <v>361</v>
      </c>
      <c r="B472" s="695" t="s">
        <v>700</v>
      </c>
      <c r="C472" s="52">
        <f>D472+K472+M472+O472+Q472+S472+U472+V472+W472+X472</f>
        <v>3095775.56</v>
      </c>
      <c r="D472" s="51">
        <f>SUM(E472:I472)</f>
        <v>1567153.28</v>
      </c>
      <c r="E472" s="51">
        <v>1567153.28</v>
      </c>
      <c r="F472" s="51"/>
      <c r="G472" s="51"/>
      <c r="H472" s="51"/>
      <c r="I472" s="51"/>
      <c r="J472" s="51"/>
      <c r="K472" s="51"/>
      <c r="L472" s="51"/>
      <c r="M472" s="51"/>
      <c r="N472" s="51"/>
      <c r="O472" s="51">
        <v>1528622.28</v>
      </c>
      <c r="P472" s="51"/>
      <c r="Q472" s="52"/>
      <c r="R472" s="51"/>
      <c r="S472" s="51"/>
      <c r="T472" s="51"/>
      <c r="U472" s="51"/>
      <c r="V472" s="60"/>
      <c r="W472" s="51"/>
      <c r="X472" s="51"/>
      <c r="Y472" s="9"/>
      <c r="Z472" s="8"/>
      <c r="AA472" s="8"/>
      <c r="AB472" s="8"/>
      <c r="AC472" s="28"/>
    </row>
    <row r="473" spans="1:29" s="7" customFormat="1" ht="17.25" customHeight="1">
      <c r="A473" s="55">
        <f t="shared" si="73"/>
        <v>362</v>
      </c>
      <c r="B473" s="695" t="s">
        <v>701</v>
      </c>
      <c r="C473" s="52">
        <f>D473+K473+M473+O473+Q473+S473+U473+V473+W473+X473</f>
        <v>6746278.1200000001</v>
      </c>
      <c r="D473" s="51">
        <f>SUM(E473:I473)</f>
        <v>1245665.82</v>
      </c>
      <c r="E473" s="51">
        <v>1245665.82</v>
      </c>
      <c r="F473" s="51"/>
      <c r="G473" s="51"/>
      <c r="H473" s="51"/>
      <c r="I473" s="51"/>
      <c r="J473" s="51"/>
      <c r="K473" s="51"/>
      <c r="L473" s="51"/>
      <c r="M473" s="51"/>
      <c r="N473" s="51"/>
      <c r="O473" s="51">
        <v>1227076.6499999999</v>
      </c>
      <c r="P473" s="51"/>
      <c r="Q473" s="52">
        <v>4273535.6500000004</v>
      </c>
      <c r="R473" s="51"/>
      <c r="S473" s="51"/>
      <c r="T473" s="51"/>
      <c r="U473" s="51"/>
      <c r="V473" s="60"/>
      <c r="W473" s="51"/>
      <c r="X473" s="51"/>
      <c r="Y473" s="9"/>
      <c r="Z473" s="8"/>
      <c r="AA473" s="8"/>
      <c r="AB473" s="8"/>
      <c r="AC473" s="28"/>
    </row>
    <row r="474" spans="1:29" s="7" customFormat="1" ht="17.25" customHeight="1">
      <c r="A474" s="55">
        <f t="shared" si="73"/>
        <v>363</v>
      </c>
      <c r="B474" s="695" t="s">
        <v>702</v>
      </c>
      <c r="C474" s="52">
        <f>D474+K474+M474+O474+Q474+S474+U474+V474+W474+X474</f>
        <v>17760591.82</v>
      </c>
      <c r="D474" s="51">
        <f>SUM(E474:I474)</f>
        <v>1795660.28</v>
      </c>
      <c r="E474" s="51">
        <v>1795660.28</v>
      </c>
      <c r="F474" s="51"/>
      <c r="G474" s="51"/>
      <c r="H474" s="51"/>
      <c r="I474" s="51"/>
      <c r="J474" s="51"/>
      <c r="K474" s="51"/>
      <c r="L474" s="51"/>
      <c r="M474" s="51"/>
      <c r="N474" s="51"/>
      <c r="O474" s="51">
        <v>6718777.2199999997</v>
      </c>
      <c r="P474" s="51"/>
      <c r="Q474" s="51">
        <v>9246154.3200000003</v>
      </c>
      <c r="R474" s="51"/>
      <c r="S474" s="51"/>
      <c r="T474" s="51"/>
      <c r="U474" s="51"/>
      <c r="V474" s="60"/>
      <c r="W474" s="51"/>
      <c r="X474" s="51"/>
      <c r="Y474" s="9"/>
      <c r="Z474" s="8"/>
      <c r="AA474" s="5"/>
      <c r="AB474" s="8"/>
      <c r="AC474" s="28"/>
    </row>
    <row r="475" spans="1:29" s="7" customFormat="1" ht="17.25" customHeight="1">
      <c r="A475" s="55">
        <f t="shared" si="73"/>
        <v>364</v>
      </c>
      <c r="B475" s="695" t="s">
        <v>703</v>
      </c>
      <c r="C475" s="52">
        <f>D475+K475+M475+O475+Q475+S475+U475+V475+W475+X475</f>
        <v>2990032.4699999993</v>
      </c>
      <c r="D475" s="51">
        <f>SUM(E475:I475)</f>
        <v>2990032.4699999993</v>
      </c>
      <c r="E475" s="51">
        <v>592126.44999999995</v>
      </c>
      <c r="F475" s="51">
        <v>1550451.56</v>
      </c>
      <c r="G475" s="51">
        <v>260509.78</v>
      </c>
      <c r="H475" s="51">
        <v>296470.28000000003</v>
      </c>
      <c r="I475" s="51">
        <v>290474.40000000002</v>
      </c>
      <c r="J475" s="51"/>
      <c r="K475" s="51"/>
      <c r="L475" s="51"/>
      <c r="M475" s="52"/>
      <c r="N475" s="51"/>
      <c r="O475" s="51"/>
      <c r="P475" s="51"/>
      <c r="Q475" s="52"/>
      <c r="R475" s="51"/>
      <c r="S475" s="51"/>
      <c r="T475" s="51"/>
      <c r="U475" s="51"/>
      <c r="V475" s="60"/>
      <c r="W475" s="51"/>
      <c r="X475" s="51"/>
      <c r="Y475" s="9"/>
      <c r="Z475" s="8"/>
      <c r="AA475" s="8"/>
      <c r="AB475" s="8"/>
      <c r="AC475" s="28"/>
    </row>
    <row r="476" spans="1:29" s="184" customFormat="1" ht="16.5" customHeight="1">
      <c r="A476" s="688">
        <f t="shared" si="73"/>
        <v>365</v>
      </c>
      <c r="B476" s="697" t="s">
        <v>129</v>
      </c>
      <c r="C476" s="332">
        <f>M476+Q476+S476+U476+250000</f>
        <v>4045300</v>
      </c>
      <c r="D476" s="284"/>
      <c r="E476" s="51"/>
      <c r="F476" s="51"/>
      <c r="G476" s="51"/>
      <c r="H476" s="51"/>
      <c r="I476" s="51"/>
      <c r="J476" s="51"/>
      <c r="K476" s="51"/>
      <c r="L476" s="51">
        <v>887</v>
      </c>
      <c r="M476" s="51">
        <v>2195300</v>
      </c>
      <c r="N476" s="51"/>
      <c r="O476" s="51"/>
      <c r="P476" s="51">
        <v>1530</v>
      </c>
      <c r="Q476" s="51">
        <v>1600000</v>
      </c>
      <c r="R476" s="51"/>
      <c r="S476" s="51"/>
      <c r="T476" s="51"/>
      <c r="U476" s="51"/>
      <c r="V476" s="60"/>
      <c r="W476" s="43" t="s">
        <v>130</v>
      </c>
      <c r="X476" s="327"/>
      <c r="Y476" s="328"/>
      <c r="Z476" s="328"/>
      <c r="AA476" s="328"/>
      <c r="AB476" s="328"/>
    </row>
    <row r="477" spans="1:29" s="184" customFormat="1" ht="16.5" customHeight="1">
      <c r="A477" s="688">
        <f t="shared" si="73"/>
        <v>366</v>
      </c>
      <c r="B477" s="912" t="s">
        <v>131</v>
      </c>
      <c r="C477" s="332">
        <f>M477+Q477+S477+U477+500000</f>
        <v>7900000</v>
      </c>
      <c r="D477" s="284"/>
      <c r="E477" s="51"/>
      <c r="F477" s="51"/>
      <c r="G477" s="51"/>
      <c r="H477" s="51"/>
      <c r="I477" s="51"/>
      <c r="J477" s="51"/>
      <c r="K477" s="51"/>
      <c r="L477" s="51">
        <v>1042.75</v>
      </c>
      <c r="M477" s="51">
        <v>2900000</v>
      </c>
      <c r="N477" s="51"/>
      <c r="O477" s="51"/>
      <c r="P477" s="51">
        <v>1684.68</v>
      </c>
      <c r="Q477" s="51">
        <v>4500000</v>
      </c>
      <c r="R477" s="51"/>
      <c r="S477" s="51"/>
      <c r="T477" s="51"/>
      <c r="U477" s="51"/>
      <c r="V477" s="60"/>
      <c r="W477" s="43" t="s">
        <v>111</v>
      </c>
      <c r="X477" s="327"/>
      <c r="Y477" s="328"/>
      <c r="Z477" s="328"/>
      <c r="AA477" s="328"/>
      <c r="AB477" s="328"/>
    </row>
    <row r="478" spans="1:29" s="184" customFormat="1" ht="16.5" customHeight="1">
      <c r="A478" s="688">
        <f t="shared" si="73"/>
        <v>367</v>
      </c>
      <c r="B478" s="912" t="s">
        <v>132</v>
      </c>
      <c r="C478" s="332">
        <f>M478+Q478+S478+U478+500000</f>
        <v>7900000</v>
      </c>
      <c r="D478" s="284"/>
      <c r="E478" s="51"/>
      <c r="F478" s="51"/>
      <c r="G478" s="51"/>
      <c r="H478" s="51"/>
      <c r="I478" s="51"/>
      <c r="J478" s="51"/>
      <c r="K478" s="51"/>
      <c r="L478" s="51">
        <v>1048.69</v>
      </c>
      <c r="M478" s="51">
        <v>2900000</v>
      </c>
      <c r="N478" s="51"/>
      <c r="O478" s="51"/>
      <c r="P478" s="51">
        <v>1684.68</v>
      </c>
      <c r="Q478" s="51">
        <v>4500000</v>
      </c>
      <c r="R478" s="51"/>
      <c r="S478" s="51"/>
      <c r="T478" s="51"/>
      <c r="U478" s="51"/>
      <c r="V478" s="60"/>
      <c r="W478" s="43" t="s">
        <v>111</v>
      </c>
      <c r="X478" s="327"/>
      <c r="Y478" s="328"/>
      <c r="Z478" s="328"/>
      <c r="AA478" s="328"/>
      <c r="AB478" s="328"/>
    </row>
    <row r="479" spans="1:29" s="184" customFormat="1" ht="16.5" customHeight="1">
      <c r="A479" s="688">
        <f t="shared" si="73"/>
        <v>368</v>
      </c>
      <c r="B479" s="912" t="s">
        <v>133</v>
      </c>
      <c r="C479" s="332">
        <f>M479+Q479+S479+U479+350000</f>
        <v>350000</v>
      </c>
      <c r="D479" s="284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60"/>
      <c r="W479" s="43" t="s">
        <v>111</v>
      </c>
      <c r="X479" s="327"/>
      <c r="Y479" s="328"/>
      <c r="Z479" s="328"/>
      <c r="AA479" s="328"/>
      <c r="AB479" s="328"/>
    </row>
    <row r="480" spans="1:29" s="184" customFormat="1" ht="16.5" customHeight="1">
      <c r="A480" s="688">
        <f>A479+1</f>
        <v>369</v>
      </c>
      <c r="B480" s="912" t="s">
        <v>134</v>
      </c>
      <c r="C480" s="332">
        <f>M480+Q480+150000</f>
        <v>5350000</v>
      </c>
      <c r="D480" s="284"/>
      <c r="E480" s="51"/>
      <c r="F480" s="51"/>
      <c r="G480" s="51"/>
      <c r="H480" s="51"/>
      <c r="I480" s="51"/>
      <c r="J480" s="51"/>
      <c r="K480" s="51"/>
      <c r="L480" s="51">
        <v>1728.54</v>
      </c>
      <c r="M480" s="51">
        <v>2600000</v>
      </c>
      <c r="N480" s="51"/>
      <c r="O480" s="51"/>
      <c r="P480" s="51">
        <v>2354.1</v>
      </c>
      <c r="Q480" s="340">
        <v>2600000</v>
      </c>
      <c r="R480" s="51"/>
      <c r="S480" s="51"/>
      <c r="T480" s="51"/>
      <c r="U480" s="51"/>
      <c r="V480" s="60"/>
      <c r="W480" s="796" t="s">
        <v>82</v>
      </c>
      <c r="X480" s="327"/>
      <c r="Y480" s="328"/>
      <c r="Z480" s="328"/>
      <c r="AA480" s="328"/>
      <c r="AB480" s="328"/>
    </row>
    <row r="481" spans="1:28" s="184" customFormat="1" ht="16.5" customHeight="1">
      <c r="A481" s="688">
        <f t="shared" si="73"/>
        <v>370</v>
      </c>
      <c r="B481" s="912" t="s">
        <v>135</v>
      </c>
      <c r="C481" s="332">
        <f>M481+Q481+150000</f>
        <v>1900000</v>
      </c>
      <c r="D481" s="284"/>
      <c r="E481" s="51"/>
      <c r="F481" s="51"/>
      <c r="G481" s="51"/>
      <c r="H481" s="51"/>
      <c r="I481" s="51"/>
      <c r="J481" s="51"/>
      <c r="K481" s="51"/>
      <c r="L481" s="51">
        <v>469.8</v>
      </c>
      <c r="M481" s="51">
        <v>750000</v>
      </c>
      <c r="N481" s="51"/>
      <c r="O481" s="51"/>
      <c r="P481" s="51">
        <v>838.36</v>
      </c>
      <c r="Q481" s="340">
        <v>1000000</v>
      </c>
      <c r="R481" s="51"/>
      <c r="S481" s="51"/>
      <c r="T481" s="51"/>
      <c r="U481" s="51"/>
      <c r="V481" s="60"/>
      <c r="W481" s="796" t="s">
        <v>121</v>
      </c>
      <c r="X481" s="327"/>
      <c r="Y481" s="328"/>
      <c r="Z481" s="328"/>
      <c r="AA481" s="328"/>
      <c r="AB481" s="328"/>
    </row>
    <row r="482" spans="1:28" s="184" customFormat="1" ht="16.5" customHeight="1">
      <c r="A482" s="688">
        <f t="shared" si="73"/>
        <v>371</v>
      </c>
      <c r="B482" s="912" t="s">
        <v>67</v>
      </c>
      <c r="C482" s="322">
        <v>500000</v>
      </c>
      <c r="D482" s="284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60"/>
      <c r="W482" s="43" t="s">
        <v>68</v>
      </c>
      <c r="X482" s="327"/>
      <c r="Y482" s="328"/>
      <c r="Z482" s="328"/>
      <c r="AA482" s="328"/>
      <c r="AB482" s="328"/>
    </row>
    <row r="483" spans="1:28" s="184" customFormat="1" ht="16.5" customHeight="1">
      <c r="A483" s="688">
        <f t="shared" si="73"/>
        <v>372</v>
      </c>
      <c r="B483" s="697" t="s">
        <v>69</v>
      </c>
      <c r="C483" s="332">
        <f>M483+Q483+S483+U483+150000</f>
        <v>1900000</v>
      </c>
      <c r="D483" s="284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>
        <v>2341</v>
      </c>
      <c r="Q483" s="51">
        <v>1750000</v>
      </c>
      <c r="R483" s="51"/>
      <c r="S483" s="51"/>
      <c r="T483" s="51"/>
      <c r="U483" s="51"/>
      <c r="V483" s="60"/>
      <c r="W483" s="43" t="s">
        <v>70</v>
      </c>
      <c r="X483" s="327"/>
      <c r="Y483" s="328"/>
      <c r="Z483" s="328"/>
      <c r="AA483" s="328"/>
      <c r="AB483" s="328"/>
    </row>
    <row r="484" spans="1:28" s="184" customFormat="1" ht="16.5" customHeight="1">
      <c r="A484" s="688">
        <f t="shared" si="73"/>
        <v>373</v>
      </c>
      <c r="B484" s="697" t="s">
        <v>71</v>
      </c>
      <c r="C484" s="332">
        <f>M484+Q484+S484+U484+250000</f>
        <v>1450000</v>
      </c>
      <c r="D484" s="284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>
        <v>1273</v>
      </c>
      <c r="Q484" s="51">
        <v>1200000</v>
      </c>
      <c r="R484" s="51"/>
      <c r="S484" s="51"/>
      <c r="T484" s="60"/>
      <c r="U484" s="60"/>
      <c r="V484" s="60"/>
      <c r="W484" s="43" t="s">
        <v>72</v>
      </c>
      <c r="X484" s="327"/>
      <c r="Y484" s="328"/>
      <c r="Z484" s="328"/>
      <c r="AA484" s="328"/>
      <c r="AB484" s="328"/>
    </row>
    <row r="485" spans="1:28" s="184" customFormat="1" ht="16.5" customHeight="1">
      <c r="A485" s="688">
        <f t="shared" si="73"/>
        <v>374</v>
      </c>
      <c r="B485" s="912" t="s">
        <v>73</v>
      </c>
      <c r="C485" s="322">
        <v>500000</v>
      </c>
      <c r="D485" s="284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60"/>
      <c r="W485" s="43" t="s">
        <v>74</v>
      </c>
      <c r="X485" s="327"/>
      <c r="Y485" s="328"/>
      <c r="Z485" s="328"/>
      <c r="AA485" s="328"/>
      <c r="AB485" s="328"/>
    </row>
    <row r="486" spans="1:28" s="184" customFormat="1" ht="16.5" customHeight="1">
      <c r="A486" s="688">
        <f t="shared" si="73"/>
        <v>375</v>
      </c>
      <c r="B486" s="912" t="s">
        <v>75</v>
      </c>
      <c r="C486" s="332">
        <f>M486+Q486+S486+U486+500000</f>
        <v>2175328</v>
      </c>
      <c r="D486" s="284"/>
      <c r="E486" s="51"/>
      <c r="F486" s="51"/>
      <c r="G486" s="51"/>
      <c r="H486" s="51"/>
      <c r="I486" s="51"/>
      <c r="J486" s="51"/>
      <c r="K486" s="51"/>
      <c r="L486" s="51">
        <v>162.13499999999999</v>
      </c>
      <c r="M486" s="51">
        <v>710000</v>
      </c>
      <c r="N486" s="51"/>
      <c r="O486" s="51"/>
      <c r="P486" s="51">
        <v>247.52</v>
      </c>
      <c r="Q486" s="51">
        <f>P486*3900</f>
        <v>965328</v>
      </c>
      <c r="R486" s="51"/>
      <c r="S486" s="51"/>
      <c r="T486" s="51"/>
      <c r="U486" s="51"/>
      <c r="V486" s="60"/>
      <c r="W486" s="43" t="s">
        <v>76</v>
      </c>
      <c r="X486" s="327"/>
      <c r="Y486" s="328"/>
      <c r="Z486" s="328"/>
      <c r="AA486" s="328"/>
      <c r="AB486" s="328"/>
    </row>
    <row r="487" spans="1:28" s="184" customFormat="1" ht="16.5" customHeight="1">
      <c r="A487" s="688">
        <f t="shared" ref="A487:A499" si="76">A486+1</f>
        <v>376</v>
      </c>
      <c r="B487" s="912" t="s">
        <v>77</v>
      </c>
      <c r="C487" s="332">
        <v>150000</v>
      </c>
      <c r="D487" s="284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60"/>
      <c r="W487" s="43" t="s">
        <v>78</v>
      </c>
      <c r="X487" s="327"/>
      <c r="Y487" s="328"/>
      <c r="Z487" s="328"/>
      <c r="AA487" s="328"/>
      <c r="AB487" s="328"/>
    </row>
    <row r="488" spans="1:28" s="184" customFormat="1" ht="16.5" customHeight="1">
      <c r="A488" s="688">
        <f t="shared" si="76"/>
        <v>377</v>
      </c>
      <c r="B488" s="927" t="s">
        <v>136</v>
      </c>
      <c r="C488" s="322">
        <v>500000</v>
      </c>
      <c r="D488" s="325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43" t="s">
        <v>137</v>
      </c>
      <c r="X488" s="327"/>
      <c r="Y488" s="328"/>
      <c r="Z488" s="328"/>
      <c r="AA488" s="328"/>
      <c r="AB488" s="328"/>
    </row>
    <row r="489" spans="1:28" s="184" customFormat="1" ht="16.5" customHeight="1">
      <c r="A489" s="688">
        <f t="shared" si="76"/>
        <v>378</v>
      </c>
      <c r="B489" s="697" t="s">
        <v>138</v>
      </c>
      <c r="C489" s="332">
        <f>M489+Q489+S489+U489+250000</f>
        <v>1450000</v>
      </c>
      <c r="D489" s="284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>
        <v>1918.88</v>
      </c>
      <c r="Q489" s="51">
        <v>1200000</v>
      </c>
      <c r="R489" s="51"/>
      <c r="S489" s="51"/>
      <c r="T489" s="51"/>
      <c r="U489" s="51"/>
      <c r="V489" s="60"/>
      <c r="W489" s="43" t="s">
        <v>80</v>
      </c>
      <c r="X489" s="327"/>
      <c r="Y489" s="328"/>
      <c r="Z489" s="328"/>
      <c r="AA489" s="328"/>
      <c r="AB489" s="328"/>
    </row>
    <row r="490" spans="1:28" s="184" customFormat="1" ht="16.5" customHeight="1">
      <c r="A490" s="688">
        <f t="shared" si="76"/>
        <v>379</v>
      </c>
      <c r="B490" s="697" t="s">
        <v>139</v>
      </c>
      <c r="C490" s="332">
        <f>M490+Q490+S490+U490+250000</f>
        <v>1200000</v>
      </c>
      <c r="D490" s="284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>
        <v>2107.96</v>
      </c>
      <c r="Q490" s="51">
        <v>950000</v>
      </c>
      <c r="R490" s="51"/>
      <c r="S490" s="51"/>
      <c r="T490" s="51"/>
      <c r="U490" s="51"/>
      <c r="V490" s="60"/>
      <c r="W490" s="43" t="s">
        <v>80</v>
      </c>
      <c r="X490" s="327"/>
      <c r="Y490" s="328"/>
      <c r="Z490" s="328"/>
      <c r="AA490" s="328"/>
      <c r="AB490" s="328"/>
    </row>
    <row r="491" spans="1:28" s="184" customFormat="1" ht="16.5" customHeight="1">
      <c r="A491" s="688">
        <f t="shared" si="76"/>
        <v>380</v>
      </c>
      <c r="B491" s="927" t="s">
        <v>140</v>
      </c>
      <c r="C491" s="332">
        <v>350000</v>
      </c>
      <c r="D491" s="284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60"/>
      <c r="W491" s="43" t="s">
        <v>80</v>
      </c>
      <c r="X491" s="327"/>
      <c r="Y491" s="328"/>
      <c r="Z491" s="328"/>
      <c r="AA491" s="328"/>
      <c r="AB491" s="328"/>
    </row>
    <row r="492" spans="1:28" s="184" customFormat="1" ht="16.5" customHeight="1">
      <c r="A492" s="688">
        <f t="shared" si="76"/>
        <v>381</v>
      </c>
      <c r="B492" s="927" t="s">
        <v>141</v>
      </c>
      <c r="C492" s="332">
        <v>350000</v>
      </c>
      <c r="D492" s="325"/>
      <c r="E492" s="331"/>
      <c r="F492" s="331"/>
      <c r="G492" s="331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29" t="s">
        <v>187</v>
      </c>
      <c r="X492" s="327"/>
      <c r="Y492" s="328"/>
      <c r="Z492" s="328"/>
      <c r="AA492" s="328"/>
      <c r="AB492" s="328"/>
    </row>
    <row r="493" spans="1:28" s="184" customFormat="1" ht="16.5" customHeight="1">
      <c r="A493" s="688">
        <f t="shared" si="76"/>
        <v>382</v>
      </c>
      <c r="B493" s="927" t="s">
        <v>142</v>
      </c>
      <c r="C493" s="332">
        <v>350000</v>
      </c>
      <c r="D493" s="325"/>
      <c r="E493" s="331"/>
      <c r="F493" s="331"/>
      <c r="G493" s="331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29" t="s">
        <v>188</v>
      </c>
      <c r="X493" s="327"/>
      <c r="Y493" s="328"/>
      <c r="Z493" s="328"/>
      <c r="AA493" s="328"/>
      <c r="AB493" s="328"/>
    </row>
    <row r="494" spans="1:28" s="184" customFormat="1" ht="16.5" customHeight="1">
      <c r="A494" s="688">
        <f t="shared" si="76"/>
        <v>383</v>
      </c>
      <c r="B494" s="927" t="s">
        <v>143</v>
      </c>
      <c r="C494" s="332">
        <v>350000</v>
      </c>
      <c r="D494" s="325"/>
      <c r="E494" s="331"/>
      <c r="F494" s="331"/>
      <c r="G494" s="331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29" t="s">
        <v>188</v>
      </c>
      <c r="X494" s="327"/>
      <c r="Y494" s="328"/>
      <c r="Z494" s="328"/>
      <c r="AA494" s="328"/>
      <c r="AB494" s="328"/>
    </row>
    <row r="495" spans="1:28" s="184" customFormat="1" ht="16.5" customHeight="1">
      <c r="A495" s="688">
        <f t="shared" si="76"/>
        <v>384</v>
      </c>
      <c r="B495" s="697" t="s">
        <v>144</v>
      </c>
      <c r="C495" s="332">
        <f>M495+Q495+S495+U495+200000</f>
        <v>5800000</v>
      </c>
      <c r="D495" s="284"/>
      <c r="E495" s="51"/>
      <c r="F495" s="51"/>
      <c r="G495" s="51"/>
      <c r="H495" s="51"/>
      <c r="I495" s="51"/>
      <c r="J495" s="51"/>
      <c r="K495" s="51"/>
      <c r="L495" s="51">
        <v>1184.76</v>
      </c>
      <c r="M495" s="51">
        <v>2700000</v>
      </c>
      <c r="N495" s="51"/>
      <c r="O495" s="51"/>
      <c r="P495" s="51">
        <v>2341.0700000000002</v>
      </c>
      <c r="Q495" s="51">
        <v>2900000</v>
      </c>
      <c r="R495" s="51"/>
      <c r="S495" s="51"/>
      <c r="T495" s="51"/>
      <c r="U495" s="51"/>
      <c r="V495" s="60"/>
      <c r="W495" s="43" t="s">
        <v>82</v>
      </c>
      <c r="X495" s="327"/>
      <c r="Y495" s="328"/>
      <c r="Z495" s="328"/>
      <c r="AA495" s="328"/>
      <c r="AB495" s="328"/>
    </row>
    <row r="496" spans="1:28" s="184" customFormat="1" ht="16.5" customHeight="1">
      <c r="A496" s="688">
        <f t="shared" si="76"/>
        <v>385</v>
      </c>
      <c r="B496" s="697" t="s">
        <v>145</v>
      </c>
      <c r="C496" s="332">
        <f>M496+Q496+S496+U496+250000</f>
        <v>6100000</v>
      </c>
      <c r="D496" s="284"/>
      <c r="E496" s="51"/>
      <c r="F496" s="51"/>
      <c r="G496" s="51"/>
      <c r="H496" s="51"/>
      <c r="I496" s="51"/>
      <c r="J496" s="51"/>
      <c r="K496" s="51"/>
      <c r="L496" s="51">
        <v>1194.07</v>
      </c>
      <c r="M496" s="51">
        <v>2750000</v>
      </c>
      <c r="N496" s="51"/>
      <c r="O496" s="51"/>
      <c r="P496" s="51">
        <v>2343</v>
      </c>
      <c r="Q496" s="51">
        <v>3100000</v>
      </c>
      <c r="R496" s="51"/>
      <c r="S496" s="51"/>
      <c r="T496" s="51"/>
      <c r="U496" s="51"/>
      <c r="V496" s="60"/>
      <c r="W496" s="43" t="s">
        <v>80</v>
      </c>
      <c r="X496" s="327"/>
      <c r="Y496" s="328"/>
      <c r="Z496" s="328"/>
      <c r="AA496" s="328"/>
      <c r="AB496" s="328"/>
    </row>
    <row r="497" spans="1:28" s="184" customFormat="1" ht="16.5" customHeight="1">
      <c r="A497" s="688">
        <f t="shared" si="76"/>
        <v>386</v>
      </c>
      <c r="B497" s="697" t="s">
        <v>146</v>
      </c>
      <c r="C497" s="332">
        <f>M497+Q497+S497+U497+150000</f>
        <v>2250000</v>
      </c>
      <c r="D497" s="284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>
        <v>762.96</v>
      </c>
      <c r="Q497" s="51">
        <v>2100000</v>
      </c>
      <c r="R497" s="51"/>
      <c r="S497" s="51"/>
      <c r="T497" s="51"/>
      <c r="U497" s="51"/>
      <c r="V497" s="60"/>
      <c r="W497" s="43" t="s">
        <v>147</v>
      </c>
      <c r="X497" s="327"/>
      <c r="Y497" s="328"/>
      <c r="Z497" s="328"/>
      <c r="AA497" s="328"/>
      <c r="AB497" s="328"/>
    </row>
    <row r="498" spans="1:28" s="184" customFormat="1" ht="16.5" customHeight="1">
      <c r="A498" s="688">
        <f t="shared" si="76"/>
        <v>387</v>
      </c>
      <c r="B498" s="912" t="s">
        <v>148</v>
      </c>
      <c r="C498" s="332">
        <f>M498+Q498+300000</f>
        <v>2900000</v>
      </c>
      <c r="D498" s="284"/>
      <c r="E498" s="51"/>
      <c r="F498" s="51"/>
      <c r="G498" s="51"/>
      <c r="H498" s="51"/>
      <c r="I498" s="51"/>
      <c r="J498" s="51"/>
      <c r="K498" s="51"/>
      <c r="L498" s="51">
        <v>447.93</v>
      </c>
      <c r="M498" s="51">
        <v>1400000</v>
      </c>
      <c r="N498" s="51"/>
      <c r="O498" s="51"/>
      <c r="P498" s="51">
        <v>475.14</v>
      </c>
      <c r="Q498" s="340">
        <v>1200000</v>
      </c>
      <c r="R498" s="51"/>
      <c r="S498" s="51"/>
      <c r="T498" s="51"/>
      <c r="U498" s="51"/>
      <c r="V498" s="60"/>
      <c r="W498" s="796" t="s">
        <v>149</v>
      </c>
      <c r="X498" s="327"/>
      <c r="Y498" s="328"/>
      <c r="Z498" s="328"/>
      <c r="AA498" s="328"/>
      <c r="AB498" s="328"/>
    </row>
    <row r="499" spans="1:28" s="184" customFormat="1" ht="16.5" customHeight="1">
      <c r="A499" s="688">
        <f t="shared" si="76"/>
        <v>388</v>
      </c>
      <c r="B499" s="697" t="s">
        <v>150</v>
      </c>
      <c r="C499" s="332">
        <f>M499+Q499+S499+U499+200000</f>
        <v>3150000</v>
      </c>
      <c r="D499" s="284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>
        <v>2508.84</v>
      </c>
      <c r="Q499" s="51">
        <v>2950000</v>
      </c>
      <c r="R499" s="51"/>
      <c r="S499" s="51"/>
      <c r="T499" s="51"/>
      <c r="U499" s="51"/>
      <c r="V499" s="60"/>
      <c r="W499" s="43" t="s">
        <v>82</v>
      </c>
      <c r="X499" s="327"/>
      <c r="Y499" s="328"/>
      <c r="Z499" s="328"/>
      <c r="AA499" s="328"/>
      <c r="AB499" s="328"/>
    </row>
    <row r="500" spans="1:28" s="184" customFormat="1" ht="16.5" customHeight="1">
      <c r="A500" s="688">
        <f>A499+1</f>
        <v>389</v>
      </c>
      <c r="B500" s="697" t="s">
        <v>151</v>
      </c>
      <c r="C500" s="332">
        <f>M500+Q500+S500+U500+300000</f>
        <v>2900000</v>
      </c>
      <c r="D500" s="284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>
        <v>1952.96</v>
      </c>
      <c r="Q500" s="51">
        <v>2600000</v>
      </c>
      <c r="R500" s="51"/>
      <c r="S500" s="51"/>
      <c r="T500" s="51"/>
      <c r="U500" s="51"/>
      <c r="V500" s="60"/>
      <c r="W500" s="43" t="s">
        <v>80</v>
      </c>
      <c r="X500" s="327"/>
      <c r="Y500" s="328"/>
      <c r="Z500" s="328"/>
      <c r="AA500" s="328"/>
      <c r="AB500" s="328"/>
    </row>
    <row r="501" spans="1:28" s="184" customFormat="1" ht="16.5" customHeight="1">
      <c r="A501" s="688">
        <f t="shared" ref="A501:A517" si="77">A500+1</f>
        <v>390</v>
      </c>
      <c r="B501" s="697" t="s">
        <v>152</v>
      </c>
      <c r="C501" s="332">
        <v>250000</v>
      </c>
      <c r="D501" s="284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60"/>
      <c r="W501" s="43" t="s">
        <v>153</v>
      </c>
      <c r="X501" s="327"/>
      <c r="Y501" s="328"/>
      <c r="Z501" s="328"/>
      <c r="AA501" s="328"/>
      <c r="AB501" s="328"/>
    </row>
    <row r="502" spans="1:28" s="184" customFormat="1" ht="16.5" customHeight="1">
      <c r="A502" s="688">
        <f t="shared" si="77"/>
        <v>391</v>
      </c>
      <c r="B502" s="697" t="s">
        <v>154</v>
      </c>
      <c r="C502" s="332">
        <v>250000</v>
      </c>
      <c r="D502" s="284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60"/>
      <c r="W502" s="43" t="s">
        <v>80</v>
      </c>
      <c r="X502" s="327"/>
      <c r="Y502" s="328"/>
      <c r="Z502" s="328"/>
      <c r="AA502" s="328"/>
      <c r="AB502" s="328"/>
    </row>
    <row r="503" spans="1:28" s="184" customFormat="1" ht="16.5" customHeight="1">
      <c r="A503" s="688">
        <f t="shared" si="77"/>
        <v>392</v>
      </c>
      <c r="B503" s="697" t="s">
        <v>155</v>
      </c>
      <c r="C503" s="332">
        <v>200000</v>
      </c>
      <c r="D503" s="284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60"/>
      <c r="W503" s="43" t="s">
        <v>82</v>
      </c>
      <c r="X503" s="327"/>
      <c r="Y503" s="328"/>
      <c r="Z503" s="328"/>
      <c r="AA503" s="328"/>
      <c r="AB503" s="328"/>
    </row>
    <row r="504" spans="1:28" s="184" customFormat="1" ht="16.5" customHeight="1">
      <c r="A504" s="688">
        <f t="shared" si="77"/>
        <v>393</v>
      </c>
      <c r="B504" s="912" t="s">
        <v>156</v>
      </c>
      <c r="C504" s="332">
        <f>M504+Q504+S504+U504+500000</f>
        <v>2200000</v>
      </c>
      <c r="D504" s="284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>
        <v>464.25</v>
      </c>
      <c r="Q504" s="51">
        <v>1700000</v>
      </c>
      <c r="R504" s="51"/>
      <c r="S504" s="51"/>
      <c r="T504" s="51"/>
      <c r="U504" s="51"/>
      <c r="V504" s="60"/>
      <c r="W504" s="43" t="s">
        <v>157</v>
      </c>
      <c r="X504" s="327"/>
      <c r="Y504" s="328"/>
      <c r="Z504" s="328"/>
      <c r="AA504" s="328"/>
      <c r="AB504" s="328"/>
    </row>
    <row r="505" spans="1:28" s="184" customFormat="1" ht="16.5" customHeight="1">
      <c r="A505" s="688">
        <f t="shared" si="77"/>
        <v>394</v>
      </c>
      <c r="B505" s="912" t="s">
        <v>158</v>
      </c>
      <c r="C505" s="332">
        <f>M505+Q505+S505+U505+500000</f>
        <v>1835552</v>
      </c>
      <c r="D505" s="284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>
        <v>360.96</v>
      </c>
      <c r="Q505" s="51">
        <f>P505*3700</f>
        <v>1335552</v>
      </c>
      <c r="R505" s="51"/>
      <c r="S505" s="51"/>
      <c r="T505" s="51"/>
      <c r="U505" s="51"/>
      <c r="V505" s="60"/>
      <c r="W505" s="43" t="s">
        <v>111</v>
      </c>
      <c r="X505" s="327"/>
      <c r="Y505" s="328"/>
      <c r="Z505" s="328"/>
      <c r="AA505" s="328"/>
      <c r="AB505" s="328"/>
    </row>
    <row r="506" spans="1:28" s="184" customFormat="1" ht="16.5" customHeight="1">
      <c r="A506" s="688">
        <f t="shared" si="77"/>
        <v>395</v>
      </c>
      <c r="B506" s="912" t="s">
        <v>159</v>
      </c>
      <c r="C506" s="332">
        <f>M506+Q506+S506+U506</f>
        <v>1200000</v>
      </c>
      <c r="D506" s="284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>
        <v>1213</v>
      </c>
      <c r="Q506" s="51">
        <v>1200000</v>
      </c>
      <c r="R506" s="51"/>
      <c r="S506" s="51"/>
      <c r="T506" s="51"/>
      <c r="U506" s="51"/>
      <c r="V506" s="60"/>
      <c r="W506" s="43"/>
      <c r="X506" s="327"/>
      <c r="Y506" s="328"/>
      <c r="Z506" s="328"/>
      <c r="AA506" s="328"/>
      <c r="AB506" s="328"/>
    </row>
    <row r="507" spans="1:28" s="184" customFormat="1" ht="16.5" customHeight="1">
      <c r="A507" s="688">
        <f t="shared" si="77"/>
        <v>396</v>
      </c>
      <c r="B507" s="912" t="s">
        <v>160</v>
      </c>
      <c r="C507" s="332">
        <v>350000</v>
      </c>
      <c r="D507" s="284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60"/>
      <c r="W507" s="43" t="s">
        <v>82</v>
      </c>
      <c r="X507" s="327"/>
      <c r="Y507" s="328"/>
      <c r="Z507" s="328"/>
      <c r="AA507" s="328"/>
      <c r="AB507" s="328"/>
    </row>
    <row r="508" spans="1:28" s="184" customFormat="1" ht="16.5" customHeight="1">
      <c r="A508" s="688">
        <f t="shared" si="77"/>
        <v>397</v>
      </c>
      <c r="B508" s="912" t="s">
        <v>161</v>
      </c>
      <c r="C508" s="332">
        <f>M508+Q508+S508+U508+500000</f>
        <v>2850000</v>
      </c>
      <c r="D508" s="284"/>
      <c r="E508" s="51"/>
      <c r="F508" s="51"/>
      <c r="G508" s="51"/>
      <c r="H508" s="51"/>
      <c r="I508" s="51"/>
      <c r="J508" s="51"/>
      <c r="K508" s="51"/>
      <c r="L508" s="51">
        <v>290.38</v>
      </c>
      <c r="M508" s="51">
        <v>950000</v>
      </c>
      <c r="N508" s="51"/>
      <c r="O508" s="51"/>
      <c r="P508" s="51">
        <v>466.44</v>
      </c>
      <c r="Q508" s="51">
        <v>1400000</v>
      </c>
      <c r="R508" s="51"/>
      <c r="S508" s="51"/>
      <c r="T508" s="51"/>
      <c r="U508" s="51"/>
      <c r="V508" s="60"/>
      <c r="W508" s="43" t="s">
        <v>162</v>
      </c>
      <c r="X508" s="327"/>
      <c r="Y508" s="328"/>
      <c r="Z508" s="328"/>
      <c r="AA508" s="328"/>
      <c r="AB508" s="328"/>
    </row>
    <row r="509" spans="1:28" s="184" customFormat="1" ht="16.5" customHeight="1">
      <c r="A509" s="688">
        <f t="shared" si="77"/>
        <v>398</v>
      </c>
      <c r="B509" s="912" t="s">
        <v>163</v>
      </c>
      <c r="C509" s="332">
        <f>M509+Q509+S509+U509+500000</f>
        <v>6950000</v>
      </c>
      <c r="D509" s="284"/>
      <c r="E509" s="51"/>
      <c r="F509" s="51"/>
      <c r="G509" s="51"/>
      <c r="H509" s="51"/>
      <c r="I509" s="51"/>
      <c r="J509" s="51"/>
      <c r="K509" s="51"/>
      <c r="L509" s="51">
        <v>947.97</v>
      </c>
      <c r="M509" s="51">
        <v>3100000</v>
      </c>
      <c r="N509" s="51"/>
      <c r="O509" s="51"/>
      <c r="P509" s="51">
        <v>1119.4000000000001</v>
      </c>
      <c r="Q509" s="51">
        <v>3350000</v>
      </c>
      <c r="R509" s="51"/>
      <c r="S509" s="51"/>
      <c r="T509" s="51"/>
      <c r="U509" s="51"/>
      <c r="V509" s="60"/>
      <c r="W509" s="43" t="s">
        <v>157</v>
      </c>
      <c r="X509" s="327"/>
      <c r="Y509" s="328"/>
      <c r="Z509" s="328"/>
      <c r="AA509" s="328"/>
      <c r="AB509" s="328"/>
    </row>
    <row r="510" spans="1:28" s="184" customFormat="1" ht="16.5" customHeight="1">
      <c r="A510" s="688">
        <f t="shared" si="77"/>
        <v>399</v>
      </c>
      <c r="B510" s="697" t="s">
        <v>164</v>
      </c>
      <c r="C510" s="332">
        <f>M510+Q510+S510+U510+250000</f>
        <v>1900000</v>
      </c>
      <c r="D510" s="284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>
        <v>1649.2</v>
      </c>
      <c r="Q510" s="51">
        <v>1650000</v>
      </c>
      <c r="R510" s="51"/>
      <c r="S510" s="51"/>
      <c r="T510" s="51"/>
      <c r="U510" s="51"/>
      <c r="V510" s="60"/>
      <c r="W510" s="43" t="s">
        <v>80</v>
      </c>
      <c r="X510" s="327"/>
      <c r="Y510" s="328"/>
      <c r="Z510" s="328"/>
      <c r="AA510" s="328"/>
      <c r="AB510" s="328"/>
    </row>
    <row r="511" spans="1:28" s="184" customFormat="1" ht="16.5" customHeight="1">
      <c r="A511" s="688">
        <f t="shared" si="77"/>
        <v>400</v>
      </c>
      <c r="B511" s="697" t="s">
        <v>165</v>
      </c>
      <c r="C511" s="332">
        <f>M511+Q511+S511+U511+250000</f>
        <v>1500000</v>
      </c>
      <c r="D511" s="284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>
        <v>1055.04</v>
      </c>
      <c r="Q511" s="51">
        <v>1250000</v>
      </c>
      <c r="R511" s="51"/>
      <c r="S511" s="51"/>
      <c r="T511" s="51"/>
      <c r="U511" s="51"/>
      <c r="V511" s="60"/>
      <c r="W511" s="43" t="s">
        <v>80</v>
      </c>
      <c r="X511" s="327"/>
      <c r="Y511" s="328"/>
      <c r="Z511" s="328"/>
      <c r="AA511" s="328"/>
      <c r="AB511" s="328"/>
    </row>
    <row r="512" spans="1:28" s="184" customFormat="1" ht="16.5" customHeight="1">
      <c r="A512" s="688">
        <f t="shared" si="77"/>
        <v>401</v>
      </c>
      <c r="B512" s="697" t="s">
        <v>166</v>
      </c>
      <c r="C512" s="332">
        <f>M512+Q512+S512+U512+200000</f>
        <v>1850000</v>
      </c>
      <c r="D512" s="284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>
        <v>1660</v>
      </c>
      <c r="Q512" s="51">
        <v>1650000</v>
      </c>
      <c r="R512" s="51"/>
      <c r="S512" s="51"/>
      <c r="T512" s="51"/>
      <c r="U512" s="51"/>
      <c r="V512" s="60"/>
      <c r="W512" s="43" t="s">
        <v>82</v>
      </c>
      <c r="X512" s="327"/>
      <c r="Y512" s="328"/>
      <c r="Z512" s="328"/>
      <c r="AA512" s="328"/>
      <c r="AB512" s="328"/>
    </row>
    <row r="513" spans="1:29" s="22" customFormat="1" ht="17.25" customHeight="1">
      <c r="A513" s="55">
        <f t="shared" si="77"/>
        <v>402</v>
      </c>
      <c r="B513" s="710" t="s">
        <v>871</v>
      </c>
      <c r="C513" s="52">
        <f>D513+K513+M513+O513+Q513+S513+U513+V513+W513+X513</f>
        <v>3492778.76</v>
      </c>
      <c r="D513" s="51">
        <f>SUM(E513:I513)</f>
        <v>0</v>
      </c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51">
        <v>3492778.76</v>
      </c>
      <c r="R513" s="60"/>
      <c r="S513" s="60"/>
      <c r="T513" s="60"/>
      <c r="U513" s="60"/>
      <c r="V513" s="60"/>
      <c r="W513" s="51"/>
      <c r="X513" s="60"/>
      <c r="Y513" s="24"/>
      <c r="Z513" s="23"/>
      <c r="AA513" s="21"/>
      <c r="AB513" s="8"/>
      <c r="AC513" s="30"/>
    </row>
    <row r="514" spans="1:29" s="184" customFormat="1" ht="16.5" customHeight="1">
      <c r="A514" s="688">
        <f t="shared" si="77"/>
        <v>403</v>
      </c>
      <c r="B514" s="697" t="s">
        <v>167</v>
      </c>
      <c r="C514" s="332">
        <f>M514+Q514+S514+U514+200000</f>
        <v>5700000</v>
      </c>
      <c r="D514" s="284"/>
      <c r="E514" s="51"/>
      <c r="F514" s="51"/>
      <c r="G514" s="51"/>
      <c r="H514" s="51"/>
      <c r="I514" s="51"/>
      <c r="J514" s="51"/>
      <c r="K514" s="51"/>
      <c r="L514" s="51">
        <v>1277.3699999999999</v>
      </c>
      <c r="M514" s="51">
        <v>3400000</v>
      </c>
      <c r="N514" s="51"/>
      <c r="O514" s="51"/>
      <c r="P514" s="51">
        <v>2493.5</v>
      </c>
      <c r="Q514" s="51">
        <v>2100000</v>
      </c>
      <c r="R514" s="51"/>
      <c r="S514" s="51"/>
      <c r="T514" s="51"/>
      <c r="U514" s="51"/>
      <c r="V514" s="60"/>
      <c r="W514" s="43" t="s">
        <v>82</v>
      </c>
      <c r="X514" s="327"/>
      <c r="Y514" s="328"/>
      <c r="Z514" s="328"/>
      <c r="AA514" s="328"/>
      <c r="AB514" s="328"/>
    </row>
    <row r="515" spans="1:29" s="184" customFormat="1" ht="16.5" customHeight="1">
      <c r="A515" s="688">
        <f t="shared" si="77"/>
        <v>404</v>
      </c>
      <c r="B515" s="912" t="s">
        <v>168</v>
      </c>
      <c r="C515" s="332">
        <f>M515+Q515+S515+U515+400000</f>
        <v>3050000</v>
      </c>
      <c r="D515" s="284"/>
      <c r="E515" s="51"/>
      <c r="F515" s="51"/>
      <c r="G515" s="51"/>
      <c r="H515" s="51"/>
      <c r="I515" s="51"/>
      <c r="J515" s="51"/>
      <c r="K515" s="51"/>
      <c r="L515" s="51">
        <v>270</v>
      </c>
      <c r="M515" s="51">
        <v>1200000</v>
      </c>
      <c r="N515" s="51"/>
      <c r="O515" s="51"/>
      <c r="P515" s="51">
        <v>377.24</v>
      </c>
      <c r="Q515" s="51">
        <v>1450000</v>
      </c>
      <c r="R515" s="51"/>
      <c r="S515" s="51"/>
      <c r="T515" s="51"/>
      <c r="U515" s="51"/>
      <c r="V515" s="60"/>
      <c r="W515" s="43" t="s">
        <v>169</v>
      </c>
      <c r="X515" s="327"/>
      <c r="Y515" s="328"/>
      <c r="Z515" s="328"/>
      <c r="AA515" s="328"/>
      <c r="AB515" s="328"/>
    </row>
    <row r="516" spans="1:29" s="184" customFormat="1" ht="16.5" customHeight="1">
      <c r="A516" s="688">
        <f t="shared" si="77"/>
        <v>405</v>
      </c>
      <c r="B516" s="912" t="s">
        <v>170</v>
      </c>
      <c r="C516" s="332">
        <v>450000</v>
      </c>
      <c r="D516" s="284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340"/>
      <c r="R516" s="51"/>
      <c r="S516" s="51"/>
      <c r="T516" s="51"/>
      <c r="U516" s="51"/>
      <c r="V516" s="60"/>
      <c r="W516" s="796" t="s">
        <v>171</v>
      </c>
      <c r="X516" s="327"/>
      <c r="Y516" s="328"/>
      <c r="Z516" s="328"/>
      <c r="AA516" s="328"/>
      <c r="AB516" s="328"/>
    </row>
    <row r="517" spans="1:29" s="184" customFormat="1" ht="16.5" customHeight="1">
      <c r="A517" s="688">
        <f t="shared" si="77"/>
        <v>406</v>
      </c>
      <c r="B517" s="912" t="s">
        <v>172</v>
      </c>
      <c r="C517" s="332">
        <f>M517+Q517+S517+U517+350000</f>
        <v>2950000</v>
      </c>
      <c r="D517" s="284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>
        <v>828.9</v>
      </c>
      <c r="Q517" s="51">
        <v>2600000</v>
      </c>
      <c r="R517" s="51"/>
      <c r="S517" s="51"/>
      <c r="T517" s="51"/>
      <c r="U517" s="51"/>
      <c r="V517" s="60"/>
      <c r="W517" s="43" t="s">
        <v>88</v>
      </c>
      <c r="X517" s="327"/>
      <c r="Y517" s="328"/>
      <c r="Z517" s="328"/>
      <c r="AA517" s="328"/>
      <c r="AB517" s="328"/>
    </row>
    <row r="518" spans="1:29" s="184" customFormat="1" ht="16.5" customHeight="1">
      <c r="A518" s="688">
        <f>A517+1</f>
        <v>407</v>
      </c>
      <c r="B518" s="912" t="s">
        <v>173</v>
      </c>
      <c r="C518" s="332">
        <f>M518+Q518+S518+U518+500000</f>
        <v>2000000</v>
      </c>
      <c r="D518" s="284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>
        <v>1810.7</v>
      </c>
      <c r="Q518" s="51">
        <v>1500000</v>
      </c>
      <c r="R518" s="51"/>
      <c r="S518" s="51"/>
      <c r="T518" s="51"/>
      <c r="U518" s="51"/>
      <c r="V518" s="60"/>
      <c r="W518" s="43" t="s">
        <v>174</v>
      </c>
      <c r="X518" s="327"/>
      <c r="Y518" s="328"/>
      <c r="Z518" s="328"/>
      <c r="AA518" s="328"/>
      <c r="AB518" s="328"/>
    </row>
    <row r="519" spans="1:29" s="184" customFormat="1" ht="16.5" customHeight="1">
      <c r="A519" s="688">
        <f t="shared" ref="A519:A534" si="78">A518+1</f>
        <v>408</v>
      </c>
      <c r="B519" s="912" t="s">
        <v>175</v>
      </c>
      <c r="C519" s="332">
        <f>M519+Q519+S519+U519+350000</f>
        <v>3100000</v>
      </c>
      <c r="D519" s="284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>
        <v>841.86</v>
      </c>
      <c r="Q519" s="51">
        <v>2750000</v>
      </c>
      <c r="R519" s="51"/>
      <c r="S519" s="51"/>
      <c r="T519" s="51"/>
      <c r="U519" s="51"/>
      <c r="V519" s="60"/>
      <c r="W519" s="43" t="s">
        <v>88</v>
      </c>
      <c r="X519" s="327"/>
      <c r="Y519" s="328"/>
      <c r="Z519" s="328"/>
      <c r="AA519" s="328"/>
      <c r="AB519" s="328"/>
    </row>
    <row r="520" spans="1:29" s="184" customFormat="1" ht="16.5" customHeight="1">
      <c r="A520" s="688">
        <f t="shared" si="78"/>
        <v>409</v>
      </c>
      <c r="B520" s="912" t="s">
        <v>176</v>
      </c>
      <c r="C520" s="332">
        <f>Q520+250000</f>
        <v>1050000</v>
      </c>
      <c r="D520" s="284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>
        <v>759.87</v>
      </c>
      <c r="Q520" s="340">
        <v>800000</v>
      </c>
      <c r="R520" s="51"/>
      <c r="S520" s="51"/>
      <c r="T520" s="51"/>
      <c r="U520" s="51"/>
      <c r="V520" s="60"/>
      <c r="W520" s="796" t="s">
        <v>177</v>
      </c>
      <c r="X520" s="327"/>
      <c r="Y520" s="328"/>
      <c r="Z520" s="328"/>
      <c r="AA520" s="328"/>
      <c r="AB520" s="328"/>
    </row>
    <row r="521" spans="1:29" s="184" customFormat="1" ht="16.5" customHeight="1">
      <c r="A521" s="688">
        <f t="shared" si="78"/>
        <v>410</v>
      </c>
      <c r="B521" s="912" t="s">
        <v>178</v>
      </c>
      <c r="C521" s="332">
        <f>M521+Q521+S521+U521+500000</f>
        <v>500000</v>
      </c>
      <c r="D521" s="284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60"/>
      <c r="W521" s="43" t="s">
        <v>157</v>
      </c>
      <c r="X521" s="327"/>
      <c r="Y521" s="328"/>
      <c r="Z521" s="328"/>
      <c r="AA521" s="328"/>
      <c r="AB521" s="328"/>
    </row>
    <row r="522" spans="1:29" s="184" customFormat="1" ht="16.5" customHeight="1">
      <c r="A522" s="688">
        <f t="shared" si="78"/>
        <v>411</v>
      </c>
      <c r="B522" s="912" t="s">
        <v>179</v>
      </c>
      <c r="C522" s="332">
        <f>M522+Q522+S522+U522+500000</f>
        <v>500000</v>
      </c>
      <c r="D522" s="284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60"/>
      <c r="W522" s="43" t="s">
        <v>157</v>
      </c>
      <c r="X522" s="327"/>
      <c r="Y522" s="328"/>
      <c r="Z522" s="328"/>
      <c r="AA522" s="328"/>
      <c r="AB522" s="328"/>
    </row>
    <row r="523" spans="1:29" s="184" customFormat="1" ht="16.5" customHeight="1">
      <c r="A523" s="688">
        <f t="shared" si="78"/>
        <v>412</v>
      </c>
      <c r="B523" s="912" t="s">
        <v>180</v>
      </c>
      <c r="C523" s="332">
        <f>M523+Q523+S523+U523+500000</f>
        <v>500000</v>
      </c>
      <c r="D523" s="284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60"/>
      <c r="W523" s="43" t="s">
        <v>181</v>
      </c>
      <c r="X523" s="327"/>
      <c r="Y523" s="328"/>
      <c r="Z523" s="328"/>
      <c r="AA523" s="328"/>
      <c r="AB523" s="328"/>
    </row>
    <row r="524" spans="1:29" s="184" customFormat="1" ht="16.5" customHeight="1">
      <c r="A524" s="688">
        <f t="shared" si="78"/>
        <v>413</v>
      </c>
      <c r="B524" s="912" t="s">
        <v>182</v>
      </c>
      <c r="C524" s="332">
        <f>M524+Q524+S524+U524+500000</f>
        <v>500000</v>
      </c>
      <c r="D524" s="284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60"/>
      <c r="W524" s="43" t="s">
        <v>157</v>
      </c>
      <c r="X524" s="327"/>
      <c r="Y524" s="328"/>
      <c r="Z524" s="328"/>
      <c r="AA524" s="328"/>
      <c r="AB524" s="328"/>
    </row>
    <row r="525" spans="1:29" s="184" customFormat="1" ht="16.5" customHeight="1">
      <c r="A525" s="688">
        <f t="shared" si="78"/>
        <v>414</v>
      </c>
      <c r="B525" s="912" t="s">
        <v>183</v>
      </c>
      <c r="C525" s="332">
        <f>M525+Q525+S525+U525+500000</f>
        <v>500000</v>
      </c>
      <c r="D525" s="284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60"/>
      <c r="W525" s="43" t="s">
        <v>157</v>
      </c>
      <c r="X525" s="327"/>
      <c r="Y525" s="328"/>
      <c r="Z525" s="328"/>
      <c r="AA525" s="328"/>
      <c r="AB525" s="328"/>
    </row>
    <row r="526" spans="1:29" s="7" customFormat="1" ht="17.25" customHeight="1">
      <c r="A526" s="55">
        <f t="shared" si="78"/>
        <v>415</v>
      </c>
      <c r="B526" s="695" t="s">
        <v>704</v>
      </c>
      <c r="C526" s="52">
        <f>D526+K526+M526+O526+Q526+S526+U526+V526+W526+X526</f>
        <v>5428336.040000001</v>
      </c>
      <c r="D526" s="51">
        <f>SUM(E526:I526)</f>
        <v>470320.6</v>
      </c>
      <c r="E526" s="51">
        <v>470320.6</v>
      </c>
      <c r="F526" s="51"/>
      <c r="G526" s="51"/>
      <c r="H526" s="51"/>
      <c r="I526" s="51"/>
      <c r="J526" s="51"/>
      <c r="K526" s="51"/>
      <c r="L526" s="51"/>
      <c r="M526" s="52">
        <v>2266358.7400000002</v>
      </c>
      <c r="N526" s="51"/>
      <c r="O526" s="51"/>
      <c r="P526" s="51"/>
      <c r="Q526" s="52">
        <v>2691656.7</v>
      </c>
      <c r="R526" s="51"/>
      <c r="S526" s="51"/>
      <c r="T526" s="51"/>
      <c r="U526" s="51"/>
      <c r="V526" s="60"/>
      <c r="W526" s="51"/>
      <c r="X526" s="51"/>
      <c r="Y526" s="9"/>
      <c r="Z526" s="8"/>
      <c r="AA526" s="8"/>
      <c r="AB526" s="8"/>
      <c r="AC526" s="28"/>
    </row>
    <row r="527" spans="1:29" s="22" customFormat="1" ht="17.25" customHeight="1">
      <c r="A527" s="55">
        <f t="shared" si="78"/>
        <v>416</v>
      </c>
      <c r="B527" s="710" t="s">
        <v>872</v>
      </c>
      <c r="C527" s="52">
        <f>D527+K527+M527+O527+Q527+S527+U527+V527+W527+X527</f>
        <v>581460.34</v>
      </c>
      <c r="D527" s="51">
        <f>SUM(E527:I527)</f>
        <v>581460.34</v>
      </c>
      <c r="E527" s="51">
        <v>581460.34</v>
      </c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51"/>
      <c r="X527" s="60"/>
      <c r="Y527" s="20"/>
      <c r="Z527" s="23"/>
      <c r="AA527" s="21"/>
      <c r="AB527" s="8"/>
      <c r="AC527" s="30"/>
    </row>
    <row r="528" spans="1:29" s="7" customFormat="1" ht="17.25" customHeight="1">
      <c r="A528" s="55">
        <f t="shared" si="78"/>
        <v>417</v>
      </c>
      <c r="B528" s="695" t="s">
        <v>621</v>
      </c>
      <c r="C528" s="52">
        <f>D528+K528+M528+O528+Q528+S528+U528+V528+W528+X528</f>
        <v>4342623.0199999996</v>
      </c>
      <c r="D528" s="51">
        <f>SUM(E528:I528)</f>
        <v>809651.1</v>
      </c>
      <c r="E528" s="51">
        <v>809651.1</v>
      </c>
      <c r="F528" s="51"/>
      <c r="G528" s="51"/>
      <c r="H528" s="51"/>
      <c r="I528" s="51"/>
      <c r="J528" s="51"/>
      <c r="K528" s="51"/>
      <c r="L528" s="51"/>
      <c r="M528" s="52"/>
      <c r="N528" s="51"/>
      <c r="O528" s="51">
        <v>506286.08000000002</v>
      </c>
      <c r="P528" s="51"/>
      <c r="Q528" s="51">
        <v>3026685.84</v>
      </c>
      <c r="R528" s="51"/>
      <c r="S528" s="51"/>
      <c r="T528" s="60"/>
      <c r="U528" s="51"/>
      <c r="V528" s="60"/>
      <c r="W528" s="51"/>
      <c r="X528" s="51"/>
      <c r="Y528" s="9"/>
      <c r="Z528" s="8"/>
      <c r="AA528" s="5"/>
      <c r="AB528" s="8"/>
      <c r="AC528" s="28"/>
    </row>
    <row r="529" spans="1:31" s="7" customFormat="1" ht="17.25" customHeight="1">
      <c r="A529" s="55">
        <f t="shared" si="78"/>
        <v>418</v>
      </c>
      <c r="B529" s="695" t="s">
        <v>622</v>
      </c>
      <c r="C529" s="52">
        <f>D529+K529+M529+O529+Q529+S529+U529+V529+W529+X529</f>
        <v>3845703.78</v>
      </c>
      <c r="D529" s="51">
        <f>SUM(E529:I529)</f>
        <v>0</v>
      </c>
      <c r="E529" s="51"/>
      <c r="F529" s="51"/>
      <c r="G529" s="51"/>
      <c r="H529" s="51"/>
      <c r="I529" s="51"/>
      <c r="J529" s="51"/>
      <c r="K529" s="51"/>
      <c r="L529" s="51"/>
      <c r="M529" s="52"/>
      <c r="N529" s="51"/>
      <c r="O529" s="52"/>
      <c r="P529" s="51"/>
      <c r="Q529" s="51">
        <v>3845703.78</v>
      </c>
      <c r="R529" s="51"/>
      <c r="S529" s="51"/>
      <c r="T529" s="60"/>
      <c r="U529" s="51"/>
      <c r="V529" s="60"/>
      <c r="W529" s="51"/>
      <c r="X529" s="51"/>
      <c r="Y529" s="9"/>
      <c r="Z529" s="8"/>
      <c r="AA529" s="5"/>
      <c r="AB529" s="8"/>
      <c r="AC529" s="28"/>
    </row>
    <row r="530" spans="1:31" s="184" customFormat="1" ht="16.5" customHeight="1">
      <c r="A530" s="688">
        <f t="shared" si="78"/>
        <v>419</v>
      </c>
      <c r="B530" s="697" t="s">
        <v>184</v>
      </c>
      <c r="C530" s="332">
        <f>M530+Q530+S530+U530+250000</f>
        <v>4100000</v>
      </c>
      <c r="D530" s="284"/>
      <c r="E530" s="51"/>
      <c r="F530" s="51"/>
      <c r="G530" s="51"/>
      <c r="H530" s="51"/>
      <c r="I530" s="51"/>
      <c r="J530" s="51"/>
      <c r="K530" s="51"/>
      <c r="L530" s="51">
        <v>941.76</v>
      </c>
      <c r="M530" s="51">
        <v>2900000</v>
      </c>
      <c r="N530" s="51"/>
      <c r="O530" s="51"/>
      <c r="P530" s="51">
        <v>1507.52</v>
      </c>
      <c r="Q530" s="51">
        <v>950000</v>
      </c>
      <c r="R530" s="51"/>
      <c r="S530" s="51"/>
      <c r="T530" s="51"/>
      <c r="U530" s="51"/>
      <c r="V530" s="60"/>
      <c r="W530" s="43" t="s">
        <v>80</v>
      </c>
      <c r="X530" s="327"/>
      <c r="Y530" s="328"/>
      <c r="Z530" s="328"/>
      <c r="AA530" s="328"/>
      <c r="AB530" s="328"/>
    </row>
    <row r="531" spans="1:31" s="184" customFormat="1" ht="16.5" customHeight="1">
      <c r="A531" s="688">
        <f t="shared" si="78"/>
        <v>420</v>
      </c>
      <c r="B531" s="697" t="s">
        <v>185</v>
      </c>
      <c r="C531" s="332">
        <f>M531+Q531+S531+U531+300000</f>
        <v>1200000</v>
      </c>
      <c r="D531" s="284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>
        <v>1241.55</v>
      </c>
      <c r="Q531" s="51">
        <v>900000</v>
      </c>
      <c r="R531" s="51"/>
      <c r="S531" s="51"/>
      <c r="T531" s="51"/>
      <c r="U531" s="51"/>
      <c r="V531" s="60"/>
      <c r="W531" s="43" t="s">
        <v>80</v>
      </c>
      <c r="X531" s="327"/>
      <c r="Y531" s="328"/>
      <c r="Z531" s="328"/>
      <c r="AA531" s="328"/>
      <c r="AB531" s="328"/>
    </row>
    <row r="532" spans="1:31" s="184" customFormat="1" ht="16.5" customHeight="1">
      <c r="A532" s="688">
        <f t="shared" si="78"/>
        <v>421</v>
      </c>
      <c r="B532" s="697" t="s">
        <v>186</v>
      </c>
      <c r="C532" s="332">
        <f>M532+Q532+S532+U532+250000</f>
        <v>1200000</v>
      </c>
      <c r="D532" s="284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>
        <v>1133.9000000000001</v>
      </c>
      <c r="Q532" s="51">
        <v>950000</v>
      </c>
      <c r="R532" s="51"/>
      <c r="S532" s="51"/>
      <c r="T532" s="51"/>
      <c r="U532" s="51"/>
      <c r="V532" s="60"/>
      <c r="W532" s="43" t="s">
        <v>80</v>
      </c>
      <c r="X532" s="327"/>
      <c r="Y532" s="328"/>
      <c r="Z532" s="328"/>
      <c r="AA532" s="328"/>
      <c r="AB532" s="328"/>
    </row>
    <row r="533" spans="1:31" s="7" customFormat="1" ht="17.25" customHeight="1">
      <c r="A533" s="55">
        <f t="shared" si="78"/>
        <v>422</v>
      </c>
      <c r="B533" s="695" t="s">
        <v>623</v>
      </c>
      <c r="C533" s="52">
        <f>D533+K533+M533+O533+Q533+S533+U533+V533+W533+X533</f>
        <v>2661136</v>
      </c>
      <c r="D533" s="51">
        <f>SUM(E533:I533)</f>
        <v>782940.62</v>
      </c>
      <c r="E533" s="51">
        <v>782940.62</v>
      </c>
      <c r="F533" s="51"/>
      <c r="G533" s="51"/>
      <c r="H533" s="51"/>
      <c r="I533" s="51"/>
      <c r="J533" s="51"/>
      <c r="K533" s="51"/>
      <c r="L533" s="51"/>
      <c r="M533" s="52"/>
      <c r="N533" s="51"/>
      <c r="O533" s="51">
        <v>367373.62</v>
      </c>
      <c r="P533" s="51"/>
      <c r="Q533" s="51">
        <v>1510821.76</v>
      </c>
      <c r="R533" s="51"/>
      <c r="S533" s="51"/>
      <c r="T533" s="51"/>
      <c r="U533" s="51"/>
      <c r="V533" s="60"/>
      <c r="W533" s="51"/>
      <c r="X533" s="51"/>
      <c r="Y533" s="9"/>
      <c r="Z533" s="8"/>
      <c r="AA533" s="5"/>
      <c r="AB533" s="8"/>
      <c r="AC533" s="28"/>
    </row>
    <row r="534" spans="1:31" s="7" customFormat="1" ht="17.25" customHeight="1">
      <c r="A534" s="55">
        <f t="shared" si="78"/>
        <v>423</v>
      </c>
      <c r="B534" s="695" t="s">
        <v>624</v>
      </c>
      <c r="C534" s="52">
        <f>D534+K534+M534+O534+Q534+S534+U534+V534+W534+X534</f>
        <v>2043734.28</v>
      </c>
      <c r="D534" s="51">
        <f>SUM(E534:I534)</f>
        <v>828540.54</v>
      </c>
      <c r="E534" s="51">
        <v>828540.54</v>
      </c>
      <c r="F534" s="51"/>
      <c r="G534" s="51"/>
      <c r="H534" s="51"/>
      <c r="I534" s="51"/>
      <c r="J534" s="51"/>
      <c r="K534" s="51"/>
      <c r="L534" s="51"/>
      <c r="M534" s="52"/>
      <c r="N534" s="51"/>
      <c r="O534" s="51">
        <v>1215193.74</v>
      </c>
      <c r="P534" s="51"/>
      <c r="Q534" s="52"/>
      <c r="R534" s="51"/>
      <c r="S534" s="51"/>
      <c r="T534" s="51"/>
      <c r="U534" s="51"/>
      <c r="V534" s="60"/>
      <c r="W534" s="51"/>
      <c r="X534" s="51"/>
      <c r="Y534" s="9"/>
      <c r="Z534" s="8"/>
      <c r="AA534" s="8"/>
      <c r="AB534" s="8"/>
      <c r="AC534" s="28"/>
    </row>
    <row r="535" spans="1:31" s="7" customFormat="1" ht="17.25" customHeight="1">
      <c r="A535" s="1475" t="s">
        <v>518</v>
      </c>
      <c r="B535" s="1475"/>
      <c r="C535" s="51">
        <f t="shared" ref="C535:X535" si="79">SUM(C431:C534)</f>
        <v>289466710.76999986</v>
      </c>
      <c r="D535" s="51">
        <f t="shared" si="79"/>
        <v>17317264.149999999</v>
      </c>
      <c r="E535" s="51">
        <f t="shared" si="79"/>
        <v>13671713.449999999</v>
      </c>
      <c r="F535" s="51">
        <f t="shared" si="79"/>
        <v>2348928.06</v>
      </c>
      <c r="G535" s="51">
        <f t="shared" si="79"/>
        <v>393201.95999999996</v>
      </c>
      <c r="H535" s="51">
        <f t="shared" si="79"/>
        <v>470200.5</v>
      </c>
      <c r="I535" s="51">
        <f t="shared" si="79"/>
        <v>433220.18000000005</v>
      </c>
      <c r="J535" s="51">
        <f t="shared" si="79"/>
        <v>0</v>
      </c>
      <c r="K535" s="51">
        <f t="shared" si="79"/>
        <v>0</v>
      </c>
      <c r="L535" s="51">
        <f t="shared" si="79"/>
        <v>19702.674999999996</v>
      </c>
      <c r="M535" s="51">
        <f t="shared" si="79"/>
        <v>54800862.140000001</v>
      </c>
      <c r="N535" s="51">
        <f t="shared" si="79"/>
        <v>0</v>
      </c>
      <c r="O535" s="51">
        <f t="shared" si="79"/>
        <v>20420577.889999997</v>
      </c>
      <c r="P535" s="51">
        <f t="shared" si="79"/>
        <v>64914.239999999998</v>
      </c>
      <c r="Q535" s="51">
        <f t="shared" si="79"/>
        <v>169170697.58999997</v>
      </c>
      <c r="R535" s="51">
        <f t="shared" si="79"/>
        <v>0</v>
      </c>
      <c r="S535" s="51">
        <f t="shared" si="79"/>
        <v>0</v>
      </c>
      <c r="T535" s="51">
        <f t="shared" si="79"/>
        <v>2046.65</v>
      </c>
      <c r="U535" s="51">
        <f t="shared" si="79"/>
        <v>1507309</v>
      </c>
      <c r="V535" s="51">
        <f t="shared" si="79"/>
        <v>0</v>
      </c>
      <c r="W535" s="51">
        <f t="shared" si="79"/>
        <v>0</v>
      </c>
      <c r="X535" s="51">
        <f t="shared" si="79"/>
        <v>0</v>
      </c>
      <c r="Y535" s="9"/>
      <c r="Z535" s="8"/>
      <c r="AA535" s="8"/>
      <c r="AB535" s="8"/>
      <c r="AC535" s="28"/>
      <c r="AE535" s="28"/>
    </row>
    <row r="536" spans="1:31" s="7" customFormat="1" ht="17.25" customHeight="1">
      <c r="A536" s="1479" t="s">
        <v>625</v>
      </c>
      <c r="B536" s="1479"/>
      <c r="C536" s="1479"/>
      <c r="D536" s="1452"/>
      <c r="E536" s="1452"/>
      <c r="F536" s="1452"/>
      <c r="G536" s="1452"/>
      <c r="H536" s="1452"/>
      <c r="I536" s="1452"/>
      <c r="J536" s="1452"/>
      <c r="K536" s="1452"/>
      <c r="L536" s="1452"/>
      <c r="M536" s="1452"/>
      <c r="N536" s="1452"/>
      <c r="O536" s="1452"/>
      <c r="P536" s="1452"/>
      <c r="Q536" s="1452"/>
      <c r="R536" s="1452"/>
      <c r="S536" s="1452"/>
      <c r="T536" s="1452"/>
      <c r="U536" s="1452"/>
      <c r="V536" s="1452"/>
      <c r="W536" s="1452"/>
      <c r="X536" s="1452"/>
      <c r="Y536" s="9"/>
      <c r="Z536" s="8"/>
      <c r="AA536" s="5"/>
      <c r="AB536" s="8"/>
      <c r="AC536" s="28"/>
    </row>
    <row r="537" spans="1:31" s="7" customFormat="1" ht="17.25" customHeight="1">
      <c r="A537" s="55">
        <f>A534+1</f>
        <v>424</v>
      </c>
      <c r="B537" s="695" t="s">
        <v>765</v>
      </c>
      <c r="C537" s="52">
        <f>D537+K537+M537+O537+Q537+S537+U537+V537+W537+X537</f>
        <v>2010118.72</v>
      </c>
      <c r="D537" s="51">
        <f>SUM(E537:I537)</f>
        <v>0</v>
      </c>
      <c r="E537" s="51"/>
      <c r="F537" s="51"/>
      <c r="G537" s="51"/>
      <c r="H537" s="51"/>
      <c r="I537" s="51"/>
      <c r="J537" s="51"/>
      <c r="K537" s="51"/>
      <c r="L537" s="51"/>
      <c r="M537" s="51">
        <v>2010118.72</v>
      </c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9"/>
      <c r="Z537" s="8"/>
      <c r="AA537" s="5"/>
      <c r="AB537" s="8"/>
      <c r="AC537" s="28"/>
    </row>
    <row r="538" spans="1:31" customFormat="1">
      <c r="A538" s="688">
        <f t="shared" ref="A538:A546" si="80">A537+1</f>
        <v>425</v>
      </c>
      <c r="B538" s="722" t="s">
        <v>189</v>
      </c>
      <c r="C538" s="344">
        <f>SUM(E538:X538)</f>
        <v>2911284</v>
      </c>
      <c r="D538" s="344">
        <f>SUM(E538:I538)</f>
        <v>2911284</v>
      </c>
      <c r="E538" s="797"/>
      <c r="F538" s="439"/>
      <c r="G538" s="1088">
        <v>2911284</v>
      </c>
      <c r="H538" s="439"/>
      <c r="I538" s="439"/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9"/>
      <c r="U538" s="439"/>
      <c r="V538" s="439"/>
      <c r="W538" s="439"/>
      <c r="X538" s="439"/>
      <c r="Y538" s="128" t="s">
        <v>190</v>
      </c>
      <c r="Z538" s="128"/>
      <c r="AA538" s="128"/>
      <c r="AB538" s="128"/>
      <c r="AC538" s="128"/>
    </row>
    <row r="539" spans="1:31" customFormat="1">
      <c r="A539" s="688">
        <f t="shared" si="80"/>
        <v>426</v>
      </c>
      <c r="B539" s="722" t="s">
        <v>191</v>
      </c>
      <c r="C539" s="344">
        <f>SUM(E539:X539)</f>
        <v>4090154.92</v>
      </c>
      <c r="D539" s="344">
        <f>SUM(E539:I539)</f>
        <v>3028092</v>
      </c>
      <c r="E539" s="1088">
        <v>419796</v>
      </c>
      <c r="F539" s="1088">
        <v>1967760</v>
      </c>
      <c r="G539" s="1088">
        <v>341700</v>
      </c>
      <c r="H539" s="439"/>
      <c r="I539" s="1088">
        <v>298836</v>
      </c>
      <c r="J539" s="439"/>
      <c r="K539" s="439"/>
      <c r="L539" s="439"/>
      <c r="M539" s="439"/>
      <c r="N539" s="439"/>
      <c r="O539" s="439"/>
      <c r="P539" s="1088">
        <v>448.92</v>
      </c>
      <c r="Q539" s="1088">
        <v>1061614</v>
      </c>
      <c r="R539" s="439"/>
      <c r="S539" s="439"/>
      <c r="T539" s="439"/>
      <c r="U539" s="439"/>
      <c r="V539" s="439"/>
      <c r="W539" s="439"/>
      <c r="X539" s="439"/>
      <c r="Y539" s="128" t="s">
        <v>192</v>
      </c>
      <c r="Z539" s="128"/>
      <c r="AA539" s="128"/>
      <c r="AB539" s="128"/>
      <c r="AC539" s="128"/>
    </row>
    <row r="540" spans="1:31" customFormat="1">
      <c r="A540" s="55">
        <f t="shared" si="80"/>
        <v>427</v>
      </c>
      <c r="B540" s="722" t="s">
        <v>193</v>
      </c>
      <c r="C540" s="344">
        <f>SUM(E540:X540)</f>
        <v>2255576</v>
      </c>
      <c r="D540" s="344">
        <f t="shared" ref="D540:D546" si="81">SUM(E540:I540)</f>
        <v>2255576</v>
      </c>
      <c r="E540" s="797"/>
      <c r="F540" s="1088">
        <v>1749120</v>
      </c>
      <c r="G540" s="1088">
        <v>218688</v>
      </c>
      <c r="H540" s="439"/>
      <c r="I540" s="1088">
        <v>287768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9"/>
      <c r="U540" s="439"/>
      <c r="V540" s="439"/>
      <c r="W540" s="439"/>
      <c r="X540" s="439"/>
      <c r="Y540" s="128" t="s">
        <v>194</v>
      </c>
      <c r="Z540" s="128"/>
      <c r="AA540" s="128"/>
      <c r="AB540" s="128"/>
      <c r="AC540" s="128"/>
    </row>
    <row r="541" spans="1:31" customFormat="1">
      <c r="A541" s="55">
        <f t="shared" si="80"/>
        <v>428</v>
      </c>
      <c r="B541" s="722" t="s">
        <v>195</v>
      </c>
      <c r="C541" s="344">
        <f t="shared" ref="C541:C546" si="82">SUM(E541:X541)</f>
        <v>2291178</v>
      </c>
      <c r="D541" s="344">
        <f t="shared" si="81"/>
        <v>2291178</v>
      </c>
      <c r="E541" s="797"/>
      <c r="F541" s="1088">
        <v>1701748</v>
      </c>
      <c r="G541" s="1088">
        <v>334866</v>
      </c>
      <c r="H541" s="439"/>
      <c r="I541" s="1088">
        <v>254564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128" t="s">
        <v>194</v>
      </c>
      <c r="Z541" s="128"/>
      <c r="AA541" s="128"/>
      <c r="AB541" s="128"/>
      <c r="AC541" s="128"/>
    </row>
    <row r="542" spans="1:31" customFormat="1">
      <c r="A542" s="55">
        <f t="shared" si="80"/>
        <v>429</v>
      </c>
      <c r="B542" s="722" t="s">
        <v>196</v>
      </c>
      <c r="C542" s="344">
        <f t="shared" si="82"/>
        <v>2995368</v>
      </c>
      <c r="D542" s="344">
        <f t="shared" si="81"/>
        <v>2995368</v>
      </c>
      <c r="E542" s="797"/>
      <c r="F542" s="1088">
        <v>2215552</v>
      </c>
      <c r="G542" s="1088">
        <v>492048</v>
      </c>
      <c r="H542" s="439"/>
      <c r="I542" s="1088">
        <v>287768</v>
      </c>
      <c r="J542" s="439"/>
      <c r="K542" s="439"/>
      <c r="L542" s="439"/>
      <c r="M542" s="439"/>
      <c r="N542" s="439"/>
      <c r="O542" s="439"/>
      <c r="P542" s="439"/>
      <c r="Q542" s="439"/>
      <c r="R542" s="439"/>
      <c r="S542" s="439"/>
      <c r="T542" s="439"/>
      <c r="U542" s="439"/>
      <c r="V542" s="439"/>
      <c r="W542" s="439"/>
      <c r="X542" s="439"/>
      <c r="Y542" s="128" t="s">
        <v>194</v>
      </c>
      <c r="Z542" s="128"/>
      <c r="AA542" s="128"/>
      <c r="AB542" s="128"/>
      <c r="AC542" s="128"/>
    </row>
    <row r="543" spans="1:31" customFormat="1">
      <c r="A543" s="55">
        <f t="shared" si="80"/>
        <v>430</v>
      </c>
      <c r="B543" s="722" t="s">
        <v>197</v>
      </c>
      <c r="C543" s="344">
        <f t="shared" si="82"/>
        <v>1462598</v>
      </c>
      <c r="D543" s="344">
        <f t="shared" si="81"/>
        <v>1462598</v>
      </c>
      <c r="E543" s="797"/>
      <c r="F543" s="1088">
        <v>1020320</v>
      </c>
      <c r="G543" s="1088">
        <v>239190</v>
      </c>
      <c r="H543" s="1088">
        <v>136680</v>
      </c>
      <c r="I543" s="1088">
        <v>66408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9"/>
      <c r="U543" s="439"/>
      <c r="V543" s="439"/>
      <c r="W543" s="439"/>
      <c r="X543" s="439"/>
      <c r="Y543" s="346" t="s">
        <v>198</v>
      </c>
      <c r="Z543" s="128"/>
      <c r="AA543" s="128"/>
      <c r="AB543" s="128"/>
      <c r="AC543" s="128"/>
    </row>
    <row r="544" spans="1:31" customFormat="1">
      <c r="A544" s="55">
        <f t="shared" si="80"/>
        <v>431</v>
      </c>
      <c r="B544" s="722" t="s">
        <v>199</v>
      </c>
      <c r="C544" s="344">
        <f t="shared" si="82"/>
        <v>3442293</v>
      </c>
      <c r="D544" s="344">
        <f t="shared" si="81"/>
        <v>3442293</v>
      </c>
      <c r="E544" s="797"/>
      <c r="F544" s="1088">
        <v>2120808</v>
      </c>
      <c r="G544" s="1088">
        <v>533052</v>
      </c>
      <c r="H544" s="1088">
        <v>522801</v>
      </c>
      <c r="I544" s="1088">
        <v>265632</v>
      </c>
      <c r="J544" s="439"/>
      <c r="K544" s="439"/>
      <c r="L544" s="439"/>
      <c r="M544" s="439"/>
      <c r="N544" s="439"/>
      <c r="O544" s="439"/>
      <c r="P544" s="439"/>
      <c r="Q544" s="439"/>
      <c r="R544" s="439"/>
      <c r="S544" s="439"/>
      <c r="T544" s="439"/>
      <c r="U544" s="439"/>
      <c r="V544" s="439"/>
      <c r="W544" s="439"/>
      <c r="X544" s="439"/>
      <c r="Y544" s="346" t="s">
        <v>198</v>
      </c>
      <c r="Z544" s="128"/>
      <c r="AA544" s="128"/>
      <c r="AB544" s="128"/>
      <c r="AC544" s="128"/>
    </row>
    <row r="545" spans="1:31" customFormat="1">
      <c r="A545" s="55">
        <f t="shared" si="80"/>
        <v>432</v>
      </c>
      <c r="B545" s="722" t="s">
        <v>200</v>
      </c>
      <c r="C545" s="344">
        <f t="shared" si="82"/>
        <v>8457864</v>
      </c>
      <c r="D545" s="344">
        <f t="shared" si="81"/>
        <v>8457864</v>
      </c>
      <c r="E545" s="797"/>
      <c r="F545" s="1088">
        <v>4482120</v>
      </c>
      <c r="G545" s="1088">
        <v>1489812</v>
      </c>
      <c r="H545" s="1088">
        <v>1489812</v>
      </c>
      <c r="I545" s="1088">
        <v>996120</v>
      </c>
      <c r="J545" s="439"/>
      <c r="K545" s="439"/>
      <c r="L545" s="439"/>
      <c r="M545" s="439"/>
      <c r="N545" s="439"/>
      <c r="O545" s="439"/>
      <c r="P545" s="439"/>
      <c r="Q545" s="439"/>
      <c r="R545" s="439"/>
      <c r="S545" s="439"/>
      <c r="T545" s="439"/>
      <c r="U545" s="439"/>
      <c r="V545" s="439"/>
      <c r="W545" s="439"/>
      <c r="X545" s="439"/>
      <c r="Y545" s="346" t="s">
        <v>198</v>
      </c>
      <c r="Z545" s="128"/>
      <c r="AA545" s="128"/>
      <c r="AB545" s="128"/>
      <c r="AC545" s="128"/>
    </row>
    <row r="546" spans="1:31" customFormat="1">
      <c r="A546" s="55">
        <f t="shared" si="80"/>
        <v>433</v>
      </c>
      <c r="B546" s="722" t="s">
        <v>201</v>
      </c>
      <c r="C546" s="344">
        <f t="shared" si="82"/>
        <v>8457864</v>
      </c>
      <c r="D546" s="344">
        <f t="shared" si="81"/>
        <v>8457864</v>
      </c>
      <c r="E546" s="439"/>
      <c r="F546" s="1088">
        <v>4482120</v>
      </c>
      <c r="G546" s="1088">
        <v>1489812</v>
      </c>
      <c r="H546" s="1088">
        <v>1489812</v>
      </c>
      <c r="I546" s="1088">
        <v>996120</v>
      </c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9"/>
      <c r="U546" s="439"/>
      <c r="V546" s="439"/>
      <c r="W546" s="439"/>
      <c r="X546" s="439"/>
      <c r="Y546" s="346" t="s">
        <v>198</v>
      </c>
      <c r="Z546" s="128"/>
      <c r="AA546" s="128"/>
      <c r="AB546" s="128"/>
      <c r="AC546" s="128"/>
    </row>
    <row r="547" spans="1:31" s="7" customFormat="1" ht="17.25" customHeight="1">
      <c r="A547" s="1475" t="s">
        <v>518</v>
      </c>
      <c r="B547" s="1475"/>
      <c r="C547" s="51">
        <f>SUM(C537:C537)</f>
        <v>2010118.72</v>
      </c>
      <c r="D547" s="51">
        <f t="shared" ref="D547:X547" si="83">SUM(D537:D537)</f>
        <v>0</v>
      </c>
      <c r="E547" s="51">
        <f t="shared" si="83"/>
        <v>0</v>
      </c>
      <c r="F547" s="51">
        <f t="shared" si="83"/>
        <v>0</v>
      </c>
      <c r="G547" s="51">
        <f t="shared" si="83"/>
        <v>0</v>
      </c>
      <c r="H547" s="51">
        <f t="shared" si="83"/>
        <v>0</v>
      </c>
      <c r="I547" s="51">
        <f t="shared" si="83"/>
        <v>0</v>
      </c>
      <c r="J547" s="51">
        <f t="shared" si="83"/>
        <v>0</v>
      </c>
      <c r="K547" s="51">
        <f t="shared" si="83"/>
        <v>0</v>
      </c>
      <c r="L547" s="51">
        <f t="shared" si="83"/>
        <v>0</v>
      </c>
      <c r="M547" s="51">
        <f t="shared" si="83"/>
        <v>2010118.72</v>
      </c>
      <c r="N547" s="51">
        <f t="shared" si="83"/>
        <v>0</v>
      </c>
      <c r="O547" s="51">
        <f t="shared" si="83"/>
        <v>0</v>
      </c>
      <c r="P547" s="51">
        <f t="shared" si="83"/>
        <v>0</v>
      </c>
      <c r="Q547" s="51">
        <f t="shared" si="83"/>
        <v>0</v>
      </c>
      <c r="R547" s="51">
        <f t="shared" si="83"/>
        <v>0</v>
      </c>
      <c r="S547" s="51">
        <f t="shared" si="83"/>
        <v>0</v>
      </c>
      <c r="T547" s="51">
        <f t="shared" si="83"/>
        <v>0</v>
      </c>
      <c r="U547" s="51">
        <f t="shared" si="83"/>
        <v>0</v>
      </c>
      <c r="V547" s="51">
        <f t="shared" si="83"/>
        <v>0</v>
      </c>
      <c r="W547" s="51">
        <f t="shared" si="83"/>
        <v>0</v>
      </c>
      <c r="X547" s="51">
        <f t="shared" si="83"/>
        <v>0</v>
      </c>
      <c r="Y547" s="9"/>
      <c r="Z547" s="8"/>
      <c r="AA547" s="8"/>
      <c r="AB547" s="8"/>
      <c r="AC547" s="28"/>
    </row>
    <row r="548" spans="1:31" s="22" customFormat="1" ht="17.25" customHeight="1">
      <c r="A548" s="1479" t="s">
        <v>626</v>
      </c>
      <c r="B548" s="1479"/>
      <c r="C548" s="1479"/>
      <c r="D548" s="1452"/>
      <c r="E548" s="1452"/>
      <c r="F548" s="1452"/>
      <c r="G548" s="1452"/>
      <c r="H548" s="1452"/>
      <c r="I548" s="1452"/>
      <c r="J548" s="1452"/>
      <c r="K548" s="1452"/>
      <c r="L548" s="1452"/>
      <c r="M548" s="1452"/>
      <c r="N548" s="1452"/>
      <c r="O548" s="1452"/>
      <c r="P548" s="1452"/>
      <c r="Q548" s="1452"/>
      <c r="R548" s="1452"/>
      <c r="S548" s="1452"/>
      <c r="T548" s="1452"/>
      <c r="U548" s="1452"/>
      <c r="V548" s="1452"/>
      <c r="W548" s="1452"/>
      <c r="X548" s="1452"/>
      <c r="Y548" s="24"/>
      <c r="Z548" s="23"/>
      <c r="AA548" s="21"/>
      <c r="AB548" s="8"/>
      <c r="AC548" s="27"/>
    </row>
    <row r="549" spans="1:31" s="7" customFormat="1" ht="17.25" customHeight="1">
      <c r="A549" s="688">
        <f>A546+1</f>
        <v>434</v>
      </c>
      <c r="B549" s="695" t="s">
        <v>766</v>
      </c>
      <c r="C549" s="52">
        <f>D549+K549+M549+O549+Q549+S549+U549+V549+W549+X549</f>
        <v>1801359.68</v>
      </c>
      <c r="D549" s="51">
        <f>SUM(E549:I549)</f>
        <v>0</v>
      </c>
      <c r="E549" s="51"/>
      <c r="F549" s="51"/>
      <c r="G549" s="51"/>
      <c r="H549" s="51"/>
      <c r="I549" s="51"/>
      <c r="J549" s="51"/>
      <c r="K549" s="51"/>
      <c r="L549" s="333"/>
      <c r="M549" s="333">
        <v>1801359.68</v>
      </c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9"/>
      <c r="Z549" s="8"/>
      <c r="AA549" s="5"/>
      <c r="AB549" s="8"/>
      <c r="AC549" s="28"/>
    </row>
    <row r="550" spans="1:31" s="19" customFormat="1">
      <c r="A550" s="688">
        <f>A549+1</f>
        <v>435</v>
      </c>
      <c r="B550" s="928" t="s">
        <v>202</v>
      </c>
      <c r="C550" s="347">
        <v>2523800</v>
      </c>
      <c r="D550" s="349"/>
      <c r="E550" s="89"/>
      <c r="F550" s="89"/>
      <c r="G550" s="89"/>
      <c r="H550" s="89"/>
      <c r="I550" s="89"/>
      <c r="J550" s="89"/>
      <c r="K550" s="89"/>
      <c r="L550" s="89"/>
      <c r="M550" s="1093">
        <v>1331.5</v>
      </c>
      <c r="N550" s="89">
        <v>1523800</v>
      </c>
      <c r="O550" s="89"/>
      <c r="P550" s="89"/>
      <c r="Q550" s="1093">
        <v>1110</v>
      </c>
      <c r="R550" s="89">
        <v>500000</v>
      </c>
      <c r="S550" s="89"/>
      <c r="T550" s="89"/>
      <c r="U550" s="1093">
        <v>1110</v>
      </c>
      <c r="V550" s="89">
        <v>500000</v>
      </c>
      <c r="W550" s="89"/>
      <c r="X550" s="256"/>
      <c r="Y550" s="351"/>
      <c r="Z550" s="351"/>
      <c r="AA550" s="351"/>
      <c r="AB550" s="351"/>
      <c r="AC550" s="351"/>
    </row>
    <row r="551" spans="1:31" s="19" customFormat="1">
      <c r="A551" s="688">
        <f>A550+1</f>
        <v>436</v>
      </c>
      <c r="B551" s="928" t="s">
        <v>203</v>
      </c>
      <c r="C551" s="347">
        <v>1000000</v>
      </c>
      <c r="D551" s="34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1093">
        <v>1110</v>
      </c>
      <c r="R551" s="89">
        <v>500000</v>
      </c>
      <c r="S551" s="89"/>
      <c r="T551" s="89"/>
      <c r="U551" s="1093">
        <v>1110</v>
      </c>
      <c r="V551" s="89">
        <v>500000</v>
      </c>
      <c r="W551" s="89"/>
      <c r="X551" s="256"/>
      <c r="Y551" s="351"/>
      <c r="Z551" s="351"/>
      <c r="AA551" s="351"/>
      <c r="AB551" s="351"/>
      <c r="AC551" s="351"/>
    </row>
    <row r="552" spans="1:31" s="19" customFormat="1">
      <c r="A552" s="688">
        <f>A551+1</f>
        <v>437</v>
      </c>
      <c r="B552" s="928" t="s">
        <v>204</v>
      </c>
      <c r="C552" s="347">
        <v>1795677</v>
      </c>
      <c r="D552" s="349"/>
      <c r="E552" s="89"/>
      <c r="F552" s="89"/>
      <c r="G552" s="89"/>
      <c r="H552" s="89"/>
      <c r="I552" s="89"/>
      <c r="J552" s="89"/>
      <c r="K552" s="89"/>
      <c r="L552" s="89"/>
      <c r="M552" s="1094">
        <v>425.85</v>
      </c>
      <c r="N552" s="86">
        <v>1795677</v>
      </c>
      <c r="O552" s="89"/>
      <c r="P552" s="89"/>
      <c r="Q552" s="89"/>
      <c r="R552" s="89"/>
      <c r="S552" s="89"/>
      <c r="T552" s="89"/>
      <c r="U552" s="89"/>
      <c r="V552" s="89"/>
      <c r="W552" s="89"/>
      <c r="X552" s="256"/>
      <c r="Y552" s="351"/>
      <c r="Z552" s="351"/>
      <c r="AA552" s="351"/>
      <c r="AB552" s="351"/>
      <c r="AC552" s="351"/>
    </row>
    <row r="553" spans="1:31" customFormat="1">
      <c r="A553" s="688">
        <f>A552+1</f>
        <v>438</v>
      </c>
      <c r="B553" s="928" t="s">
        <v>205</v>
      </c>
      <c r="C553" s="348">
        <v>2600000</v>
      </c>
      <c r="D553" s="348"/>
      <c r="E553" s="798"/>
      <c r="F553" s="798"/>
      <c r="G553" s="798"/>
      <c r="H553" s="798"/>
      <c r="I553" s="798"/>
      <c r="J553" s="798"/>
      <c r="K553" s="798"/>
      <c r="L553" s="798"/>
      <c r="M553" s="1095">
        <v>1100</v>
      </c>
      <c r="N553" s="798">
        <v>2600000</v>
      </c>
      <c r="O553" s="798"/>
      <c r="P553" s="798"/>
      <c r="Q553" s="798"/>
      <c r="R553" s="798"/>
      <c r="S553" s="798"/>
      <c r="T553" s="798"/>
      <c r="U553" s="798"/>
      <c r="V553" s="798"/>
      <c r="W553" s="798"/>
      <c r="X553" s="798"/>
      <c r="Y553" s="128"/>
      <c r="Z553" s="128"/>
      <c r="AA553" s="128"/>
      <c r="AB553" s="128"/>
      <c r="AC553" s="128"/>
    </row>
    <row r="554" spans="1:31" s="7" customFormat="1" ht="17.25" customHeight="1">
      <c r="A554" s="1475" t="s">
        <v>518</v>
      </c>
      <c r="B554" s="1475"/>
      <c r="C554" s="51">
        <f t="shared" ref="C554:X554" si="84">SUM(C549:C549)</f>
        <v>1801359.68</v>
      </c>
      <c r="D554" s="51">
        <f t="shared" si="84"/>
        <v>0</v>
      </c>
      <c r="E554" s="51">
        <f t="shared" si="84"/>
        <v>0</v>
      </c>
      <c r="F554" s="51">
        <f t="shared" si="84"/>
        <v>0</v>
      </c>
      <c r="G554" s="51">
        <f t="shared" si="84"/>
        <v>0</v>
      </c>
      <c r="H554" s="51">
        <f t="shared" si="84"/>
        <v>0</v>
      </c>
      <c r="I554" s="51">
        <f t="shared" si="84"/>
        <v>0</v>
      </c>
      <c r="J554" s="51">
        <f t="shared" si="84"/>
        <v>0</v>
      </c>
      <c r="K554" s="51">
        <f t="shared" si="84"/>
        <v>0</v>
      </c>
      <c r="L554" s="51">
        <f t="shared" si="84"/>
        <v>0</v>
      </c>
      <c r="M554" s="51">
        <f t="shared" si="84"/>
        <v>1801359.68</v>
      </c>
      <c r="N554" s="51">
        <f t="shared" si="84"/>
        <v>0</v>
      </c>
      <c r="O554" s="51">
        <f t="shared" si="84"/>
        <v>0</v>
      </c>
      <c r="P554" s="51">
        <f t="shared" si="84"/>
        <v>0</v>
      </c>
      <c r="Q554" s="51">
        <f t="shared" si="84"/>
        <v>0</v>
      </c>
      <c r="R554" s="51">
        <f t="shared" si="84"/>
        <v>0</v>
      </c>
      <c r="S554" s="51">
        <f t="shared" si="84"/>
        <v>0</v>
      </c>
      <c r="T554" s="51">
        <f t="shared" si="84"/>
        <v>0</v>
      </c>
      <c r="U554" s="51">
        <f t="shared" si="84"/>
        <v>0</v>
      </c>
      <c r="V554" s="51">
        <f t="shared" si="84"/>
        <v>0</v>
      </c>
      <c r="W554" s="51">
        <f t="shared" si="84"/>
        <v>0</v>
      </c>
      <c r="X554" s="51">
        <f t="shared" si="84"/>
        <v>0</v>
      </c>
      <c r="Y554" s="9"/>
      <c r="Z554" s="8"/>
      <c r="AA554" s="8"/>
      <c r="AB554" s="8"/>
      <c r="AC554" s="28"/>
      <c r="AE554" s="28"/>
    </row>
    <row r="555" spans="1:31" s="7" customFormat="1" ht="12.75" customHeight="1">
      <c r="A555" s="1592" t="s">
        <v>206</v>
      </c>
      <c r="B555" s="1592"/>
      <c r="C555" s="1592"/>
      <c r="D555" s="1592"/>
      <c r="E555" s="1592"/>
      <c r="F555" s="1593"/>
      <c r="G555" s="799"/>
      <c r="H555" s="800"/>
      <c r="I555" s="800"/>
      <c r="J555" s="800"/>
      <c r="K555" s="800"/>
      <c r="L555" s="800"/>
      <c r="M555" s="800"/>
      <c r="N555" s="800"/>
      <c r="O555" s="800"/>
      <c r="P555" s="800"/>
      <c r="Q555" s="800"/>
      <c r="R555" s="800"/>
      <c r="S555" s="800"/>
      <c r="T555" s="800"/>
      <c r="U555" s="801"/>
      <c r="V555" s="801"/>
      <c r="W555" s="52"/>
      <c r="X555" s="52"/>
      <c r="Y555" s="284"/>
      <c r="Z555" s="9"/>
      <c r="AA555" s="8"/>
    </row>
    <row r="556" spans="1:31" s="7" customFormat="1" ht="12.75" customHeight="1">
      <c r="A556" s="688">
        <f>A553+1</f>
        <v>439</v>
      </c>
      <c r="B556" s="713" t="s">
        <v>207</v>
      </c>
      <c r="C556" s="344"/>
      <c r="D556" s="344"/>
      <c r="E556" s="439">
        <v>0</v>
      </c>
      <c r="F556" s="797" t="s">
        <v>208</v>
      </c>
      <c r="G556" s="439">
        <v>0</v>
      </c>
      <c r="H556" s="797" t="s">
        <v>208</v>
      </c>
      <c r="I556" s="439">
        <v>0</v>
      </c>
      <c r="J556" s="797" t="s">
        <v>209</v>
      </c>
      <c r="K556" s="439">
        <v>0</v>
      </c>
      <c r="L556" s="439">
        <v>0</v>
      </c>
      <c r="M556" s="797">
        <v>308</v>
      </c>
      <c r="N556" s="797">
        <v>477849</v>
      </c>
      <c r="O556" s="439">
        <v>0</v>
      </c>
      <c r="P556" s="439">
        <v>0</v>
      </c>
      <c r="Q556" s="797">
        <v>150.9</v>
      </c>
      <c r="R556" s="797">
        <v>1351099</v>
      </c>
      <c r="S556" s="797">
        <v>57</v>
      </c>
      <c r="T556" s="797">
        <v>1407140</v>
      </c>
      <c r="U556" s="802">
        <v>150.9</v>
      </c>
      <c r="V556" s="802" t="s">
        <v>208</v>
      </c>
      <c r="W556" s="970">
        <v>0</v>
      </c>
      <c r="X556" s="52"/>
      <c r="Y556" s="284"/>
      <c r="Z556" s="9"/>
      <c r="AA556" s="8"/>
    </row>
    <row r="557" spans="1:31" s="7" customFormat="1" ht="12.75" customHeight="1">
      <c r="A557" s="343"/>
      <c r="B557" s="713" t="s">
        <v>210</v>
      </c>
      <c r="C557" s="344"/>
      <c r="D557" s="344"/>
      <c r="E557" s="439">
        <v>0</v>
      </c>
      <c r="F557" s="797"/>
      <c r="G557" s="439">
        <v>0</v>
      </c>
      <c r="H557" s="797"/>
      <c r="I557" s="439">
        <v>0</v>
      </c>
      <c r="J557" s="797"/>
      <c r="K557" s="439">
        <v>0</v>
      </c>
      <c r="L557" s="439">
        <v>0</v>
      </c>
      <c r="M557" s="797">
        <f>SUM(M556:M556)</f>
        <v>308</v>
      </c>
      <c r="N557" s="797">
        <f>SUM(N556:N556)</f>
        <v>477849</v>
      </c>
      <c r="O557" s="439">
        <v>0</v>
      </c>
      <c r="P557" s="439">
        <v>0</v>
      </c>
      <c r="Q557" s="797">
        <f>SUM(Q556:Q556)</f>
        <v>150.9</v>
      </c>
      <c r="R557" s="797">
        <f>SUM(R556:R556)</f>
        <v>1351099</v>
      </c>
      <c r="S557" s="797">
        <f>SUM(S556:S556)</f>
        <v>57</v>
      </c>
      <c r="T557" s="797">
        <f>SUM(T556:T556)</f>
        <v>1407140</v>
      </c>
      <c r="U557" s="802">
        <v>150.9</v>
      </c>
      <c r="V557" s="802"/>
      <c r="W557" s="52">
        <v>0</v>
      </c>
      <c r="X557" s="52"/>
      <c r="Y557" s="284"/>
      <c r="Z557" s="9"/>
      <c r="AA557" s="8"/>
    </row>
    <row r="558" spans="1:31" s="7" customFormat="1" ht="12.75" customHeight="1">
      <c r="A558" s="1553" t="s">
        <v>211</v>
      </c>
      <c r="B558" s="1553"/>
      <c r="C558" s="1553"/>
      <c r="D558" s="1553"/>
      <c r="E558" s="1553"/>
      <c r="F558" s="1554"/>
      <c r="G558" s="799"/>
      <c r="H558" s="800"/>
      <c r="I558" s="800"/>
      <c r="J558" s="800"/>
      <c r="K558" s="800"/>
      <c r="L558" s="800"/>
      <c r="M558" s="800"/>
      <c r="N558" s="800"/>
      <c r="O558" s="800"/>
      <c r="P558" s="800"/>
      <c r="Q558" s="800"/>
      <c r="R558" s="800"/>
      <c r="S558" s="800"/>
      <c r="T558" s="800"/>
      <c r="U558" s="801"/>
      <c r="V558" s="801"/>
      <c r="W558" s="52"/>
      <c r="X558" s="52"/>
      <c r="Y558" s="277"/>
      <c r="Z558" s="9"/>
      <c r="AA558" s="8"/>
    </row>
    <row r="559" spans="1:31" s="7" customFormat="1" ht="12.75" customHeight="1">
      <c r="A559" s="686">
        <f>A556+1</f>
        <v>440</v>
      </c>
      <c r="B559" s="713" t="s">
        <v>212</v>
      </c>
      <c r="C559" s="344"/>
      <c r="D559" s="344">
        <v>0</v>
      </c>
      <c r="E559" s="439">
        <v>0</v>
      </c>
      <c r="F559" s="439">
        <v>0</v>
      </c>
      <c r="G559" s="439">
        <v>0</v>
      </c>
      <c r="H559" s="439">
        <v>0</v>
      </c>
      <c r="I559" s="439">
        <v>0</v>
      </c>
      <c r="J559" s="439">
        <v>0</v>
      </c>
      <c r="K559" s="439">
        <v>0</v>
      </c>
      <c r="L559" s="439">
        <v>0</v>
      </c>
      <c r="M559" s="439">
        <v>0</v>
      </c>
      <c r="N559" s="439">
        <v>0</v>
      </c>
      <c r="O559" s="439">
        <v>0</v>
      </c>
      <c r="P559" s="439">
        <v>0</v>
      </c>
      <c r="Q559" s="797"/>
      <c r="R559" s="797" t="s">
        <v>209</v>
      </c>
      <c r="S559" s="439">
        <v>0</v>
      </c>
      <c r="T559" s="439">
        <v>0</v>
      </c>
      <c r="U559" s="431">
        <v>0</v>
      </c>
      <c r="V559" s="431">
        <v>0</v>
      </c>
      <c r="W559" s="52">
        <v>0</v>
      </c>
      <c r="X559" s="52"/>
      <c r="Y559" s="284"/>
      <c r="Z559" s="9"/>
      <c r="AA559" s="8"/>
    </row>
    <row r="560" spans="1:31" s="7" customFormat="1" ht="12.75" customHeight="1">
      <c r="A560" s="343"/>
      <c r="B560" s="713" t="s">
        <v>210</v>
      </c>
      <c r="C560" s="344"/>
      <c r="D560" s="344">
        <v>0</v>
      </c>
      <c r="E560" s="439">
        <v>0</v>
      </c>
      <c r="F560" s="439">
        <v>0</v>
      </c>
      <c r="G560" s="439">
        <v>0</v>
      </c>
      <c r="H560" s="439">
        <v>0</v>
      </c>
      <c r="I560" s="439">
        <v>0</v>
      </c>
      <c r="J560" s="439">
        <v>0</v>
      </c>
      <c r="K560" s="439">
        <v>0</v>
      </c>
      <c r="L560" s="439">
        <v>0</v>
      </c>
      <c r="M560" s="439">
        <v>0</v>
      </c>
      <c r="N560" s="439">
        <v>0</v>
      </c>
      <c r="O560" s="439">
        <v>0</v>
      </c>
      <c r="P560" s="439">
        <v>0</v>
      </c>
      <c r="Q560" s="797"/>
      <c r="R560" s="797"/>
      <c r="S560" s="439">
        <v>0</v>
      </c>
      <c r="T560" s="439">
        <v>0</v>
      </c>
      <c r="U560" s="431">
        <v>0</v>
      </c>
      <c r="V560" s="431">
        <v>0</v>
      </c>
      <c r="W560" s="52">
        <v>0</v>
      </c>
      <c r="X560" s="52"/>
      <c r="Y560" s="284"/>
      <c r="Z560" s="9"/>
      <c r="AA560" s="8"/>
    </row>
    <row r="561" spans="1:27" s="7" customFormat="1" ht="12.75" customHeight="1">
      <c r="A561" s="364"/>
      <c r="B561" s="929"/>
      <c r="C561" s="361"/>
      <c r="D561" s="361"/>
      <c r="E561" s="800"/>
      <c r="F561" s="803"/>
      <c r="G561" s="799"/>
      <c r="H561" s="800"/>
      <c r="I561" s="800"/>
      <c r="J561" s="800"/>
      <c r="K561" s="800"/>
      <c r="L561" s="800"/>
      <c r="M561" s="800"/>
      <c r="N561" s="800"/>
      <c r="O561" s="800"/>
      <c r="P561" s="800"/>
      <c r="Q561" s="800"/>
      <c r="R561" s="800"/>
      <c r="S561" s="800"/>
      <c r="T561" s="800"/>
      <c r="U561" s="801"/>
      <c r="V561" s="801"/>
      <c r="W561" s="52"/>
      <c r="X561" s="52"/>
      <c r="Y561" s="284"/>
      <c r="Z561" s="9"/>
      <c r="AA561" s="8"/>
    </row>
    <row r="562" spans="1:27" s="7" customFormat="1" ht="12.75" customHeight="1">
      <c r="A562" s="1553" t="s">
        <v>213</v>
      </c>
      <c r="B562" s="1553"/>
      <c r="C562" s="1553"/>
      <c r="D562" s="1553"/>
      <c r="E562" s="1553"/>
      <c r="F562" s="1554"/>
      <c r="G562" s="799"/>
      <c r="H562" s="800"/>
      <c r="I562" s="800"/>
      <c r="J562" s="800"/>
      <c r="K562" s="800"/>
      <c r="L562" s="800"/>
      <c r="M562" s="800"/>
      <c r="N562" s="800"/>
      <c r="O562" s="800"/>
      <c r="P562" s="800"/>
      <c r="Q562" s="800"/>
      <c r="R562" s="800"/>
      <c r="S562" s="800"/>
      <c r="T562" s="800"/>
      <c r="U562" s="801"/>
      <c r="V562" s="801"/>
      <c r="W562" s="52"/>
      <c r="X562" s="52"/>
      <c r="Y562" s="277"/>
      <c r="Z562" s="9"/>
      <c r="AA562" s="8"/>
    </row>
    <row r="563" spans="1:27" s="7" customFormat="1" ht="12.75" customHeight="1">
      <c r="A563" s="686">
        <f>A559+1</f>
        <v>441</v>
      </c>
      <c r="B563" s="713" t="s">
        <v>214</v>
      </c>
      <c r="C563" s="344">
        <v>2642998</v>
      </c>
      <c r="D563" s="344"/>
      <c r="E563" s="439">
        <v>0</v>
      </c>
      <c r="F563" s="797" t="s">
        <v>209</v>
      </c>
      <c r="G563" s="439">
        <v>0</v>
      </c>
      <c r="H563" s="439">
        <v>0</v>
      </c>
      <c r="I563" s="439">
        <v>0</v>
      </c>
      <c r="J563" s="797" t="s">
        <v>209</v>
      </c>
      <c r="K563" s="439">
        <v>0</v>
      </c>
      <c r="L563" s="439">
        <v>0</v>
      </c>
      <c r="M563" s="797">
        <v>138.21</v>
      </c>
      <c r="N563" s="797" t="s">
        <v>209</v>
      </c>
      <c r="O563" s="439">
        <v>0</v>
      </c>
      <c r="P563" s="439">
        <v>0</v>
      </c>
      <c r="Q563" s="797">
        <v>302.43</v>
      </c>
      <c r="R563" s="797" t="s">
        <v>209</v>
      </c>
      <c r="S563" s="797">
        <v>4.4000000000000004</v>
      </c>
      <c r="T563" s="797" t="s">
        <v>209</v>
      </c>
      <c r="U563" s="802">
        <v>302.43</v>
      </c>
      <c r="V563" s="802" t="s">
        <v>209</v>
      </c>
      <c r="W563" s="52">
        <v>0</v>
      </c>
      <c r="X563" s="52"/>
      <c r="Y563" s="284"/>
      <c r="Z563" s="9"/>
      <c r="AA563" s="8"/>
    </row>
    <row r="564" spans="1:27" s="7" customFormat="1" ht="12.75" customHeight="1">
      <c r="A564" s="686">
        <f>A563+1</f>
        <v>442</v>
      </c>
      <c r="B564" s="713" t="s">
        <v>215</v>
      </c>
      <c r="C564" s="344"/>
      <c r="D564" s="344"/>
      <c r="E564" s="439">
        <v>0</v>
      </c>
      <c r="F564" s="797" t="s">
        <v>209</v>
      </c>
      <c r="G564" s="797" t="s">
        <v>208</v>
      </c>
      <c r="H564" s="797" t="s">
        <v>209</v>
      </c>
      <c r="I564" s="439">
        <v>0</v>
      </c>
      <c r="J564" s="797" t="s">
        <v>209</v>
      </c>
      <c r="K564" s="439">
        <v>0</v>
      </c>
      <c r="L564" s="439">
        <v>0</v>
      </c>
      <c r="M564" s="797">
        <v>387.9</v>
      </c>
      <c r="N564" s="797" t="s">
        <v>209</v>
      </c>
      <c r="O564" s="439">
        <v>0</v>
      </c>
      <c r="P564" s="439">
        <v>0</v>
      </c>
      <c r="Q564" s="797">
        <v>571.70000000000005</v>
      </c>
      <c r="R564" s="797" t="s">
        <v>209</v>
      </c>
      <c r="S564" s="797">
        <v>130.9</v>
      </c>
      <c r="T564" s="797" t="s">
        <v>209</v>
      </c>
      <c r="U564" s="802">
        <v>571.70000000000005</v>
      </c>
      <c r="V564" s="802" t="s">
        <v>209</v>
      </c>
      <c r="W564" s="52">
        <v>0</v>
      </c>
      <c r="X564" s="52"/>
      <c r="Y564" s="284"/>
      <c r="Z564" s="9"/>
      <c r="AA564" s="8"/>
    </row>
    <row r="565" spans="1:27" s="7" customFormat="1" ht="12.75" customHeight="1">
      <c r="A565" s="686">
        <f>A564+1</f>
        <v>443</v>
      </c>
      <c r="B565" s="713" t="s">
        <v>216</v>
      </c>
      <c r="C565" s="344">
        <v>581090.4</v>
      </c>
      <c r="D565" s="344">
        <v>0</v>
      </c>
      <c r="E565" s="439">
        <v>0</v>
      </c>
      <c r="F565" s="439">
        <v>0</v>
      </c>
      <c r="G565" s="439">
        <v>0</v>
      </c>
      <c r="H565" s="439">
        <v>0</v>
      </c>
      <c r="I565" s="439">
        <v>0</v>
      </c>
      <c r="J565" s="439">
        <v>0</v>
      </c>
      <c r="K565" s="439">
        <v>0</v>
      </c>
      <c r="L565" s="439">
        <v>0</v>
      </c>
      <c r="M565" s="439">
        <v>0</v>
      </c>
      <c r="N565" s="439">
        <v>0</v>
      </c>
      <c r="O565" s="797"/>
      <c r="P565" s="797" t="s">
        <v>209</v>
      </c>
      <c r="Q565" s="797">
        <v>458.53</v>
      </c>
      <c r="R565" s="797" t="s">
        <v>209</v>
      </c>
      <c r="S565" s="439">
        <v>0</v>
      </c>
      <c r="T565" s="439">
        <v>0</v>
      </c>
      <c r="U565" s="431">
        <v>0</v>
      </c>
      <c r="V565" s="431">
        <v>0</v>
      </c>
      <c r="W565" s="52">
        <v>0</v>
      </c>
      <c r="X565" s="52"/>
      <c r="Y565" s="284"/>
      <c r="Z565" s="9"/>
      <c r="AA565" s="8"/>
    </row>
    <row r="566" spans="1:27" s="7" customFormat="1" ht="12.75" customHeight="1">
      <c r="A566" s="686">
        <f>A565+1</f>
        <v>444</v>
      </c>
      <c r="B566" s="713" t="s">
        <v>217</v>
      </c>
      <c r="C566" s="344">
        <v>396213.86</v>
      </c>
      <c r="D566" s="344"/>
      <c r="E566" s="439">
        <v>0</v>
      </c>
      <c r="F566" s="439">
        <v>0</v>
      </c>
      <c r="G566" s="439">
        <v>0</v>
      </c>
      <c r="H566" s="797" t="s">
        <v>209</v>
      </c>
      <c r="I566" s="797" t="s">
        <v>209</v>
      </c>
      <c r="J566" s="439">
        <v>0</v>
      </c>
      <c r="K566" s="439">
        <v>0</v>
      </c>
      <c r="L566" s="439">
        <v>0</v>
      </c>
      <c r="M566" s="439">
        <v>0</v>
      </c>
      <c r="N566" s="439">
        <v>0</v>
      </c>
      <c r="O566" s="797"/>
      <c r="P566" s="797" t="s">
        <v>209</v>
      </c>
      <c r="Q566" s="797">
        <v>620.21</v>
      </c>
      <c r="R566" s="797" t="s">
        <v>209</v>
      </c>
      <c r="S566" s="439">
        <v>0</v>
      </c>
      <c r="T566" s="439">
        <v>0</v>
      </c>
      <c r="U566" s="431">
        <v>0</v>
      </c>
      <c r="V566" s="431">
        <v>0</v>
      </c>
      <c r="W566" s="52">
        <v>0</v>
      </c>
      <c r="X566" s="52"/>
      <c r="Y566" s="284"/>
      <c r="Z566" s="9"/>
      <c r="AA566" s="8"/>
    </row>
    <row r="567" spans="1:27" s="7" customFormat="1" ht="12.75" customHeight="1">
      <c r="A567" s="343"/>
      <c r="B567" s="713" t="s">
        <v>210</v>
      </c>
      <c r="C567" s="344">
        <f>SUM(C563:C566)</f>
        <v>3620302.26</v>
      </c>
      <c r="D567" s="344"/>
      <c r="E567" s="439">
        <v>0</v>
      </c>
      <c r="F567" s="439"/>
      <c r="G567" s="439"/>
      <c r="H567" s="439"/>
      <c r="I567" s="439"/>
      <c r="J567" s="439"/>
      <c r="K567" s="439"/>
      <c r="L567" s="439"/>
      <c r="M567" s="439">
        <f>SUM(M563:M566)</f>
        <v>526.11</v>
      </c>
      <c r="N567" s="439"/>
      <c r="O567" s="439"/>
      <c r="P567" s="439"/>
      <c r="Q567" s="439">
        <f>SUM(Q563:Q566)</f>
        <v>1952.8700000000001</v>
      </c>
      <c r="R567" s="439"/>
      <c r="S567" s="439">
        <f>SUM(S563:S566)</f>
        <v>135.30000000000001</v>
      </c>
      <c r="T567" s="439"/>
      <c r="U567" s="431">
        <f>SUM(U563:U566)</f>
        <v>874.13000000000011</v>
      </c>
      <c r="V567" s="431"/>
      <c r="W567" s="52">
        <v>0</v>
      </c>
      <c r="X567" s="52"/>
      <c r="Y567" s="284"/>
      <c r="Z567" s="9"/>
      <c r="AA567" s="8"/>
    </row>
    <row r="568" spans="1:27" s="7" customFormat="1" ht="12.75" customHeight="1">
      <c r="A568" s="364"/>
      <c r="B568" s="929"/>
      <c r="C568" s="361"/>
      <c r="D568" s="361"/>
      <c r="E568" s="800"/>
      <c r="F568" s="803"/>
      <c r="G568" s="799"/>
      <c r="H568" s="800"/>
      <c r="I568" s="800"/>
      <c r="J568" s="800"/>
      <c r="K568" s="800"/>
      <c r="L568" s="800"/>
      <c r="M568" s="800"/>
      <c r="N568" s="800"/>
      <c r="O568" s="800"/>
      <c r="P568" s="800"/>
      <c r="Q568" s="800"/>
      <c r="R568" s="800"/>
      <c r="S568" s="800"/>
      <c r="T568" s="800"/>
      <c r="U568" s="801"/>
      <c r="V568" s="801"/>
      <c r="W568" s="52"/>
      <c r="X568" s="52"/>
      <c r="Y568" s="284"/>
      <c r="Z568" s="9"/>
      <c r="AA568" s="8"/>
    </row>
    <row r="569" spans="1:27" s="7" customFormat="1" ht="12.75" customHeight="1">
      <c r="A569" s="1543" t="s">
        <v>1147</v>
      </c>
      <c r="B569" s="1543"/>
      <c r="C569" s="1543"/>
      <c r="D569" s="1543"/>
      <c r="E569" s="1543"/>
      <c r="F569" s="1544"/>
      <c r="G569" s="799"/>
      <c r="H569" s="800"/>
      <c r="I569" s="800"/>
      <c r="J569" s="800"/>
      <c r="K569" s="800"/>
      <c r="L569" s="800"/>
      <c r="M569" s="800"/>
      <c r="N569" s="800"/>
      <c r="O569" s="800"/>
      <c r="P569" s="800"/>
      <c r="Q569" s="800"/>
      <c r="R569" s="800"/>
      <c r="S569" s="800"/>
      <c r="T569" s="800"/>
      <c r="U569" s="801"/>
      <c r="V569" s="801"/>
      <c r="W569" s="52"/>
      <c r="X569" s="52"/>
      <c r="Y569" s="277"/>
      <c r="Z569" s="9"/>
      <c r="AA569" s="8"/>
    </row>
    <row r="570" spans="1:27" s="7" customFormat="1" ht="12.75" customHeight="1">
      <c r="A570" s="688">
        <f>A566+1</f>
        <v>445</v>
      </c>
      <c r="B570" s="713" t="s">
        <v>1148</v>
      </c>
      <c r="C570" s="344">
        <v>1218774.48</v>
      </c>
      <c r="D570" s="344">
        <v>0</v>
      </c>
      <c r="E570" s="439">
        <v>0</v>
      </c>
      <c r="F570" s="439">
        <v>0</v>
      </c>
      <c r="G570" s="439">
        <v>0</v>
      </c>
      <c r="H570" s="439">
        <v>0</v>
      </c>
      <c r="I570" s="439">
        <v>0</v>
      </c>
      <c r="J570" s="439">
        <v>0</v>
      </c>
      <c r="K570" s="439">
        <v>0</v>
      </c>
      <c r="L570" s="1088">
        <v>0</v>
      </c>
      <c r="M570" s="1096">
        <v>420</v>
      </c>
      <c r="N570" s="797">
        <v>786024.61</v>
      </c>
      <c r="O570" s="439">
        <v>0</v>
      </c>
      <c r="P570" s="1088">
        <v>0</v>
      </c>
      <c r="Q570" s="1096"/>
      <c r="R570" s="797">
        <v>432749.87</v>
      </c>
      <c r="S570" s="439">
        <v>0</v>
      </c>
      <c r="T570" s="439">
        <v>0</v>
      </c>
      <c r="U570" s="431">
        <v>0</v>
      </c>
      <c r="V570" s="431">
        <v>0</v>
      </c>
      <c r="W570" s="52">
        <v>0</v>
      </c>
      <c r="X570" s="52"/>
      <c r="Y570" s="284"/>
      <c r="Z570" s="9"/>
      <c r="AA570" s="8"/>
    </row>
    <row r="571" spans="1:27" s="7" customFormat="1" ht="12.75" customHeight="1">
      <c r="A571" s="688">
        <f>A570+1</f>
        <v>446</v>
      </c>
      <c r="B571" s="713" t="s">
        <v>1149</v>
      </c>
      <c r="C571" s="344">
        <v>936632.17</v>
      </c>
      <c r="D571" s="344">
        <v>0</v>
      </c>
      <c r="E571" s="439">
        <v>0</v>
      </c>
      <c r="F571" s="439">
        <v>0</v>
      </c>
      <c r="G571" s="439">
        <v>0</v>
      </c>
      <c r="H571" s="439">
        <v>0</v>
      </c>
      <c r="I571" s="439">
        <v>0</v>
      </c>
      <c r="J571" s="439">
        <v>0</v>
      </c>
      <c r="K571" s="439">
        <v>0</v>
      </c>
      <c r="L571" s="1088">
        <v>0</v>
      </c>
      <c r="M571" s="1096">
        <v>412</v>
      </c>
      <c r="N571" s="797">
        <v>936632.17</v>
      </c>
      <c r="O571" s="439">
        <v>0</v>
      </c>
      <c r="P571" s="439">
        <v>0</v>
      </c>
      <c r="Q571" s="439">
        <v>0</v>
      </c>
      <c r="R571" s="439">
        <v>0</v>
      </c>
      <c r="S571" s="439">
        <v>0</v>
      </c>
      <c r="T571" s="439">
        <v>0</v>
      </c>
      <c r="U571" s="431">
        <v>0</v>
      </c>
      <c r="V571" s="431">
        <v>0</v>
      </c>
      <c r="W571" s="52">
        <v>0</v>
      </c>
      <c r="X571" s="52"/>
      <c r="Y571" s="284"/>
      <c r="Z571" s="9"/>
      <c r="AA571" s="8"/>
    </row>
    <row r="572" spans="1:27" s="7" customFormat="1" ht="12.75" customHeight="1">
      <c r="A572" s="343"/>
      <c r="B572" s="713" t="s">
        <v>210</v>
      </c>
      <c r="C572" s="344">
        <f>SUM(C570:C571)</f>
        <v>2155406.65</v>
      </c>
      <c r="D572" s="344">
        <v>0</v>
      </c>
      <c r="E572" s="439">
        <v>0</v>
      </c>
      <c r="F572" s="439">
        <v>0</v>
      </c>
      <c r="G572" s="439">
        <v>0</v>
      </c>
      <c r="H572" s="439">
        <v>0</v>
      </c>
      <c r="I572" s="439">
        <v>0</v>
      </c>
      <c r="J572" s="439">
        <v>0</v>
      </c>
      <c r="K572" s="439">
        <v>0</v>
      </c>
      <c r="L572" s="439">
        <v>0</v>
      </c>
      <c r="M572" s="439">
        <f>SUM(M570:M571)</f>
        <v>832</v>
      </c>
      <c r="N572" s="439">
        <f>SUM(N570:N571)</f>
        <v>1722656.78</v>
      </c>
      <c r="O572" s="439">
        <v>0</v>
      </c>
      <c r="P572" s="439">
        <v>0</v>
      </c>
      <c r="Q572" s="439"/>
      <c r="R572" s="439">
        <f>SUM(R570:R571)</f>
        <v>432749.87</v>
      </c>
      <c r="S572" s="439">
        <v>0</v>
      </c>
      <c r="T572" s="439">
        <v>0</v>
      </c>
      <c r="U572" s="431">
        <v>0</v>
      </c>
      <c r="V572" s="431">
        <v>0</v>
      </c>
      <c r="W572" s="52">
        <v>0</v>
      </c>
      <c r="X572" s="52"/>
      <c r="Y572" s="284"/>
      <c r="Z572" s="9"/>
      <c r="AA572" s="8"/>
    </row>
    <row r="573" spans="1:27" s="7" customFormat="1" ht="12.75" customHeight="1">
      <c r="A573" s="364"/>
      <c r="B573" s="929"/>
      <c r="C573" s="361"/>
      <c r="D573" s="361"/>
      <c r="E573" s="800"/>
      <c r="F573" s="803"/>
      <c r="G573" s="799"/>
      <c r="H573" s="800"/>
      <c r="I573" s="800"/>
      <c r="J573" s="800"/>
      <c r="K573" s="800"/>
      <c r="L573" s="800"/>
      <c r="M573" s="800"/>
      <c r="N573" s="800"/>
      <c r="O573" s="800"/>
      <c r="P573" s="800"/>
      <c r="Q573" s="800"/>
      <c r="R573" s="800"/>
      <c r="S573" s="800"/>
      <c r="T573" s="800"/>
      <c r="U573" s="801"/>
      <c r="V573" s="801"/>
      <c r="W573" s="52"/>
      <c r="X573" s="52"/>
      <c r="Y573" s="284"/>
      <c r="Z573" s="9"/>
      <c r="AA573" s="8"/>
    </row>
    <row r="574" spans="1:27" s="7" customFormat="1" ht="12.75" customHeight="1">
      <c r="A574" s="1543" t="s">
        <v>1150</v>
      </c>
      <c r="B574" s="1543"/>
      <c r="C574" s="1543"/>
      <c r="D574" s="1543"/>
      <c r="E574" s="1543"/>
      <c r="F574" s="1544"/>
      <c r="G574" s="799"/>
      <c r="H574" s="800"/>
      <c r="I574" s="800"/>
      <c r="J574" s="800"/>
      <c r="K574" s="800"/>
      <c r="L574" s="800"/>
      <c r="M574" s="800"/>
      <c r="N574" s="800"/>
      <c r="O574" s="800"/>
      <c r="P574" s="800"/>
      <c r="Q574" s="800"/>
      <c r="R574" s="800"/>
      <c r="S574" s="800"/>
      <c r="T574" s="800"/>
      <c r="U574" s="801"/>
      <c r="V574" s="801"/>
      <c r="W574" s="52"/>
      <c r="X574" s="52"/>
      <c r="Y574" s="277"/>
      <c r="Z574" s="9"/>
      <c r="AA574" s="8"/>
    </row>
    <row r="575" spans="1:27" s="7" customFormat="1" ht="12.75" customHeight="1">
      <c r="A575" s="688">
        <f>A571+1</f>
        <v>447</v>
      </c>
      <c r="B575" s="713" t="s">
        <v>1151</v>
      </c>
      <c r="C575" s="344">
        <v>1242345</v>
      </c>
      <c r="D575" s="344">
        <v>0</v>
      </c>
      <c r="E575" s="439">
        <v>0</v>
      </c>
      <c r="F575" s="439">
        <v>0</v>
      </c>
      <c r="G575" s="439">
        <v>0</v>
      </c>
      <c r="H575" s="439">
        <v>0</v>
      </c>
      <c r="I575" s="439">
        <v>0</v>
      </c>
      <c r="J575" s="439">
        <v>0</v>
      </c>
      <c r="K575" s="439">
        <v>0</v>
      </c>
      <c r="L575" s="439">
        <v>0</v>
      </c>
      <c r="M575" s="439">
        <v>0</v>
      </c>
      <c r="N575" s="439">
        <v>0</v>
      </c>
      <c r="O575" s="439">
        <v>0</v>
      </c>
      <c r="P575" s="439">
        <v>0</v>
      </c>
      <c r="Q575" s="439">
        <v>0</v>
      </c>
      <c r="R575" s="1088">
        <v>0</v>
      </c>
      <c r="S575" s="1096" t="s">
        <v>209</v>
      </c>
      <c r="T575" s="797">
        <v>1242345</v>
      </c>
      <c r="U575" s="431">
        <v>0</v>
      </c>
      <c r="V575" s="431">
        <v>0</v>
      </c>
      <c r="W575" s="52">
        <v>0</v>
      </c>
      <c r="X575" s="52"/>
      <c r="Y575" s="284"/>
      <c r="Z575" s="9"/>
      <c r="AA575" s="8"/>
    </row>
    <row r="576" spans="1:27" s="7" customFormat="1" ht="12.75" customHeight="1">
      <c r="A576" s="343"/>
      <c r="B576" s="713" t="s">
        <v>210</v>
      </c>
      <c r="C576" s="344">
        <v>1242345</v>
      </c>
      <c r="D576" s="344">
        <v>0</v>
      </c>
      <c r="E576" s="439">
        <v>0</v>
      </c>
      <c r="F576" s="439">
        <v>0</v>
      </c>
      <c r="G576" s="439">
        <v>0</v>
      </c>
      <c r="H576" s="439">
        <v>0</v>
      </c>
      <c r="I576" s="439">
        <v>0</v>
      </c>
      <c r="J576" s="439">
        <v>0</v>
      </c>
      <c r="K576" s="439">
        <v>0</v>
      </c>
      <c r="L576" s="439">
        <v>0</v>
      </c>
      <c r="M576" s="439">
        <v>0</v>
      </c>
      <c r="N576" s="439">
        <v>0</v>
      </c>
      <c r="O576" s="439">
        <v>0</v>
      </c>
      <c r="P576" s="439">
        <v>0</v>
      </c>
      <c r="Q576" s="439">
        <v>0</v>
      </c>
      <c r="R576" s="439">
        <v>0</v>
      </c>
      <c r="S576" s="797"/>
      <c r="T576" s="797">
        <v>1242345</v>
      </c>
      <c r="U576" s="431">
        <v>0</v>
      </c>
      <c r="V576" s="431">
        <v>0</v>
      </c>
      <c r="W576" s="52">
        <v>0</v>
      </c>
      <c r="X576" s="52"/>
      <c r="Y576" s="284"/>
      <c r="Z576" s="9"/>
      <c r="AA576" s="8"/>
    </row>
    <row r="577" spans="1:256" s="7" customFormat="1" ht="17.25" customHeight="1">
      <c r="A577" s="1479" t="s">
        <v>627</v>
      </c>
      <c r="B577" s="1479"/>
      <c r="C577" s="60">
        <f t="shared" ref="C577:X577" si="85">+C535+C547+C554</f>
        <v>293278189.1699999</v>
      </c>
      <c r="D577" s="60">
        <f t="shared" si="85"/>
        <v>17317264.149999999</v>
      </c>
      <c r="E577" s="60">
        <f t="shared" si="85"/>
        <v>13671713.449999999</v>
      </c>
      <c r="F577" s="60">
        <f t="shared" si="85"/>
        <v>2348928.06</v>
      </c>
      <c r="G577" s="60">
        <f t="shared" si="85"/>
        <v>393201.95999999996</v>
      </c>
      <c r="H577" s="60">
        <f t="shared" si="85"/>
        <v>470200.5</v>
      </c>
      <c r="I577" s="60">
        <f t="shared" si="85"/>
        <v>433220.18000000005</v>
      </c>
      <c r="J577" s="60">
        <f t="shared" si="85"/>
        <v>0</v>
      </c>
      <c r="K577" s="60">
        <f t="shared" si="85"/>
        <v>0</v>
      </c>
      <c r="L577" s="60">
        <f t="shared" si="85"/>
        <v>19702.674999999996</v>
      </c>
      <c r="M577" s="60">
        <f t="shared" si="85"/>
        <v>58612340.539999999</v>
      </c>
      <c r="N577" s="60">
        <f t="shared" si="85"/>
        <v>0</v>
      </c>
      <c r="O577" s="60">
        <f t="shared" si="85"/>
        <v>20420577.889999997</v>
      </c>
      <c r="P577" s="60">
        <f t="shared" si="85"/>
        <v>64914.239999999998</v>
      </c>
      <c r="Q577" s="60">
        <f t="shared" si="85"/>
        <v>169170697.58999997</v>
      </c>
      <c r="R577" s="60">
        <f t="shared" si="85"/>
        <v>0</v>
      </c>
      <c r="S577" s="60">
        <f t="shared" si="85"/>
        <v>0</v>
      </c>
      <c r="T577" s="60">
        <f t="shared" si="85"/>
        <v>2046.65</v>
      </c>
      <c r="U577" s="60">
        <f t="shared" si="85"/>
        <v>1507309</v>
      </c>
      <c r="V577" s="60">
        <f t="shared" si="85"/>
        <v>0</v>
      </c>
      <c r="W577" s="60">
        <f t="shared" si="85"/>
        <v>0</v>
      </c>
      <c r="X577" s="60">
        <f t="shared" si="85"/>
        <v>0</v>
      </c>
      <c r="Y577" s="9"/>
      <c r="Z577" s="8"/>
      <c r="AA577" s="13"/>
      <c r="AB577" s="8"/>
      <c r="AC577" s="29"/>
    </row>
    <row r="578" spans="1:256" s="7" customFormat="1" ht="18" customHeight="1">
      <c r="A578" s="1591" t="s">
        <v>546</v>
      </c>
      <c r="B578" s="1591"/>
      <c r="C578" s="1591"/>
      <c r="D578" s="1591"/>
      <c r="E578" s="1591"/>
      <c r="F578" s="1591"/>
      <c r="G578" s="1591"/>
      <c r="H578" s="1591"/>
      <c r="I578" s="1591"/>
      <c r="J578" s="1591"/>
      <c r="K578" s="1591"/>
      <c r="L578" s="1591"/>
      <c r="M578" s="1591"/>
      <c r="N578" s="1591"/>
      <c r="O578" s="1591"/>
      <c r="P578" s="1591"/>
      <c r="Q578" s="1591"/>
      <c r="R578" s="1591"/>
      <c r="S578" s="1591"/>
      <c r="T578" s="1591"/>
      <c r="U578" s="1591"/>
      <c r="V578" s="1591"/>
      <c r="W578" s="1591"/>
      <c r="X578" s="1591"/>
      <c r="Y578" s="9"/>
      <c r="Z578" s="8"/>
      <c r="AB578" s="8"/>
      <c r="AC578" s="28"/>
    </row>
    <row r="579" spans="1:256" s="7" customFormat="1" ht="15.75" customHeight="1">
      <c r="A579" s="1479" t="s">
        <v>547</v>
      </c>
      <c r="B579" s="1479"/>
      <c r="C579" s="1479"/>
      <c r="D579" s="1452"/>
      <c r="E579" s="1452"/>
      <c r="F579" s="1452"/>
      <c r="G579" s="1452"/>
      <c r="H579" s="1452"/>
      <c r="I579" s="1452"/>
      <c r="J579" s="1452"/>
      <c r="K579" s="1452"/>
      <c r="L579" s="1452"/>
      <c r="M579" s="1452"/>
      <c r="N579" s="1452"/>
      <c r="O579" s="1452"/>
      <c r="P579" s="1452"/>
      <c r="Q579" s="1452"/>
      <c r="R579" s="1452"/>
      <c r="S579" s="1452"/>
      <c r="T579" s="1452"/>
      <c r="U579" s="1452"/>
      <c r="V579" s="1452"/>
      <c r="W579" s="1452"/>
      <c r="X579" s="1452"/>
      <c r="Y579" s="9"/>
      <c r="Z579" s="8"/>
      <c r="AB579" s="8"/>
      <c r="AC579" s="28"/>
    </row>
    <row r="580" spans="1:256" s="7" customFormat="1" ht="15.75" customHeight="1">
      <c r="A580" s="55">
        <f>A575+1</f>
        <v>448</v>
      </c>
      <c r="B580" s="695" t="s">
        <v>767</v>
      </c>
      <c r="C580" s="52">
        <f>D580+K580+M580+O580+Q580+S580+U580+V580+W580+X580</f>
        <v>7619098.3399999999</v>
      </c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>
        <v>7619098.3399999999</v>
      </c>
      <c r="R580" s="52"/>
      <c r="S580" s="52"/>
      <c r="T580" s="52"/>
      <c r="U580" s="52"/>
      <c r="V580" s="52"/>
      <c r="W580" s="52"/>
      <c r="X580" s="52"/>
      <c r="Y580" s="9"/>
      <c r="Z580" s="8"/>
      <c r="AB580" s="8"/>
      <c r="AC580" s="28"/>
    </row>
    <row r="581" spans="1:256" s="7" customFormat="1" ht="15.75" customHeight="1">
      <c r="A581" s="55">
        <f>A580+1</f>
        <v>449</v>
      </c>
      <c r="B581" s="695" t="s">
        <v>769</v>
      </c>
      <c r="C581" s="52">
        <f>D581+K581+M581+O581+Q581+S581+U581+V581+W581+X581</f>
        <v>2941900.48</v>
      </c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>
        <v>2941900.48</v>
      </c>
      <c r="R581" s="52"/>
      <c r="S581" s="52"/>
      <c r="T581" s="52"/>
      <c r="U581" s="52"/>
      <c r="V581" s="52"/>
      <c r="W581" s="52"/>
      <c r="X581" s="52"/>
      <c r="Y581" s="9"/>
      <c r="Z581" s="8"/>
      <c r="AB581" s="8"/>
      <c r="AC581" s="28"/>
    </row>
    <row r="582" spans="1:256" s="7" customFormat="1" ht="15.75" customHeight="1">
      <c r="A582" s="55">
        <f>A581+1</f>
        <v>450</v>
      </c>
      <c r="B582" s="695" t="s">
        <v>770</v>
      </c>
      <c r="C582" s="52">
        <f>D582+K582+M582+O582+Q582+S582+U582+V582+W582+X582</f>
        <v>5387024.5</v>
      </c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>
        <v>5387024.5</v>
      </c>
      <c r="R582" s="52"/>
      <c r="S582" s="52"/>
      <c r="T582" s="52"/>
      <c r="U582" s="52"/>
      <c r="V582" s="52"/>
      <c r="W582" s="52"/>
      <c r="X582" s="52"/>
      <c r="Y582" s="9"/>
      <c r="Z582" s="8"/>
      <c r="AB582" s="8"/>
      <c r="AC582" s="28"/>
    </row>
    <row r="583" spans="1:256" s="7" customFormat="1" ht="15.75" customHeight="1">
      <c r="A583" s="55">
        <f>A582+1</f>
        <v>451</v>
      </c>
      <c r="B583" s="695" t="s">
        <v>768</v>
      </c>
      <c r="C583" s="52">
        <f>D583+K583+M583+O583+Q583+S583+U583+V583+W583+X583</f>
        <v>1551486.42</v>
      </c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>
        <v>1551486.42</v>
      </c>
      <c r="R583" s="52"/>
      <c r="S583" s="52"/>
      <c r="T583" s="52"/>
      <c r="U583" s="52"/>
      <c r="V583" s="52"/>
      <c r="W583" s="52"/>
      <c r="X583" s="52"/>
      <c r="Y583" s="9"/>
      <c r="Z583" s="8"/>
      <c r="AB583" s="8"/>
      <c r="AC583" s="28"/>
    </row>
    <row r="584" spans="1:256" s="7" customFormat="1" ht="15.75" customHeight="1">
      <c r="A584" s="1475" t="s">
        <v>518</v>
      </c>
      <c r="B584" s="1475"/>
      <c r="C584" s="52">
        <f t="shared" ref="C584:X584" si="86">SUM(C580:C583)</f>
        <v>17499509.740000002</v>
      </c>
      <c r="D584" s="52">
        <f t="shared" si="86"/>
        <v>0</v>
      </c>
      <c r="E584" s="52">
        <f t="shared" si="86"/>
        <v>0</v>
      </c>
      <c r="F584" s="52">
        <f t="shared" si="86"/>
        <v>0</v>
      </c>
      <c r="G584" s="52">
        <f t="shared" si="86"/>
        <v>0</v>
      </c>
      <c r="H584" s="52">
        <f t="shared" si="86"/>
        <v>0</v>
      </c>
      <c r="I584" s="52">
        <f t="shared" si="86"/>
        <v>0</v>
      </c>
      <c r="J584" s="52">
        <f t="shared" si="86"/>
        <v>0</v>
      </c>
      <c r="K584" s="52">
        <f t="shared" si="86"/>
        <v>0</v>
      </c>
      <c r="L584" s="52">
        <f t="shared" si="86"/>
        <v>0</v>
      </c>
      <c r="M584" s="52">
        <f t="shared" si="86"/>
        <v>0</v>
      </c>
      <c r="N584" s="52">
        <f t="shared" si="86"/>
        <v>0</v>
      </c>
      <c r="O584" s="52">
        <f t="shared" si="86"/>
        <v>0</v>
      </c>
      <c r="P584" s="52">
        <f t="shared" si="86"/>
        <v>0</v>
      </c>
      <c r="Q584" s="52">
        <f t="shared" si="86"/>
        <v>17499509.740000002</v>
      </c>
      <c r="R584" s="52">
        <f t="shared" si="86"/>
        <v>0</v>
      </c>
      <c r="S584" s="52">
        <f t="shared" si="86"/>
        <v>0</v>
      </c>
      <c r="T584" s="52">
        <f t="shared" si="86"/>
        <v>0</v>
      </c>
      <c r="U584" s="52">
        <f t="shared" si="86"/>
        <v>0</v>
      </c>
      <c r="V584" s="52">
        <f t="shared" si="86"/>
        <v>0</v>
      </c>
      <c r="W584" s="52">
        <f t="shared" si="86"/>
        <v>0</v>
      </c>
      <c r="X584" s="52">
        <f t="shared" si="86"/>
        <v>0</v>
      </c>
      <c r="Y584" s="9"/>
      <c r="Z584" s="8"/>
      <c r="AA584" s="8"/>
      <c r="AB584" s="8"/>
      <c r="AC584" s="28"/>
      <c r="AE584" s="28"/>
    </row>
    <row r="585" spans="1:256" s="7" customFormat="1" ht="15.75" customHeight="1">
      <c r="A585" s="1553" t="s">
        <v>1153</v>
      </c>
      <c r="B585" s="1553"/>
      <c r="C585" s="1553"/>
      <c r="D585" s="1553"/>
      <c r="E585" s="1553"/>
      <c r="F585" s="1554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9"/>
      <c r="Z585" s="8"/>
      <c r="AA585" s="8"/>
      <c r="AB585" s="8"/>
      <c r="AC585" s="28"/>
      <c r="AE585" s="28"/>
    </row>
    <row r="586" spans="1:256" s="7" customFormat="1" ht="15.75" customHeight="1">
      <c r="A586" s="686">
        <f>A583+1</f>
        <v>452</v>
      </c>
      <c r="B586" s="695" t="s">
        <v>1154</v>
      </c>
      <c r="C586" s="238"/>
      <c r="D586" s="370"/>
      <c r="E586" s="56"/>
      <c r="F586" s="42"/>
      <c r="G586" s="56"/>
      <c r="H586" s="42"/>
      <c r="I586" s="56"/>
      <c r="J586" s="804">
        <v>1</v>
      </c>
      <c r="K586" s="56"/>
      <c r="L586" s="42"/>
      <c r="M586" s="56"/>
      <c r="N586" s="42"/>
      <c r="O586" s="56"/>
      <c r="P586" s="42"/>
      <c r="Q586" s="56"/>
      <c r="R586" s="42"/>
      <c r="S586" s="56"/>
      <c r="T586" s="42"/>
      <c r="U586" s="56"/>
      <c r="V586" s="42"/>
      <c r="W586" s="56"/>
      <c r="X586" s="42"/>
      <c r="Y586" s="238"/>
      <c r="Z586" s="370"/>
      <c r="AA586" s="238"/>
      <c r="AB586" s="370"/>
      <c r="AC586" s="238"/>
      <c r="AD586" s="370"/>
      <c r="AE586" s="238"/>
      <c r="AF586" s="370"/>
      <c r="AG586" s="238"/>
      <c r="AH586" s="370"/>
      <c r="AI586" s="238"/>
      <c r="AJ586" s="370"/>
      <c r="AK586" s="238"/>
      <c r="AL586" s="370"/>
      <c r="AM586" s="238"/>
      <c r="AN586" s="370"/>
      <c r="AO586" s="238"/>
      <c r="AP586" s="370"/>
      <c r="AQ586" s="238"/>
      <c r="AR586" s="370"/>
      <c r="AS586" s="238"/>
      <c r="AT586" s="370"/>
      <c r="AU586" s="238"/>
      <c r="AV586" s="370"/>
      <c r="AW586" s="238"/>
      <c r="AX586" s="370"/>
      <c r="AY586" s="238"/>
      <c r="AZ586" s="370"/>
      <c r="BA586" s="238"/>
      <c r="BB586" s="370"/>
      <c r="BC586" s="238"/>
      <c r="BD586" s="370"/>
      <c r="BE586" s="238"/>
      <c r="BF586" s="370"/>
      <c r="BG586" s="238"/>
      <c r="BH586" s="370"/>
      <c r="BI586" s="238"/>
      <c r="BJ586" s="370"/>
      <c r="BK586" s="238"/>
      <c r="BL586" s="370"/>
      <c r="BM586" s="238"/>
      <c r="BN586" s="370"/>
      <c r="BO586" s="238"/>
      <c r="BP586" s="370"/>
      <c r="BQ586" s="238"/>
      <c r="BR586" s="370"/>
      <c r="BS586" s="238"/>
      <c r="BT586" s="370"/>
      <c r="BU586" s="238"/>
      <c r="BV586" s="370"/>
      <c r="BW586" s="238"/>
      <c r="BX586" s="370"/>
      <c r="BY586" s="238"/>
      <c r="BZ586" s="370"/>
      <c r="CA586" s="238"/>
      <c r="CB586" s="370"/>
      <c r="CC586" s="238"/>
      <c r="CD586" s="370"/>
      <c r="CE586" s="238"/>
      <c r="CF586" s="370"/>
      <c r="CG586" s="238"/>
      <c r="CH586" s="370"/>
      <c r="CI586" s="238"/>
      <c r="CJ586" s="370"/>
      <c r="CK586" s="238"/>
      <c r="CL586" s="370"/>
      <c r="CM586" s="238"/>
      <c r="CN586" s="370"/>
      <c r="CO586" s="238"/>
      <c r="CP586" s="370"/>
      <c r="CQ586" s="238"/>
      <c r="CR586" s="370"/>
      <c r="CS586" s="238"/>
      <c r="CT586" s="370"/>
      <c r="CU586" s="238"/>
      <c r="CV586" s="370"/>
      <c r="CW586" s="238"/>
      <c r="CX586" s="370"/>
      <c r="CY586" s="238"/>
      <c r="CZ586" s="370"/>
      <c r="DA586" s="238"/>
      <c r="DB586" s="370"/>
      <c r="DC586" s="238"/>
      <c r="DD586" s="370"/>
      <c r="DE586" s="238"/>
      <c r="DF586" s="370"/>
      <c r="DG586" s="238"/>
      <c r="DH586" s="370"/>
      <c r="DI586" s="238"/>
      <c r="DJ586" s="370"/>
      <c r="DK586" s="238"/>
      <c r="DL586" s="370"/>
      <c r="DM586" s="238"/>
      <c r="DN586" s="370"/>
      <c r="DO586" s="238"/>
      <c r="DP586" s="370"/>
      <c r="DQ586" s="238"/>
      <c r="DR586" s="370"/>
      <c r="DS586" s="238"/>
      <c r="DT586" s="370"/>
      <c r="DU586" s="238"/>
      <c r="DV586" s="370"/>
      <c r="DW586" s="238"/>
      <c r="DX586" s="370"/>
      <c r="DY586" s="238"/>
      <c r="DZ586" s="370"/>
      <c r="EA586" s="238"/>
      <c r="EB586" s="370"/>
      <c r="EC586" s="238"/>
      <c r="ED586" s="370"/>
      <c r="EE586" s="238"/>
      <c r="EF586" s="370"/>
      <c r="EG586" s="238"/>
      <c r="EH586" s="370"/>
      <c r="EI586" s="238"/>
      <c r="EJ586" s="370"/>
      <c r="EK586" s="238"/>
      <c r="EL586" s="370"/>
      <c r="EM586" s="238"/>
      <c r="EN586" s="370"/>
      <c r="EO586" s="238"/>
      <c r="EP586" s="370"/>
      <c r="EQ586" s="238"/>
      <c r="ER586" s="370"/>
      <c r="ES586" s="238"/>
      <c r="ET586" s="370"/>
      <c r="EU586" s="238"/>
      <c r="EV586" s="370"/>
      <c r="EW586" s="238"/>
      <c r="EX586" s="370"/>
      <c r="EY586" s="238"/>
      <c r="EZ586" s="370"/>
      <c r="FA586" s="238"/>
      <c r="FB586" s="370"/>
      <c r="FC586" s="238"/>
      <c r="FD586" s="370"/>
      <c r="FE586" s="238"/>
      <c r="FF586" s="370"/>
      <c r="FG586" s="238"/>
      <c r="FH586" s="370"/>
      <c r="FI586" s="238"/>
      <c r="FJ586" s="370"/>
      <c r="FK586" s="238"/>
      <c r="FL586" s="370"/>
      <c r="FM586" s="238"/>
      <c r="FN586" s="370"/>
      <c r="FO586" s="238"/>
      <c r="FP586" s="370"/>
      <c r="FQ586" s="238"/>
      <c r="FR586" s="370"/>
      <c r="FS586" s="238"/>
      <c r="FT586" s="370"/>
      <c r="FU586" s="238"/>
      <c r="FV586" s="370"/>
      <c r="FW586" s="238"/>
      <c r="FX586" s="370"/>
      <c r="FY586" s="238"/>
      <c r="FZ586" s="370"/>
      <c r="GA586" s="238"/>
      <c r="GB586" s="370"/>
      <c r="GC586" s="238"/>
      <c r="GD586" s="370"/>
      <c r="GE586" s="238"/>
      <c r="GF586" s="370"/>
      <c r="GG586" s="238"/>
      <c r="GH586" s="370"/>
      <c r="GI586" s="238"/>
      <c r="GJ586" s="370"/>
      <c r="GK586" s="238"/>
      <c r="GL586" s="370"/>
      <c r="GM586" s="238"/>
      <c r="GN586" s="370"/>
      <c r="GO586" s="238"/>
      <c r="GP586" s="370"/>
      <c r="GQ586" s="238"/>
      <c r="GR586" s="370"/>
      <c r="GS586" s="238"/>
      <c r="GT586" s="370"/>
      <c r="GU586" s="238"/>
      <c r="GV586" s="370"/>
      <c r="GW586" s="238"/>
      <c r="GX586" s="370"/>
      <c r="GY586" s="238"/>
      <c r="GZ586" s="370"/>
      <c r="HA586" s="238"/>
      <c r="HB586" s="370"/>
      <c r="HC586" s="238"/>
      <c r="HD586" s="370"/>
      <c r="HE586" s="238"/>
      <c r="HF586" s="370"/>
      <c r="HG586" s="238"/>
      <c r="HH586" s="370"/>
      <c r="HI586" s="238"/>
      <c r="HJ586" s="370"/>
      <c r="HK586" s="238"/>
      <c r="HL586" s="370"/>
      <c r="HM586" s="238"/>
      <c r="HN586" s="370"/>
      <c r="HO586" s="238"/>
      <c r="HP586" s="370"/>
      <c r="HQ586" s="238"/>
      <c r="HR586" s="370"/>
      <c r="HS586" s="238"/>
      <c r="HT586" s="370"/>
      <c r="HU586" s="238"/>
      <c r="HV586" s="370"/>
      <c r="HW586" s="238"/>
      <c r="HX586" s="370"/>
      <c r="HY586" s="238"/>
      <c r="HZ586" s="370"/>
      <c r="IA586" s="238"/>
      <c r="IB586" s="370"/>
      <c r="IC586" s="238"/>
      <c r="ID586" s="370"/>
      <c r="IE586" s="238"/>
      <c r="IF586" s="370"/>
      <c r="IG586" s="238"/>
      <c r="IH586" s="370"/>
      <c r="II586" s="238"/>
      <c r="IJ586" s="370"/>
      <c r="IK586" s="238"/>
      <c r="IL586" s="370"/>
      <c r="IM586" s="238"/>
      <c r="IN586" s="370"/>
      <c r="IO586" s="238"/>
      <c r="IP586" s="370"/>
      <c r="IQ586" s="238"/>
      <c r="IR586" s="370"/>
      <c r="IS586" s="238"/>
      <c r="IT586" s="370"/>
      <c r="IU586" s="238"/>
      <c r="IV586" s="370"/>
    </row>
    <row r="587" spans="1:256" s="7" customFormat="1" ht="15.75" customHeight="1">
      <c r="A587" s="685">
        <f>A586+1</f>
        <v>453</v>
      </c>
      <c r="B587" s="695" t="s">
        <v>1155</v>
      </c>
      <c r="C587" s="238"/>
      <c r="D587" s="370"/>
      <c r="E587" s="56"/>
      <c r="F587" s="42"/>
      <c r="G587" s="56"/>
      <c r="H587" s="42"/>
      <c r="I587" s="56"/>
      <c r="J587" s="804">
        <v>5</v>
      </c>
      <c r="K587" s="56"/>
      <c r="L587" s="42"/>
      <c r="M587" s="56"/>
      <c r="N587" s="42"/>
      <c r="O587" s="56"/>
      <c r="P587" s="42"/>
      <c r="Q587" s="56"/>
      <c r="R587" s="42"/>
      <c r="S587" s="56"/>
      <c r="T587" s="42"/>
      <c r="U587" s="56"/>
      <c r="V587" s="42"/>
      <c r="W587" s="56"/>
      <c r="X587" s="42"/>
      <c r="Y587" s="238"/>
      <c r="Z587" s="370"/>
      <c r="AA587" s="238"/>
      <c r="AB587" s="370"/>
      <c r="AC587" s="238"/>
      <c r="AD587" s="370"/>
      <c r="AE587" s="238"/>
      <c r="AF587" s="370"/>
      <c r="AG587" s="238"/>
      <c r="AH587" s="370"/>
      <c r="AI587" s="238"/>
      <c r="AJ587" s="370"/>
      <c r="AK587" s="238"/>
      <c r="AL587" s="370"/>
      <c r="AM587" s="238"/>
      <c r="AN587" s="370"/>
      <c r="AO587" s="238"/>
      <c r="AP587" s="370"/>
      <c r="AQ587" s="238"/>
      <c r="AR587" s="370"/>
      <c r="AS587" s="238"/>
      <c r="AT587" s="370"/>
      <c r="AU587" s="238"/>
      <c r="AV587" s="370"/>
      <c r="AW587" s="238"/>
      <c r="AX587" s="370"/>
      <c r="AY587" s="238"/>
      <c r="AZ587" s="370"/>
      <c r="BA587" s="238"/>
      <c r="BB587" s="370"/>
      <c r="BC587" s="238"/>
      <c r="BD587" s="370"/>
      <c r="BE587" s="238"/>
      <c r="BF587" s="370"/>
      <c r="BG587" s="238"/>
      <c r="BH587" s="370"/>
      <c r="BI587" s="238"/>
      <c r="BJ587" s="370"/>
      <c r="BK587" s="238"/>
      <c r="BL587" s="370"/>
      <c r="BM587" s="238"/>
      <c r="BN587" s="370"/>
      <c r="BO587" s="238"/>
      <c r="BP587" s="370"/>
      <c r="BQ587" s="238"/>
      <c r="BR587" s="370"/>
      <c r="BS587" s="238"/>
      <c r="BT587" s="370"/>
      <c r="BU587" s="238"/>
      <c r="BV587" s="370"/>
      <c r="BW587" s="238"/>
      <c r="BX587" s="370"/>
      <c r="BY587" s="238"/>
      <c r="BZ587" s="370"/>
      <c r="CA587" s="238"/>
      <c r="CB587" s="370"/>
      <c r="CC587" s="238"/>
      <c r="CD587" s="370"/>
      <c r="CE587" s="238"/>
      <c r="CF587" s="370"/>
      <c r="CG587" s="238"/>
      <c r="CH587" s="370"/>
      <c r="CI587" s="238"/>
      <c r="CJ587" s="370"/>
      <c r="CK587" s="238"/>
      <c r="CL587" s="370"/>
      <c r="CM587" s="238"/>
      <c r="CN587" s="370"/>
      <c r="CO587" s="238"/>
      <c r="CP587" s="370"/>
      <c r="CQ587" s="238"/>
      <c r="CR587" s="370"/>
      <c r="CS587" s="238"/>
      <c r="CT587" s="370"/>
      <c r="CU587" s="238"/>
      <c r="CV587" s="370"/>
      <c r="CW587" s="238"/>
      <c r="CX587" s="370"/>
      <c r="CY587" s="238"/>
      <c r="CZ587" s="370"/>
      <c r="DA587" s="238"/>
      <c r="DB587" s="370"/>
      <c r="DC587" s="238"/>
      <c r="DD587" s="370"/>
      <c r="DE587" s="238"/>
      <c r="DF587" s="370"/>
      <c r="DG587" s="238"/>
      <c r="DH587" s="370"/>
      <c r="DI587" s="238"/>
      <c r="DJ587" s="370"/>
      <c r="DK587" s="238"/>
      <c r="DL587" s="370"/>
      <c r="DM587" s="238"/>
      <c r="DN587" s="370"/>
      <c r="DO587" s="238"/>
      <c r="DP587" s="370"/>
      <c r="DQ587" s="238"/>
      <c r="DR587" s="370"/>
      <c r="DS587" s="238"/>
      <c r="DT587" s="370"/>
      <c r="DU587" s="238"/>
      <c r="DV587" s="370"/>
      <c r="DW587" s="238"/>
      <c r="DX587" s="370"/>
      <c r="DY587" s="238"/>
      <c r="DZ587" s="370"/>
      <c r="EA587" s="238"/>
      <c r="EB587" s="370"/>
      <c r="EC587" s="238"/>
      <c r="ED587" s="370"/>
      <c r="EE587" s="238"/>
      <c r="EF587" s="370"/>
      <c r="EG587" s="238"/>
      <c r="EH587" s="370"/>
      <c r="EI587" s="238"/>
      <c r="EJ587" s="370"/>
      <c r="EK587" s="238"/>
      <c r="EL587" s="370"/>
      <c r="EM587" s="238"/>
      <c r="EN587" s="370"/>
      <c r="EO587" s="238"/>
      <c r="EP587" s="370"/>
      <c r="EQ587" s="238"/>
      <c r="ER587" s="370"/>
      <c r="ES587" s="238"/>
      <c r="ET587" s="370"/>
      <c r="EU587" s="238"/>
      <c r="EV587" s="370"/>
      <c r="EW587" s="238"/>
      <c r="EX587" s="370"/>
      <c r="EY587" s="238"/>
      <c r="EZ587" s="370"/>
      <c r="FA587" s="238"/>
      <c r="FB587" s="370"/>
      <c r="FC587" s="238"/>
      <c r="FD587" s="370"/>
      <c r="FE587" s="238"/>
      <c r="FF587" s="370"/>
      <c r="FG587" s="238"/>
      <c r="FH587" s="370"/>
      <c r="FI587" s="238"/>
      <c r="FJ587" s="370"/>
      <c r="FK587" s="238"/>
      <c r="FL587" s="370"/>
      <c r="FM587" s="238"/>
      <c r="FN587" s="370"/>
      <c r="FO587" s="238"/>
      <c r="FP587" s="370"/>
      <c r="FQ587" s="238"/>
      <c r="FR587" s="370"/>
      <c r="FS587" s="238"/>
      <c r="FT587" s="370"/>
      <c r="FU587" s="238"/>
      <c r="FV587" s="370"/>
      <c r="FW587" s="238"/>
      <c r="FX587" s="370"/>
      <c r="FY587" s="238"/>
      <c r="FZ587" s="370"/>
      <c r="GA587" s="238"/>
      <c r="GB587" s="370"/>
      <c r="GC587" s="238"/>
      <c r="GD587" s="370"/>
      <c r="GE587" s="238"/>
      <c r="GF587" s="370"/>
      <c r="GG587" s="238"/>
      <c r="GH587" s="370"/>
      <c r="GI587" s="238"/>
      <c r="GJ587" s="370"/>
      <c r="GK587" s="238"/>
      <c r="GL587" s="370"/>
      <c r="GM587" s="238"/>
      <c r="GN587" s="370"/>
      <c r="GO587" s="238"/>
      <c r="GP587" s="370"/>
      <c r="GQ587" s="238"/>
      <c r="GR587" s="370"/>
      <c r="GS587" s="238"/>
      <c r="GT587" s="370"/>
      <c r="GU587" s="238"/>
      <c r="GV587" s="370"/>
      <c r="GW587" s="238"/>
      <c r="GX587" s="370"/>
      <c r="GY587" s="238"/>
      <c r="GZ587" s="370"/>
      <c r="HA587" s="238"/>
      <c r="HB587" s="370"/>
      <c r="HC587" s="238"/>
      <c r="HD587" s="370"/>
      <c r="HE587" s="238"/>
      <c r="HF587" s="370"/>
      <c r="HG587" s="238"/>
      <c r="HH587" s="370"/>
      <c r="HI587" s="238"/>
      <c r="HJ587" s="370"/>
      <c r="HK587" s="238"/>
      <c r="HL587" s="370"/>
      <c r="HM587" s="238"/>
      <c r="HN587" s="370"/>
      <c r="HO587" s="238"/>
      <c r="HP587" s="370"/>
      <c r="HQ587" s="238"/>
      <c r="HR587" s="370"/>
      <c r="HS587" s="238"/>
      <c r="HT587" s="370"/>
      <c r="HU587" s="238"/>
      <c r="HV587" s="370"/>
      <c r="HW587" s="238"/>
      <c r="HX587" s="370"/>
      <c r="HY587" s="238"/>
      <c r="HZ587" s="370"/>
      <c r="IA587" s="238"/>
      <c r="IB587" s="370"/>
      <c r="IC587" s="238"/>
      <c r="ID587" s="370"/>
      <c r="IE587" s="238"/>
      <c r="IF587" s="370"/>
      <c r="IG587" s="238"/>
      <c r="IH587" s="370"/>
      <c r="II587" s="238"/>
      <c r="IJ587" s="370"/>
      <c r="IK587" s="238"/>
      <c r="IL587" s="370"/>
      <c r="IM587" s="238"/>
      <c r="IN587" s="370"/>
      <c r="IO587" s="238"/>
      <c r="IP587" s="370"/>
      <c r="IQ587" s="238"/>
      <c r="IR587" s="370"/>
      <c r="IS587" s="238"/>
      <c r="IT587" s="370"/>
      <c r="IU587" s="238"/>
      <c r="IV587" s="370"/>
    </row>
    <row r="588" spans="1:256" s="7" customFormat="1" ht="15.75" customHeight="1">
      <c r="A588" s="685">
        <f t="shared" ref="A588:A605" si="87">A587+1</f>
        <v>454</v>
      </c>
      <c r="B588" s="695" t="s">
        <v>1156</v>
      </c>
      <c r="C588" s="238"/>
      <c r="D588" s="370"/>
      <c r="E588" s="56"/>
      <c r="F588" s="42"/>
      <c r="G588" s="56"/>
      <c r="H588" s="42"/>
      <c r="I588" s="56"/>
      <c r="J588" s="804">
        <v>5</v>
      </c>
      <c r="K588" s="56"/>
      <c r="L588" s="42"/>
      <c r="M588" s="56"/>
      <c r="N588" s="42"/>
      <c r="O588" s="56"/>
      <c r="P588" s="42"/>
      <c r="Q588" s="56"/>
      <c r="R588" s="42"/>
      <c r="S588" s="56"/>
      <c r="T588" s="42"/>
      <c r="U588" s="56"/>
      <c r="V588" s="42"/>
      <c r="W588" s="56"/>
      <c r="X588" s="42"/>
      <c r="Y588" s="238"/>
      <c r="Z588" s="370"/>
      <c r="AA588" s="238"/>
      <c r="AB588" s="370"/>
      <c r="AC588" s="238"/>
      <c r="AD588" s="370"/>
      <c r="AE588" s="238"/>
      <c r="AF588" s="370"/>
      <c r="AG588" s="238"/>
      <c r="AH588" s="370"/>
      <c r="AI588" s="238"/>
      <c r="AJ588" s="370"/>
      <c r="AK588" s="238"/>
      <c r="AL588" s="370"/>
      <c r="AM588" s="238"/>
      <c r="AN588" s="370"/>
      <c r="AO588" s="238"/>
      <c r="AP588" s="370"/>
      <c r="AQ588" s="238"/>
      <c r="AR588" s="370"/>
      <c r="AS588" s="238"/>
      <c r="AT588" s="370"/>
      <c r="AU588" s="238"/>
      <c r="AV588" s="370"/>
      <c r="AW588" s="238"/>
      <c r="AX588" s="370"/>
      <c r="AY588" s="238"/>
      <c r="AZ588" s="370"/>
      <c r="BA588" s="238"/>
      <c r="BB588" s="370"/>
      <c r="BC588" s="238"/>
      <c r="BD588" s="370"/>
      <c r="BE588" s="238"/>
      <c r="BF588" s="370"/>
      <c r="BG588" s="238"/>
      <c r="BH588" s="370"/>
      <c r="BI588" s="238"/>
      <c r="BJ588" s="370"/>
      <c r="BK588" s="238"/>
      <c r="BL588" s="370"/>
      <c r="BM588" s="238"/>
      <c r="BN588" s="370"/>
      <c r="BO588" s="238"/>
      <c r="BP588" s="370"/>
      <c r="BQ588" s="238"/>
      <c r="BR588" s="370"/>
      <c r="BS588" s="238"/>
      <c r="BT588" s="370"/>
      <c r="BU588" s="238"/>
      <c r="BV588" s="370"/>
      <c r="BW588" s="238"/>
      <c r="BX588" s="370"/>
      <c r="BY588" s="238"/>
      <c r="BZ588" s="370"/>
      <c r="CA588" s="238"/>
      <c r="CB588" s="370"/>
      <c r="CC588" s="238"/>
      <c r="CD588" s="370"/>
      <c r="CE588" s="238"/>
      <c r="CF588" s="370"/>
      <c r="CG588" s="238"/>
      <c r="CH588" s="370"/>
      <c r="CI588" s="238"/>
      <c r="CJ588" s="370"/>
      <c r="CK588" s="238"/>
      <c r="CL588" s="370"/>
      <c r="CM588" s="238"/>
      <c r="CN588" s="370"/>
      <c r="CO588" s="238"/>
      <c r="CP588" s="370"/>
      <c r="CQ588" s="238"/>
      <c r="CR588" s="370"/>
      <c r="CS588" s="238"/>
      <c r="CT588" s="370"/>
      <c r="CU588" s="238"/>
      <c r="CV588" s="370"/>
      <c r="CW588" s="238"/>
      <c r="CX588" s="370"/>
      <c r="CY588" s="238"/>
      <c r="CZ588" s="370"/>
      <c r="DA588" s="238"/>
      <c r="DB588" s="370"/>
      <c r="DC588" s="238"/>
      <c r="DD588" s="370"/>
      <c r="DE588" s="238"/>
      <c r="DF588" s="370"/>
      <c r="DG588" s="238"/>
      <c r="DH588" s="370"/>
      <c r="DI588" s="238"/>
      <c r="DJ588" s="370"/>
      <c r="DK588" s="238"/>
      <c r="DL588" s="370"/>
      <c r="DM588" s="238"/>
      <c r="DN588" s="370"/>
      <c r="DO588" s="238"/>
      <c r="DP588" s="370"/>
      <c r="DQ588" s="238"/>
      <c r="DR588" s="370"/>
      <c r="DS588" s="238"/>
      <c r="DT588" s="370"/>
      <c r="DU588" s="238"/>
      <c r="DV588" s="370"/>
      <c r="DW588" s="238"/>
      <c r="DX588" s="370"/>
      <c r="DY588" s="238"/>
      <c r="DZ588" s="370"/>
      <c r="EA588" s="238"/>
      <c r="EB588" s="370"/>
      <c r="EC588" s="238"/>
      <c r="ED588" s="370"/>
      <c r="EE588" s="238"/>
      <c r="EF588" s="370"/>
      <c r="EG588" s="238"/>
      <c r="EH588" s="370"/>
      <c r="EI588" s="238"/>
      <c r="EJ588" s="370"/>
      <c r="EK588" s="238"/>
      <c r="EL588" s="370"/>
      <c r="EM588" s="238"/>
      <c r="EN588" s="370"/>
      <c r="EO588" s="238"/>
      <c r="EP588" s="370"/>
      <c r="EQ588" s="238"/>
      <c r="ER588" s="370"/>
      <c r="ES588" s="238"/>
      <c r="ET588" s="370"/>
      <c r="EU588" s="238"/>
      <c r="EV588" s="370"/>
      <c r="EW588" s="238"/>
      <c r="EX588" s="370"/>
      <c r="EY588" s="238"/>
      <c r="EZ588" s="370"/>
      <c r="FA588" s="238"/>
      <c r="FB588" s="370"/>
      <c r="FC588" s="238"/>
      <c r="FD588" s="370"/>
      <c r="FE588" s="238"/>
      <c r="FF588" s="370"/>
      <c r="FG588" s="238"/>
      <c r="FH588" s="370"/>
      <c r="FI588" s="238"/>
      <c r="FJ588" s="370"/>
      <c r="FK588" s="238"/>
      <c r="FL588" s="370"/>
      <c r="FM588" s="238"/>
      <c r="FN588" s="370"/>
      <c r="FO588" s="238"/>
      <c r="FP588" s="370"/>
      <c r="FQ588" s="238"/>
      <c r="FR588" s="370"/>
      <c r="FS588" s="238"/>
      <c r="FT588" s="370"/>
      <c r="FU588" s="238"/>
      <c r="FV588" s="370"/>
      <c r="FW588" s="238"/>
      <c r="FX588" s="370"/>
      <c r="FY588" s="238"/>
      <c r="FZ588" s="370"/>
      <c r="GA588" s="238"/>
      <c r="GB588" s="370"/>
      <c r="GC588" s="238"/>
      <c r="GD588" s="370"/>
      <c r="GE588" s="238"/>
      <c r="GF588" s="370"/>
      <c r="GG588" s="238"/>
      <c r="GH588" s="370"/>
      <c r="GI588" s="238"/>
      <c r="GJ588" s="370"/>
      <c r="GK588" s="238"/>
      <c r="GL588" s="370"/>
      <c r="GM588" s="238"/>
      <c r="GN588" s="370"/>
      <c r="GO588" s="238"/>
      <c r="GP588" s="370"/>
      <c r="GQ588" s="238"/>
      <c r="GR588" s="370"/>
      <c r="GS588" s="238"/>
      <c r="GT588" s="370"/>
      <c r="GU588" s="238"/>
      <c r="GV588" s="370"/>
      <c r="GW588" s="238"/>
      <c r="GX588" s="370"/>
      <c r="GY588" s="238"/>
      <c r="GZ588" s="370"/>
      <c r="HA588" s="238"/>
      <c r="HB588" s="370"/>
      <c r="HC588" s="238"/>
      <c r="HD588" s="370"/>
      <c r="HE588" s="238"/>
      <c r="HF588" s="370"/>
      <c r="HG588" s="238"/>
      <c r="HH588" s="370"/>
      <c r="HI588" s="238"/>
      <c r="HJ588" s="370"/>
      <c r="HK588" s="238"/>
      <c r="HL588" s="370"/>
      <c r="HM588" s="238"/>
      <c r="HN588" s="370"/>
      <c r="HO588" s="238"/>
      <c r="HP588" s="370"/>
      <c r="HQ588" s="238"/>
      <c r="HR588" s="370"/>
      <c r="HS588" s="238"/>
      <c r="HT588" s="370"/>
      <c r="HU588" s="238"/>
      <c r="HV588" s="370"/>
      <c r="HW588" s="238"/>
      <c r="HX588" s="370"/>
      <c r="HY588" s="238"/>
      <c r="HZ588" s="370"/>
      <c r="IA588" s="238"/>
      <c r="IB588" s="370"/>
      <c r="IC588" s="238"/>
      <c r="ID588" s="370"/>
      <c r="IE588" s="238"/>
      <c r="IF588" s="370"/>
      <c r="IG588" s="238"/>
      <c r="IH588" s="370"/>
      <c r="II588" s="238"/>
      <c r="IJ588" s="370"/>
      <c r="IK588" s="238"/>
      <c r="IL588" s="370"/>
      <c r="IM588" s="238"/>
      <c r="IN588" s="370"/>
      <c r="IO588" s="238"/>
      <c r="IP588" s="370"/>
      <c r="IQ588" s="238"/>
      <c r="IR588" s="370"/>
      <c r="IS588" s="238"/>
      <c r="IT588" s="370"/>
      <c r="IU588" s="238"/>
      <c r="IV588" s="370"/>
    </row>
    <row r="589" spans="1:256" s="7" customFormat="1" ht="15.75" customHeight="1">
      <c r="A589" s="685">
        <f t="shared" si="87"/>
        <v>455</v>
      </c>
      <c r="B589" s="695" t="s">
        <v>1157</v>
      </c>
      <c r="C589" s="238"/>
      <c r="D589" s="370"/>
      <c r="E589" s="56"/>
      <c r="F589" s="42"/>
      <c r="G589" s="56"/>
      <c r="H589" s="42"/>
      <c r="I589" s="56"/>
      <c r="J589" s="804">
        <v>5</v>
      </c>
      <c r="K589" s="56"/>
      <c r="L589" s="42"/>
      <c r="M589" s="56"/>
      <c r="N589" s="42"/>
      <c r="O589" s="56"/>
      <c r="P589" s="42"/>
      <c r="Q589" s="56"/>
      <c r="R589" s="42"/>
      <c r="S589" s="56"/>
      <c r="T589" s="42"/>
      <c r="U589" s="56"/>
      <c r="V589" s="42"/>
      <c r="W589" s="56"/>
      <c r="X589" s="42"/>
      <c r="Y589" s="238"/>
      <c r="Z589" s="370"/>
      <c r="AA589" s="238"/>
      <c r="AB589" s="370"/>
      <c r="AC589" s="238"/>
      <c r="AD589" s="370"/>
      <c r="AE589" s="238"/>
      <c r="AF589" s="370"/>
      <c r="AG589" s="238"/>
      <c r="AH589" s="370"/>
      <c r="AI589" s="238"/>
      <c r="AJ589" s="370"/>
      <c r="AK589" s="238"/>
      <c r="AL589" s="370"/>
      <c r="AM589" s="238"/>
      <c r="AN589" s="370"/>
      <c r="AO589" s="238"/>
      <c r="AP589" s="370"/>
      <c r="AQ589" s="238"/>
      <c r="AR589" s="370"/>
      <c r="AS589" s="238"/>
      <c r="AT589" s="370"/>
      <c r="AU589" s="238"/>
      <c r="AV589" s="370"/>
      <c r="AW589" s="238"/>
      <c r="AX589" s="370"/>
      <c r="AY589" s="238"/>
      <c r="AZ589" s="370"/>
      <c r="BA589" s="238"/>
      <c r="BB589" s="370"/>
      <c r="BC589" s="238"/>
      <c r="BD589" s="370"/>
      <c r="BE589" s="238"/>
      <c r="BF589" s="370"/>
      <c r="BG589" s="238"/>
      <c r="BH589" s="370"/>
      <c r="BI589" s="238"/>
      <c r="BJ589" s="370"/>
      <c r="BK589" s="238"/>
      <c r="BL589" s="370"/>
      <c r="BM589" s="238"/>
      <c r="BN589" s="370"/>
      <c r="BO589" s="238"/>
      <c r="BP589" s="370"/>
      <c r="BQ589" s="238"/>
      <c r="BR589" s="370"/>
      <c r="BS589" s="238"/>
      <c r="BT589" s="370"/>
      <c r="BU589" s="238"/>
      <c r="BV589" s="370"/>
      <c r="BW589" s="238"/>
      <c r="BX589" s="370"/>
      <c r="BY589" s="238"/>
      <c r="BZ589" s="370"/>
      <c r="CA589" s="238"/>
      <c r="CB589" s="370"/>
      <c r="CC589" s="238"/>
      <c r="CD589" s="370"/>
      <c r="CE589" s="238"/>
      <c r="CF589" s="370"/>
      <c r="CG589" s="238"/>
      <c r="CH589" s="370"/>
      <c r="CI589" s="238"/>
      <c r="CJ589" s="370"/>
      <c r="CK589" s="238"/>
      <c r="CL589" s="370"/>
      <c r="CM589" s="238"/>
      <c r="CN589" s="370"/>
      <c r="CO589" s="238"/>
      <c r="CP589" s="370"/>
      <c r="CQ589" s="238"/>
      <c r="CR589" s="370"/>
      <c r="CS589" s="238"/>
      <c r="CT589" s="370"/>
      <c r="CU589" s="238"/>
      <c r="CV589" s="370"/>
      <c r="CW589" s="238"/>
      <c r="CX589" s="370"/>
      <c r="CY589" s="238"/>
      <c r="CZ589" s="370"/>
      <c r="DA589" s="238"/>
      <c r="DB589" s="370"/>
      <c r="DC589" s="238"/>
      <c r="DD589" s="370"/>
      <c r="DE589" s="238"/>
      <c r="DF589" s="370"/>
      <c r="DG589" s="238"/>
      <c r="DH589" s="370"/>
      <c r="DI589" s="238"/>
      <c r="DJ589" s="370"/>
      <c r="DK589" s="238"/>
      <c r="DL589" s="370"/>
      <c r="DM589" s="238"/>
      <c r="DN589" s="370"/>
      <c r="DO589" s="238"/>
      <c r="DP589" s="370"/>
      <c r="DQ589" s="238"/>
      <c r="DR589" s="370"/>
      <c r="DS589" s="238"/>
      <c r="DT589" s="370"/>
      <c r="DU589" s="238"/>
      <c r="DV589" s="370"/>
      <c r="DW589" s="238"/>
      <c r="DX589" s="370"/>
      <c r="DY589" s="238"/>
      <c r="DZ589" s="370"/>
      <c r="EA589" s="238"/>
      <c r="EB589" s="370"/>
      <c r="EC589" s="238"/>
      <c r="ED589" s="370"/>
      <c r="EE589" s="238"/>
      <c r="EF589" s="370"/>
      <c r="EG589" s="238"/>
      <c r="EH589" s="370"/>
      <c r="EI589" s="238"/>
      <c r="EJ589" s="370"/>
      <c r="EK589" s="238"/>
      <c r="EL589" s="370"/>
      <c r="EM589" s="238"/>
      <c r="EN589" s="370"/>
      <c r="EO589" s="238"/>
      <c r="EP589" s="370"/>
      <c r="EQ589" s="238"/>
      <c r="ER589" s="370"/>
      <c r="ES589" s="238"/>
      <c r="ET589" s="370"/>
      <c r="EU589" s="238"/>
      <c r="EV589" s="370"/>
      <c r="EW589" s="238"/>
      <c r="EX589" s="370"/>
      <c r="EY589" s="238"/>
      <c r="EZ589" s="370"/>
      <c r="FA589" s="238"/>
      <c r="FB589" s="370"/>
      <c r="FC589" s="238"/>
      <c r="FD589" s="370"/>
      <c r="FE589" s="238"/>
      <c r="FF589" s="370"/>
      <c r="FG589" s="238"/>
      <c r="FH589" s="370"/>
      <c r="FI589" s="238"/>
      <c r="FJ589" s="370"/>
      <c r="FK589" s="238"/>
      <c r="FL589" s="370"/>
      <c r="FM589" s="238"/>
      <c r="FN589" s="370"/>
      <c r="FO589" s="238"/>
      <c r="FP589" s="370"/>
      <c r="FQ589" s="238"/>
      <c r="FR589" s="370"/>
      <c r="FS589" s="238"/>
      <c r="FT589" s="370"/>
      <c r="FU589" s="238"/>
      <c r="FV589" s="370"/>
      <c r="FW589" s="238"/>
      <c r="FX589" s="370"/>
      <c r="FY589" s="238"/>
      <c r="FZ589" s="370"/>
      <c r="GA589" s="238"/>
      <c r="GB589" s="370"/>
      <c r="GC589" s="238"/>
      <c r="GD589" s="370"/>
      <c r="GE589" s="238"/>
      <c r="GF589" s="370"/>
      <c r="GG589" s="238"/>
      <c r="GH589" s="370"/>
      <c r="GI589" s="238"/>
      <c r="GJ589" s="370"/>
      <c r="GK589" s="238"/>
      <c r="GL589" s="370"/>
      <c r="GM589" s="238"/>
      <c r="GN589" s="370"/>
      <c r="GO589" s="238"/>
      <c r="GP589" s="370"/>
      <c r="GQ589" s="238"/>
      <c r="GR589" s="370"/>
      <c r="GS589" s="238"/>
      <c r="GT589" s="370"/>
      <c r="GU589" s="238"/>
      <c r="GV589" s="370"/>
      <c r="GW589" s="238"/>
      <c r="GX589" s="370"/>
      <c r="GY589" s="238"/>
      <c r="GZ589" s="370"/>
      <c r="HA589" s="238"/>
      <c r="HB589" s="370"/>
      <c r="HC589" s="238"/>
      <c r="HD589" s="370"/>
      <c r="HE589" s="238"/>
      <c r="HF589" s="370"/>
      <c r="HG589" s="238"/>
      <c r="HH589" s="370"/>
      <c r="HI589" s="238"/>
      <c r="HJ589" s="370"/>
      <c r="HK589" s="238"/>
      <c r="HL589" s="370"/>
      <c r="HM589" s="238"/>
      <c r="HN589" s="370"/>
      <c r="HO589" s="238"/>
      <c r="HP589" s="370"/>
      <c r="HQ589" s="238"/>
      <c r="HR589" s="370"/>
      <c r="HS589" s="238"/>
      <c r="HT589" s="370"/>
      <c r="HU589" s="238"/>
      <c r="HV589" s="370"/>
      <c r="HW589" s="238"/>
      <c r="HX589" s="370"/>
      <c r="HY589" s="238"/>
      <c r="HZ589" s="370"/>
      <c r="IA589" s="238"/>
      <c r="IB589" s="370"/>
      <c r="IC589" s="238"/>
      <c r="ID589" s="370"/>
      <c r="IE589" s="238"/>
      <c r="IF589" s="370"/>
      <c r="IG589" s="238"/>
      <c r="IH589" s="370"/>
      <c r="II589" s="238"/>
      <c r="IJ589" s="370"/>
      <c r="IK589" s="238"/>
      <c r="IL589" s="370"/>
      <c r="IM589" s="238"/>
      <c r="IN589" s="370"/>
      <c r="IO589" s="238"/>
      <c r="IP589" s="370"/>
      <c r="IQ589" s="238"/>
      <c r="IR589" s="370"/>
      <c r="IS589" s="238"/>
      <c r="IT589" s="370"/>
      <c r="IU589" s="238"/>
      <c r="IV589" s="370"/>
    </row>
    <row r="590" spans="1:256" s="7" customFormat="1" ht="15.75" customHeight="1">
      <c r="A590" s="685">
        <f t="shared" si="87"/>
        <v>456</v>
      </c>
      <c r="B590" s="695" t="s">
        <v>1158</v>
      </c>
      <c r="C590" s="238"/>
      <c r="D590" s="370"/>
      <c r="E590" s="56"/>
      <c r="F590" s="42"/>
      <c r="G590" s="56"/>
      <c r="H590" s="42"/>
      <c r="I590" s="56"/>
      <c r="J590" s="804">
        <v>9</v>
      </c>
      <c r="K590" s="56"/>
      <c r="L590" s="42"/>
      <c r="M590" s="56"/>
      <c r="N590" s="42"/>
      <c r="O590" s="56"/>
      <c r="P590" s="42"/>
      <c r="Q590" s="56"/>
      <c r="R590" s="42"/>
      <c r="S590" s="56"/>
      <c r="T590" s="42"/>
      <c r="U590" s="56"/>
      <c r="V590" s="42"/>
      <c r="W590" s="56"/>
      <c r="X590" s="42"/>
      <c r="Y590" s="238"/>
      <c r="Z590" s="370"/>
      <c r="AA590" s="238"/>
      <c r="AB590" s="370"/>
      <c r="AC590" s="238"/>
      <c r="AD590" s="370"/>
      <c r="AE590" s="238"/>
      <c r="AF590" s="370"/>
      <c r="AG590" s="238"/>
      <c r="AH590" s="370"/>
      <c r="AI590" s="238"/>
      <c r="AJ590" s="370"/>
      <c r="AK590" s="238"/>
      <c r="AL590" s="370"/>
      <c r="AM590" s="238"/>
      <c r="AN590" s="370"/>
      <c r="AO590" s="238"/>
      <c r="AP590" s="370"/>
      <c r="AQ590" s="238"/>
      <c r="AR590" s="370"/>
      <c r="AS590" s="238"/>
      <c r="AT590" s="370"/>
      <c r="AU590" s="238"/>
      <c r="AV590" s="370"/>
      <c r="AW590" s="238"/>
      <c r="AX590" s="370"/>
      <c r="AY590" s="238"/>
      <c r="AZ590" s="370"/>
      <c r="BA590" s="238"/>
      <c r="BB590" s="370"/>
      <c r="BC590" s="238"/>
      <c r="BD590" s="370"/>
      <c r="BE590" s="238"/>
      <c r="BF590" s="370"/>
      <c r="BG590" s="238"/>
      <c r="BH590" s="370"/>
      <c r="BI590" s="238"/>
      <c r="BJ590" s="370"/>
      <c r="BK590" s="238"/>
      <c r="BL590" s="370"/>
      <c r="BM590" s="238"/>
      <c r="BN590" s="370"/>
      <c r="BO590" s="238"/>
      <c r="BP590" s="370"/>
      <c r="BQ590" s="238"/>
      <c r="BR590" s="370"/>
      <c r="BS590" s="238"/>
      <c r="BT590" s="370"/>
      <c r="BU590" s="238"/>
      <c r="BV590" s="370"/>
      <c r="BW590" s="238"/>
      <c r="BX590" s="370"/>
      <c r="BY590" s="238"/>
      <c r="BZ590" s="370"/>
      <c r="CA590" s="238"/>
      <c r="CB590" s="370"/>
      <c r="CC590" s="238"/>
      <c r="CD590" s="370"/>
      <c r="CE590" s="238"/>
      <c r="CF590" s="370"/>
      <c r="CG590" s="238"/>
      <c r="CH590" s="370"/>
      <c r="CI590" s="238"/>
      <c r="CJ590" s="370"/>
      <c r="CK590" s="238"/>
      <c r="CL590" s="370"/>
      <c r="CM590" s="238"/>
      <c r="CN590" s="370"/>
      <c r="CO590" s="238"/>
      <c r="CP590" s="370"/>
      <c r="CQ590" s="238"/>
      <c r="CR590" s="370"/>
      <c r="CS590" s="238"/>
      <c r="CT590" s="370"/>
      <c r="CU590" s="238"/>
      <c r="CV590" s="370"/>
      <c r="CW590" s="238"/>
      <c r="CX590" s="370"/>
      <c r="CY590" s="238"/>
      <c r="CZ590" s="370"/>
      <c r="DA590" s="238"/>
      <c r="DB590" s="370"/>
      <c r="DC590" s="238"/>
      <c r="DD590" s="370"/>
      <c r="DE590" s="238"/>
      <c r="DF590" s="370"/>
      <c r="DG590" s="238"/>
      <c r="DH590" s="370"/>
      <c r="DI590" s="238"/>
      <c r="DJ590" s="370"/>
      <c r="DK590" s="238"/>
      <c r="DL590" s="370"/>
      <c r="DM590" s="238"/>
      <c r="DN590" s="370"/>
      <c r="DO590" s="238"/>
      <c r="DP590" s="370"/>
      <c r="DQ590" s="238"/>
      <c r="DR590" s="370"/>
      <c r="DS590" s="238"/>
      <c r="DT590" s="370"/>
      <c r="DU590" s="238"/>
      <c r="DV590" s="370"/>
      <c r="DW590" s="238"/>
      <c r="DX590" s="370"/>
      <c r="DY590" s="238"/>
      <c r="DZ590" s="370"/>
      <c r="EA590" s="238"/>
      <c r="EB590" s="370"/>
      <c r="EC590" s="238"/>
      <c r="ED590" s="370"/>
      <c r="EE590" s="238"/>
      <c r="EF590" s="370"/>
      <c r="EG590" s="238"/>
      <c r="EH590" s="370"/>
      <c r="EI590" s="238"/>
      <c r="EJ590" s="370"/>
      <c r="EK590" s="238"/>
      <c r="EL590" s="370"/>
      <c r="EM590" s="238"/>
      <c r="EN590" s="370"/>
      <c r="EO590" s="238"/>
      <c r="EP590" s="370"/>
      <c r="EQ590" s="238"/>
      <c r="ER590" s="370"/>
      <c r="ES590" s="238"/>
      <c r="ET590" s="370"/>
      <c r="EU590" s="238"/>
      <c r="EV590" s="370"/>
      <c r="EW590" s="238"/>
      <c r="EX590" s="370"/>
      <c r="EY590" s="238"/>
      <c r="EZ590" s="370"/>
      <c r="FA590" s="238"/>
      <c r="FB590" s="370"/>
      <c r="FC590" s="238"/>
      <c r="FD590" s="370"/>
      <c r="FE590" s="238"/>
      <c r="FF590" s="370"/>
      <c r="FG590" s="238"/>
      <c r="FH590" s="370"/>
      <c r="FI590" s="238"/>
      <c r="FJ590" s="370"/>
      <c r="FK590" s="238"/>
      <c r="FL590" s="370"/>
      <c r="FM590" s="238"/>
      <c r="FN590" s="370"/>
      <c r="FO590" s="238"/>
      <c r="FP590" s="370"/>
      <c r="FQ590" s="238"/>
      <c r="FR590" s="370"/>
      <c r="FS590" s="238"/>
      <c r="FT590" s="370"/>
      <c r="FU590" s="238"/>
      <c r="FV590" s="370"/>
      <c r="FW590" s="238"/>
      <c r="FX590" s="370"/>
      <c r="FY590" s="238"/>
      <c r="FZ590" s="370"/>
      <c r="GA590" s="238"/>
      <c r="GB590" s="370"/>
      <c r="GC590" s="238"/>
      <c r="GD590" s="370"/>
      <c r="GE590" s="238"/>
      <c r="GF590" s="370"/>
      <c r="GG590" s="238"/>
      <c r="GH590" s="370"/>
      <c r="GI590" s="238"/>
      <c r="GJ590" s="370"/>
      <c r="GK590" s="238"/>
      <c r="GL590" s="370"/>
      <c r="GM590" s="238"/>
      <c r="GN590" s="370"/>
      <c r="GO590" s="238"/>
      <c r="GP590" s="370"/>
      <c r="GQ590" s="238"/>
      <c r="GR590" s="370"/>
      <c r="GS590" s="238"/>
      <c r="GT590" s="370"/>
      <c r="GU590" s="238"/>
      <c r="GV590" s="370"/>
      <c r="GW590" s="238"/>
      <c r="GX590" s="370"/>
      <c r="GY590" s="238"/>
      <c r="GZ590" s="370"/>
      <c r="HA590" s="238"/>
      <c r="HB590" s="370"/>
      <c r="HC590" s="238"/>
      <c r="HD590" s="370"/>
      <c r="HE590" s="238"/>
      <c r="HF590" s="370"/>
      <c r="HG590" s="238"/>
      <c r="HH590" s="370"/>
      <c r="HI590" s="238"/>
      <c r="HJ590" s="370"/>
      <c r="HK590" s="238"/>
      <c r="HL590" s="370"/>
      <c r="HM590" s="238"/>
      <c r="HN590" s="370"/>
      <c r="HO590" s="238"/>
      <c r="HP590" s="370"/>
      <c r="HQ590" s="238"/>
      <c r="HR590" s="370"/>
      <c r="HS590" s="238"/>
      <c r="HT590" s="370"/>
      <c r="HU590" s="238"/>
      <c r="HV590" s="370"/>
      <c r="HW590" s="238"/>
      <c r="HX590" s="370"/>
      <c r="HY590" s="238"/>
      <c r="HZ590" s="370"/>
      <c r="IA590" s="238"/>
      <c r="IB590" s="370"/>
      <c r="IC590" s="238"/>
      <c r="ID590" s="370"/>
      <c r="IE590" s="238"/>
      <c r="IF590" s="370"/>
      <c r="IG590" s="238"/>
      <c r="IH590" s="370"/>
      <c r="II590" s="238"/>
      <c r="IJ590" s="370"/>
      <c r="IK590" s="238"/>
      <c r="IL590" s="370"/>
      <c r="IM590" s="238"/>
      <c r="IN590" s="370"/>
      <c r="IO590" s="238"/>
      <c r="IP590" s="370"/>
      <c r="IQ590" s="238"/>
      <c r="IR590" s="370"/>
      <c r="IS590" s="238"/>
      <c r="IT590" s="370"/>
      <c r="IU590" s="238"/>
      <c r="IV590" s="370"/>
    </row>
    <row r="591" spans="1:256" s="7" customFormat="1" ht="15.75" customHeight="1">
      <c r="A591" s="685">
        <f t="shared" si="87"/>
        <v>457</v>
      </c>
      <c r="B591" s="695" t="s">
        <v>1159</v>
      </c>
      <c r="C591" s="238"/>
      <c r="D591" s="370"/>
      <c r="E591" s="56"/>
      <c r="F591" s="42"/>
      <c r="G591" s="56"/>
      <c r="H591" s="42"/>
      <c r="I591" s="56"/>
      <c r="J591" s="804">
        <v>5</v>
      </c>
      <c r="K591" s="56"/>
      <c r="L591" s="42"/>
      <c r="M591" s="56"/>
      <c r="N591" s="42"/>
      <c r="O591" s="56"/>
      <c r="P591" s="42"/>
      <c r="Q591" s="56"/>
      <c r="R591" s="42"/>
      <c r="S591" s="56"/>
      <c r="T591" s="42"/>
      <c r="U591" s="56"/>
      <c r="V591" s="42"/>
      <c r="W591" s="56"/>
      <c r="X591" s="42"/>
      <c r="Y591" s="238"/>
      <c r="Z591" s="370"/>
      <c r="AA591" s="238"/>
      <c r="AB591" s="370"/>
      <c r="AC591" s="238"/>
      <c r="AD591" s="370"/>
      <c r="AE591" s="238"/>
      <c r="AF591" s="370"/>
      <c r="AG591" s="238"/>
      <c r="AH591" s="370"/>
      <c r="AI591" s="238"/>
      <c r="AJ591" s="370"/>
      <c r="AK591" s="238"/>
      <c r="AL591" s="370"/>
      <c r="AM591" s="238"/>
      <c r="AN591" s="370"/>
      <c r="AO591" s="238"/>
      <c r="AP591" s="370"/>
      <c r="AQ591" s="238"/>
      <c r="AR591" s="370"/>
      <c r="AS591" s="238"/>
      <c r="AT591" s="370"/>
      <c r="AU591" s="238"/>
      <c r="AV591" s="370"/>
      <c r="AW591" s="238"/>
      <c r="AX591" s="370"/>
      <c r="AY591" s="238"/>
      <c r="AZ591" s="370"/>
      <c r="BA591" s="238"/>
      <c r="BB591" s="370"/>
      <c r="BC591" s="238"/>
      <c r="BD591" s="370"/>
      <c r="BE591" s="238"/>
      <c r="BF591" s="370"/>
      <c r="BG591" s="238"/>
      <c r="BH591" s="370"/>
      <c r="BI591" s="238"/>
      <c r="BJ591" s="370"/>
      <c r="BK591" s="238"/>
      <c r="BL591" s="370"/>
      <c r="BM591" s="238"/>
      <c r="BN591" s="370"/>
      <c r="BO591" s="238"/>
      <c r="BP591" s="370"/>
      <c r="BQ591" s="238"/>
      <c r="BR591" s="370"/>
      <c r="BS591" s="238"/>
      <c r="BT591" s="370"/>
      <c r="BU591" s="238"/>
      <c r="BV591" s="370"/>
      <c r="BW591" s="238"/>
      <c r="BX591" s="370"/>
      <c r="BY591" s="238"/>
      <c r="BZ591" s="370"/>
      <c r="CA591" s="238"/>
      <c r="CB591" s="370"/>
      <c r="CC591" s="238"/>
      <c r="CD591" s="370"/>
      <c r="CE591" s="238"/>
      <c r="CF591" s="370"/>
      <c r="CG591" s="238"/>
      <c r="CH591" s="370"/>
      <c r="CI591" s="238"/>
      <c r="CJ591" s="370"/>
      <c r="CK591" s="238"/>
      <c r="CL591" s="370"/>
      <c r="CM591" s="238"/>
      <c r="CN591" s="370"/>
      <c r="CO591" s="238"/>
      <c r="CP591" s="370"/>
      <c r="CQ591" s="238"/>
      <c r="CR591" s="370"/>
      <c r="CS591" s="238"/>
      <c r="CT591" s="370"/>
      <c r="CU591" s="238"/>
      <c r="CV591" s="370"/>
      <c r="CW591" s="238"/>
      <c r="CX591" s="370"/>
      <c r="CY591" s="238"/>
      <c r="CZ591" s="370"/>
      <c r="DA591" s="238"/>
      <c r="DB591" s="370"/>
      <c r="DC591" s="238"/>
      <c r="DD591" s="370"/>
      <c r="DE591" s="238"/>
      <c r="DF591" s="370"/>
      <c r="DG591" s="238"/>
      <c r="DH591" s="370"/>
      <c r="DI591" s="238"/>
      <c r="DJ591" s="370"/>
      <c r="DK591" s="238"/>
      <c r="DL591" s="370"/>
      <c r="DM591" s="238"/>
      <c r="DN591" s="370"/>
      <c r="DO591" s="238"/>
      <c r="DP591" s="370"/>
      <c r="DQ591" s="238"/>
      <c r="DR591" s="370"/>
      <c r="DS591" s="238"/>
      <c r="DT591" s="370"/>
      <c r="DU591" s="238"/>
      <c r="DV591" s="370"/>
      <c r="DW591" s="238"/>
      <c r="DX591" s="370"/>
      <c r="DY591" s="238"/>
      <c r="DZ591" s="370"/>
      <c r="EA591" s="238"/>
      <c r="EB591" s="370"/>
      <c r="EC591" s="238"/>
      <c r="ED591" s="370"/>
      <c r="EE591" s="238"/>
      <c r="EF591" s="370"/>
      <c r="EG591" s="238"/>
      <c r="EH591" s="370"/>
      <c r="EI591" s="238"/>
      <c r="EJ591" s="370"/>
      <c r="EK591" s="238"/>
      <c r="EL591" s="370"/>
      <c r="EM591" s="238"/>
      <c r="EN591" s="370"/>
      <c r="EO591" s="238"/>
      <c r="EP591" s="370"/>
      <c r="EQ591" s="238"/>
      <c r="ER591" s="370"/>
      <c r="ES591" s="238"/>
      <c r="ET591" s="370"/>
      <c r="EU591" s="238"/>
      <c r="EV591" s="370"/>
      <c r="EW591" s="238"/>
      <c r="EX591" s="370"/>
      <c r="EY591" s="238"/>
      <c r="EZ591" s="370"/>
      <c r="FA591" s="238"/>
      <c r="FB591" s="370"/>
      <c r="FC591" s="238"/>
      <c r="FD591" s="370"/>
      <c r="FE591" s="238"/>
      <c r="FF591" s="370"/>
      <c r="FG591" s="238"/>
      <c r="FH591" s="370"/>
      <c r="FI591" s="238"/>
      <c r="FJ591" s="370"/>
      <c r="FK591" s="238"/>
      <c r="FL591" s="370"/>
      <c r="FM591" s="238"/>
      <c r="FN591" s="370"/>
      <c r="FO591" s="238"/>
      <c r="FP591" s="370"/>
      <c r="FQ591" s="238"/>
      <c r="FR591" s="370"/>
      <c r="FS591" s="238"/>
      <c r="FT591" s="370"/>
      <c r="FU591" s="238"/>
      <c r="FV591" s="370"/>
      <c r="FW591" s="238"/>
      <c r="FX591" s="370"/>
      <c r="FY591" s="238"/>
      <c r="FZ591" s="370"/>
      <c r="GA591" s="238"/>
      <c r="GB591" s="370"/>
      <c r="GC591" s="238"/>
      <c r="GD591" s="370"/>
      <c r="GE591" s="238"/>
      <c r="GF591" s="370"/>
      <c r="GG591" s="238"/>
      <c r="GH591" s="370"/>
      <c r="GI591" s="238"/>
      <c r="GJ591" s="370"/>
      <c r="GK591" s="238"/>
      <c r="GL591" s="370"/>
      <c r="GM591" s="238"/>
      <c r="GN591" s="370"/>
      <c r="GO591" s="238"/>
      <c r="GP591" s="370"/>
      <c r="GQ591" s="238"/>
      <c r="GR591" s="370"/>
      <c r="GS591" s="238"/>
      <c r="GT591" s="370"/>
      <c r="GU591" s="238"/>
      <c r="GV591" s="370"/>
      <c r="GW591" s="238"/>
      <c r="GX591" s="370"/>
      <c r="GY591" s="238"/>
      <c r="GZ591" s="370"/>
      <c r="HA591" s="238"/>
      <c r="HB591" s="370"/>
      <c r="HC591" s="238"/>
      <c r="HD591" s="370"/>
      <c r="HE591" s="238"/>
      <c r="HF591" s="370"/>
      <c r="HG591" s="238"/>
      <c r="HH591" s="370"/>
      <c r="HI591" s="238"/>
      <c r="HJ591" s="370"/>
      <c r="HK591" s="238"/>
      <c r="HL591" s="370"/>
      <c r="HM591" s="238"/>
      <c r="HN591" s="370"/>
      <c r="HO591" s="238"/>
      <c r="HP591" s="370"/>
      <c r="HQ591" s="238"/>
      <c r="HR591" s="370"/>
      <c r="HS591" s="238"/>
      <c r="HT591" s="370"/>
      <c r="HU591" s="238"/>
      <c r="HV591" s="370"/>
      <c r="HW591" s="238"/>
      <c r="HX591" s="370"/>
      <c r="HY591" s="238"/>
      <c r="HZ591" s="370"/>
      <c r="IA591" s="238"/>
      <c r="IB591" s="370"/>
      <c r="IC591" s="238"/>
      <c r="ID591" s="370"/>
      <c r="IE591" s="238"/>
      <c r="IF591" s="370"/>
      <c r="IG591" s="238"/>
      <c r="IH591" s="370"/>
      <c r="II591" s="238"/>
      <c r="IJ591" s="370"/>
      <c r="IK591" s="238"/>
      <c r="IL591" s="370"/>
      <c r="IM591" s="238"/>
      <c r="IN591" s="370"/>
      <c r="IO591" s="238"/>
      <c r="IP591" s="370"/>
      <c r="IQ591" s="238"/>
      <c r="IR591" s="370"/>
      <c r="IS591" s="238"/>
      <c r="IT591" s="370"/>
      <c r="IU591" s="238"/>
      <c r="IV591" s="370"/>
    </row>
    <row r="592" spans="1:256" s="7" customFormat="1" ht="15.75" customHeight="1">
      <c r="A592" s="685">
        <f t="shared" si="87"/>
        <v>458</v>
      </c>
      <c r="B592" s="695" t="s">
        <v>1160</v>
      </c>
      <c r="C592" s="238"/>
      <c r="D592" s="370"/>
      <c r="E592" s="56"/>
      <c r="F592" s="42"/>
      <c r="G592" s="56"/>
      <c r="H592" s="42"/>
      <c r="I592" s="56"/>
      <c r="J592" s="804">
        <v>6</v>
      </c>
      <c r="K592" s="56"/>
      <c r="L592" s="42"/>
      <c r="M592" s="56"/>
      <c r="N592" s="42"/>
      <c r="O592" s="56"/>
      <c r="P592" s="42"/>
      <c r="Q592" s="56"/>
      <c r="R592" s="42"/>
      <c r="S592" s="56"/>
      <c r="T592" s="42"/>
      <c r="U592" s="56"/>
      <c r="V592" s="42"/>
      <c r="W592" s="56"/>
      <c r="X592" s="42"/>
      <c r="Y592" s="238"/>
      <c r="Z592" s="370"/>
      <c r="AA592" s="238"/>
      <c r="AB592" s="370"/>
      <c r="AC592" s="238"/>
      <c r="AD592" s="370"/>
      <c r="AE592" s="238"/>
      <c r="AF592" s="370"/>
      <c r="AG592" s="238"/>
      <c r="AH592" s="370"/>
      <c r="AI592" s="238"/>
      <c r="AJ592" s="370"/>
      <c r="AK592" s="238"/>
      <c r="AL592" s="370"/>
      <c r="AM592" s="238"/>
      <c r="AN592" s="370"/>
      <c r="AO592" s="238"/>
      <c r="AP592" s="370"/>
      <c r="AQ592" s="238"/>
      <c r="AR592" s="370"/>
      <c r="AS592" s="238"/>
      <c r="AT592" s="370"/>
      <c r="AU592" s="238"/>
      <c r="AV592" s="370"/>
      <c r="AW592" s="238"/>
      <c r="AX592" s="370"/>
      <c r="AY592" s="238"/>
      <c r="AZ592" s="370"/>
      <c r="BA592" s="238"/>
      <c r="BB592" s="370"/>
      <c r="BC592" s="238"/>
      <c r="BD592" s="370"/>
      <c r="BE592" s="238"/>
      <c r="BF592" s="370"/>
      <c r="BG592" s="238"/>
      <c r="BH592" s="370"/>
      <c r="BI592" s="238"/>
      <c r="BJ592" s="370"/>
      <c r="BK592" s="238"/>
      <c r="BL592" s="370"/>
      <c r="BM592" s="238"/>
      <c r="BN592" s="370"/>
      <c r="BO592" s="238"/>
      <c r="BP592" s="370"/>
      <c r="BQ592" s="238"/>
      <c r="BR592" s="370"/>
      <c r="BS592" s="238"/>
      <c r="BT592" s="370"/>
      <c r="BU592" s="238"/>
      <c r="BV592" s="370"/>
      <c r="BW592" s="238"/>
      <c r="BX592" s="370"/>
      <c r="BY592" s="238"/>
      <c r="BZ592" s="370"/>
      <c r="CA592" s="238"/>
      <c r="CB592" s="370"/>
      <c r="CC592" s="238"/>
      <c r="CD592" s="370"/>
      <c r="CE592" s="238"/>
      <c r="CF592" s="370"/>
      <c r="CG592" s="238"/>
      <c r="CH592" s="370"/>
      <c r="CI592" s="238"/>
      <c r="CJ592" s="370"/>
      <c r="CK592" s="238"/>
      <c r="CL592" s="370"/>
      <c r="CM592" s="238"/>
      <c r="CN592" s="370"/>
      <c r="CO592" s="238"/>
      <c r="CP592" s="370"/>
      <c r="CQ592" s="238"/>
      <c r="CR592" s="370"/>
      <c r="CS592" s="238"/>
      <c r="CT592" s="370"/>
      <c r="CU592" s="238"/>
      <c r="CV592" s="370"/>
      <c r="CW592" s="238"/>
      <c r="CX592" s="370"/>
      <c r="CY592" s="238"/>
      <c r="CZ592" s="370"/>
      <c r="DA592" s="238"/>
      <c r="DB592" s="370"/>
      <c r="DC592" s="238"/>
      <c r="DD592" s="370"/>
      <c r="DE592" s="238"/>
      <c r="DF592" s="370"/>
      <c r="DG592" s="238"/>
      <c r="DH592" s="370"/>
      <c r="DI592" s="238"/>
      <c r="DJ592" s="370"/>
      <c r="DK592" s="238"/>
      <c r="DL592" s="370"/>
      <c r="DM592" s="238"/>
      <c r="DN592" s="370"/>
      <c r="DO592" s="238"/>
      <c r="DP592" s="370"/>
      <c r="DQ592" s="238"/>
      <c r="DR592" s="370"/>
      <c r="DS592" s="238"/>
      <c r="DT592" s="370"/>
      <c r="DU592" s="238"/>
      <c r="DV592" s="370"/>
      <c r="DW592" s="238"/>
      <c r="DX592" s="370"/>
      <c r="DY592" s="238"/>
      <c r="DZ592" s="370"/>
      <c r="EA592" s="238"/>
      <c r="EB592" s="370"/>
      <c r="EC592" s="238"/>
      <c r="ED592" s="370"/>
      <c r="EE592" s="238"/>
      <c r="EF592" s="370"/>
      <c r="EG592" s="238"/>
      <c r="EH592" s="370"/>
      <c r="EI592" s="238"/>
      <c r="EJ592" s="370"/>
      <c r="EK592" s="238"/>
      <c r="EL592" s="370"/>
      <c r="EM592" s="238"/>
      <c r="EN592" s="370"/>
      <c r="EO592" s="238"/>
      <c r="EP592" s="370"/>
      <c r="EQ592" s="238"/>
      <c r="ER592" s="370"/>
      <c r="ES592" s="238"/>
      <c r="ET592" s="370"/>
      <c r="EU592" s="238"/>
      <c r="EV592" s="370"/>
      <c r="EW592" s="238"/>
      <c r="EX592" s="370"/>
      <c r="EY592" s="238"/>
      <c r="EZ592" s="370"/>
      <c r="FA592" s="238"/>
      <c r="FB592" s="370"/>
      <c r="FC592" s="238"/>
      <c r="FD592" s="370"/>
      <c r="FE592" s="238"/>
      <c r="FF592" s="370"/>
      <c r="FG592" s="238"/>
      <c r="FH592" s="370"/>
      <c r="FI592" s="238"/>
      <c r="FJ592" s="370"/>
      <c r="FK592" s="238"/>
      <c r="FL592" s="370"/>
      <c r="FM592" s="238"/>
      <c r="FN592" s="370"/>
      <c r="FO592" s="238"/>
      <c r="FP592" s="370"/>
      <c r="FQ592" s="238"/>
      <c r="FR592" s="370"/>
      <c r="FS592" s="238"/>
      <c r="FT592" s="370"/>
      <c r="FU592" s="238"/>
      <c r="FV592" s="370"/>
      <c r="FW592" s="238"/>
      <c r="FX592" s="370"/>
      <c r="FY592" s="238"/>
      <c r="FZ592" s="370"/>
      <c r="GA592" s="238"/>
      <c r="GB592" s="370"/>
      <c r="GC592" s="238"/>
      <c r="GD592" s="370"/>
      <c r="GE592" s="238"/>
      <c r="GF592" s="370"/>
      <c r="GG592" s="238"/>
      <c r="GH592" s="370"/>
      <c r="GI592" s="238"/>
      <c r="GJ592" s="370"/>
      <c r="GK592" s="238"/>
      <c r="GL592" s="370"/>
      <c r="GM592" s="238"/>
      <c r="GN592" s="370"/>
      <c r="GO592" s="238"/>
      <c r="GP592" s="370"/>
      <c r="GQ592" s="238"/>
      <c r="GR592" s="370"/>
      <c r="GS592" s="238"/>
      <c r="GT592" s="370"/>
      <c r="GU592" s="238"/>
      <c r="GV592" s="370"/>
      <c r="GW592" s="238"/>
      <c r="GX592" s="370"/>
      <c r="GY592" s="238"/>
      <c r="GZ592" s="370"/>
      <c r="HA592" s="238"/>
      <c r="HB592" s="370"/>
      <c r="HC592" s="238"/>
      <c r="HD592" s="370"/>
      <c r="HE592" s="238"/>
      <c r="HF592" s="370"/>
      <c r="HG592" s="238"/>
      <c r="HH592" s="370"/>
      <c r="HI592" s="238"/>
      <c r="HJ592" s="370"/>
      <c r="HK592" s="238"/>
      <c r="HL592" s="370"/>
      <c r="HM592" s="238"/>
      <c r="HN592" s="370"/>
      <c r="HO592" s="238"/>
      <c r="HP592" s="370"/>
      <c r="HQ592" s="238"/>
      <c r="HR592" s="370"/>
      <c r="HS592" s="238"/>
      <c r="HT592" s="370"/>
      <c r="HU592" s="238"/>
      <c r="HV592" s="370"/>
      <c r="HW592" s="238"/>
      <c r="HX592" s="370"/>
      <c r="HY592" s="238"/>
      <c r="HZ592" s="370"/>
      <c r="IA592" s="238"/>
      <c r="IB592" s="370"/>
      <c r="IC592" s="238"/>
      <c r="ID592" s="370"/>
      <c r="IE592" s="238"/>
      <c r="IF592" s="370"/>
      <c r="IG592" s="238"/>
      <c r="IH592" s="370"/>
      <c r="II592" s="238"/>
      <c r="IJ592" s="370"/>
      <c r="IK592" s="238"/>
      <c r="IL592" s="370"/>
      <c r="IM592" s="238"/>
      <c r="IN592" s="370"/>
      <c r="IO592" s="238"/>
      <c r="IP592" s="370"/>
      <c r="IQ592" s="238"/>
      <c r="IR592" s="370"/>
      <c r="IS592" s="238"/>
      <c r="IT592" s="370"/>
      <c r="IU592" s="238"/>
      <c r="IV592" s="370"/>
    </row>
    <row r="593" spans="1:256" s="7" customFormat="1" ht="15.75" customHeight="1">
      <c r="A593" s="685">
        <f t="shared" si="87"/>
        <v>459</v>
      </c>
      <c r="B593" s="695" t="s">
        <v>1161</v>
      </c>
      <c r="C593" s="238"/>
      <c r="D593" s="370"/>
      <c r="E593" s="56"/>
      <c r="F593" s="42"/>
      <c r="G593" s="56"/>
      <c r="H593" s="42"/>
      <c r="I593" s="56"/>
      <c r="J593" s="804">
        <v>7</v>
      </c>
      <c r="K593" s="56"/>
      <c r="L593" s="42"/>
      <c r="M593" s="56"/>
      <c r="N593" s="42"/>
      <c r="O593" s="56"/>
      <c r="P593" s="42"/>
      <c r="Q593" s="56"/>
      <c r="R593" s="42"/>
      <c r="S593" s="56"/>
      <c r="T593" s="42"/>
      <c r="U593" s="56"/>
      <c r="V593" s="42"/>
      <c r="W593" s="56"/>
      <c r="X593" s="42"/>
      <c r="Y593" s="238"/>
      <c r="Z593" s="370"/>
      <c r="AA593" s="238"/>
      <c r="AB593" s="370"/>
      <c r="AC593" s="238"/>
      <c r="AD593" s="370"/>
      <c r="AE593" s="238"/>
      <c r="AF593" s="370"/>
      <c r="AG593" s="238"/>
      <c r="AH593" s="370"/>
      <c r="AI593" s="238"/>
      <c r="AJ593" s="370"/>
      <c r="AK593" s="238"/>
      <c r="AL593" s="370"/>
      <c r="AM593" s="238"/>
      <c r="AN593" s="370"/>
      <c r="AO593" s="238"/>
      <c r="AP593" s="370"/>
      <c r="AQ593" s="238"/>
      <c r="AR593" s="370"/>
      <c r="AS593" s="238"/>
      <c r="AT593" s="370"/>
      <c r="AU593" s="238"/>
      <c r="AV593" s="370"/>
      <c r="AW593" s="238"/>
      <c r="AX593" s="370"/>
      <c r="AY593" s="238"/>
      <c r="AZ593" s="370"/>
      <c r="BA593" s="238"/>
      <c r="BB593" s="370"/>
      <c r="BC593" s="238"/>
      <c r="BD593" s="370"/>
      <c r="BE593" s="238"/>
      <c r="BF593" s="370"/>
      <c r="BG593" s="238"/>
      <c r="BH593" s="370"/>
      <c r="BI593" s="238"/>
      <c r="BJ593" s="370"/>
      <c r="BK593" s="238"/>
      <c r="BL593" s="370"/>
      <c r="BM593" s="238"/>
      <c r="BN593" s="370"/>
      <c r="BO593" s="238"/>
      <c r="BP593" s="370"/>
      <c r="BQ593" s="238"/>
      <c r="BR593" s="370"/>
      <c r="BS593" s="238"/>
      <c r="BT593" s="370"/>
      <c r="BU593" s="238"/>
      <c r="BV593" s="370"/>
      <c r="BW593" s="238"/>
      <c r="BX593" s="370"/>
      <c r="BY593" s="238"/>
      <c r="BZ593" s="370"/>
      <c r="CA593" s="238"/>
      <c r="CB593" s="370"/>
      <c r="CC593" s="238"/>
      <c r="CD593" s="370"/>
      <c r="CE593" s="238"/>
      <c r="CF593" s="370"/>
      <c r="CG593" s="238"/>
      <c r="CH593" s="370"/>
      <c r="CI593" s="238"/>
      <c r="CJ593" s="370"/>
      <c r="CK593" s="238"/>
      <c r="CL593" s="370"/>
      <c r="CM593" s="238"/>
      <c r="CN593" s="370"/>
      <c r="CO593" s="238"/>
      <c r="CP593" s="370"/>
      <c r="CQ593" s="238"/>
      <c r="CR593" s="370"/>
      <c r="CS593" s="238"/>
      <c r="CT593" s="370"/>
      <c r="CU593" s="238"/>
      <c r="CV593" s="370"/>
      <c r="CW593" s="238"/>
      <c r="CX593" s="370"/>
      <c r="CY593" s="238"/>
      <c r="CZ593" s="370"/>
      <c r="DA593" s="238"/>
      <c r="DB593" s="370"/>
      <c r="DC593" s="238"/>
      <c r="DD593" s="370"/>
      <c r="DE593" s="238"/>
      <c r="DF593" s="370"/>
      <c r="DG593" s="238"/>
      <c r="DH593" s="370"/>
      <c r="DI593" s="238"/>
      <c r="DJ593" s="370"/>
      <c r="DK593" s="238"/>
      <c r="DL593" s="370"/>
      <c r="DM593" s="238"/>
      <c r="DN593" s="370"/>
      <c r="DO593" s="238"/>
      <c r="DP593" s="370"/>
      <c r="DQ593" s="238"/>
      <c r="DR593" s="370"/>
      <c r="DS593" s="238"/>
      <c r="DT593" s="370"/>
      <c r="DU593" s="238"/>
      <c r="DV593" s="370"/>
      <c r="DW593" s="238"/>
      <c r="DX593" s="370"/>
      <c r="DY593" s="238"/>
      <c r="DZ593" s="370"/>
      <c r="EA593" s="238"/>
      <c r="EB593" s="370"/>
      <c r="EC593" s="238"/>
      <c r="ED593" s="370"/>
      <c r="EE593" s="238"/>
      <c r="EF593" s="370"/>
      <c r="EG593" s="238"/>
      <c r="EH593" s="370"/>
      <c r="EI593" s="238"/>
      <c r="EJ593" s="370"/>
      <c r="EK593" s="238"/>
      <c r="EL593" s="370"/>
      <c r="EM593" s="238"/>
      <c r="EN593" s="370"/>
      <c r="EO593" s="238"/>
      <c r="EP593" s="370"/>
      <c r="EQ593" s="238"/>
      <c r="ER593" s="370"/>
      <c r="ES593" s="238"/>
      <c r="ET593" s="370"/>
      <c r="EU593" s="238"/>
      <c r="EV593" s="370"/>
      <c r="EW593" s="238"/>
      <c r="EX593" s="370"/>
      <c r="EY593" s="238"/>
      <c r="EZ593" s="370"/>
      <c r="FA593" s="238"/>
      <c r="FB593" s="370"/>
      <c r="FC593" s="238"/>
      <c r="FD593" s="370"/>
      <c r="FE593" s="238"/>
      <c r="FF593" s="370"/>
      <c r="FG593" s="238"/>
      <c r="FH593" s="370"/>
      <c r="FI593" s="238"/>
      <c r="FJ593" s="370"/>
      <c r="FK593" s="238"/>
      <c r="FL593" s="370"/>
      <c r="FM593" s="238"/>
      <c r="FN593" s="370"/>
      <c r="FO593" s="238"/>
      <c r="FP593" s="370"/>
      <c r="FQ593" s="238"/>
      <c r="FR593" s="370"/>
      <c r="FS593" s="238"/>
      <c r="FT593" s="370"/>
      <c r="FU593" s="238"/>
      <c r="FV593" s="370"/>
      <c r="FW593" s="238"/>
      <c r="FX593" s="370"/>
      <c r="FY593" s="238"/>
      <c r="FZ593" s="370"/>
      <c r="GA593" s="238"/>
      <c r="GB593" s="370"/>
      <c r="GC593" s="238"/>
      <c r="GD593" s="370"/>
      <c r="GE593" s="238"/>
      <c r="GF593" s="370"/>
      <c r="GG593" s="238"/>
      <c r="GH593" s="370"/>
      <c r="GI593" s="238"/>
      <c r="GJ593" s="370"/>
      <c r="GK593" s="238"/>
      <c r="GL593" s="370"/>
      <c r="GM593" s="238"/>
      <c r="GN593" s="370"/>
      <c r="GO593" s="238"/>
      <c r="GP593" s="370"/>
      <c r="GQ593" s="238"/>
      <c r="GR593" s="370"/>
      <c r="GS593" s="238"/>
      <c r="GT593" s="370"/>
      <c r="GU593" s="238"/>
      <c r="GV593" s="370"/>
      <c r="GW593" s="238"/>
      <c r="GX593" s="370"/>
      <c r="GY593" s="238"/>
      <c r="GZ593" s="370"/>
      <c r="HA593" s="238"/>
      <c r="HB593" s="370"/>
      <c r="HC593" s="238"/>
      <c r="HD593" s="370"/>
      <c r="HE593" s="238"/>
      <c r="HF593" s="370"/>
      <c r="HG593" s="238"/>
      <c r="HH593" s="370"/>
      <c r="HI593" s="238"/>
      <c r="HJ593" s="370"/>
      <c r="HK593" s="238"/>
      <c r="HL593" s="370"/>
      <c r="HM593" s="238"/>
      <c r="HN593" s="370"/>
      <c r="HO593" s="238"/>
      <c r="HP593" s="370"/>
      <c r="HQ593" s="238"/>
      <c r="HR593" s="370"/>
      <c r="HS593" s="238"/>
      <c r="HT593" s="370"/>
      <c r="HU593" s="238"/>
      <c r="HV593" s="370"/>
      <c r="HW593" s="238"/>
      <c r="HX593" s="370"/>
      <c r="HY593" s="238"/>
      <c r="HZ593" s="370"/>
      <c r="IA593" s="238"/>
      <c r="IB593" s="370"/>
      <c r="IC593" s="238"/>
      <c r="ID593" s="370"/>
      <c r="IE593" s="238"/>
      <c r="IF593" s="370"/>
      <c r="IG593" s="238"/>
      <c r="IH593" s="370"/>
      <c r="II593" s="238"/>
      <c r="IJ593" s="370"/>
      <c r="IK593" s="238"/>
      <c r="IL593" s="370"/>
      <c r="IM593" s="238"/>
      <c r="IN593" s="370"/>
      <c r="IO593" s="238"/>
      <c r="IP593" s="370"/>
      <c r="IQ593" s="238"/>
      <c r="IR593" s="370"/>
      <c r="IS593" s="238"/>
      <c r="IT593" s="370"/>
      <c r="IU593" s="238"/>
      <c r="IV593" s="370"/>
    </row>
    <row r="594" spans="1:256" s="7" customFormat="1" ht="15.75" customHeight="1">
      <c r="A594" s="685">
        <f t="shared" si="87"/>
        <v>460</v>
      </c>
      <c r="B594" s="695" t="s">
        <v>1162</v>
      </c>
      <c r="C594" s="238"/>
      <c r="D594" s="370"/>
      <c r="E594" s="56"/>
      <c r="F594" s="42"/>
      <c r="G594" s="56"/>
      <c r="H594" s="42"/>
      <c r="I594" s="56"/>
      <c r="J594" s="804">
        <v>7</v>
      </c>
      <c r="K594" s="56"/>
      <c r="L594" s="42"/>
      <c r="M594" s="56"/>
      <c r="N594" s="42"/>
      <c r="O594" s="56"/>
      <c r="P594" s="42"/>
      <c r="Q594" s="56"/>
      <c r="R594" s="42"/>
      <c r="S594" s="56"/>
      <c r="T594" s="42"/>
      <c r="U594" s="56"/>
      <c r="V594" s="42"/>
      <c r="W594" s="56"/>
      <c r="X594" s="42"/>
      <c r="Y594" s="238"/>
      <c r="Z594" s="370"/>
      <c r="AA594" s="238"/>
      <c r="AB594" s="370"/>
      <c r="AC594" s="238"/>
      <c r="AD594" s="370"/>
      <c r="AE594" s="238"/>
      <c r="AF594" s="370"/>
      <c r="AG594" s="238"/>
      <c r="AH594" s="370"/>
      <c r="AI594" s="238"/>
      <c r="AJ594" s="370"/>
      <c r="AK594" s="238"/>
      <c r="AL594" s="370"/>
      <c r="AM594" s="238"/>
      <c r="AN594" s="370"/>
      <c r="AO594" s="238"/>
      <c r="AP594" s="370"/>
      <c r="AQ594" s="238"/>
      <c r="AR594" s="370"/>
      <c r="AS594" s="238"/>
      <c r="AT594" s="370"/>
      <c r="AU594" s="238"/>
      <c r="AV594" s="370"/>
      <c r="AW594" s="238"/>
      <c r="AX594" s="370"/>
      <c r="AY594" s="238"/>
      <c r="AZ594" s="370"/>
      <c r="BA594" s="238"/>
      <c r="BB594" s="370"/>
      <c r="BC594" s="238"/>
      <c r="BD594" s="370"/>
      <c r="BE594" s="238"/>
      <c r="BF594" s="370"/>
      <c r="BG594" s="238"/>
      <c r="BH594" s="370"/>
      <c r="BI594" s="238"/>
      <c r="BJ594" s="370"/>
      <c r="BK594" s="238"/>
      <c r="BL594" s="370"/>
      <c r="BM594" s="238"/>
      <c r="BN594" s="370"/>
      <c r="BO594" s="238"/>
      <c r="BP594" s="370"/>
      <c r="BQ594" s="238"/>
      <c r="BR594" s="370"/>
      <c r="BS594" s="238"/>
      <c r="BT594" s="370"/>
      <c r="BU594" s="238"/>
      <c r="BV594" s="370"/>
      <c r="BW594" s="238"/>
      <c r="BX594" s="370"/>
      <c r="BY594" s="238"/>
      <c r="BZ594" s="370"/>
      <c r="CA594" s="238"/>
      <c r="CB594" s="370"/>
      <c r="CC594" s="238"/>
      <c r="CD594" s="370"/>
      <c r="CE594" s="238"/>
      <c r="CF594" s="370"/>
      <c r="CG594" s="238"/>
      <c r="CH594" s="370"/>
      <c r="CI594" s="238"/>
      <c r="CJ594" s="370"/>
      <c r="CK594" s="238"/>
      <c r="CL594" s="370"/>
      <c r="CM594" s="238"/>
      <c r="CN594" s="370"/>
      <c r="CO594" s="238"/>
      <c r="CP594" s="370"/>
      <c r="CQ594" s="238"/>
      <c r="CR594" s="370"/>
      <c r="CS594" s="238"/>
      <c r="CT594" s="370"/>
      <c r="CU594" s="238"/>
      <c r="CV594" s="370"/>
      <c r="CW594" s="238"/>
      <c r="CX594" s="370"/>
      <c r="CY594" s="238"/>
      <c r="CZ594" s="370"/>
      <c r="DA594" s="238"/>
      <c r="DB594" s="370"/>
      <c r="DC594" s="238"/>
      <c r="DD594" s="370"/>
      <c r="DE594" s="238"/>
      <c r="DF594" s="370"/>
      <c r="DG594" s="238"/>
      <c r="DH594" s="370"/>
      <c r="DI594" s="238"/>
      <c r="DJ594" s="370"/>
      <c r="DK594" s="238"/>
      <c r="DL594" s="370"/>
      <c r="DM594" s="238"/>
      <c r="DN594" s="370"/>
      <c r="DO594" s="238"/>
      <c r="DP594" s="370"/>
      <c r="DQ594" s="238"/>
      <c r="DR594" s="370"/>
      <c r="DS594" s="238"/>
      <c r="DT594" s="370"/>
      <c r="DU594" s="238"/>
      <c r="DV594" s="370"/>
      <c r="DW594" s="238"/>
      <c r="DX594" s="370"/>
      <c r="DY594" s="238"/>
      <c r="DZ594" s="370"/>
      <c r="EA594" s="238"/>
      <c r="EB594" s="370"/>
      <c r="EC594" s="238"/>
      <c r="ED594" s="370"/>
      <c r="EE594" s="238"/>
      <c r="EF594" s="370"/>
      <c r="EG594" s="238"/>
      <c r="EH594" s="370"/>
      <c r="EI594" s="238"/>
      <c r="EJ594" s="370"/>
      <c r="EK594" s="238"/>
      <c r="EL594" s="370"/>
      <c r="EM594" s="238"/>
      <c r="EN594" s="370"/>
      <c r="EO594" s="238"/>
      <c r="EP594" s="370"/>
      <c r="EQ594" s="238"/>
      <c r="ER594" s="370"/>
      <c r="ES594" s="238"/>
      <c r="ET594" s="370"/>
      <c r="EU594" s="238"/>
      <c r="EV594" s="370"/>
      <c r="EW594" s="238"/>
      <c r="EX594" s="370"/>
      <c r="EY594" s="238"/>
      <c r="EZ594" s="370"/>
      <c r="FA594" s="238"/>
      <c r="FB594" s="370"/>
      <c r="FC594" s="238"/>
      <c r="FD594" s="370"/>
      <c r="FE594" s="238"/>
      <c r="FF594" s="370"/>
      <c r="FG594" s="238"/>
      <c r="FH594" s="370"/>
      <c r="FI594" s="238"/>
      <c r="FJ594" s="370"/>
      <c r="FK594" s="238"/>
      <c r="FL594" s="370"/>
      <c r="FM594" s="238"/>
      <c r="FN594" s="370"/>
      <c r="FO594" s="238"/>
      <c r="FP594" s="370"/>
      <c r="FQ594" s="238"/>
      <c r="FR594" s="370"/>
      <c r="FS594" s="238"/>
      <c r="FT594" s="370"/>
      <c r="FU594" s="238"/>
      <c r="FV594" s="370"/>
      <c r="FW594" s="238"/>
      <c r="FX594" s="370"/>
      <c r="FY594" s="238"/>
      <c r="FZ594" s="370"/>
      <c r="GA594" s="238"/>
      <c r="GB594" s="370"/>
      <c r="GC594" s="238"/>
      <c r="GD594" s="370"/>
      <c r="GE594" s="238"/>
      <c r="GF594" s="370"/>
      <c r="GG594" s="238"/>
      <c r="GH594" s="370"/>
      <c r="GI594" s="238"/>
      <c r="GJ594" s="370"/>
      <c r="GK594" s="238"/>
      <c r="GL594" s="370"/>
      <c r="GM594" s="238"/>
      <c r="GN594" s="370"/>
      <c r="GO594" s="238"/>
      <c r="GP594" s="370"/>
      <c r="GQ594" s="238"/>
      <c r="GR594" s="370"/>
      <c r="GS594" s="238"/>
      <c r="GT594" s="370"/>
      <c r="GU594" s="238"/>
      <c r="GV594" s="370"/>
      <c r="GW594" s="238"/>
      <c r="GX594" s="370"/>
      <c r="GY594" s="238"/>
      <c r="GZ594" s="370"/>
      <c r="HA594" s="238"/>
      <c r="HB594" s="370"/>
      <c r="HC594" s="238"/>
      <c r="HD594" s="370"/>
      <c r="HE594" s="238"/>
      <c r="HF594" s="370"/>
      <c r="HG594" s="238"/>
      <c r="HH594" s="370"/>
      <c r="HI594" s="238"/>
      <c r="HJ594" s="370"/>
      <c r="HK594" s="238"/>
      <c r="HL594" s="370"/>
      <c r="HM594" s="238"/>
      <c r="HN594" s="370"/>
      <c r="HO594" s="238"/>
      <c r="HP594" s="370"/>
      <c r="HQ594" s="238"/>
      <c r="HR594" s="370"/>
      <c r="HS594" s="238"/>
      <c r="HT594" s="370"/>
      <c r="HU594" s="238"/>
      <c r="HV594" s="370"/>
      <c r="HW594" s="238"/>
      <c r="HX594" s="370"/>
      <c r="HY594" s="238"/>
      <c r="HZ594" s="370"/>
      <c r="IA594" s="238"/>
      <c r="IB594" s="370"/>
      <c r="IC594" s="238"/>
      <c r="ID594" s="370"/>
      <c r="IE594" s="238"/>
      <c r="IF594" s="370"/>
      <c r="IG594" s="238"/>
      <c r="IH594" s="370"/>
      <c r="II594" s="238"/>
      <c r="IJ594" s="370"/>
      <c r="IK594" s="238"/>
      <c r="IL594" s="370"/>
      <c r="IM594" s="238"/>
      <c r="IN594" s="370"/>
      <c r="IO594" s="238"/>
      <c r="IP594" s="370"/>
      <c r="IQ594" s="238"/>
      <c r="IR594" s="370"/>
      <c r="IS594" s="238"/>
      <c r="IT594" s="370"/>
      <c r="IU594" s="238"/>
      <c r="IV594" s="370"/>
    </row>
    <row r="595" spans="1:256" s="7" customFormat="1" ht="15.75" customHeight="1">
      <c r="A595" s="685">
        <f t="shared" si="87"/>
        <v>461</v>
      </c>
      <c r="B595" s="695" t="s">
        <v>1163</v>
      </c>
      <c r="C595" s="52"/>
      <c r="D595" s="52"/>
      <c r="E595" s="52"/>
      <c r="F595" s="52"/>
      <c r="G595" s="52"/>
      <c r="H595" s="52"/>
      <c r="I595" s="52"/>
      <c r="J595" s="804">
        <v>3</v>
      </c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9"/>
      <c r="Z595" s="8"/>
      <c r="AA595" s="8"/>
      <c r="AB595" s="8"/>
      <c r="AC595" s="28"/>
      <c r="AE595" s="28"/>
    </row>
    <row r="596" spans="1:256" s="7" customFormat="1" ht="15.75" customHeight="1">
      <c r="A596" s="685">
        <f t="shared" si="87"/>
        <v>462</v>
      </c>
      <c r="B596" s="695" t="s">
        <v>1164</v>
      </c>
      <c r="C596" s="52"/>
      <c r="D596" s="52"/>
      <c r="E596" s="52"/>
      <c r="F596" s="52"/>
      <c r="G596" s="52"/>
      <c r="H596" s="52"/>
      <c r="I596" s="52"/>
      <c r="J596" s="804">
        <v>2</v>
      </c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9"/>
      <c r="Z596" s="8"/>
      <c r="AA596" s="8"/>
      <c r="AB596" s="8"/>
      <c r="AC596" s="28"/>
      <c r="AE596" s="28"/>
    </row>
    <row r="597" spans="1:256" s="7" customFormat="1" ht="15.75" customHeight="1">
      <c r="A597" s="685">
        <f t="shared" si="87"/>
        <v>463</v>
      </c>
      <c r="B597" s="695" t="s">
        <v>1165</v>
      </c>
      <c r="C597" s="52"/>
      <c r="D597" s="52"/>
      <c r="E597" s="52"/>
      <c r="F597" s="52"/>
      <c r="G597" s="52"/>
      <c r="H597" s="52"/>
      <c r="I597" s="52"/>
      <c r="J597" s="804">
        <v>4</v>
      </c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9"/>
      <c r="Z597" s="8"/>
      <c r="AA597" s="8"/>
      <c r="AB597" s="8"/>
      <c r="AC597" s="28"/>
      <c r="AE597" s="28"/>
    </row>
    <row r="598" spans="1:256" s="7" customFormat="1" ht="15.75" customHeight="1">
      <c r="A598" s="685">
        <f t="shared" si="87"/>
        <v>464</v>
      </c>
      <c r="B598" s="695" t="s">
        <v>1166</v>
      </c>
      <c r="C598" s="52"/>
      <c r="D598" s="52"/>
      <c r="E598" s="52"/>
      <c r="F598" s="52"/>
      <c r="G598" s="52"/>
      <c r="H598" s="52"/>
      <c r="I598" s="52"/>
      <c r="J598" s="804">
        <v>2</v>
      </c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9"/>
      <c r="Z598" s="8"/>
      <c r="AA598" s="8"/>
      <c r="AB598" s="8"/>
      <c r="AC598" s="28"/>
      <c r="AE598" s="28"/>
    </row>
    <row r="599" spans="1:256" s="7" customFormat="1" ht="15.75" customHeight="1">
      <c r="A599" s="685">
        <f t="shared" si="87"/>
        <v>465</v>
      </c>
      <c r="B599" s="695" t="s">
        <v>1167</v>
      </c>
      <c r="C599" s="52"/>
      <c r="D599" s="52"/>
      <c r="E599" s="52"/>
      <c r="F599" s="52"/>
      <c r="G599" s="52"/>
      <c r="H599" s="52"/>
      <c r="I599" s="52"/>
      <c r="J599" s="804">
        <v>6</v>
      </c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9"/>
      <c r="Z599" s="8"/>
      <c r="AA599" s="8"/>
      <c r="AB599" s="8"/>
      <c r="AC599" s="28"/>
      <c r="AE599" s="28"/>
    </row>
    <row r="600" spans="1:256" s="7" customFormat="1" ht="15.75" customHeight="1">
      <c r="A600" s="685">
        <f t="shared" si="87"/>
        <v>466</v>
      </c>
      <c r="B600" s="695" t="s">
        <v>1168</v>
      </c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804">
        <v>685</v>
      </c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9"/>
      <c r="Z600" s="8"/>
      <c r="AA600" s="8"/>
      <c r="AB600" s="8"/>
      <c r="AC600" s="28"/>
      <c r="AE600" s="28"/>
    </row>
    <row r="601" spans="1:256" s="7" customFormat="1" ht="15.75" customHeight="1">
      <c r="A601" s="685">
        <f t="shared" si="87"/>
        <v>467</v>
      </c>
      <c r="B601" s="695" t="s">
        <v>1169</v>
      </c>
      <c r="C601" s="52"/>
      <c r="D601" s="52"/>
      <c r="E601" s="52"/>
      <c r="F601" s="52"/>
      <c r="G601" s="52"/>
      <c r="H601" s="52"/>
      <c r="I601" s="52"/>
      <c r="J601" s="52"/>
      <c r="K601" s="52"/>
      <c r="L601" s="805">
        <v>705</v>
      </c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9"/>
      <c r="Z601" s="8"/>
      <c r="AA601" s="8"/>
      <c r="AB601" s="8"/>
      <c r="AC601" s="28"/>
      <c r="AE601" s="28"/>
    </row>
    <row r="602" spans="1:256" s="7" customFormat="1" ht="15.75" customHeight="1">
      <c r="A602" s="685">
        <f t="shared" si="87"/>
        <v>468</v>
      </c>
      <c r="B602" s="695" t="s">
        <v>1170</v>
      </c>
      <c r="C602" s="52"/>
      <c r="D602" s="52"/>
      <c r="E602" s="52"/>
      <c r="F602" s="52"/>
      <c r="G602" s="52"/>
      <c r="H602" s="52"/>
      <c r="I602" s="52"/>
      <c r="J602" s="52"/>
      <c r="K602" s="52"/>
      <c r="L602" s="805">
        <v>431</v>
      </c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9"/>
      <c r="Z602" s="8"/>
      <c r="AA602" s="8"/>
      <c r="AB602" s="8"/>
      <c r="AC602" s="28"/>
      <c r="AE602" s="28"/>
    </row>
    <row r="603" spans="1:256" s="7" customFormat="1" ht="15.75" customHeight="1">
      <c r="A603" s="685">
        <f t="shared" si="87"/>
        <v>469</v>
      </c>
      <c r="B603" s="703" t="s">
        <v>1171</v>
      </c>
      <c r="C603" s="52"/>
      <c r="D603" s="52"/>
      <c r="E603" s="52"/>
      <c r="F603" s="52"/>
      <c r="G603" s="52"/>
      <c r="H603" s="52"/>
      <c r="I603" s="52"/>
      <c r="J603" s="52"/>
      <c r="K603" s="52"/>
      <c r="L603" s="805">
        <v>221</v>
      </c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9"/>
      <c r="Z603" s="8"/>
      <c r="AA603" s="8"/>
      <c r="AB603" s="8"/>
      <c r="AC603" s="28"/>
      <c r="AE603" s="28"/>
    </row>
    <row r="604" spans="1:256" s="7" customFormat="1" ht="15.75" customHeight="1">
      <c r="A604" s="685">
        <f t="shared" si="87"/>
        <v>470</v>
      </c>
      <c r="B604" s="703" t="s">
        <v>1172</v>
      </c>
      <c r="C604" s="52"/>
      <c r="D604" s="52"/>
      <c r="E604" s="52"/>
      <c r="F604" s="52"/>
      <c r="G604" s="52"/>
      <c r="H604" s="52"/>
      <c r="I604" s="52"/>
      <c r="J604" s="52"/>
      <c r="K604" s="52"/>
      <c r="L604" s="805">
        <v>219</v>
      </c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9"/>
      <c r="Z604" s="8"/>
      <c r="AA604" s="8"/>
      <c r="AB604" s="8"/>
      <c r="AC604" s="28"/>
      <c r="AE604" s="28"/>
    </row>
    <row r="605" spans="1:256" s="7" customFormat="1" ht="15.75" customHeight="1">
      <c r="A605" s="685">
        <f t="shared" si="87"/>
        <v>471</v>
      </c>
      <c r="B605" s="703" t="s">
        <v>1173</v>
      </c>
      <c r="C605" s="52"/>
      <c r="D605" s="52"/>
      <c r="E605" s="52"/>
      <c r="F605" s="52"/>
      <c r="G605" s="52"/>
      <c r="H605" s="52"/>
      <c r="I605" s="52"/>
      <c r="J605" s="52"/>
      <c r="K605" s="52"/>
      <c r="L605" s="806">
        <v>219</v>
      </c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9"/>
      <c r="Z605" s="8"/>
      <c r="AA605" s="8"/>
      <c r="AB605" s="8"/>
      <c r="AC605" s="28"/>
      <c r="AE605" s="28"/>
    </row>
    <row r="606" spans="1:256" s="7" customFormat="1" ht="15.75" customHeight="1">
      <c r="A606" s="1475" t="s">
        <v>518</v>
      </c>
      <c r="B606" s="1475"/>
      <c r="C606" s="52">
        <f>SUM(C586:C605)</f>
        <v>0</v>
      </c>
      <c r="D606" s="52">
        <f t="shared" ref="D606:X606" si="88">SUM(D586:D605)</f>
        <v>0</v>
      </c>
      <c r="E606" s="52">
        <f t="shared" si="88"/>
        <v>0</v>
      </c>
      <c r="F606" s="52">
        <f t="shared" si="88"/>
        <v>0</v>
      </c>
      <c r="G606" s="52">
        <f t="shared" si="88"/>
        <v>0</v>
      </c>
      <c r="H606" s="52">
        <f t="shared" si="88"/>
        <v>0</v>
      </c>
      <c r="I606" s="52">
        <f t="shared" si="88"/>
        <v>0</v>
      </c>
      <c r="J606" s="52">
        <f t="shared" si="88"/>
        <v>67</v>
      </c>
      <c r="K606" s="52">
        <f t="shared" si="88"/>
        <v>0</v>
      </c>
      <c r="L606" s="52">
        <f t="shared" si="88"/>
        <v>1795</v>
      </c>
      <c r="M606" s="52">
        <f t="shared" si="88"/>
        <v>0</v>
      </c>
      <c r="N606" s="52">
        <f t="shared" si="88"/>
        <v>685</v>
      </c>
      <c r="O606" s="52">
        <f t="shared" si="88"/>
        <v>0</v>
      </c>
      <c r="P606" s="52">
        <f t="shared" si="88"/>
        <v>0</v>
      </c>
      <c r="Q606" s="52">
        <f t="shared" si="88"/>
        <v>0</v>
      </c>
      <c r="R606" s="52">
        <f t="shared" si="88"/>
        <v>0</v>
      </c>
      <c r="S606" s="52">
        <f t="shared" si="88"/>
        <v>0</v>
      </c>
      <c r="T606" s="52">
        <f t="shared" si="88"/>
        <v>0</v>
      </c>
      <c r="U606" s="52">
        <f t="shared" si="88"/>
        <v>0</v>
      </c>
      <c r="V606" s="52">
        <f t="shared" si="88"/>
        <v>0</v>
      </c>
      <c r="W606" s="52">
        <f t="shared" si="88"/>
        <v>0</v>
      </c>
      <c r="X606" s="52">
        <f t="shared" si="88"/>
        <v>0</v>
      </c>
      <c r="Y606" s="9"/>
      <c r="Z606" s="8"/>
      <c r="AA606" s="8"/>
      <c r="AB606" s="8"/>
      <c r="AC606" s="28"/>
      <c r="AE606" s="28"/>
    </row>
    <row r="607" spans="1:256" s="7" customFormat="1" ht="16.5" customHeight="1">
      <c r="A607" s="1614" t="s">
        <v>1174</v>
      </c>
      <c r="B607" s="1614"/>
      <c r="C607" s="1614"/>
      <c r="D607" s="1452"/>
      <c r="E607" s="1452"/>
      <c r="F607" s="1452"/>
      <c r="G607" s="1452"/>
      <c r="H607" s="1452"/>
      <c r="I607" s="1452"/>
      <c r="J607" s="1452"/>
      <c r="K607" s="1452"/>
      <c r="L607" s="1452"/>
      <c r="M607" s="1452"/>
      <c r="N607" s="1452"/>
      <c r="O607" s="1452"/>
      <c r="P607" s="1452"/>
      <c r="Q607" s="1452"/>
      <c r="R607" s="1452"/>
      <c r="S607" s="1452"/>
      <c r="T607" s="1452"/>
      <c r="U607" s="1452"/>
      <c r="V607" s="1452"/>
      <c r="W607" s="1452"/>
      <c r="X607" s="1452"/>
      <c r="Y607" s="9"/>
      <c r="Z607" s="8"/>
      <c r="AA607" s="8"/>
      <c r="AB607" s="8"/>
    </row>
    <row r="608" spans="1:256" s="7" customFormat="1" ht="16.5" customHeight="1">
      <c r="A608" s="686">
        <f>A605+1</f>
        <v>472</v>
      </c>
      <c r="B608" s="908" t="s">
        <v>1175</v>
      </c>
      <c r="C608" s="127"/>
      <c r="D608" s="285"/>
      <c r="E608" s="52"/>
      <c r="F608" s="52"/>
      <c r="G608" s="52"/>
      <c r="H608" s="52"/>
      <c r="I608" s="52"/>
      <c r="J608" s="52"/>
      <c r="K608" s="52"/>
      <c r="L608" s="52">
        <v>705</v>
      </c>
      <c r="M608" s="52" t="s">
        <v>1176</v>
      </c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9"/>
      <c r="Z608" s="8"/>
      <c r="AA608" s="8"/>
      <c r="AB608" s="8"/>
    </row>
    <row r="609" spans="1:29" s="7" customFormat="1" ht="16.5" customHeight="1">
      <c r="A609" s="1097">
        <f>A608+1</f>
        <v>473</v>
      </c>
      <c r="B609" s="908" t="s">
        <v>1177</v>
      </c>
      <c r="C609" s="127"/>
      <c r="D609" s="285"/>
      <c r="E609" s="52"/>
      <c r="F609" s="52"/>
      <c r="G609" s="52"/>
      <c r="H609" s="52"/>
      <c r="I609" s="52"/>
      <c r="J609" s="52"/>
      <c r="K609" s="52"/>
      <c r="L609" s="52">
        <v>643</v>
      </c>
      <c r="M609" s="52" t="s">
        <v>1176</v>
      </c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9"/>
      <c r="Z609" s="8"/>
      <c r="AA609" s="8"/>
      <c r="AB609" s="8"/>
    </row>
    <row r="610" spans="1:29" s="7" customFormat="1" ht="16.5" customHeight="1">
      <c r="A610" s="1097">
        <f>A609+1</f>
        <v>474</v>
      </c>
      <c r="B610" s="908" t="s">
        <v>1178</v>
      </c>
      <c r="C610" s="127"/>
      <c r="D610" s="285"/>
      <c r="E610" s="52"/>
      <c r="F610" s="52"/>
      <c r="G610" s="52"/>
      <c r="H610" s="52"/>
      <c r="I610" s="52"/>
      <c r="J610" s="52"/>
      <c r="K610" s="52"/>
      <c r="L610" s="52">
        <v>839</v>
      </c>
      <c r="M610" s="52" t="s">
        <v>1176</v>
      </c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9"/>
      <c r="Z610" s="8"/>
      <c r="AA610" s="8"/>
      <c r="AB610" s="8"/>
    </row>
    <row r="611" spans="1:29" s="7" customFormat="1" ht="16.5" customHeight="1">
      <c r="A611" s="1552" t="s">
        <v>518</v>
      </c>
      <c r="B611" s="1552"/>
      <c r="C611" s="127"/>
      <c r="D611" s="284">
        <v>0</v>
      </c>
      <c r="E611" s="52">
        <f t="shared" ref="E611:X611" si="89">SUM(E608:E610)</f>
        <v>0</v>
      </c>
      <c r="F611" s="52">
        <v>0</v>
      </c>
      <c r="G611" s="52">
        <v>0</v>
      </c>
      <c r="H611" s="52">
        <v>0</v>
      </c>
      <c r="I611" s="52">
        <v>0</v>
      </c>
      <c r="J611" s="52">
        <f t="shared" si="89"/>
        <v>0</v>
      </c>
      <c r="K611" s="52">
        <f t="shared" si="89"/>
        <v>0</v>
      </c>
      <c r="L611" s="52">
        <f t="shared" si="89"/>
        <v>2187</v>
      </c>
      <c r="M611" s="52"/>
      <c r="N611" s="52">
        <f t="shared" si="89"/>
        <v>0</v>
      </c>
      <c r="O611" s="52">
        <f t="shared" si="89"/>
        <v>0</v>
      </c>
      <c r="P611" s="52">
        <f t="shared" si="89"/>
        <v>0</v>
      </c>
      <c r="Q611" s="52">
        <f t="shared" si="89"/>
        <v>0</v>
      </c>
      <c r="R611" s="52">
        <f t="shared" si="89"/>
        <v>0</v>
      </c>
      <c r="S611" s="52">
        <f t="shared" si="89"/>
        <v>0</v>
      </c>
      <c r="T611" s="52">
        <f t="shared" si="89"/>
        <v>0</v>
      </c>
      <c r="U611" s="52">
        <f t="shared" si="89"/>
        <v>0</v>
      </c>
      <c r="V611" s="52">
        <f t="shared" si="89"/>
        <v>0</v>
      </c>
      <c r="W611" s="52">
        <f t="shared" si="89"/>
        <v>0</v>
      </c>
      <c r="X611" s="52">
        <f t="shared" si="89"/>
        <v>0</v>
      </c>
      <c r="Y611" s="9"/>
      <c r="Z611" s="8"/>
      <c r="AA611" s="8"/>
      <c r="AB611" s="8"/>
    </row>
    <row r="612" spans="1:29" s="7" customFormat="1" ht="18" customHeight="1">
      <c r="A612" s="1479" t="s">
        <v>548</v>
      </c>
      <c r="B612" s="1479"/>
      <c r="C612" s="61">
        <f t="shared" ref="C612:X612" si="90">C584</f>
        <v>17499509.740000002</v>
      </c>
      <c r="D612" s="61">
        <f t="shared" si="90"/>
        <v>0</v>
      </c>
      <c r="E612" s="61">
        <f t="shared" si="90"/>
        <v>0</v>
      </c>
      <c r="F612" s="61">
        <f t="shared" si="90"/>
        <v>0</v>
      </c>
      <c r="G612" s="61">
        <f t="shared" si="90"/>
        <v>0</v>
      </c>
      <c r="H612" s="61">
        <f t="shared" si="90"/>
        <v>0</v>
      </c>
      <c r="I612" s="61">
        <f t="shared" si="90"/>
        <v>0</v>
      </c>
      <c r="J612" s="61">
        <f t="shared" si="90"/>
        <v>0</v>
      </c>
      <c r="K612" s="61">
        <f t="shared" si="90"/>
        <v>0</v>
      </c>
      <c r="L612" s="61">
        <f t="shared" si="90"/>
        <v>0</v>
      </c>
      <c r="M612" s="61">
        <f t="shared" si="90"/>
        <v>0</v>
      </c>
      <c r="N612" s="61">
        <f t="shared" si="90"/>
        <v>0</v>
      </c>
      <c r="O612" s="61">
        <f t="shared" si="90"/>
        <v>0</v>
      </c>
      <c r="P612" s="61">
        <f t="shared" si="90"/>
        <v>0</v>
      </c>
      <c r="Q612" s="61">
        <f t="shared" si="90"/>
        <v>17499509.740000002</v>
      </c>
      <c r="R612" s="61">
        <f t="shared" si="90"/>
        <v>0</v>
      </c>
      <c r="S612" s="61">
        <f t="shared" si="90"/>
        <v>0</v>
      </c>
      <c r="T612" s="61">
        <f t="shared" si="90"/>
        <v>0</v>
      </c>
      <c r="U612" s="61">
        <f t="shared" si="90"/>
        <v>0</v>
      </c>
      <c r="V612" s="61">
        <f t="shared" si="90"/>
        <v>0</v>
      </c>
      <c r="W612" s="61">
        <f t="shared" si="90"/>
        <v>0</v>
      </c>
      <c r="X612" s="61">
        <f t="shared" si="90"/>
        <v>0</v>
      </c>
      <c r="Y612" s="9"/>
      <c r="Z612" s="8"/>
      <c r="AA612" s="8"/>
      <c r="AB612" s="8"/>
      <c r="AC612" s="28"/>
    </row>
    <row r="613" spans="1:29" s="7" customFormat="1" ht="18" customHeight="1">
      <c r="A613" s="1591" t="s">
        <v>549</v>
      </c>
      <c r="B613" s="1591"/>
      <c r="C613" s="1591"/>
      <c r="D613" s="1591"/>
      <c r="E613" s="1591"/>
      <c r="F613" s="1591"/>
      <c r="G613" s="1591"/>
      <c r="H613" s="1591"/>
      <c r="I613" s="1591"/>
      <c r="J613" s="1591"/>
      <c r="K613" s="1591"/>
      <c r="L613" s="1591"/>
      <c r="M613" s="1591"/>
      <c r="N613" s="1591"/>
      <c r="O613" s="1591"/>
      <c r="P613" s="1591"/>
      <c r="Q613" s="1591"/>
      <c r="R613" s="1591"/>
      <c r="S613" s="1591"/>
      <c r="T613" s="1591"/>
      <c r="U613" s="1591"/>
      <c r="V613" s="1591"/>
      <c r="W613" s="1591"/>
      <c r="X613" s="1591"/>
      <c r="Y613" s="9"/>
      <c r="Z613" s="8"/>
      <c r="AB613" s="8"/>
      <c r="AC613" s="28"/>
    </row>
    <row r="614" spans="1:29" s="7" customFormat="1" ht="17.25" customHeight="1">
      <c r="A614" s="1479" t="s">
        <v>550</v>
      </c>
      <c r="B614" s="1479"/>
      <c r="C614" s="1479"/>
      <c r="D614" s="1452"/>
      <c r="E614" s="1452"/>
      <c r="F614" s="1452"/>
      <c r="G614" s="1452"/>
      <c r="H614" s="1452"/>
      <c r="I614" s="1452"/>
      <c r="J614" s="1452"/>
      <c r="K614" s="1452"/>
      <c r="L614" s="1452"/>
      <c r="M614" s="1452"/>
      <c r="N614" s="1452"/>
      <c r="O614" s="1452"/>
      <c r="P614" s="1452"/>
      <c r="Q614" s="1452"/>
      <c r="R614" s="1452"/>
      <c r="S614" s="1452"/>
      <c r="T614" s="1452"/>
      <c r="U614" s="1452"/>
      <c r="V614" s="1452"/>
      <c r="W614" s="1452"/>
      <c r="X614" s="1452"/>
      <c r="Y614" s="9"/>
      <c r="Z614" s="8"/>
      <c r="AB614" s="8"/>
      <c r="AC614" s="28"/>
    </row>
    <row r="615" spans="1:29" s="7" customFormat="1" ht="17.25" customHeight="1">
      <c r="A615" s="55">
        <f>A610+1</f>
        <v>475</v>
      </c>
      <c r="B615" s="697" t="s">
        <v>771</v>
      </c>
      <c r="C615" s="52">
        <f>D615+K615+M615+O615+Q615+S615+U615+V615+W615+X615</f>
        <v>4974566.12</v>
      </c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>
        <v>4974566.12</v>
      </c>
      <c r="P615" s="52"/>
      <c r="Q615" s="52"/>
      <c r="R615" s="52"/>
      <c r="S615" s="52"/>
      <c r="T615" s="52"/>
      <c r="U615" s="52"/>
      <c r="V615" s="52"/>
      <c r="W615" s="51"/>
      <c r="X615" s="51"/>
      <c r="Y615" s="9"/>
      <c r="Z615" s="8"/>
      <c r="AB615" s="8"/>
      <c r="AC615" s="28"/>
    </row>
    <row r="616" spans="1:29" s="7" customFormat="1" ht="17.25" customHeight="1">
      <c r="A616" s="56">
        <f>A615+1</f>
        <v>476</v>
      </c>
      <c r="B616" s="697" t="s">
        <v>551</v>
      </c>
      <c r="C616" s="52">
        <f>D616+K616+M616+O616+Q616+S616+U616+V616+W616+X616</f>
        <v>5186070.5</v>
      </c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>
        <v>5186070.5</v>
      </c>
      <c r="P616" s="52"/>
      <c r="Q616" s="52"/>
      <c r="R616" s="52"/>
      <c r="S616" s="52"/>
      <c r="T616" s="52"/>
      <c r="U616" s="52"/>
      <c r="V616" s="52"/>
      <c r="W616" s="52"/>
      <c r="X616" s="52"/>
      <c r="Y616" s="9"/>
      <c r="Z616" s="8"/>
      <c r="AB616" s="8"/>
      <c r="AC616" s="28"/>
    </row>
    <row r="617" spans="1:29" s="7" customFormat="1" ht="17.25" customHeight="1">
      <c r="A617" s="1475" t="s">
        <v>518</v>
      </c>
      <c r="B617" s="1475"/>
      <c r="C617" s="51">
        <f>SUM(C615:C616)</f>
        <v>10160636.620000001</v>
      </c>
      <c r="D617" s="51">
        <f t="shared" ref="D617:X617" si="91">SUM(D615:D616)</f>
        <v>0</v>
      </c>
      <c r="E617" s="51">
        <f t="shared" si="91"/>
        <v>0</v>
      </c>
      <c r="F617" s="51">
        <f t="shared" si="91"/>
        <v>0</v>
      </c>
      <c r="G617" s="51">
        <f t="shared" si="91"/>
        <v>0</v>
      </c>
      <c r="H617" s="51">
        <f t="shared" si="91"/>
        <v>0</v>
      </c>
      <c r="I617" s="51">
        <f t="shared" si="91"/>
        <v>0</v>
      </c>
      <c r="J617" s="51">
        <f t="shared" si="91"/>
        <v>0</v>
      </c>
      <c r="K617" s="51">
        <f t="shared" si="91"/>
        <v>0</v>
      </c>
      <c r="L617" s="51">
        <f t="shared" si="91"/>
        <v>0</v>
      </c>
      <c r="M617" s="51">
        <f t="shared" si="91"/>
        <v>0</v>
      </c>
      <c r="N617" s="51">
        <f t="shared" si="91"/>
        <v>0</v>
      </c>
      <c r="O617" s="51">
        <f t="shared" si="91"/>
        <v>10160636.620000001</v>
      </c>
      <c r="P617" s="51">
        <f t="shared" si="91"/>
        <v>0</v>
      </c>
      <c r="Q617" s="51">
        <f t="shared" si="91"/>
        <v>0</v>
      </c>
      <c r="R617" s="51">
        <f t="shared" si="91"/>
        <v>0</v>
      </c>
      <c r="S617" s="51">
        <f t="shared" si="91"/>
        <v>0</v>
      </c>
      <c r="T617" s="51">
        <f t="shared" si="91"/>
        <v>0</v>
      </c>
      <c r="U617" s="51">
        <f t="shared" si="91"/>
        <v>0</v>
      </c>
      <c r="V617" s="51">
        <f t="shared" si="91"/>
        <v>0</v>
      </c>
      <c r="W617" s="51">
        <f t="shared" si="91"/>
        <v>0</v>
      </c>
      <c r="X617" s="51">
        <f t="shared" si="91"/>
        <v>0</v>
      </c>
      <c r="Y617" s="9"/>
      <c r="Z617" s="8"/>
      <c r="AA617" s="8"/>
      <c r="AB617" s="8"/>
      <c r="AC617" s="28"/>
    </row>
    <row r="618" spans="1:29" s="7" customFormat="1" ht="17.25" customHeight="1">
      <c r="A618" s="1537" t="s">
        <v>1179</v>
      </c>
      <c r="B618" s="1537"/>
      <c r="C618" s="1537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384"/>
      <c r="Y618" s="9"/>
      <c r="Z618" s="8"/>
      <c r="AA618" s="8"/>
      <c r="AB618" s="8"/>
      <c r="AC618" s="28"/>
    </row>
    <row r="619" spans="1:29" customFormat="1" ht="28.5" customHeight="1">
      <c r="A619" s="686">
        <f>A616+1</f>
        <v>477</v>
      </c>
      <c r="B619" s="930" t="s">
        <v>1180</v>
      </c>
      <c r="C619" s="279"/>
      <c r="D619" s="375"/>
      <c r="E619" s="96">
        <v>0</v>
      </c>
      <c r="F619" s="96"/>
      <c r="G619" s="96"/>
      <c r="H619" s="96"/>
      <c r="I619" s="96"/>
      <c r="J619" s="96"/>
      <c r="K619" s="96"/>
      <c r="L619" s="807"/>
      <c r="M619" s="96"/>
      <c r="N619" s="96"/>
      <c r="O619" s="96"/>
      <c r="P619" s="96"/>
      <c r="Q619" s="96"/>
      <c r="R619" s="572"/>
      <c r="S619" s="96"/>
      <c r="T619" s="96"/>
      <c r="U619" s="96"/>
      <c r="V619" s="96"/>
      <c r="W619" s="96"/>
      <c r="X619" s="462"/>
    </row>
    <row r="620" spans="1:29" customFormat="1">
      <c r="A620" s="685">
        <f>A619+1</f>
        <v>478</v>
      </c>
      <c r="B620" s="931" t="s">
        <v>1181</v>
      </c>
      <c r="C620" s="279"/>
      <c r="D620" s="375"/>
      <c r="E620" s="96"/>
      <c r="F620" s="96"/>
      <c r="G620" s="96"/>
      <c r="H620" s="96"/>
      <c r="I620" s="96"/>
      <c r="J620" s="96"/>
      <c r="K620" s="96"/>
      <c r="L620" s="807"/>
      <c r="M620" s="96"/>
      <c r="N620" s="96"/>
      <c r="O620" s="96"/>
      <c r="P620" s="96">
        <v>0</v>
      </c>
      <c r="Q620" s="96"/>
      <c r="R620" s="808"/>
      <c r="S620" s="96"/>
      <c r="T620" s="96"/>
      <c r="U620" s="96"/>
      <c r="V620" s="96"/>
      <c r="W620" s="96"/>
      <c r="X620" s="462"/>
    </row>
    <row r="621" spans="1:29" customFormat="1">
      <c r="A621" s="685">
        <f>A620+1</f>
        <v>479</v>
      </c>
      <c r="B621" s="931" t="s">
        <v>1182</v>
      </c>
      <c r="C621" s="387"/>
      <c r="D621" s="375"/>
      <c r="E621" s="96"/>
      <c r="F621" s="96"/>
      <c r="G621" s="96"/>
      <c r="H621" s="96"/>
      <c r="I621" s="96"/>
      <c r="J621" s="96"/>
      <c r="K621" s="777"/>
      <c r="L621" s="807"/>
      <c r="M621" s="96"/>
      <c r="N621" s="96"/>
      <c r="O621" s="777"/>
      <c r="P621" s="96">
        <v>0</v>
      </c>
      <c r="Q621" s="96"/>
      <c r="R621" s="96"/>
      <c r="S621" s="96"/>
      <c r="T621" s="96"/>
      <c r="U621" s="96"/>
      <c r="V621" s="96"/>
      <c r="W621" s="809"/>
      <c r="X621" s="462"/>
    </row>
    <row r="622" spans="1:29" customFormat="1">
      <c r="A622" s="685">
        <f>A621+1</f>
        <v>480</v>
      </c>
      <c r="B622" s="931" t="s">
        <v>1183</v>
      </c>
      <c r="C622" s="387"/>
      <c r="D622" s="375"/>
      <c r="E622" s="96"/>
      <c r="F622" s="96"/>
      <c r="G622" s="96"/>
      <c r="H622" s="96"/>
      <c r="I622" s="96"/>
      <c r="J622" s="96"/>
      <c r="K622" s="96"/>
      <c r="L622" s="807"/>
      <c r="M622" s="96"/>
      <c r="N622" s="96"/>
      <c r="O622" s="96"/>
      <c r="P622" s="96">
        <v>0</v>
      </c>
      <c r="Q622" s="96"/>
      <c r="R622" s="96"/>
      <c r="S622" s="96"/>
      <c r="T622" s="96"/>
      <c r="U622" s="96"/>
      <c r="V622" s="96"/>
      <c r="W622" s="96"/>
      <c r="X622" s="462"/>
    </row>
    <row r="623" spans="1:29" customFormat="1" ht="25.5" customHeight="1">
      <c r="A623" s="1555" t="s">
        <v>518</v>
      </c>
      <c r="B623" s="1556"/>
      <c r="C623" s="379">
        <f>SUM(C619:C622)</f>
        <v>0</v>
      </c>
      <c r="D623" s="380"/>
      <c r="E623" s="810">
        <v>0</v>
      </c>
      <c r="F623" s="810"/>
      <c r="G623" s="810"/>
      <c r="H623" s="810"/>
      <c r="I623" s="810"/>
      <c r="J623" s="810"/>
      <c r="K623" s="811"/>
      <c r="L623" s="812"/>
      <c r="M623" s="810"/>
      <c r="N623" s="810"/>
      <c r="O623" s="811"/>
      <c r="P623" s="810">
        <v>0</v>
      </c>
      <c r="Q623" s="810"/>
      <c r="R623" s="810"/>
      <c r="S623" s="810"/>
      <c r="T623" s="810"/>
      <c r="U623" s="810"/>
      <c r="V623" s="810"/>
      <c r="W623" s="813"/>
      <c r="X623" s="462"/>
    </row>
    <row r="624" spans="1:29" s="7" customFormat="1" ht="17.25" customHeight="1">
      <c r="A624" s="1479" t="s">
        <v>552</v>
      </c>
      <c r="B624" s="1479"/>
      <c r="C624" s="61">
        <f>C617</f>
        <v>10160636.620000001</v>
      </c>
      <c r="D624" s="61">
        <f t="shared" ref="D624:X624" si="92">D617</f>
        <v>0</v>
      </c>
      <c r="E624" s="61">
        <f t="shared" si="92"/>
        <v>0</v>
      </c>
      <c r="F624" s="61">
        <f t="shared" si="92"/>
        <v>0</v>
      </c>
      <c r="G624" s="61">
        <f t="shared" si="92"/>
        <v>0</v>
      </c>
      <c r="H624" s="61">
        <f t="shared" si="92"/>
        <v>0</v>
      </c>
      <c r="I624" s="61">
        <f t="shared" si="92"/>
        <v>0</v>
      </c>
      <c r="J624" s="61">
        <f t="shared" si="92"/>
        <v>0</v>
      </c>
      <c r="K624" s="61">
        <f t="shared" si="92"/>
        <v>0</v>
      </c>
      <c r="L624" s="61">
        <f t="shared" si="92"/>
        <v>0</v>
      </c>
      <c r="M624" s="61">
        <f t="shared" si="92"/>
        <v>0</v>
      </c>
      <c r="N624" s="61">
        <f t="shared" si="92"/>
        <v>0</v>
      </c>
      <c r="O624" s="61">
        <f t="shared" si="92"/>
        <v>10160636.620000001</v>
      </c>
      <c r="P624" s="61">
        <f t="shared" si="92"/>
        <v>0</v>
      </c>
      <c r="Q624" s="61">
        <f t="shared" si="92"/>
        <v>0</v>
      </c>
      <c r="R624" s="61">
        <f t="shared" si="92"/>
        <v>0</v>
      </c>
      <c r="S624" s="61">
        <f t="shared" si="92"/>
        <v>0</v>
      </c>
      <c r="T624" s="61">
        <f t="shared" si="92"/>
        <v>0</v>
      </c>
      <c r="U624" s="61">
        <f t="shared" si="92"/>
        <v>0</v>
      </c>
      <c r="V624" s="61">
        <f t="shared" si="92"/>
        <v>0</v>
      </c>
      <c r="W624" s="61">
        <f t="shared" si="92"/>
        <v>0</v>
      </c>
      <c r="X624" s="61">
        <f t="shared" si="92"/>
        <v>0</v>
      </c>
      <c r="Y624" s="9"/>
      <c r="Z624" s="8"/>
      <c r="AA624" s="14"/>
      <c r="AB624" s="8"/>
      <c r="AC624" s="29"/>
    </row>
    <row r="625" spans="1:29" s="7" customFormat="1" ht="15" customHeight="1">
      <c r="A625" s="1487" t="s">
        <v>628</v>
      </c>
      <c r="B625" s="1487"/>
      <c r="C625" s="1487"/>
      <c r="D625" s="1487"/>
      <c r="E625" s="1487"/>
      <c r="F625" s="1487"/>
      <c r="G625" s="1487"/>
      <c r="H625" s="1487"/>
      <c r="I625" s="1487"/>
      <c r="J625" s="1487"/>
      <c r="K625" s="1487"/>
      <c r="L625" s="1487"/>
      <c r="M625" s="1487"/>
      <c r="N625" s="1487"/>
      <c r="O625" s="1487"/>
      <c r="P625" s="1487"/>
      <c r="Q625" s="1487"/>
      <c r="R625" s="1487"/>
      <c r="S625" s="1487"/>
      <c r="T625" s="1487"/>
      <c r="U625" s="1487"/>
      <c r="V625" s="1487"/>
      <c r="W625" s="1487"/>
      <c r="X625" s="1487"/>
      <c r="Y625" s="9"/>
      <c r="Z625" s="8"/>
      <c r="AA625" s="5"/>
      <c r="AB625" s="8"/>
      <c r="AC625" s="28"/>
    </row>
    <row r="626" spans="1:29" s="22" customFormat="1" ht="17.25" customHeight="1">
      <c r="A626" s="1479" t="s">
        <v>629</v>
      </c>
      <c r="B626" s="1479"/>
      <c r="C626" s="1479"/>
      <c r="D626" s="1452"/>
      <c r="E626" s="1452"/>
      <c r="F626" s="1452"/>
      <c r="G626" s="1452"/>
      <c r="H626" s="1452"/>
      <c r="I626" s="1452"/>
      <c r="J626" s="1452"/>
      <c r="K626" s="1452"/>
      <c r="L626" s="1452"/>
      <c r="M626" s="1452"/>
      <c r="N626" s="1452"/>
      <c r="O626" s="1452"/>
      <c r="P626" s="1452"/>
      <c r="Q626" s="1452"/>
      <c r="R626" s="1452"/>
      <c r="S626" s="1452"/>
      <c r="T626" s="1452"/>
      <c r="U626" s="1452"/>
      <c r="V626" s="1452"/>
      <c r="W626" s="1452"/>
      <c r="X626" s="1452"/>
      <c r="Y626" s="24"/>
      <c r="Z626" s="23"/>
      <c r="AA626" s="21"/>
      <c r="AB626" s="8"/>
      <c r="AC626" s="27"/>
    </row>
    <row r="627" spans="1:29" s="7" customFormat="1" ht="17.25" customHeight="1">
      <c r="A627" s="55">
        <f>A622+1</f>
        <v>481</v>
      </c>
      <c r="B627" s="695" t="s">
        <v>777</v>
      </c>
      <c r="C627" s="52">
        <f>D627+K627+M627+O627+Q627+S627+U627+V627+W627+X627</f>
        <v>5959849.6000000006</v>
      </c>
      <c r="D627" s="52">
        <f>SUM(E627:I627)</f>
        <v>5959849.6000000006</v>
      </c>
      <c r="E627" s="52">
        <f>783223.82+20390.4</f>
        <v>803614.22</v>
      </c>
      <c r="F627" s="52">
        <v>3811003.52</v>
      </c>
      <c r="G627" s="52">
        <v>654659.28</v>
      </c>
      <c r="H627" s="52">
        <v>690572.58</v>
      </c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1"/>
      <c r="W627" s="285"/>
      <c r="X627" s="51"/>
      <c r="Y627" s="9" t="s">
        <v>889</v>
      </c>
      <c r="Z627" s="8"/>
      <c r="AA627" s="5"/>
      <c r="AB627" s="8"/>
      <c r="AC627" s="28"/>
    </row>
    <row r="628" spans="1:29" s="7" customFormat="1" ht="12.75" customHeight="1">
      <c r="A628" s="56">
        <f t="shared" ref="A628:A682" si="93">A627+1</f>
        <v>482</v>
      </c>
      <c r="B628" s="932" t="s">
        <v>1184</v>
      </c>
      <c r="C628" s="344">
        <f>D628+K628+M628+O628+Q628+S628+U628+V628+W628+X628</f>
        <v>750000</v>
      </c>
      <c r="D628" s="284">
        <f>E628+F628+G628+H628+I628</f>
        <v>0</v>
      </c>
      <c r="E628" s="284"/>
      <c r="F628" s="284"/>
      <c r="G628" s="284"/>
      <c r="H628" s="284"/>
      <c r="I628" s="284"/>
      <c r="J628" s="284"/>
      <c r="K628" s="284"/>
      <c r="L628" s="284"/>
      <c r="M628" s="284"/>
      <c r="N628" s="284"/>
      <c r="O628" s="284"/>
      <c r="P628" s="970">
        <v>13500</v>
      </c>
      <c r="Q628" s="970">
        <v>750000</v>
      </c>
      <c r="R628" s="284"/>
      <c r="S628" s="284"/>
      <c r="T628" s="284"/>
      <c r="U628" s="284"/>
      <c r="V628" s="285"/>
      <c r="W628" s="285"/>
      <c r="X628" s="51"/>
      <c r="Y628" s="9"/>
      <c r="Z628" s="8"/>
      <c r="AA628" s="5"/>
      <c r="AB628" s="5"/>
    </row>
    <row r="629" spans="1:29" s="7" customFormat="1" ht="17.25" customHeight="1">
      <c r="A629" s="56">
        <f t="shared" si="93"/>
        <v>483</v>
      </c>
      <c r="B629" s="695" t="s">
        <v>772</v>
      </c>
      <c r="C629" s="52">
        <f t="shared" ref="C629:C682" si="94">D629+K629+M629+O629+Q629+S629+U629+V629+W629+X629</f>
        <v>1614232.53</v>
      </c>
      <c r="D629" s="52">
        <f>SUM(E629:I629)</f>
        <v>1614232.53</v>
      </c>
      <c r="E629" s="52">
        <v>498397.78</v>
      </c>
      <c r="F629" s="52"/>
      <c r="G629" s="52">
        <v>551053.31000000006</v>
      </c>
      <c r="H629" s="52">
        <v>564781.43999999994</v>
      </c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1"/>
      <c r="W629" s="285"/>
      <c r="X629" s="51"/>
      <c r="Y629" s="9"/>
      <c r="Z629" s="8"/>
      <c r="AA629" s="5"/>
      <c r="AB629" s="8"/>
      <c r="AC629" s="28"/>
    </row>
    <row r="630" spans="1:29" s="7" customFormat="1" ht="12.75" customHeight="1">
      <c r="A630" s="687">
        <f t="shared" si="93"/>
        <v>484</v>
      </c>
      <c r="B630" s="932" t="s">
        <v>1185</v>
      </c>
      <c r="C630" s="344">
        <f t="shared" si="94"/>
        <v>275000</v>
      </c>
      <c r="D630" s="284">
        <f t="shared" ref="D630:D682" si="95">E630+F630+G630+H630+I630</f>
        <v>275000</v>
      </c>
      <c r="E630" s="970">
        <v>200000</v>
      </c>
      <c r="F630" s="284"/>
      <c r="G630" s="284"/>
      <c r="H630" s="970">
        <v>75000</v>
      </c>
      <c r="I630" s="284"/>
      <c r="J630" s="284"/>
      <c r="K630" s="284"/>
      <c r="L630" s="284"/>
      <c r="M630" s="284"/>
      <c r="N630" s="284"/>
      <c r="O630" s="284"/>
      <c r="P630" s="52"/>
      <c r="Q630" s="52"/>
      <c r="R630" s="284"/>
      <c r="S630" s="284"/>
      <c r="T630" s="284"/>
      <c r="U630" s="284"/>
      <c r="V630" s="285"/>
      <c r="W630" s="285"/>
      <c r="X630" s="51"/>
      <c r="Y630" s="9"/>
      <c r="Z630" s="8"/>
      <c r="AA630" s="5"/>
      <c r="AB630" s="5"/>
    </row>
    <row r="631" spans="1:29" s="7" customFormat="1" ht="12.75" customHeight="1">
      <c r="A631" s="687">
        <f t="shared" si="93"/>
        <v>485</v>
      </c>
      <c r="B631" s="932" t="s">
        <v>1186</v>
      </c>
      <c r="C631" s="344">
        <f t="shared" si="94"/>
        <v>275000</v>
      </c>
      <c r="D631" s="284">
        <f t="shared" si="95"/>
        <v>275000</v>
      </c>
      <c r="E631" s="970">
        <v>200000</v>
      </c>
      <c r="F631" s="284"/>
      <c r="G631" s="284"/>
      <c r="H631" s="970">
        <v>75000</v>
      </c>
      <c r="I631" s="284"/>
      <c r="J631" s="284"/>
      <c r="K631" s="284"/>
      <c r="L631" s="284"/>
      <c r="M631" s="284"/>
      <c r="N631" s="284"/>
      <c r="O631" s="284"/>
      <c r="P631" s="284"/>
      <c r="Q631" s="52"/>
      <c r="R631" s="284"/>
      <c r="S631" s="284"/>
      <c r="T631" s="284"/>
      <c r="U631" s="284"/>
      <c r="V631" s="285"/>
      <c r="W631" s="285"/>
      <c r="X631" s="51"/>
      <c r="Y631" s="9"/>
      <c r="Z631" s="8"/>
      <c r="AA631" s="5"/>
      <c r="AB631" s="5"/>
    </row>
    <row r="632" spans="1:29" s="7" customFormat="1" ht="12.75" customHeight="1">
      <c r="A632" s="687">
        <f t="shared" si="93"/>
        <v>486</v>
      </c>
      <c r="B632" s="933" t="s">
        <v>1187</v>
      </c>
      <c r="C632" s="344">
        <f t="shared" si="94"/>
        <v>225000</v>
      </c>
      <c r="D632" s="284">
        <f t="shared" si="95"/>
        <v>225000</v>
      </c>
      <c r="E632" s="284"/>
      <c r="F632" s="970">
        <v>75000</v>
      </c>
      <c r="G632" s="970">
        <v>75000</v>
      </c>
      <c r="H632" s="970">
        <v>75000</v>
      </c>
      <c r="I632" s="284"/>
      <c r="J632" s="284"/>
      <c r="K632" s="284"/>
      <c r="L632" s="284"/>
      <c r="M632" s="284"/>
      <c r="N632" s="284"/>
      <c r="O632" s="284"/>
      <c r="P632" s="284"/>
      <c r="Q632" s="52"/>
      <c r="R632" s="284"/>
      <c r="S632" s="284"/>
      <c r="T632" s="284"/>
      <c r="U632" s="284"/>
      <c r="V632" s="285"/>
      <c r="W632" s="285"/>
      <c r="X632" s="51"/>
      <c r="Y632" s="9"/>
      <c r="Z632" s="8"/>
      <c r="AA632" s="5"/>
      <c r="AB632" s="5"/>
    </row>
    <row r="633" spans="1:29" s="7" customFormat="1" ht="12.75" customHeight="1">
      <c r="A633" s="687">
        <f t="shared" si="93"/>
        <v>487</v>
      </c>
      <c r="B633" s="932" t="s">
        <v>1188</v>
      </c>
      <c r="C633" s="344">
        <f t="shared" si="94"/>
        <v>2167264</v>
      </c>
      <c r="D633" s="284">
        <f t="shared" si="95"/>
        <v>250000</v>
      </c>
      <c r="E633" s="970">
        <v>250000</v>
      </c>
      <c r="F633" s="284"/>
      <c r="G633" s="284"/>
      <c r="H633" s="284"/>
      <c r="I633" s="284"/>
      <c r="J633" s="284"/>
      <c r="K633" s="284"/>
      <c r="L633" s="970">
        <v>977</v>
      </c>
      <c r="M633" s="970">
        <v>1917264</v>
      </c>
      <c r="N633" s="284"/>
      <c r="O633" s="284"/>
      <c r="P633" s="284"/>
      <c r="Q633" s="52"/>
      <c r="R633" s="284"/>
      <c r="S633" s="284"/>
      <c r="T633" s="284"/>
      <c r="U633" s="284"/>
      <c r="V633" s="285"/>
      <c r="W633" s="285"/>
      <c r="X633" s="51"/>
      <c r="Y633" s="9"/>
      <c r="Z633" s="8"/>
      <c r="AA633" s="5"/>
      <c r="AB633" s="5"/>
    </row>
    <row r="634" spans="1:29" s="7" customFormat="1" ht="12.75" customHeight="1">
      <c r="A634" s="687">
        <f t="shared" si="93"/>
        <v>488</v>
      </c>
      <c r="B634" s="932" t="s">
        <v>1189</v>
      </c>
      <c r="C634" s="344">
        <f t="shared" si="94"/>
        <v>600000</v>
      </c>
      <c r="D634" s="284">
        <f t="shared" si="95"/>
        <v>150000</v>
      </c>
      <c r="E634" s="970">
        <v>150000</v>
      </c>
      <c r="F634" s="284"/>
      <c r="G634" s="284"/>
      <c r="H634" s="284"/>
      <c r="I634" s="284"/>
      <c r="J634" s="284"/>
      <c r="K634" s="284"/>
      <c r="L634" s="284"/>
      <c r="M634" s="284"/>
      <c r="N634" s="284"/>
      <c r="O634" s="284"/>
      <c r="P634" s="970">
        <v>1194</v>
      </c>
      <c r="Q634" s="970">
        <v>450000</v>
      </c>
      <c r="R634" s="284"/>
      <c r="S634" s="284"/>
      <c r="T634" s="284"/>
      <c r="U634" s="284"/>
      <c r="V634" s="285"/>
      <c r="W634" s="285"/>
      <c r="X634" s="51"/>
      <c r="Y634" s="9"/>
      <c r="Z634" s="8"/>
      <c r="AA634" s="5"/>
      <c r="AB634" s="5"/>
    </row>
    <row r="635" spans="1:29" s="7" customFormat="1" ht="17.25" customHeight="1">
      <c r="A635" s="56">
        <f t="shared" si="93"/>
        <v>489</v>
      </c>
      <c r="B635" s="695" t="s">
        <v>773</v>
      </c>
      <c r="C635" s="52">
        <f>D635+K635+M635+O635+Q635+S635+U635+V635+W635+X635</f>
        <v>4237128.26</v>
      </c>
      <c r="D635" s="52">
        <f>SUM(E635:I635)</f>
        <v>4237128.26</v>
      </c>
      <c r="E635" s="52">
        <v>457052.33</v>
      </c>
      <c r="F635" s="52">
        <v>2825600.65</v>
      </c>
      <c r="G635" s="52">
        <v>479605.47</v>
      </c>
      <c r="H635" s="52">
        <v>474869.81</v>
      </c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1"/>
      <c r="W635" s="285"/>
      <c r="X635" s="51"/>
      <c r="Y635" s="9"/>
      <c r="Z635" s="8"/>
      <c r="AA635" s="5"/>
      <c r="AB635" s="8"/>
      <c r="AC635" s="28"/>
    </row>
    <row r="636" spans="1:29" s="7" customFormat="1" ht="17.25" customHeight="1">
      <c r="A636" s="56">
        <f t="shared" si="93"/>
        <v>490</v>
      </c>
      <c r="B636" s="695" t="s">
        <v>774</v>
      </c>
      <c r="C636" s="52">
        <f>D636+K636+M636+O636+Q636+S636+U636+V636+W636+X636</f>
        <v>5964432.7199999997</v>
      </c>
      <c r="D636" s="52">
        <f>SUM(E636:I636)</f>
        <v>5964432.7199999997</v>
      </c>
      <c r="E636" s="52">
        <f>503259.38+12963.48</f>
        <v>516222.86</v>
      </c>
      <c r="F636" s="52">
        <v>4225930.46</v>
      </c>
      <c r="G636" s="52">
        <v>445005.14</v>
      </c>
      <c r="H636" s="52">
        <v>458011.1</v>
      </c>
      <c r="I636" s="52">
        <v>319263.15999999997</v>
      </c>
      <c r="J636" s="52"/>
      <c r="K636" s="52"/>
      <c r="L636" s="52"/>
      <c r="M636" s="52"/>
      <c r="N636" s="52"/>
      <c r="O636" s="52"/>
      <c r="P636" s="52"/>
      <c r="Q636" s="65"/>
      <c r="R636" s="52"/>
      <c r="S636" s="52"/>
      <c r="T636" s="52"/>
      <c r="U636" s="52"/>
      <c r="V636" s="51"/>
      <c r="W636" s="285"/>
      <c r="X636" s="51"/>
      <c r="Y636" s="9" t="s">
        <v>889</v>
      </c>
      <c r="Z636" s="8"/>
      <c r="AA636" s="5"/>
      <c r="AB636" s="8"/>
      <c r="AC636" s="28"/>
    </row>
    <row r="637" spans="1:29" s="7" customFormat="1" ht="12.75" customHeight="1">
      <c r="A637" s="687">
        <f t="shared" si="93"/>
        <v>491</v>
      </c>
      <c r="B637" s="933" t="s">
        <v>1190</v>
      </c>
      <c r="C637" s="344">
        <f t="shared" si="94"/>
        <v>1040341</v>
      </c>
      <c r="D637" s="284">
        <f t="shared" si="95"/>
        <v>200000</v>
      </c>
      <c r="E637" s="970">
        <v>200000</v>
      </c>
      <c r="F637" s="284"/>
      <c r="G637" s="284"/>
      <c r="H637" s="284"/>
      <c r="I637" s="284"/>
      <c r="J637" s="284"/>
      <c r="K637" s="284"/>
      <c r="L637" s="284"/>
      <c r="M637" s="284"/>
      <c r="N637" s="284"/>
      <c r="O637" s="284"/>
      <c r="P637" s="970">
        <v>573</v>
      </c>
      <c r="Q637" s="970">
        <v>840341</v>
      </c>
      <c r="R637" s="284"/>
      <c r="S637" s="284"/>
      <c r="T637" s="284"/>
      <c r="U637" s="284"/>
      <c r="V637" s="285"/>
      <c r="W637" s="285"/>
      <c r="X637" s="51"/>
      <c r="Y637" s="9"/>
      <c r="Z637" s="8"/>
      <c r="AA637" s="5"/>
      <c r="AB637" s="5"/>
    </row>
    <row r="638" spans="1:29" s="7" customFormat="1" ht="12.75" customHeight="1">
      <c r="A638" s="688">
        <f t="shared" si="93"/>
        <v>492</v>
      </c>
      <c r="B638" s="933" t="s">
        <v>1191</v>
      </c>
      <c r="C638" s="344">
        <f t="shared" si="94"/>
        <v>1744018</v>
      </c>
      <c r="D638" s="284">
        <f t="shared" si="95"/>
        <v>0</v>
      </c>
      <c r="E638" s="284"/>
      <c r="F638" s="284"/>
      <c r="G638" s="284"/>
      <c r="H638" s="284"/>
      <c r="I638" s="284"/>
      <c r="J638" s="284"/>
      <c r="K638" s="284"/>
      <c r="L638" s="284"/>
      <c r="M638" s="284"/>
      <c r="N638" s="284"/>
      <c r="O638" s="284"/>
      <c r="P638" s="970">
        <v>761.38</v>
      </c>
      <c r="Q638" s="970">
        <v>1744018</v>
      </c>
      <c r="R638" s="284"/>
      <c r="S638" s="284"/>
      <c r="T638" s="284"/>
      <c r="U638" s="284"/>
      <c r="V638" s="285"/>
      <c r="W638" s="285"/>
      <c r="X638" s="51"/>
      <c r="Y638" s="9"/>
      <c r="Z638" s="8"/>
      <c r="AA638" s="5"/>
      <c r="AB638" s="5"/>
    </row>
    <row r="639" spans="1:29" s="7" customFormat="1" ht="12.75" customHeight="1">
      <c r="A639" s="688">
        <f t="shared" si="93"/>
        <v>493</v>
      </c>
      <c r="B639" s="933" t="s">
        <v>1192</v>
      </c>
      <c r="C639" s="344">
        <f t="shared" si="94"/>
        <v>1759876</v>
      </c>
      <c r="D639" s="284">
        <f t="shared" si="95"/>
        <v>0</v>
      </c>
      <c r="E639" s="284"/>
      <c r="F639" s="284"/>
      <c r="G639" s="284"/>
      <c r="H639" s="284"/>
      <c r="I639" s="284"/>
      <c r="J639" s="284"/>
      <c r="K639" s="284"/>
      <c r="L639" s="284"/>
      <c r="M639" s="284"/>
      <c r="N639" s="284"/>
      <c r="O639" s="284"/>
      <c r="P639" s="970">
        <v>732.4</v>
      </c>
      <c r="Q639" s="970">
        <v>1759876</v>
      </c>
      <c r="R639" s="284"/>
      <c r="S639" s="284"/>
      <c r="T639" s="284"/>
      <c r="U639" s="284"/>
      <c r="V639" s="285"/>
      <c r="W639" s="285"/>
      <c r="X639" s="51"/>
      <c r="Y639" s="9"/>
      <c r="Z639" s="8"/>
      <c r="AA639" s="5"/>
      <c r="AB639" s="5"/>
    </row>
    <row r="640" spans="1:29" s="7" customFormat="1" ht="12.75" customHeight="1">
      <c r="A640" s="688">
        <f t="shared" si="93"/>
        <v>494</v>
      </c>
      <c r="B640" s="933" t="s">
        <v>1193</v>
      </c>
      <c r="C640" s="344">
        <f t="shared" si="94"/>
        <v>750000</v>
      </c>
      <c r="D640" s="284">
        <f t="shared" si="95"/>
        <v>150000</v>
      </c>
      <c r="E640" s="970">
        <v>150000</v>
      </c>
      <c r="F640" s="284"/>
      <c r="G640" s="284"/>
      <c r="H640" s="284"/>
      <c r="I640" s="284"/>
      <c r="J640" s="284"/>
      <c r="K640" s="284"/>
      <c r="L640" s="284"/>
      <c r="M640" s="284"/>
      <c r="N640" s="284"/>
      <c r="O640" s="284"/>
      <c r="P640" s="970">
        <v>1401.06</v>
      </c>
      <c r="Q640" s="970">
        <v>600000</v>
      </c>
      <c r="R640" s="284"/>
      <c r="S640" s="284"/>
      <c r="T640" s="284"/>
      <c r="U640" s="284"/>
      <c r="V640" s="285"/>
      <c r="W640" s="285"/>
      <c r="X640" s="51"/>
      <c r="Y640" s="9"/>
      <c r="Z640" s="8"/>
      <c r="AA640" s="5"/>
      <c r="AB640" s="5"/>
    </row>
    <row r="641" spans="1:28" s="7" customFormat="1" ht="12.75" customHeight="1">
      <c r="A641" s="688">
        <f t="shared" si="93"/>
        <v>495</v>
      </c>
      <c r="B641" s="933" t="s">
        <v>1194</v>
      </c>
      <c r="C641" s="344">
        <f t="shared" si="94"/>
        <v>1759876</v>
      </c>
      <c r="D641" s="284">
        <f t="shared" si="95"/>
        <v>0</v>
      </c>
      <c r="E641" s="284"/>
      <c r="F641" s="284"/>
      <c r="G641" s="284"/>
      <c r="H641" s="284"/>
      <c r="I641" s="284"/>
      <c r="J641" s="284"/>
      <c r="K641" s="284"/>
      <c r="L641" s="284"/>
      <c r="M641" s="284"/>
      <c r="N641" s="284"/>
      <c r="O641" s="284"/>
      <c r="P641" s="970">
        <v>732.4</v>
      </c>
      <c r="Q641" s="970">
        <v>1759876</v>
      </c>
      <c r="R641" s="284"/>
      <c r="S641" s="284"/>
      <c r="T641" s="284"/>
      <c r="U641" s="284"/>
      <c r="V641" s="285"/>
      <c r="W641" s="285"/>
      <c r="X641" s="51"/>
      <c r="Y641" s="9"/>
      <c r="Z641" s="8"/>
      <c r="AA641" s="5"/>
      <c r="AB641" s="5"/>
    </row>
    <row r="642" spans="1:28" s="7" customFormat="1" ht="12.75" customHeight="1">
      <c r="A642" s="688">
        <f t="shared" si="93"/>
        <v>496</v>
      </c>
      <c r="B642" s="933" t="s">
        <v>1195</v>
      </c>
      <c r="C642" s="344">
        <f t="shared" si="94"/>
        <v>1754587</v>
      </c>
      <c r="D642" s="284">
        <f t="shared" si="95"/>
        <v>0</v>
      </c>
      <c r="E642" s="284"/>
      <c r="F642" s="284"/>
      <c r="G642" s="284"/>
      <c r="H642" s="284"/>
      <c r="I642" s="284"/>
      <c r="J642" s="284"/>
      <c r="K642" s="284"/>
      <c r="L642" s="284"/>
      <c r="M642" s="284"/>
      <c r="N642" s="284"/>
      <c r="O642" s="284"/>
      <c r="P642" s="970">
        <v>793</v>
      </c>
      <c r="Q642" s="970">
        <v>1754587</v>
      </c>
      <c r="R642" s="284"/>
      <c r="S642" s="284"/>
      <c r="T642" s="284"/>
      <c r="U642" s="284"/>
      <c r="V642" s="285"/>
      <c r="W642" s="285"/>
      <c r="X642" s="51"/>
      <c r="Y642" s="9"/>
      <c r="Z642" s="8"/>
      <c r="AA642" s="5"/>
      <c r="AB642" s="5"/>
    </row>
    <row r="643" spans="1:28" s="7" customFormat="1" ht="12.75" customHeight="1">
      <c r="A643" s="688">
        <f t="shared" si="93"/>
        <v>497</v>
      </c>
      <c r="B643" s="932" t="s">
        <v>1196</v>
      </c>
      <c r="C643" s="344">
        <f t="shared" si="94"/>
        <v>3479067</v>
      </c>
      <c r="D643" s="284">
        <f t="shared" si="95"/>
        <v>150000</v>
      </c>
      <c r="E643" s="970">
        <v>150000</v>
      </c>
      <c r="F643" s="284"/>
      <c r="G643" s="284"/>
      <c r="H643" s="284"/>
      <c r="I643" s="284"/>
      <c r="J643" s="284"/>
      <c r="K643" s="284"/>
      <c r="L643" s="970">
        <v>910</v>
      </c>
      <c r="M643" s="970">
        <v>3329067</v>
      </c>
      <c r="N643" s="284"/>
      <c r="O643" s="284"/>
      <c r="P643" s="284"/>
      <c r="Q643" s="52"/>
      <c r="R643" s="284"/>
      <c r="S643" s="284"/>
      <c r="T643" s="284"/>
      <c r="U643" s="284"/>
      <c r="V643" s="285"/>
      <c r="W643" s="285"/>
      <c r="X643" s="51"/>
      <c r="Y643" s="9"/>
      <c r="Z643" s="8"/>
      <c r="AA643" s="5"/>
      <c r="AB643" s="5"/>
    </row>
    <row r="644" spans="1:28" s="7" customFormat="1" ht="12.75" customHeight="1">
      <c r="A644" s="688">
        <f t="shared" si="93"/>
        <v>498</v>
      </c>
      <c r="B644" s="932" t="s">
        <v>1197</v>
      </c>
      <c r="C644" s="344">
        <f t="shared" si="94"/>
        <v>1338894</v>
      </c>
      <c r="D644" s="284">
        <f t="shared" si="95"/>
        <v>150000</v>
      </c>
      <c r="E644" s="970">
        <v>150000</v>
      </c>
      <c r="F644" s="284"/>
      <c r="G644" s="284"/>
      <c r="H644" s="284"/>
      <c r="I644" s="284"/>
      <c r="J644" s="284"/>
      <c r="K644" s="284"/>
      <c r="L644" s="970"/>
      <c r="M644" s="970"/>
      <c r="N644" s="284"/>
      <c r="O644" s="284"/>
      <c r="P644" s="970">
        <v>846.15</v>
      </c>
      <c r="Q644" s="970">
        <v>1188894</v>
      </c>
      <c r="R644" s="284"/>
      <c r="S644" s="284"/>
      <c r="T644" s="284"/>
      <c r="U644" s="284"/>
      <c r="V644" s="285"/>
      <c r="W644" s="285"/>
      <c r="X644" s="51"/>
      <c r="Y644" s="9"/>
      <c r="Z644" s="8"/>
      <c r="AA644" s="5"/>
      <c r="AB644" s="5"/>
    </row>
    <row r="645" spans="1:28" s="7" customFormat="1" ht="12.75" customHeight="1">
      <c r="A645" s="688">
        <f t="shared" si="93"/>
        <v>499</v>
      </c>
      <c r="B645" s="933" t="s">
        <v>1198</v>
      </c>
      <c r="C645" s="344">
        <f t="shared" si="94"/>
        <v>3494829</v>
      </c>
      <c r="D645" s="284">
        <f t="shared" si="95"/>
        <v>0</v>
      </c>
      <c r="E645" s="970"/>
      <c r="F645" s="284"/>
      <c r="G645" s="284"/>
      <c r="H645" s="284"/>
      <c r="I645" s="284"/>
      <c r="J645" s="284"/>
      <c r="K645" s="284"/>
      <c r="L645" s="970">
        <v>752.22</v>
      </c>
      <c r="M645" s="970">
        <v>2467620</v>
      </c>
      <c r="N645" s="284"/>
      <c r="O645" s="284"/>
      <c r="P645" s="970">
        <v>758.54</v>
      </c>
      <c r="Q645" s="970">
        <v>1027209</v>
      </c>
      <c r="R645" s="284"/>
      <c r="S645" s="284"/>
      <c r="T645" s="284"/>
      <c r="U645" s="284"/>
      <c r="V645" s="285"/>
      <c r="W645" s="285"/>
      <c r="X645" s="51"/>
      <c r="Y645" s="9"/>
      <c r="Z645" s="8"/>
      <c r="AA645" s="5"/>
      <c r="AB645" s="5"/>
    </row>
    <row r="646" spans="1:28" s="7" customFormat="1" ht="12.75" customHeight="1">
      <c r="A646" s="688">
        <f t="shared" si="93"/>
        <v>500</v>
      </c>
      <c r="B646" s="933" t="s">
        <v>1199</v>
      </c>
      <c r="C646" s="344">
        <f t="shared" si="94"/>
        <v>1624645</v>
      </c>
      <c r="D646" s="284">
        <f t="shared" si="95"/>
        <v>0</v>
      </c>
      <c r="E646" s="284"/>
      <c r="F646" s="284"/>
      <c r="G646" s="284"/>
      <c r="H646" s="284"/>
      <c r="I646" s="284"/>
      <c r="J646" s="284"/>
      <c r="K646" s="284"/>
      <c r="L646" s="284"/>
      <c r="M646" s="284"/>
      <c r="N646" s="284"/>
      <c r="O646" s="284"/>
      <c r="P646" s="970">
        <v>682.1</v>
      </c>
      <c r="Q646" s="970">
        <v>1624645</v>
      </c>
      <c r="R646" s="284"/>
      <c r="S646" s="284"/>
      <c r="T646" s="284"/>
      <c r="U646" s="284"/>
      <c r="V646" s="285"/>
      <c r="W646" s="285"/>
      <c r="X646" s="51"/>
      <c r="Y646" s="9"/>
      <c r="Z646" s="8"/>
      <c r="AA646" s="5"/>
      <c r="AB646" s="5"/>
    </row>
    <row r="647" spans="1:28" s="7" customFormat="1" ht="12.75" customHeight="1">
      <c r="A647" s="688">
        <f t="shared" si="93"/>
        <v>501</v>
      </c>
      <c r="B647" s="933" t="s">
        <v>1200</v>
      </c>
      <c r="C647" s="344">
        <f t="shared" si="94"/>
        <v>1100078</v>
      </c>
      <c r="D647" s="284">
        <f t="shared" si="95"/>
        <v>200000</v>
      </c>
      <c r="E647" s="970">
        <v>200000</v>
      </c>
      <c r="F647" s="284"/>
      <c r="G647" s="284"/>
      <c r="H647" s="284"/>
      <c r="I647" s="284"/>
      <c r="J647" s="284"/>
      <c r="K647" s="284"/>
      <c r="L647" s="284"/>
      <c r="M647" s="284"/>
      <c r="N647" s="284"/>
      <c r="O647" s="284"/>
      <c r="P647" s="970">
        <v>642.1</v>
      </c>
      <c r="Q647" s="970">
        <v>900078</v>
      </c>
      <c r="R647" s="284"/>
      <c r="S647" s="284"/>
      <c r="T647" s="284"/>
      <c r="U647" s="284"/>
      <c r="V647" s="285"/>
      <c r="W647" s="285"/>
      <c r="X647" s="51"/>
      <c r="Y647" s="9"/>
      <c r="Z647" s="8"/>
      <c r="AA647" s="5"/>
      <c r="AB647" s="5"/>
    </row>
    <row r="648" spans="1:28" s="7" customFormat="1" ht="12.75" customHeight="1">
      <c r="A648" s="688">
        <f t="shared" si="93"/>
        <v>502</v>
      </c>
      <c r="B648" s="932" t="s">
        <v>1201</v>
      </c>
      <c r="C648" s="344">
        <f t="shared" si="94"/>
        <v>200000</v>
      </c>
      <c r="D648" s="284">
        <f t="shared" si="95"/>
        <v>200000</v>
      </c>
      <c r="E648" s="970">
        <v>200000</v>
      </c>
      <c r="F648" s="284"/>
      <c r="G648" s="284"/>
      <c r="H648" s="284"/>
      <c r="I648" s="284"/>
      <c r="J648" s="284"/>
      <c r="K648" s="284"/>
      <c r="L648" s="284"/>
      <c r="M648" s="284"/>
      <c r="N648" s="284"/>
      <c r="O648" s="284"/>
      <c r="P648" s="284"/>
      <c r="Q648" s="52"/>
      <c r="R648" s="284"/>
      <c r="S648" s="284"/>
      <c r="T648" s="284"/>
      <c r="U648" s="284"/>
      <c r="V648" s="285"/>
      <c r="W648" s="285"/>
      <c r="X648" s="51"/>
      <c r="Y648" s="9"/>
      <c r="Z648" s="8"/>
      <c r="AA648" s="5"/>
      <c r="AB648" s="5"/>
    </row>
    <row r="649" spans="1:28" s="7" customFormat="1" ht="12.75" customHeight="1">
      <c r="A649" s="688">
        <f t="shared" si="93"/>
        <v>503</v>
      </c>
      <c r="B649" s="933" t="s">
        <v>1202</v>
      </c>
      <c r="C649" s="344">
        <f t="shared" si="94"/>
        <v>425000</v>
      </c>
      <c r="D649" s="284">
        <f t="shared" si="95"/>
        <v>425000</v>
      </c>
      <c r="E649" s="970">
        <v>200000</v>
      </c>
      <c r="F649" s="970">
        <v>75000</v>
      </c>
      <c r="G649" s="970">
        <v>75000</v>
      </c>
      <c r="H649" s="970">
        <v>75000</v>
      </c>
      <c r="I649" s="284"/>
      <c r="J649" s="284"/>
      <c r="K649" s="284"/>
      <c r="L649" s="284"/>
      <c r="M649" s="284"/>
      <c r="N649" s="284"/>
      <c r="O649" s="284"/>
      <c r="P649" s="284"/>
      <c r="Q649" s="52"/>
      <c r="R649" s="284"/>
      <c r="S649" s="284"/>
      <c r="T649" s="284"/>
      <c r="U649" s="284"/>
      <c r="V649" s="285"/>
      <c r="W649" s="285"/>
      <c r="X649" s="51"/>
      <c r="Y649" s="9"/>
      <c r="Z649" s="8"/>
      <c r="AA649" s="5"/>
      <c r="AB649" s="5"/>
    </row>
    <row r="650" spans="1:28" s="7" customFormat="1" ht="12.75" customHeight="1">
      <c r="A650" s="688">
        <f t="shared" si="93"/>
        <v>504</v>
      </c>
      <c r="B650" s="932" t="s">
        <v>1203</v>
      </c>
      <c r="C650" s="344">
        <f t="shared" si="94"/>
        <v>400000</v>
      </c>
      <c r="D650" s="284">
        <f t="shared" si="95"/>
        <v>400000</v>
      </c>
      <c r="E650" s="970">
        <v>200000</v>
      </c>
      <c r="F650" s="970">
        <v>100000</v>
      </c>
      <c r="G650" s="284"/>
      <c r="H650" s="970">
        <v>100000</v>
      </c>
      <c r="I650" s="284"/>
      <c r="J650" s="284"/>
      <c r="K650" s="284"/>
      <c r="L650" s="284"/>
      <c r="M650" s="284"/>
      <c r="N650" s="284"/>
      <c r="O650" s="284"/>
      <c r="P650" s="284"/>
      <c r="Q650" s="52"/>
      <c r="R650" s="284"/>
      <c r="S650" s="284"/>
      <c r="T650" s="284"/>
      <c r="U650" s="284"/>
      <c r="V650" s="285"/>
      <c r="W650" s="285"/>
      <c r="X650" s="51"/>
      <c r="Y650" s="9"/>
      <c r="Z650" s="8"/>
      <c r="AA650" s="5"/>
      <c r="AB650" s="5"/>
    </row>
    <row r="651" spans="1:28" s="7" customFormat="1" ht="12.75" customHeight="1">
      <c r="A651" s="688">
        <f t="shared" si="93"/>
        <v>505</v>
      </c>
      <c r="B651" s="933" t="s">
        <v>1204</v>
      </c>
      <c r="C651" s="344">
        <f t="shared" si="94"/>
        <v>400000</v>
      </c>
      <c r="D651" s="284">
        <f t="shared" si="95"/>
        <v>400000</v>
      </c>
      <c r="E651" s="970">
        <v>200000</v>
      </c>
      <c r="F651" s="970">
        <v>100000</v>
      </c>
      <c r="G651" s="284"/>
      <c r="H651" s="970">
        <v>100000</v>
      </c>
      <c r="I651" s="284"/>
      <c r="J651" s="284"/>
      <c r="K651" s="284"/>
      <c r="L651" s="284"/>
      <c r="M651" s="284"/>
      <c r="N651" s="284"/>
      <c r="O651" s="284"/>
      <c r="P651" s="284"/>
      <c r="Q651" s="52"/>
      <c r="R651" s="284"/>
      <c r="S651" s="284"/>
      <c r="T651" s="284"/>
      <c r="U651" s="284"/>
      <c r="V651" s="285"/>
      <c r="W651" s="285"/>
      <c r="X651" s="51"/>
      <c r="Y651" s="9"/>
      <c r="Z651" s="8"/>
      <c r="AA651" s="5"/>
      <c r="AB651" s="5"/>
    </row>
    <row r="652" spans="1:28" s="7" customFormat="1" ht="12.75" customHeight="1">
      <c r="A652" s="688">
        <f t="shared" si="93"/>
        <v>506</v>
      </c>
      <c r="B652" s="933" t="s">
        <v>1205</v>
      </c>
      <c r="C652" s="344">
        <f t="shared" si="94"/>
        <v>250000</v>
      </c>
      <c r="D652" s="284">
        <f t="shared" si="95"/>
        <v>250000</v>
      </c>
      <c r="E652" s="284"/>
      <c r="F652" s="970">
        <v>100000</v>
      </c>
      <c r="G652" s="284"/>
      <c r="H652" s="970">
        <v>75000</v>
      </c>
      <c r="I652" s="970">
        <v>75000</v>
      </c>
      <c r="J652" s="284"/>
      <c r="K652" s="284"/>
      <c r="L652" s="284"/>
      <c r="M652" s="284"/>
      <c r="N652" s="284"/>
      <c r="O652" s="284"/>
      <c r="P652" s="284"/>
      <c r="Q652" s="52"/>
      <c r="R652" s="284"/>
      <c r="S652" s="284"/>
      <c r="T652" s="284"/>
      <c r="U652" s="284"/>
      <c r="V652" s="285"/>
      <c r="W652" s="285"/>
      <c r="X652" s="51"/>
      <c r="Y652" s="9"/>
      <c r="Z652" s="8"/>
      <c r="AA652" s="5"/>
      <c r="AB652" s="5"/>
    </row>
    <row r="653" spans="1:28" s="7" customFormat="1" ht="12.75" customHeight="1">
      <c r="A653" s="688">
        <f t="shared" si="93"/>
        <v>507</v>
      </c>
      <c r="B653" s="933" t="s">
        <v>1206</v>
      </c>
      <c r="C653" s="344">
        <f t="shared" si="94"/>
        <v>425000</v>
      </c>
      <c r="D653" s="284">
        <f t="shared" si="95"/>
        <v>425000</v>
      </c>
      <c r="E653" s="970">
        <v>200000</v>
      </c>
      <c r="F653" s="970">
        <v>75000</v>
      </c>
      <c r="G653" s="284"/>
      <c r="H653" s="970">
        <v>75000</v>
      </c>
      <c r="I653" s="970">
        <v>75000</v>
      </c>
      <c r="J653" s="284"/>
      <c r="K653" s="284"/>
      <c r="L653" s="284"/>
      <c r="M653" s="284"/>
      <c r="N653" s="284"/>
      <c r="O653" s="284"/>
      <c r="P653" s="284"/>
      <c r="Q653" s="52"/>
      <c r="R653" s="284"/>
      <c r="S653" s="284"/>
      <c r="T653" s="284"/>
      <c r="U653" s="284"/>
      <c r="V653" s="285"/>
      <c r="W653" s="285"/>
      <c r="X653" s="51"/>
      <c r="Y653" s="9"/>
      <c r="Z653" s="8"/>
      <c r="AA653" s="5"/>
      <c r="AB653" s="5"/>
    </row>
    <row r="654" spans="1:28" s="7" customFormat="1" ht="12.75" customHeight="1">
      <c r="A654" s="688">
        <f t="shared" si="93"/>
        <v>508</v>
      </c>
      <c r="B654" s="932" t="s">
        <v>1207</v>
      </c>
      <c r="C654" s="344">
        <f t="shared" si="94"/>
        <v>350000</v>
      </c>
      <c r="D654" s="284">
        <f t="shared" si="95"/>
        <v>350000</v>
      </c>
      <c r="E654" s="970">
        <v>350000</v>
      </c>
      <c r="F654" s="284"/>
      <c r="G654" s="284"/>
      <c r="H654" s="284"/>
      <c r="I654" s="284"/>
      <c r="J654" s="284"/>
      <c r="K654" s="284"/>
      <c r="L654" s="284"/>
      <c r="M654" s="284"/>
      <c r="N654" s="284"/>
      <c r="O654" s="284"/>
      <c r="P654" s="284"/>
      <c r="Q654" s="52"/>
      <c r="R654" s="284"/>
      <c r="S654" s="284"/>
      <c r="T654" s="284"/>
      <c r="U654" s="284"/>
      <c r="V654" s="285"/>
      <c r="W654" s="285"/>
      <c r="X654" s="51"/>
      <c r="Y654" s="9"/>
      <c r="Z654" s="8"/>
      <c r="AA654" s="5"/>
      <c r="AB654" s="5"/>
    </row>
    <row r="655" spans="1:28" s="7" customFormat="1" ht="12.75" customHeight="1">
      <c r="A655" s="688">
        <f t="shared" si="93"/>
        <v>509</v>
      </c>
      <c r="B655" s="933" t="s">
        <v>1208</v>
      </c>
      <c r="C655" s="344">
        <f t="shared" si="94"/>
        <v>2976265</v>
      </c>
      <c r="D655" s="284">
        <f t="shared" si="95"/>
        <v>150000</v>
      </c>
      <c r="E655" s="970">
        <v>150000</v>
      </c>
      <c r="F655" s="284"/>
      <c r="G655" s="284"/>
      <c r="H655" s="284"/>
      <c r="I655" s="284"/>
      <c r="J655" s="284"/>
      <c r="K655" s="284"/>
      <c r="L655" s="970">
        <v>632.94000000000005</v>
      </c>
      <c r="M655" s="970">
        <v>2826265</v>
      </c>
      <c r="N655" s="284"/>
      <c r="O655" s="284"/>
      <c r="P655" s="284"/>
      <c r="Q655" s="52"/>
      <c r="R655" s="284"/>
      <c r="S655" s="284"/>
      <c r="T655" s="284"/>
      <c r="U655" s="284"/>
      <c r="V655" s="285"/>
      <c r="W655" s="285"/>
      <c r="X655" s="51"/>
      <c r="Y655" s="9"/>
      <c r="Z655" s="8"/>
      <c r="AA655" s="5"/>
      <c r="AB655" s="5"/>
    </row>
    <row r="656" spans="1:28" s="7" customFormat="1" ht="12.75" customHeight="1">
      <c r="A656" s="688">
        <f t="shared" si="93"/>
        <v>510</v>
      </c>
      <c r="B656" s="933" t="s">
        <v>1209</v>
      </c>
      <c r="C656" s="344">
        <f t="shared" si="94"/>
        <v>1703686</v>
      </c>
      <c r="D656" s="284">
        <f t="shared" si="95"/>
        <v>150000</v>
      </c>
      <c r="E656" s="970">
        <v>150000</v>
      </c>
      <c r="F656" s="284"/>
      <c r="G656" s="284"/>
      <c r="H656" s="284"/>
      <c r="I656" s="284"/>
      <c r="J656" s="284"/>
      <c r="K656" s="284"/>
      <c r="L656" s="970">
        <v>362</v>
      </c>
      <c r="M656" s="970">
        <v>1553686</v>
      </c>
      <c r="N656" s="284"/>
      <c r="O656" s="284"/>
      <c r="P656" s="284"/>
      <c r="Q656" s="52"/>
      <c r="R656" s="284"/>
      <c r="S656" s="284"/>
      <c r="T656" s="284"/>
      <c r="U656" s="284"/>
      <c r="V656" s="285"/>
      <c r="W656" s="285"/>
      <c r="X656" s="51"/>
      <c r="Y656" s="9"/>
      <c r="Z656" s="8"/>
      <c r="AA656" s="5"/>
      <c r="AB656" s="5"/>
    </row>
    <row r="657" spans="1:29" s="7" customFormat="1" ht="12.75" customHeight="1">
      <c r="A657" s="688">
        <f t="shared" si="93"/>
        <v>511</v>
      </c>
      <c r="B657" s="932" t="s">
        <v>1210</v>
      </c>
      <c r="C657" s="344">
        <f t="shared" si="94"/>
        <v>200000</v>
      </c>
      <c r="D657" s="284">
        <f t="shared" si="95"/>
        <v>200000</v>
      </c>
      <c r="E657" s="970">
        <v>200000</v>
      </c>
      <c r="F657" s="284"/>
      <c r="G657" s="284"/>
      <c r="H657" s="284"/>
      <c r="I657" s="284"/>
      <c r="J657" s="284"/>
      <c r="K657" s="284"/>
      <c r="L657" s="284"/>
      <c r="M657" s="284"/>
      <c r="N657" s="284"/>
      <c r="O657" s="284"/>
      <c r="P657" s="284"/>
      <c r="Q657" s="52"/>
      <c r="R657" s="284"/>
      <c r="S657" s="284"/>
      <c r="T657" s="284"/>
      <c r="U657" s="284"/>
      <c r="V657" s="285"/>
      <c r="W657" s="285"/>
      <c r="X657" s="51"/>
      <c r="Y657" s="9"/>
      <c r="Z657" s="8"/>
      <c r="AA657" s="5"/>
      <c r="AB657" s="5"/>
    </row>
    <row r="658" spans="1:29" s="7" customFormat="1" ht="17.25" customHeight="1">
      <c r="A658" s="261">
        <f t="shared" si="93"/>
        <v>512</v>
      </c>
      <c r="B658" s="695" t="s">
        <v>775</v>
      </c>
      <c r="C658" s="52">
        <f>D658+K658+M658+O658+Q658+S658+U658+V658+W658+X658</f>
        <v>4085322.84</v>
      </c>
      <c r="D658" s="52">
        <f>SUM(E658:I658)</f>
        <v>0</v>
      </c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>
        <v>4085322.84</v>
      </c>
      <c r="R658" s="52"/>
      <c r="S658" s="52"/>
      <c r="T658" s="52"/>
      <c r="U658" s="52"/>
      <c r="V658" s="51"/>
      <c r="W658" s="285"/>
      <c r="X658" s="51"/>
      <c r="Y658" s="9"/>
      <c r="Z658" s="8"/>
      <c r="AA658" s="8"/>
      <c r="AB658" s="8"/>
      <c r="AC658" s="28"/>
    </row>
    <row r="659" spans="1:29" s="7" customFormat="1" ht="17.25" customHeight="1">
      <c r="A659" s="261">
        <f t="shared" si="93"/>
        <v>513</v>
      </c>
      <c r="B659" s="695" t="s">
        <v>776</v>
      </c>
      <c r="C659" s="52">
        <f>D659+K659+M659+O659+Q659+S659+U659+V659+W659+X659</f>
        <v>7611168.7400000002</v>
      </c>
      <c r="D659" s="52">
        <f>SUM(E659:I659)</f>
        <v>3354499.28</v>
      </c>
      <c r="E659" s="52">
        <v>555178.19999999995</v>
      </c>
      <c r="F659" s="52">
        <v>1998765.42</v>
      </c>
      <c r="G659" s="52">
        <v>277934.84000000003</v>
      </c>
      <c r="H659" s="52">
        <v>292151.48</v>
      </c>
      <c r="I659" s="52">
        <v>230469.34</v>
      </c>
      <c r="J659" s="52"/>
      <c r="K659" s="52"/>
      <c r="L659" s="52"/>
      <c r="M659" s="52"/>
      <c r="N659" s="52"/>
      <c r="O659" s="52"/>
      <c r="P659" s="52"/>
      <c r="Q659" s="52">
        <v>4256669.46</v>
      </c>
      <c r="R659" s="52"/>
      <c r="S659" s="52"/>
      <c r="T659" s="52"/>
      <c r="U659" s="52"/>
      <c r="V659" s="51"/>
      <c r="W659" s="284"/>
      <c r="X659" s="52"/>
      <c r="Y659" s="9"/>
      <c r="Z659" s="8"/>
      <c r="AA659" s="5"/>
      <c r="AB659" s="8"/>
      <c r="AC659" s="28"/>
    </row>
    <row r="660" spans="1:29" s="7" customFormat="1" ht="12.75" customHeight="1">
      <c r="A660" s="688">
        <f t="shared" si="93"/>
        <v>514</v>
      </c>
      <c r="B660" s="932" t="s">
        <v>775</v>
      </c>
      <c r="C660" s="344">
        <f t="shared" si="94"/>
        <v>8748045</v>
      </c>
      <c r="D660" s="284">
        <f t="shared" si="95"/>
        <v>8748045</v>
      </c>
      <c r="E660" s="284">
        <v>2115000</v>
      </c>
      <c r="F660" s="284">
        <v>5416757</v>
      </c>
      <c r="G660" s="284"/>
      <c r="H660" s="284"/>
      <c r="I660" s="284">
        <v>1216288</v>
      </c>
      <c r="J660" s="284"/>
      <c r="K660" s="284"/>
      <c r="L660" s="284"/>
      <c r="M660" s="284"/>
      <c r="N660" s="284"/>
      <c r="O660" s="284"/>
      <c r="P660" s="284"/>
      <c r="Q660" s="52"/>
      <c r="R660" s="284"/>
      <c r="S660" s="284"/>
      <c r="T660" s="284"/>
      <c r="U660" s="284"/>
      <c r="V660" s="285"/>
      <c r="W660" s="285"/>
      <c r="X660" s="51"/>
      <c r="Y660" s="9"/>
      <c r="Z660" s="8"/>
      <c r="AA660" s="5"/>
      <c r="AB660" s="5"/>
    </row>
    <row r="661" spans="1:29" s="7" customFormat="1" ht="12.75" customHeight="1">
      <c r="A661" s="688">
        <f t="shared" si="93"/>
        <v>515</v>
      </c>
      <c r="B661" s="933" t="s">
        <v>1211</v>
      </c>
      <c r="C661" s="344">
        <f t="shared" si="94"/>
        <v>2234400</v>
      </c>
      <c r="D661" s="284">
        <f t="shared" si="95"/>
        <v>150000</v>
      </c>
      <c r="E661" s="970">
        <v>150000</v>
      </c>
      <c r="F661" s="284"/>
      <c r="G661" s="284"/>
      <c r="H661" s="284"/>
      <c r="I661" s="284"/>
      <c r="J661" s="284"/>
      <c r="K661" s="284"/>
      <c r="L661" s="284"/>
      <c r="M661" s="284"/>
      <c r="N661" s="284"/>
      <c r="O661" s="284"/>
      <c r="P661" s="970">
        <v>744.16</v>
      </c>
      <c r="Q661" s="970">
        <v>2084400</v>
      </c>
      <c r="R661" s="284"/>
      <c r="S661" s="284"/>
      <c r="T661" s="284"/>
      <c r="U661" s="284"/>
      <c r="V661" s="285"/>
      <c r="W661" s="285"/>
      <c r="X661" s="51"/>
      <c r="Y661" s="9"/>
      <c r="Z661" s="8"/>
      <c r="AA661" s="5"/>
      <c r="AB661" s="5"/>
    </row>
    <row r="662" spans="1:29" s="7" customFormat="1" ht="12.75" customHeight="1">
      <c r="A662" s="688">
        <f t="shared" si="93"/>
        <v>516</v>
      </c>
      <c r="B662" s="932" t="s">
        <v>1212</v>
      </c>
      <c r="C662" s="344">
        <f t="shared" si="94"/>
        <v>2915379</v>
      </c>
      <c r="D662" s="284">
        <f t="shared" si="95"/>
        <v>0</v>
      </c>
      <c r="E662" s="284"/>
      <c r="F662" s="284"/>
      <c r="G662" s="284"/>
      <c r="H662" s="284"/>
      <c r="I662" s="284"/>
      <c r="J662" s="284"/>
      <c r="K662" s="284"/>
      <c r="L662" s="970">
        <v>1310.72</v>
      </c>
      <c r="M662" s="970">
        <v>2215379</v>
      </c>
      <c r="N662" s="970">
        <v>1310</v>
      </c>
      <c r="O662" s="970">
        <v>700000</v>
      </c>
      <c r="P662" s="970"/>
      <c r="Q662" s="970"/>
      <c r="R662" s="284"/>
      <c r="S662" s="284"/>
      <c r="T662" s="284"/>
      <c r="U662" s="284"/>
      <c r="V662" s="285"/>
      <c r="W662" s="285"/>
      <c r="X662" s="51"/>
      <c r="Y662" s="9"/>
      <c r="Z662" s="8"/>
      <c r="AA662" s="5"/>
      <c r="AB662" s="5"/>
    </row>
    <row r="663" spans="1:29" s="7" customFormat="1" ht="12.75" customHeight="1">
      <c r="A663" s="688">
        <f t="shared" si="93"/>
        <v>517</v>
      </c>
      <c r="B663" s="932" t="s">
        <v>1213</v>
      </c>
      <c r="C663" s="344">
        <f t="shared" si="94"/>
        <v>702276</v>
      </c>
      <c r="D663" s="284">
        <f t="shared" si="95"/>
        <v>0</v>
      </c>
      <c r="E663" s="284"/>
      <c r="F663" s="284"/>
      <c r="G663" s="284"/>
      <c r="H663" s="284"/>
      <c r="I663" s="284"/>
      <c r="J663" s="284"/>
      <c r="K663" s="284"/>
      <c r="L663" s="284"/>
      <c r="M663" s="284"/>
      <c r="N663" s="284"/>
      <c r="O663" s="284"/>
      <c r="P663" s="970">
        <v>530.66</v>
      </c>
      <c r="Q663" s="970">
        <v>702276</v>
      </c>
      <c r="R663" s="284"/>
      <c r="S663" s="284"/>
      <c r="T663" s="284"/>
      <c r="U663" s="284"/>
      <c r="V663" s="285"/>
      <c r="W663" s="285"/>
      <c r="X663" s="51"/>
      <c r="Y663" s="9"/>
      <c r="Z663" s="8"/>
      <c r="AA663" s="5"/>
      <c r="AB663" s="5"/>
    </row>
    <row r="664" spans="1:29" s="7" customFormat="1" ht="12.75" customHeight="1">
      <c r="A664" s="688">
        <f t="shared" si="93"/>
        <v>518</v>
      </c>
      <c r="B664" s="933" t="s">
        <v>1214</v>
      </c>
      <c r="C664" s="344">
        <f t="shared" si="94"/>
        <v>1744018</v>
      </c>
      <c r="D664" s="284">
        <f t="shared" si="95"/>
        <v>0</v>
      </c>
      <c r="E664" s="284"/>
      <c r="F664" s="284"/>
      <c r="G664" s="284"/>
      <c r="H664" s="284"/>
      <c r="I664" s="284"/>
      <c r="J664" s="284"/>
      <c r="K664" s="284"/>
      <c r="L664" s="284"/>
      <c r="M664" s="284"/>
      <c r="N664" s="284"/>
      <c r="O664" s="284"/>
      <c r="P664" s="970">
        <v>761</v>
      </c>
      <c r="Q664" s="970">
        <v>1744018</v>
      </c>
      <c r="R664" s="284"/>
      <c r="S664" s="284"/>
      <c r="T664" s="284"/>
      <c r="U664" s="284"/>
      <c r="V664" s="285"/>
      <c r="W664" s="285"/>
      <c r="X664" s="51"/>
      <c r="Y664" s="9"/>
      <c r="Z664" s="8"/>
      <c r="AA664" s="5"/>
      <c r="AB664" s="5"/>
    </row>
    <row r="665" spans="1:29" s="7" customFormat="1" ht="12.75" customHeight="1">
      <c r="A665" s="688">
        <f t="shared" si="93"/>
        <v>519</v>
      </c>
      <c r="B665" s="933" t="s">
        <v>1215</v>
      </c>
      <c r="C665" s="344">
        <f t="shared" si="94"/>
        <v>1087898</v>
      </c>
      <c r="D665" s="284">
        <f t="shared" si="95"/>
        <v>0</v>
      </c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970">
        <v>751</v>
      </c>
      <c r="Q665" s="970">
        <v>1087898</v>
      </c>
      <c r="R665" s="284"/>
      <c r="S665" s="284"/>
      <c r="T665" s="284"/>
      <c r="U665" s="284"/>
      <c r="V665" s="285"/>
      <c r="W665" s="285"/>
      <c r="X665" s="51"/>
      <c r="Y665" s="9"/>
      <c r="Z665" s="8"/>
      <c r="AA665" s="5"/>
      <c r="AB665" s="5"/>
    </row>
    <row r="666" spans="1:29" s="7" customFormat="1" ht="12.75" customHeight="1">
      <c r="A666" s="688">
        <f t="shared" si="93"/>
        <v>520</v>
      </c>
      <c r="B666" s="932" t="s">
        <v>1216</v>
      </c>
      <c r="C666" s="344">
        <f t="shared" si="94"/>
        <v>2581993</v>
      </c>
      <c r="D666" s="284">
        <f t="shared" si="95"/>
        <v>150000</v>
      </c>
      <c r="E666" s="970">
        <v>150000</v>
      </c>
      <c r="F666" s="284"/>
      <c r="G666" s="284"/>
      <c r="H666" s="284"/>
      <c r="I666" s="284"/>
      <c r="J666" s="284"/>
      <c r="K666" s="284"/>
      <c r="L666" s="970">
        <v>367.93</v>
      </c>
      <c r="M666" s="970">
        <v>2126681</v>
      </c>
      <c r="N666" s="284"/>
      <c r="O666" s="284"/>
      <c r="P666" s="970">
        <v>385</v>
      </c>
      <c r="Q666" s="970">
        <v>305312</v>
      </c>
      <c r="R666" s="284"/>
      <c r="S666" s="284"/>
      <c r="T666" s="284"/>
      <c r="U666" s="284"/>
      <c r="V666" s="285"/>
      <c r="W666" s="285"/>
      <c r="X666" s="51"/>
      <c r="Y666" s="9"/>
      <c r="Z666" s="8"/>
      <c r="AA666" s="5"/>
      <c r="AB666" s="5"/>
    </row>
    <row r="667" spans="1:29" s="7" customFormat="1" ht="12.75" customHeight="1">
      <c r="A667" s="688">
        <f t="shared" si="93"/>
        <v>521</v>
      </c>
      <c r="B667" s="934" t="s">
        <v>1217</v>
      </c>
      <c r="C667" s="344">
        <f t="shared" si="94"/>
        <v>1267383</v>
      </c>
      <c r="D667" s="284">
        <f t="shared" si="95"/>
        <v>150000</v>
      </c>
      <c r="E667" s="970">
        <v>150000</v>
      </c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970">
        <v>751</v>
      </c>
      <c r="Q667" s="970">
        <v>1117383</v>
      </c>
      <c r="R667" s="284"/>
      <c r="S667" s="284"/>
      <c r="T667" s="284"/>
      <c r="U667" s="284"/>
      <c r="V667" s="285"/>
      <c r="W667" s="285"/>
      <c r="X667" s="51"/>
      <c r="Y667" s="9"/>
      <c r="Z667" s="8"/>
      <c r="AA667" s="5"/>
      <c r="AB667" s="5"/>
    </row>
    <row r="668" spans="1:29" s="7" customFormat="1" ht="12.75" customHeight="1">
      <c r="A668" s="688">
        <f t="shared" si="93"/>
        <v>522</v>
      </c>
      <c r="B668" s="932" t="s">
        <v>1218</v>
      </c>
      <c r="C668" s="344">
        <f t="shared" si="94"/>
        <v>8748045</v>
      </c>
      <c r="D668" s="284">
        <f t="shared" si="95"/>
        <v>8748045</v>
      </c>
      <c r="E668" s="970">
        <v>2115000</v>
      </c>
      <c r="F668" s="970">
        <v>5416757</v>
      </c>
      <c r="G668" s="284"/>
      <c r="H668" s="284"/>
      <c r="I668" s="970">
        <v>1216288</v>
      </c>
      <c r="J668" s="284"/>
      <c r="K668" s="284"/>
      <c r="L668" s="284"/>
      <c r="M668" s="284"/>
      <c r="N668" s="284"/>
      <c r="O668" s="284"/>
      <c r="P668" s="284"/>
      <c r="Q668" s="52"/>
      <c r="R668" s="284"/>
      <c r="S668" s="284"/>
      <c r="T668" s="284"/>
      <c r="U668" s="284"/>
      <c r="V668" s="51"/>
      <c r="W668" s="285"/>
      <c r="X668" s="51"/>
      <c r="Y668" s="9"/>
      <c r="Z668" s="8"/>
      <c r="AA668" s="5"/>
      <c r="AB668" s="5"/>
    </row>
    <row r="669" spans="1:29" s="7" customFormat="1" ht="12.75" customHeight="1">
      <c r="A669" s="688">
        <f t="shared" si="93"/>
        <v>523</v>
      </c>
      <c r="B669" s="933" t="s">
        <v>1219</v>
      </c>
      <c r="C669" s="344">
        <f t="shared" si="94"/>
        <v>11236500</v>
      </c>
      <c r="D669" s="284">
        <f t="shared" si="95"/>
        <v>11166500</v>
      </c>
      <c r="E669" s="970">
        <v>2115000</v>
      </c>
      <c r="F669" s="970">
        <v>5416757</v>
      </c>
      <c r="G669" s="970">
        <v>1179640</v>
      </c>
      <c r="H669" s="970">
        <v>1238815</v>
      </c>
      <c r="I669" s="970">
        <v>1216288</v>
      </c>
      <c r="J669" s="284"/>
      <c r="K669" s="284"/>
      <c r="L669" s="284"/>
      <c r="M669" s="284"/>
      <c r="N669" s="284"/>
      <c r="O669" s="284"/>
      <c r="P669" s="284"/>
      <c r="Q669" s="52"/>
      <c r="R669" s="284"/>
      <c r="S669" s="284"/>
      <c r="T669" s="284"/>
      <c r="U669" s="284"/>
      <c r="V669" s="51"/>
      <c r="W669" s="285">
        <v>70000</v>
      </c>
      <c r="X669" s="51"/>
      <c r="Y669" s="9" t="s">
        <v>890</v>
      </c>
      <c r="Z669" s="8"/>
      <c r="AA669" s="5"/>
      <c r="AB669" s="5"/>
    </row>
    <row r="670" spans="1:29" s="7" customFormat="1" ht="12.75" customHeight="1">
      <c r="A670" s="688">
        <f t="shared" si="93"/>
        <v>524</v>
      </c>
      <c r="B670" s="933" t="s">
        <v>1220</v>
      </c>
      <c r="C670" s="344">
        <f t="shared" si="94"/>
        <v>6563848</v>
      </c>
      <c r="D670" s="284">
        <f t="shared" si="95"/>
        <v>5413848</v>
      </c>
      <c r="E670" s="284"/>
      <c r="F670" s="970">
        <v>4197560</v>
      </c>
      <c r="G670" s="284"/>
      <c r="H670" s="284"/>
      <c r="I670" s="970">
        <v>1216288</v>
      </c>
      <c r="J670" s="284"/>
      <c r="K670" s="284"/>
      <c r="L670" s="284"/>
      <c r="M670" s="284"/>
      <c r="N670" s="284"/>
      <c r="O670" s="284"/>
      <c r="P670" s="970">
        <v>2892.4</v>
      </c>
      <c r="Q670" s="970">
        <v>700000</v>
      </c>
      <c r="R670" s="284"/>
      <c r="S670" s="284"/>
      <c r="T670" s="284"/>
      <c r="U670" s="284"/>
      <c r="V670" s="51"/>
      <c r="W670" s="51">
        <v>450000</v>
      </c>
      <c r="X670" s="51"/>
      <c r="Y670" s="9" t="s">
        <v>883</v>
      </c>
      <c r="Z670" s="8"/>
      <c r="AA670" s="5"/>
      <c r="AB670" s="5"/>
    </row>
    <row r="671" spans="1:29" s="7" customFormat="1" ht="12.75" customHeight="1">
      <c r="A671" s="688">
        <f t="shared" si="93"/>
        <v>525</v>
      </c>
      <c r="B671" s="934" t="s">
        <v>1221</v>
      </c>
      <c r="C671" s="344">
        <f t="shared" si="94"/>
        <v>250000</v>
      </c>
      <c r="D671" s="284">
        <f t="shared" si="95"/>
        <v>250000</v>
      </c>
      <c r="E671" s="970">
        <v>250000</v>
      </c>
      <c r="F671" s="284"/>
      <c r="G671" s="284"/>
      <c r="H671" s="284"/>
      <c r="I671" s="284"/>
      <c r="J671" s="284"/>
      <c r="K671" s="284"/>
      <c r="L671" s="284"/>
      <c r="M671" s="284"/>
      <c r="N671" s="284"/>
      <c r="O671" s="284"/>
      <c r="P671" s="284"/>
      <c r="Q671" s="52"/>
      <c r="R671" s="284"/>
      <c r="S671" s="284"/>
      <c r="T671" s="284"/>
      <c r="U671" s="284"/>
      <c r="V671" s="51"/>
      <c r="W671" s="285"/>
      <c r="X671" s="51"/>
      <c r="Y671" s="9"/>
      <c r="Z671" s="8"/>
      <c r="AA671" s="5"/>
      <c r="AB671" s="5"/>
    </row>
    <row r="672" spans="1:29" s="7" customFormat="1" ht="12.75" customHeight="1">
      <c r="A672" s="688">
        <f t="shared" si="93"/>
        <v>526</v>
      </c>
      <c r="B672" s="932" t="s">
        <v>1222</v>
      </c>
      <c r="C672" s="344">
        <f t="shared" si="94"/>
        <v>250000</v>
      </c>
      <c r="D672" s="284">
        <f t="shared" si="95"/>
        <v>250000</v>
      </c>
      <c r="E672" s="970">
        <v>250000</v>
      </c>
      <c r="F672" s="284"/>
      <c r="G672" s="284"/>
      <c r="H672" s="284"/>
      <c r="I672" s="284"/>
      <c r="J672" s="284"/>
      <c r="K672" s="284"/>
      <c r="L672" s="284"/>
      <c r="M672" s="284"/>
      <c r="N672" s="284"/>
      <c r="O672" s="284"/>
      <c r="P672" s="284"/>
      <c r="Q672" s="52"/>
      <c r="R672" s="284"/>
      <c r="S672" s="284"/>
      <c r="T672" s="284"/>
      <c r="U672" s="284"/>
      <c r="V672" s="285"/>
      <c r="W672" s="285"/>
      <c r="X672" s="51"/>
      <c r="Y672" s="9"/>
      <c r="Z672" s="8"/>
      <c r="AA672" s="5"/>
      <c r="AB672" s="5"/>
    </row>
    <row r="673" spans="1:31" s="7" customFormat="1" ht="12.75" customHeight="1">
      <c r="A673" s="688">
        <f t="shared" si="93"/>
        <v>527</v>
      </c>
      <c r="B673" s="933" t="s">
        <v>1223</v>
      </c>
      <c r="C673" s="344">
        <f t="shared" si="94"/>
        <v>1536512</v>
      </c>
      <c r="D673" s="284">
        <f t="shared" si="95"/>
        <v>0</v>
      </c>
      <c r="E673" s="284"/>
      <c r="F673" s="284"/>
      <c r="G673" s="284"/>
      <c r="H673" s="284"/>
      <c r="I673" s="284"/>
      <c r="J673" s="284"/>
      <c r="K673" s="284"/>
      <c r="L673" s="284"/>
      <c r="M673" s="284"/>
      <c r="N673" s="284"/>
      <c r="O673" s="284"/>
      <c r="P673" s="970">
        <v>1045</v>
      </c>
      <c r="Q673" s="970">
        <v>1536512</v>
      </c>
      <c r="R673" s="284"/>
      <c r="S673" s="284"/>
      <c r="T673" s="284"/>
      <c r="U673" s="284"/>
      <c r="V673" s="285"/>
      <c r="W673" s="285"/>
      <c r="X673" s="51"/>
      <c r="Y673" s="9"/>
      <c r="Z673" s="8"/>
      <c r="AA673" s="5"/>
      <c r="AB673" s="5"/>
    </row>
    <row r="674" spans="1:31" s="7" customFormat="1" ht="12.75" customHeight="1">
      <c r="A674" s="688">
        <f t="shared" si="93"/>
        <v>528</v>
      </c>
      <c r="B674" s="932" t="s">
        <v>1224</v>
      </c>
      <c r="C674" s="344">
        <f t="shared" si="94"/>
        <v>200000</v>
      </c>
      <c r="D674" s="284">
        <f t="shared" si="95"/>
        <v>200000</v>
      </c>
      <c r="E674" s="970">
        <v>200000</v>
      </c>
      <c r="F674" s="284"/>
      <c r="G674" s="284"/>
      <c r="H674" s="284"/>
      <c r="I674" s="284"/>
      <c r="J674" s="284"/>
      <c r="K674" s="284"/>
      <c r="L674" s="284"/>
      <c r="M674" s="284"/>
      <c r="N674" s="284"/>
      <c r="O674" s="284"/>
      <c r="P674" s="284"/>
      <c r="Q674" s="52"/>
      <c r="R674" s="284"/>
      <c r="S674" s="284"/>
      <c r="T674" s="284"/>
      <c r="U674" s="284"/>
      <c r="V674" s="285"/>
      <c r="W674" s="285"/>
      <c r="X674" s="51"/>
      <c r="Y674" s="9"/>
      <c r="Z674" s="8"/>
      <c r="AA674" s="5"/>
      <c r="AB674" s="5"/>
    </row>
    <row r="675" spans="1:31" s="7" customFormat="1" ht="12.75" customHeight="1">
      <c r="A675" s="688">
        <f t="shared" si="93"/>
        <v>529</v>
      </c>
      <c r="B675" s="932" t="s">
        <v>1225</v>
      </c>
      <c r="C675" s="344">
        <f t="shared" si="94"/>
        <v>300000</v>
      </c>
      <c r="D675" s="284">
        <f t="shared" si="95"/>
        <v>300000</v>
      </c>
      <c r="E675" s="970">
        <v>300000</v>
      </c>
      <c r="F675" s="284"/>
      <c r="G675" s="284"/>
      <c r="H675" s="284"/>
      <c r="I675" s="284"/>
      <c r="J675" s="284"/>
      <c r="K675" s="284"/>
      <c r="L675" s="284"/>
      <c r="M675" s="284"/>
      <c r="N675" s="284"/>
      <c r="O675" s="284"/>
      <c r="P675" s="284"/>
      <c r="Q675" s="52"/>
      <c r="R675" s="284"/>
      <c r="S675" s="284"/>
      <c r="T675" s="284"/>
      <c r="U675" s="284"/>
      <c r="V675" s="285"/>
      <c r="W675" s="285"/>
      <c r="X675" s="51"/>
      <c r="Y675" s="9"/>
      <c r="Z675" s="8"/>
      <c r="AA675" s="5"/>
      <c r="AB675" s="5"/>
    </row>
    <row r="676" spans="1:31" s="7" customFormat="1" ht="12.75" customHeight="1">
      <c r="A676" s="688">
        <f t="shared" si="93"/>
        <v>530</v>
      </c>
      <c r="B676" s="933" t="s">
        <v>1226</v>
      </c>
      <c r="C676" s="344">
        <f t="shared" si="94"/>
        <v>1080000</v>
      </c>
      <c r="D676" s="284">
        <f t="shared" si="95"/>
        <v>200000</v>
      </c>
      <c r="E676" s="970">
        <v>200000</v>
      </c>
      <c r="F676" s="284"/>
      <c r="G676" s="284"/>
      <c r="H676" s="284"/>
      <c r="I676" s="284"/>
      <c r="J676" s="284"/>
      <c r="K676" s="284"/>
      <c r="L676" s="970">
        <v>419.9</v>
      </c>
      <c r="M676" s="970">
        <v>880000</v>
      </c>
      <c r="N676" s="284"/>
      <c r="O676" s="284"/>
      <c r="P676" s="284"/>
      <c r="Q676" s="52"/>
      <c r="R676" s="284"/>
      <c r="S676" s="284"/>
      <c r="T676" s="284"/>
      <c r="U676" s="284"/>
      <c r="V676" s="285"/>
      <c r="W676" s="285"/>
      <c r="X676" s="51"/>
      <c r="Y676" s="9"/>
      <c r="Z676" s="8"/>
      <c r="AA676" s="5"/>
      <c r="AB676" s="5"/>
    </row>
    <row r="677" spans="1:31" s="7" customFormat="1" ht="12.75" customHeight="1">
      <c r="A677" s="688">
        <f t="shared" si="93"/>
        <v>531</v>
      </c>
      <c r="B677" s="933" t="s">
        <v>1227</v>
      </c>
      <c r="C677" s="344">
        <f t="shared" si="94"/>
        <v>425000</v>
      </c>
      <c r="D677" s="284">
        <f t="shared" si="95"/>
        <v>425000</v>
      </c>
      <c r="E677" s="970">
        <v>200000</v>
      </c>
      <c r="F677" s="970">
        <v>75000</v>
      </c>
      <c r="G677" s="970">
        <v>75000</v>
      </c>
      <c r="H677" s="970">
        <v>75000</v>
      </c>
      <c r="I677" s="284"/>
      <c r="J677" s="284"/>
      <c r="K677" s="284"/>
      <c r="L677" s="284"/>
      <c r="M677" s="284"/>
      <c r="N677" s="284"/>
      <c r="O677" s="284"/>
      <c r="P677" s="284"/>
      <c r="Q677" s="52"/>
      <c r="R677" s="284"/>
      <c r="S677" s="284"/>
      <c r="T677" s="284"/>
      <c r="U677" s="284"/>
      <c r="V677" s="285"/>
      <c r="W677" s="285"/>
      <c r="X677" s="51"/>
      <c r="Y677" s="9"/>
      <c r="Z677" s="8"/>
      <c r="AA677" s="5"/>
      <c r="AB677" s="5"/>
    </row>
    <row r="678" spans="1:31" s="7" customFormat="1" ht="12.75" customHeight="1">
      <c r="A678" s="688">
        <f t="shared" si="93"/>
        <v>532</v>
      </c>
      <c r="B678" s="933" t="s">
        <v>1228</v>
      </c>
      <c r="C678" s="344">
        <f t="shared" si="94"/>
        <v>100000</v>
      </c>
      <c r="D678" s="284">
        <f t="shared" si="95"/>
        <v>100000</v>
      </c>
      <c r="E678" s="284"/>
      <c r="F678" s="970">
        <v>100000</v>
      </c>
      <c r="G678" s="284"/>
      <c r="H678" s="284"/>
      <c r="I678" s="284"/>
      <c r="J678" s="284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5"/>
      <c r="W678" s="285"/>
      <c r="X678" s="51"/>
      <c r="Y678" s="9"/>
      <c r="Z678" s="8"/>
      <c r="AA678" s="5"/>
      <c r="AB678" s="5"/>
    </row>
    <row r="679" spans="1:31" s="7" customFormat="1" ht="12.75" customHeight="1">
      <c r="A679" s="688">
        <f t="shared" si="93"/>
        <v>533</v>
      </c>
      <c r="B679" s="932" t="s">
        <v>1229</v>
      </c>
      <c r="C679" s="344">
        <f t="shared" si="94"/>
        <v>250000</v>
      </c>
      <c r="D679" s="284">
        <f t="shared" si="95"/>
        <v>250000</v>
      </c>
      <c r="E679" s="970">
        <v>250000</v>
      </c>
      <c r="F679" s="284"/>
      <c r="G679" s="284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5"/>
      <c r="W679" s="285"/>
      <c r="X679" s="51"/>
      <c r="Y679" s="9"/>
      <c r="Z679" s="8"/>
      <c r="AA679" s="5"/>
      <c r="AB679" s="5"/>
    </row>
    <row r="680" spans="1:31" s="7" customFormat="1" ht="12.75" customHeight="1">
      <c r="A680" s="688">
        <f t="shared" si="93"/>
        <v>534</v>
      </c>
      <c r="B680" s="932" t="s">
        <v>1230</v>
      </c>
      <c r="C680" s="344">
        <f t="shared" si="94"/>
        <v>200000</v>
      </c>
      <c r="D680" s="284">
        <f t="shared" si="95"/>
        <v>200000</v>
      </c>
      <c r="E680" s="970">
        <v>200000</v>
      </c>
      <c r="F680" s="284"/>
      <c r="G680" s="284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5"/>
      <c r="W680" s="285"/>
      <c r="X680" s="51"/>
      <c r="Y680" s="9"/>
      <c r="Z680" s="8"/>
      <c r="AA680" s="5"/>
      <c r="AB680" s="5"/>
    </row>
    <row r="681" spans="1:31" s="7" customFormat="1" ht="12.75" customHeight="1">
      <c r="A681" s="688">
        <f t="shared" si="93"/>
        <v>535</v>
      </c>
      <c r="B681" s="933" t="s">
        <v>1231</v>
      </c>
      <c r="C681" s="344">
        <f t="shared" si="94"/>
        <v>1052374</v>
      </c>
      <c r="D681" s="284">
        <f t="shared" si="95"/>
        <v>200000</v>
      </c>
      <c r="E681" s="970">
        <v>200000</v>
      </c>
      <c r="F681" s="284"/>
      <c r="G681" s="284"/>
      <c r="H681" s="284"/>
      <c r="I681" s="284"/>
      <c r="J681" s="284"/>
      <c r="K681" s="284"/>
      <c r="L681" s="970">
        <v>429</v>
      </c>
      <c r="M681" s="970">
        <v>852374</v>
      </c>
      <c r="N681" s="284"/>
      <c r="O681" s="284"/>
      <c r="P681" s="284"/>
      <c r="Q681" s="284"/>
      <c r="R681" s="284"/>
      <c r="S681" s="284"/>
      <c r="T681" s="284"/>
      <c r="U681" s="284"/>
      <c r="V681" s="285"/>
      <c r="W681" s="285"/>
      <c r="X681" s="51"/>
      <c r="Y681" s="9"/>
      <c r="Z681" s="8"/>
      <c r="AA681" s="5"/>
      <c r="AB681" s="5"/>
    </row>
    <row r="682" spans="1:31" s="7" customFormat="1" ht="12.75" customHeight="1">
      <c r="A682" s="55">
        <f t="shared" si="93"/>
        <v>536</v>
      </c>
      <c r="B682" s="695" t="s">
        <v>1232</v>
      </c>
      <c r="C682" s="344">
        <f t="shared" si="94"/>
        <v>800000</v>
      </c>
      <c r="D682" s="284">
        <f t="shared" si="95"/>
        <v>0</v>
      </c>
      <c r="E682" s="52"/>
      <c r="F682" s="284"/>
      <c r="G682" s="284"/>
      <c r="H682" s="284"/>
      <c r="I682" s="284"/>
      <c r="J682" s="284"/>
      <c r="K682" s="284"/>
      <c r="L682" s="284"/>
      <c r="M682" s="284"/>
      <c r="N682" s="284"/>
      <c r="O682" s="284"/>
      <c r="P682" s="52">
        <v>2790</v>
      </c>
      <c r="Q682" s="52">
        <v>800000</v>
      </c>
      <c r="R682" s="284"/>
      <c r="S682" s="284"/>
      <c r="T682" s="284"/>
      <c r="U682" s="284"/>
      <c r="V682" s="285"/>
      <c r="W682" s="51"/>
      <c r="X682" s="51"/>
      <c r="Y682" s="9"/>
      <c r="Z682" s="8"/>
      <c r="AA682" s="5"/>
      <c r="AB682" s="5"/>
    </row>
    <row r="683" spans="1:31" s="7" customFormat="1" ht="17.25" customHeight="1">
      <c r="A683" s="1475" t="s">
        <v>518</v>
      </c>
      <c r="B683" s="1475"/>
      <c r="C683" s="52">
        <f t="shared" ref="C683:X683" si="96">SUM(C627:C627)</f>
        <v>5959849.6000000006</v>
      </c>
      <c r="D683" s="52">
        <f t="shared" si="96"/>
        <v>5959849.6000000006</v>
      </c>
      <c r="E683" s="52">
        <f t="shared" si="96"/>
        <v>803614.22</v>
      </c>
      <c r="F683" s="52">
        <f t="shared" si="96"/>
        <v>3811003.52</v>
      </c>
      <c r="G683" s="52">
        <f t="shared" si="96"/>
        <v>654659.28</v>
      </c>
      <c r="H683" s="52">
        <f t="shared" si="96"/>
        <v>690572.58</v>
      </c>
      <c r="I683" s="52">
        <f t="shared" si="96"/>
        <v>0</v>
      </c>
      <c r="J683" s="52">
        <f t="shared" si="96"/>
        <v>0</v>
      </c>
      <c r="K683" s="52">
        <f t="shared" si="96"/>
        <v>0</v>
      </c>
      <c r="L683" s="52">
        <f t="shared" si="96"/>
        <v>0</v>
      </c>
      <c r="M683" s="52">
        <f t="shared" si="96"/>
        <v>0</v>
      </c>
      <c r="N683" s="52">
        <f t="shared" si="96"/>
        <v>0</v>
      </c>
      <c r="O683" s="52">
        <f t="shared" si="96"/>
        <v>0</v>
      </c>
      <c r="P683" s="52">
        <f t="shared" si="96"/>
        <v>0</v>
      </c>
      <c r="Q683" s="52">
        <f t="shared" si="96"/>
        <v>0</v>
      </c>
      <c r="R683" s="52">
        <f t="shared" si="96"/>
        <v>0</v>
      </c>
      <c r="S683" s="52">
        <f t="shared" si="96"/>
        <v>0</v>
      </c>
      <c r="T683" s="52">
        <f t="shared" si="96"/>
        <v>0</v>
      </c>
      <c r="U683" s="52">
        <f t="shared" si="96"/>
        <v>0</v>
      </c>
      <c r="V683" s="52">
        <f t="shared" si="96"/>
        <v>0</v>
      </c>
      <c r="W683" s="52">
        <f t="shared" si="96"/>
        <v>0</v>
      </c>
      <c r="X683" s="52">
        <f t="shared" si="96"/>
        <v>0</v>
      </c>
      <c r="Y683" s="9"/>
      <c r="Z683" s="8"/>
      <c r="AA683" s="8"/>
      <c r="AB683" s="8"/>
      <c r="AC683" s="34"/>
      <c r="AE683" s="28"/>
    </row>
    <row r="684" spans="1:31" s="7" customFormat="1" ht="17.25" customHeight="1">
      <c r="A684" s="1479" t="s">
        <v>630</v>
      </c>
      <c r="B684" s="1479"/>
      <c r="C684" s="1479"/>
      <c r="D684" s="1452"/>
      <c r="E684" s="1452"/>
      <c r="F684" s="1452"/>
      <c r="G684" s="1452"/>
      <c r="H684" s="1452"/>
      <c r="I684" s="1452"/>
      <c r="J684" s="1452"/>
      <c r="K684" s="1452"/>
      <c r="L684" s="1452"/>
      <c r="M684" s="1452"/>
      <c r="N684" s="1452"/>
      <c r="O684" s="1452"/>
      <c r="P684" s="1452"/>
      <c r="Q684" s="1452"/>
      <c r="R684" s="1452"/>
      <c r="S684" s="1452"/>
      <c r="T684" s="1452"/>
      <c r="U684" s="1452"/>
      <c r="V684" s="1452"/>
      <c r="W684" s="1452"/>
      <c r="X684" s="1452"/>
      <c r="Y684" s="9"/>
      <c r="Z684" s="8"/>
      <c r="AA684" s="5"/>
      <c r="AB684" s="8"/>
      <c r="AC684" s="28"/>
    </row>
    <row r="685" spans="1:31" s="7" customFormat="1" ht="17.25" customHeight="1">
      <c r="A685" s="55">
        <f>A682+1</f>
        <v>537</v>
      </c>
      <c r="B685" s="695" t="s">
        <v>778</v>
      </c>
      <c r="C685" s="52">
        <f>D685+K685+M685+O685+Q685+S685+U685+V685+W685+X685</f>
        <v>13898265.92</v>
      </c>
      <c r="D685" s="52">
        <f>SUM(E685:I685)</f>
        <v>4806201.3600000003</v>
      </c>
      <c r="E685" s="52">
        <f>403073.84+9907.28</f>
        <v>412981.12000000005</v>
      </c>
      <c r="F685" s="52">
        <v>3201289.26</v>
      </c>
      <c r="G685" s="52">
        <v>405753.62</v>
      </c>
      <c r="H685" s="52">
        <v>786177.36</v>
      </c>
      <c r="I685" s="52"/>
      <c r="J685" s="52"/>
      <c r="K685" s="52"/>
      <c r="L685" s="52"/>
      <c r="M685" s="52">
        <v>2246921.7799999998</v>
      </c>
      <c r="N685" s="52"/>
      <c r="O685" s="52"/>
      <c r="P685" s="52"/>
      <c r="Q685" s="52">
        <v>6339713.3799999999</v>
      </c>
      <c r="R685" s="52"/>
      <c r="S685" s="52"/>
      <c r="T685" s="52"/>
      <c r="U685" s="52"/>
      <c r="V685" s="52">
        <f>147963.74+357465.66</f>
        <v>505429.39999999997</v>
      </c>
      <c r="W685" s="52"/>
      <c r="X685" s="52"/>
      <c r="Y685" s="9" t="s">
        <v>891</v>
      </c>
      <c r="Z685" s="8"/>
      <c r="AA685" s="8"/>
      <c r="AB685" s="8"/>
      <c r="AC685" s="28"/>
    </row>
    <row r="686" spans="1:31" customFormat="1" ht="26.25" customHeight="1">
      <c r="A686" s="688">
        <f t="shared" ref="A686:A700" si="97">A685+1</f>
        <v>538</v>
      </c>
      <c r="B686" s="935" t="s">
        <v>1244</v>
      </c>
      <c r="C686" s="391">
        <f>E686+G686+H686+Q686</f>
        <v>7632400</v>
      </c>
      <c r="D686" s="156" t="s">
        <v>1233</v>
      </c>
      <c r="E686" s="981">
        <v>165000</v>
      </c>
      <c r="F686" s="738" t="s">
        <v>1234</v>
      </c>
      <c r="G686" s="981">
        <v>183700</v>
      </c>
      <c r="H686" s="981">
        <v>183700</v>
      </c>
      <c r="I686" s="738" t="s">
        <v>1234</v>
      </c>
      <c r="J686" s="736" t="s">
        <v>1234</v>
      </c>
      <c r="K686" s="736" t="s">
        <v>1234</v>
      </c>
      <c r="L686" s="736" t="s">
        <v>1234</v>
      </c>
      <c r="M686" s="736" t="s">
        <v>1234</v>
      </c>
      <c r="N686" s="736" t="s">
        <v>1234</v>
      </c>
      <c r="O686" s="736" t="s">
        <v>1234</v>
      </c>
      <c r="P686" s="980">
        <v>958</v>
      </c>
      <c r="Q686" s="983">
        <v>7100000</v>
      </c>
      <c r="R686" s="736" t="s">
        <v>1234</v>
      </c>
      <c r="S686" s="736" t="s">
        <v>1234</v>
      </c>
      <c r="T686" s="736" t="s">
        <v>1234</v>
      </c>
      <c r="U686" s="736" t="s">
        <v>1234</v>
      </c>
      <c r="V686" s="736" t="s">
        <v>1234</v>
      </c>
      <c r="W686" s="1098" t="s">
        <v>1235</v>
      </c>
      <c r="X686" s="462"/>
    </row>
    <row r="687" spans="1:31" customFormat="1">
      <c r="A687" s="688">
        <f t="shared" si="97"/>
        <v>539</v>
      </c>
      <c r="B687" s="935" t="s">
        <v>1245</v>
      </c>
      <c r="C687" s="391">
        <f>D687+Q687+W687</f>
        <v>12010000</v>
      </c>
      <c r="D687" s="156">
        <f>E687+F687+G687+H687</f>
        <v>5260000</v>
      </c>
      <c r="E687" s="981">
        <v>430000</v>
      </c>
      <c r="F687" s="981">
        <v>3250000</v>
      </c>
      <c r="G687" s="981">
        <v>680000</v>
      </c>
      <c r="H687" s="981">
        <v>900000</v>
      </c>
      <c r="I687" s="738" t="s">
        <v>1234</v>
      </c>
      <c r="J687" s="738" t="s">
        <v>1234</v>
      </c>
      <c r="K687" s="738" t="s">
        <v>1234</v>
      </c>
      <c r="L687" s="738" t="s">
        <v>1234</v>
      </c>
      <c r="M687" s="738" t="s">
        <v>1234</v>
      </c>
      <c r="N687" s="738" t="s">
        <v>1234</v>
      </c>
      <c r="O687" s="738" t="s">
        <v>1234</v>
      </c>
      <c r="P687" s="980">
        <v>846</v>
      </c>
      <c r="Q687" s="983">
        <v>5900000</v>
      </c>
      <c r="R687" s="736" t="s">
        <v>1234</v>
      </c>
      <c r="S687" s="736" t="s">
        <v>1234</v>
      </c>
      <c r="T687" s="736" t="s">
        <v>1234</v>
      </c>
      <c r="U687" s="736" t="s">
        <v>1234</v>
      </c>
      <c r="V687" s="736" t="s">
        <v>1234</v>
      </c>
      <c r="W687" s="1098">
        <v>850000</v>
      </c>
      <c r="X687" s="462"/>
    </row>
    <row r="688" spans="1:31" customFormat="1">
      <c r="A688" s="688">
        <f t="shared" si="97"/>
        <v>540</v>
      </c>
      <c r="B688" s="935" t="s">
        <v>1246</v>
      </c>
      <c r="C688" s="156">
        <f>D688+Q688+W688</f>
        <v>12140000</v>
      </c>
      <c r="D688" s="156">
        <f>E688+F688+G688+H688</f>
        <v>5260000</v>
      </c>
      <c r="E688" s="981">
        <v>430000</v>
      </c>
      <c r="F688" s="981">
        <v>3250000</v>
      </c>
      <c r="G688" s="981">
        <v>680000</v>
      </c>
      <c r="H688" s="981">
        <v>900000</v>
      </c>
      <c r="I688" s="738" t="s">
        <v>1234</v>
      </c>
      <c r="J688" s="736" t="s">
        <v>1234</v>
      </c>
      <c r="K688" s="736" t="s">
        <v>1234</v>
      </c>
      <c r="L688" s="738" t="s">
        <v>1234</v>
      </c>
      <c r="M688" s="738" t="s">
        <v>1234</v>
      </c>
      <c r="N688" s="736" t="s">
        <v>1234</v>
      </c>
      <c r="O688" s="736" t="s">
        <v>1234</v>
      </c>
      <c r="P688" s="980">
        <v>846</v>
      </c>
      <c r="Q688" s="983">
        <v>6030000</v>
      </c>
      <c r="R688" s="736" t="s">
        <v>1234</v>
      </c>
      <c r="S688" s="736" t="s">
        <v>1234</v>
      </c>
      <c r="T688" s="736" t="s">
        <v>1234</v>
      </c>
      <c r="U688" s="736" t="s">
        <v>1234</v>
      </c>
      <c r="V688" s="736" t="s">
        <v>1234</v>
      </c>
      <c r="W688" s="1098">
        <v>850000</v>
      </c>
      <c r="X688" s="462"/>
    </row>
    <row r="689" spans="1:31" customFormat="1">
      <c r="A689" s="688">
        <f t="shared" si="97"/>
        <v>541</v>
      </c>
      <c r="B689" s="935" t="s">
        <v>1247</v>
      </c>
      <c r="C689" s="391">
        <f>D689+M689+Q689+W689</f>
        <v>15870000</v>
      </c>
      <c r="D689" s="156">
        <f>E689+F689+G689+H689+I689</f>
        <v>5560000</v>
      </c>
      <c r="E689" s="981">
        <v>430000</v>
      </c>
      <c r="F689" s="981">
        <v>3250000</v>
      </c>
      <c r="G689" s="981">
        <v>680000</v>
      </c>
      <c r="H689" s="981">
        <v>900000</v>
      </c>
      <c r="I689" s="981">
        <v>300000</v>
      </c>
      <c r="J689" s="738" t="s">
        <v>1234</v>
      </c>
      <c r="K689" s="738" t="s">
        <v>1234</v>
      </c>
      <c r="L689" s="981">
        <v>712</v>
      </c>
      <c r="M689" s="981">
        <v>3500000</v>
      </c>
      <c r="N689" s="738" t="s">
        <v>1234</v>
      </c>
      <c r="O689" s="738" t="s">
        <v>1234</v>
      </c>
      <c r="P689" s="980">
        <v>846</v>
      </c>
      <c r="Q689" s="983">
        <v>5960000</v>
      </c>
      <c r="R689" s="736" t="s">
        <v>1234</v>
      </c>
      <c r="S689" s="736" t="s">
        <v>1234</v>
      </c>
      <c r="T689" s="736" t="s">
        <v>1234</v>
      </c>
      <c r="U689" s="736" t="s">
        <v>1234</v>
      </c>
      <c r="V689" s="736" t="s">
        <v>1234</v>
      </c>
      <c r="W689" s="1098">
        <v>850000</v>
      </c>
      <c r="X689" s="462"/>
    </row>
    <row r="690" spans="1:31" customFormat="1">
      <c r="A690" s="688">
        <f t="shared" si="97"/>
        <v>542</v>
      </c>
      <c r="B690" s="935" t="s">
        <v>1248</v>
      </c>
      <c r="C690" s="391">
        <f>Q690+W690</f>
        <v>5270000</v>
      </c>
      <c r="D690" s="156" t="s">
        <v>1234</v>
      </c>
      <c r="E690" s="738" t="s">
        <v>1234</v>
      </c>
      <c r="F690" s="738" t="s">
        <v>1234</v>
      </c>
      <c r="G690" s="738" t="s">
        <v>1234</v>
      </c>
      <c r="H690" s="738" t="s">
        <v>1234</v>
      </c>
      <c r="I690" s="738" t="s">
        <v>1234</v>
      </c>
      <c r="J690" s="738" t="s">
        <v>1234</v>
      </c>
      <c r="K690" s="738" t="s">
        <v>1234</v>
      </c>
      <c r="L690" s="738" t="s">
        <v>1234</v>
      </c>
      <c r="M690" s="738" t="s">
        <v>1234</v>
      </c>
      <c r="N690" s="736" t="s">
        <v>1234</v>
      </c>
      <c r="O690" s="736" t="s">
        <v>1234</v>
      </c>
      <c r="P690" s="980">
        <v>700</v>
      </c>
      <c r="Q690" s="983">
        <v>4870000</v>
      </c>
      <c r="R690" s="736" t="s">
        <v>1234</v>
      </c>
      <c r="S690" s="736" t="s">
        <v>1234</v>
      </c>
      <c r="T690" s="736" t="s">
        <v>1234</v>
      </c>
      <c r="U690" s="736" t="s">
        <v>1234</v>
      </c>
      <c r="V690" s="736" t="s">
        <v>1234</v>
      </c>
      <c r="W690" s="1098">
        <v>400000</v>
      </c>
      <c r="X690" s="462"/>
    </row>
    <row r="691" spans="1:31" customFormat="1">
      <c r="A691" s="688">
        <f t="shared" si="97"/>
        <v>543</v>
      </c>
      <c r="B691" s="935" t="s">
        <v>1249</v>
      </c>
      <c r="C691" s="391">
        <f>D691+Q691+S691+W691</f>
        <v>13240000</v>
      </c>
      <c r="D691" s="156">
        <f>E691+F691+G691+H691+I691</f>
        <v>5430000</v>
      </c>
      <c r="E691" s="981">
        <v>430000</v>
      </c>
      <c r="F691" s="981">
        <v>3150000</v>
      </c>
      <c r="G691" s="981">
        <v>670000</v>
      </c>
      <c r="H691" s="981">
        <v>880000</v>
      </c>
      <c r="I691" s="981">
        <v>300000</v>
      </c>
      <c r="J691" s="738" t="s">
        <v>1234</v>
      </c>
      <c r="K691" s="738" t="s">
        <v>1234</v>
      </c>
      <c r="L691" s="738" t="s">
        <v>1234</v>
      </c>
      <c r="M691" s="738" t="s">
        <v>1234</v>
      </c>
      <c r="N691" s="736" t="s">
        <v>1234</v>
      </c>
      <c r="O691" s="736" t="s">
        <v>1234</v>
      </c>
      <c r="P691" s="980">
        <v>846</v>
      </c>
      <c r="Q691" s="983">
        <v>6700000</v>
      </c>
      <c r="R691" s="980">
        <v>113</v>
      </c>
      <c r="S691" s="983">
        <v>260000</v>
      </c>
      <c r="T691" s="736" t="s">
        <v>1234</v>
      </c>
      <c r="U691" s="736" t="s">
        <v>1234</v>
      </c>
      <c r="V691" s="736" t="s">
        <v>1234</v>
      </c>
      <c r="W691" s="1098">
        <v>850000</v>
      </c>
      <c r="X691" s="462"/>
    </row>
    <row r="692" spans="1:31" customFormat="1">
      <c r="A692" s="688">
        <f t="shared" si="97"/>
        <v>544</v>
      </c>
      <c r="B692" s="935" t="s">
        <v>1250</v>
      </c>
      <c r="C692" s="391">
        <f>D692+Q692+W692</f>
        <v>13330000</v>
      </c>
      <c r="D692" s="156">
        <f>E692+F692+G692+H692+I692</f>
        <v>5780000</v>
      </c>
      <c r="E692" s="981">
        <v>430000</v>
      </c>
      <c r="F692" s="981">
        <v>3470000</v>
      </c>
      <c r="G692" s="981">
        <v>680000</v>
      </c>
      <c r="H692" s="981">
        <v>900000</v>
      </c>
      <c r="I692" s="981">
        <v>300000</v>
      </c>
      <c r="J692" s="738" t="s">
        <v>1234</v>
      </c>
      <c r="K692" s="738" t="s">
        <v>1234</v>
      </c>
      <c r="L692" s="738" t="s">
        <v>1234</v>
      </c>
      <c r="M692" s="738" t="s">
        <v>1234</v>
      </c>
      <c r="N692" s="736" t="s">
        <v>1234</v>
      </c>
      <c r="O692" s="736" t="s">
        <v>1234</v>
      </c>
      <c r="P692" s="980">
        <v>846</v>
      </c>
      <c r="Q692" s="983">
        <v>6700000</v>
      </c>
      <c r="R692" s="736" t="s">
        <v>1234</v>
      </c>
      <c r="S692" s="736" t="s">
        <v>1234</v>
      </c>
      <c r="T692" s="736" t="s">
        <v>1234</v>
      </c>
      <c r="U692" s="736" t="s">
        <v>1234</v>
      </c>
      <c r="V692" s="736" t="s">
        <v>1234</v>
      </c>
      <c r="W692" s="1098">
        <v>850000</v>
      </c>
      <c r="X692" s="462"/>
    </row>
    <row r="693" spans="1:31" customFormat="1">
      <c r="A693" s="688">
        <f t="shared" si="97"/>
        <v>545</v>
      </c>
      <c r="B693" s="935" t="s">
        <v>1251</v>
      </c>
      <c r="C693" s="391">
        <f>D693+Q693+W693</f>
        <v>12010000</v>
      </c>
      <c r="D693" s="156">
        <f>E693+F693+G693+H693</f>
        <v>5260000</v>
      </c>
      <c r="E693" s="981">
        <v>430000</v>
      </c>
      <c r="F693" s="981">
        <v>3250000</v>
      </c>
      <c r="G693" s="981">
        <v>680000</v>
      </c>
      <c r="H693" s="981">
        <v>900000</v>
      </c>
      <c r="I693" s="738" t="s">
        <v>1234</v>
      </c>
      <c r="J693" s="738" t="s">
        <v>1234</v>
      </c>
      <c r="K693" s="738" t="s">
        <v>1234</v>
      </c>
      <c r="L693" s="738" t="s">
        <v>1234</v>
      </c>
      <c r="M693" s="738" t="s">
        <v>1234</v>
      </c>
      <c r="N693" s="736" t="s">
        <v>1234</v>
      </c>
      <c r="O693" s="736" t="s">
        <v>1234</v>
      </c>
      <c r="P693" s="980">
        <v>846</v>
      </c>
      <c r="Q693" s="983">
        <v>5900000</v>
      </c>
      <c r="R693" s="736" t="s">
        <v>1234</v>
      </c>
      <c r="S693" s="736" t="s">
        <v>1234</v>
      </c>
      <c r="T693" s="736" t="s">
        <v>1234</v>
      </c>
      <c r="U693" s="736" t="s">
        <v>1234</v>
      </c>
      <c r="V693" s="736" t="s">
        <v>1234</v>
      </c>
      <c r="W693" s="1098">
        <v>850000</v>
      </c>
      <c r="X693" s="462"/>
    </row>
    <row r="694" spans="1:31" customFormat="1">
      <c r="A694" s="688">
        <f t="shared" si="97"/>
        <v>546</v>
      </c>
      <c r="B694" s="935" t="s">
        <v>1252</v>
      </c>
      <c r="C694" s="391">
        <f>D694+Q694+W694</f>
        <v>12420000</v>
      </c>
      <c r="D694" s="156">
        <f>E694+F694+G694+H694+I694</f>
        <v>5610000</v>
      </c>
      <c r="E694" s="981">
        <v>430000</v>
      </c>
      <c r="F694" s="981">
        <v>3300000</v>
      </c>
      <c r="G694" s="981">
        <v>680000</v>
      </c>
      <c r="H694" s="981">
        <v>900000</v>
      </c>
      <c r="I694" s="981">
        <v>300000</v>
      </c>
      <c r="J694" s="738" t="s">
        <v>1234</v>
      </c>
      <c r="K694" s="738" t="s">
        <v>1234</v>
      </c>
      <c r="L694" s="738" t="s">
        <v>1234</v>
      </c>
      <c r="M694" s="738" t="s">
        <v>1234</v>
      </c>
      <c r="N694" s="738" t="s">
        <v>1234</v>
      </c>
      <c r="O694" s="738" t="s">
        <v>1234</v>
      </c>
      <c r="P694" s="980">
        <v>846</v>
      </c>
      <c r="Q694" s="983">
        <v>5960000</v>
      </c>
      <c r="R694" s="736" t="s">
        <v>1234</v>
      </c>
      <c r="S694" s="736" t="s">
        <v>1234</v>
      </c>
      <c r="T694" s="736" t="s">
        <v>1234</v>
      </c>
      <c r="U694" s="736" t="s">
        <v>1234</v>
      </c>
      <c r="V694" s="736" t="s">
        <v>1234</v>
      </c>
      <c r="W694" s="1098">
        <v>850000</v>
      </c>
      <c r="X694" s="462"/>
    </row>
    <row r="695" spans="1:31" customFormat="1">
      <c r="A695" s="688">
        <f t="shared" si="97"/>
        <v>547</v>
      </c>
      <c r="B695" s="935" t="s">
        <v>1253</v>
      </c>
      <c r="C695" s="156">
        <f>D695+Q695+W695</f>
        <v>12620000</v>
      </c>
      <c r="D695" s="156">
        <f>E695+F695+G695+H695+I695</f>
        <v>5810000</v>
      </c>
      <c r="E695" s="981">
        <v>430000</v>
      </c>
      <c r="F695" s="981">
        <v>3500000</v>
      </c>
      <c r="G695" s="981">
        <v>680000</v>
      </c>
      <c r="H695" s="981">
        <v>900000</v>
      </c>
      <c r="I695" s="981">
        <v>300000</v>
      </c>
      <c r="J695" s="738" t="s">
        <v>1234</v>
      </c>
      <c r="K695" s="738" t="s">
        <v>1234</v>
      </c>
      <c r="L695" s="738" t="s">
        <v>1234</v>
      </c>
      <c r="M695" s="738" t="s">
        <v>1234</v>
      </c>
      <c r="N695" s="738" t="s">
        <v>1234</v>
      </c>
      <c r="O695" s="738" t="s">
        <v>1234</v>
      </c>
      <c r="P695" s="980">
        <v>846</v>
      </c>
      <c r="Q695" s="983">
        <v>5960000</v>
      </c>
      <c r="R695" s="736" t="s">
        <v>1234</v>
      </c>
      <c r="S695" s="736" t="s">
        <v>1234</v>
      </c>
      <c r="T695" s="736"/>
      <c r="U695" s="736" t="s">
        <v>1234</v>
      </c>
      <c r="V695" s="736" t="s">
        <v>1234</v>
      </c>
      <c r="W695" s="1098">
        <v>850000</v>
      </c>
      <c r="X695" s="462"/>
    </row>
    <row r="696" spans="1:31" customFormat="1">
      <c r="A696" s="688">
        <f t="shared" si="97"/>
        <v>548</v>
      </c>
      <c r="B696" s="935" t="s">
        <v>1254</v>
      </c>
      <c r="C696" s="391">
        <f>D696+M696+Q696+S696+W696</f>
        <v>14955000</v>
      </c>
      <c r="D696" s="156">
        <f>E696+F696+G696+H696+I696</f>
        <v>5305000</v>
      </c>
      <c r="E696" s="981">
        <v>415000</v>
      </c>
      <c r="F696" s="981">
        <v>3150000</v>
      </c>
      <c r="G696" s="981">
        <v>590000</v>
      </c>
      <c r="H696" s="981">
        <v>860000</v>
      </c>
      <c r="I696" s="981">
        <v>290000</v>
      </c>
      <c r="J696" s="738" t="s">
        <v>1234</v>
      </c>
      <c r="K696" s="738" t="s">
        <v>1234</v>
      </c>
      <c r="L696" s="736">
        <v>425</v>
      </c>
      <c r="M696" s="148">
        <v>2100000</v>
      </c>
      <c r="N696" s="736" t="s">
        <v>1234</v>
      </c>
      <c r="O696" s="736" t="s">
        <v>1234</v>
      </c>
      <c r="P696" s="980">
        <v>500</v>
      </c>
      <c r="Q696" s="983">
        <v>4500000</v>
      </c>
      <c r="R696" s="980">
        <v>114</v>
      </c>
      <c r="S696" s="983">
        <v>2300000</v>
      </c>
      <c r="T696" s="736"/>
      <c r="U696" s="736" t="s">
        <v>1234</v>
      </c>
      <c r="V696" s="736" t="s">
        <v>1234</v>
      </c>
      <c r="W696" s="1098">
        <v>750000</v>
      </c>
      <c r="X696" s="462"/>
    </row>
    <row r="697" spans="1:31" customFormat="1">
      <c r="A697" s="688">
        <f t="shared" si="97"/>
        <v>549</v>
      </c>
      <c r="B697" s="935" t="s">
        <v>1255</v>
      </c>
      <c r="C697" s="391">
        <f>D697+Q697+W697</f>
        <v>4535000</v>
      </c>
      <c r="D697" s="156">
        <v>420000</v>
      </c>
      <c r="E697" s="981">
        <v>420000</v>
      </c>
      <c r="F697" s="738" t="s">
        <v>1234</v>
      </c>
      <c r="G697" s="738" t="s">
        <v>1234</v>
      </c>
      <c r="H697" s="738" t="s">
        <v>1234</v>
      </c>
      <c r="I697" s="738" t="s">
        <v>1234</v>
      </c>
      <c r="J697" s="738" t="s">
        <v>1234</v>
      </c>
      <c r="K697" s="738" t="s">
        <v>1234</v>
      </c>
      <c r="L697" s="98" t="s">
        <v>1234</v>
      </c>
      <c r="M697" s="98" t="s">
        <v>1234</v>
      </c>
      <c r="N697" s="736" t="s">
        <v>1234</v>
      </c>
      <c r="O697" s="736" t="s">
        <v>1234</v>
      </c>
      <c r="P697" s="980">
        <v>490</v>
      </c>
      <c r="Q697" s="983">
        <v>4100000</v>
      </c>
      <c r="R697" s="736" t="s">
        <v>1234</v>
      </c>
      <c r="S697" s="736" t="s">
        <v>1234</v>
      </c>
      <c r="T697" s="736" t="s">
        <v>1234</v>
      </c>
      <c r="U697" s="736" t="s">
        <v>1234</v>
      </c>
      <c r="V697" s="736" t="s">
        <v>1234</v>
      </c>
      <c r="W697" s="738">
        <v>15000</v>
      </c>
      <c r="X697" s="462"/>
    </row>
    <row r="698" spans="1:31" customFormat="1">
      <c r="A698" s="688">
        <f t="shared" si="97"/>
        <v>550</v>
      </c>
      <c r="B698" s="935" t="s">
        <v>1256</v>
      </c>
      <c r="C698" s="391">
        <f>E698+Q698</f>
        <v>4790000</v>
      </c>
      <c r="D698" s="156" t="s">
        <v>1236</v>
      </c>
      <c r="E698" s="1098">
        <v>90000</v>
      </c>
      <c r="F698" s="738" t="s">
        <v>1234</v>
      </c>
      <c r="G698" s="738" t="s">
        <v>1234</v>
      </c>
      <c r="H698" s="738" t="s">
        <v>1234</v>
      </c>
      <c r="I698" s="738" t="s">
        <v>1234</v>
      </c>
      <c r="J698" s="738" t="s">
        <v>1234</v>
      </c>
      <c r="K698" s="738" t="s">
        <v>1234</v>
      </c>
      <c r="L698" s="98" t="s">
        <v>1234</v>
      </c>
      <c r="M698" s="98" t="s">
        <v>1234</v>
      </c>
      <c r="N698" s="736" t="s">
        <v>1234</v>
      </c>
      <c r="O698" s="736" t="s">
        <v>1234</v>
      </c>
      <c r="P698" s="980">
        <v>600</v>
      </c>
      <c r="Q698" s="983">
        <v>4700000</v>
      </c>
      <c r="R698" s="736" t="s">
        <v>1234</v>
      </c>
      <c r="S698" s="736" t="s">
        <v>1234</v>
      </c>
      <c r="T698" s="736" t="s">
        <v>1234</v>
      </c>
      <c r="U698" s="736" t="s">
        <v>1234</v>
      </c>
      <c r="V698" s="736" t="s">
        <v>1234</v>
      </c>
      <c r="W698" s="736" t="s">
        <v>1234</v>
      </c>
      <c r="X698" s="462"/>
    </row>
    <row r="699" spans="1:31" customFormat="1">
      <c r="A699" s="688">
        <f t="shared" si="97"/>
        <v>551</v>
      </c>
      <c r="B699" s="935" t="s">
        <v>1257</v>
      </c>
      <c r="C699" s="391">
        <f>D699+Q699+W699</f>
        <v>12610000</v>
      </c>
      <c r="D699" s="156">
        <f>E699+F699+G699+H699</f>
        <v>5260000</v>
      </c>
      <c r="E699" s="981">
        <v>430000</v>
      </c>
      <c r="F699" s="981">
        <v>3250000</v>
      </c>
      <c r="G699" s="981">
        <v>680000</v>
      </c>
      <c r="H699" s="981">
        <v>900000</v>
      </c>
      <c r="I699" s="738" t="s">
        <v>1234</v>
      </c>
      <c r="J699" s="738" t="s">
        <v>1234</v>
      </c>
      <c r="K699" s="738" t="s">
        <v>1234</v>
      </c>
      <c r="L699" s="736" t="s">
        <v>1234</v>
      </c>
      <c r="M699" s="736" t="s">
        <v>1234</v>
      </c>
      <c r="N699" s="736" t="s">
        <v>1234</v>
      </c>
      <c r="O699" s="736" t="s">
        <v>1234</v>
      </c>
      <c r="P699" s="980">
        <v>860</v>
      </c>
      <c r="Q699" s="983">
        <v>6500000</v>
      </c>
      <c r="R699" s="736" t="s">
        <v>1234</v>
      </c>
      <c r="S699" s="736" t="s">
        <v>1234</v>
      </c>
      <c r="T699" s="736" t="s">
        <v>1234</v>
      </c>
      <c r="U699" s="736" t="s">
        <v>1234</v>
      </c>
      <c r="V699" s="736" t="s">
        <v>1234</v>
      </c>
      <c r="W699" s="1098">
        <v>850000</v>
      </c>
      <c r="X699" s="462"/>
    </row>
    <row r="700" spans="1:31" customFormat="1">
      <c r="A700" s="688">
        <f t="shared" si="97"/>
        <v>552</v>
      </c>
      <c r="B700" s="935" t="s">
        <v>1258</v>
      </c>
      <c r="C700" s="392">
        <f>D700+M700+Q700+W700</f>
        <v>16410000</v>
      </c>
      <c r="D700" s="393">
        <f>E700+F700+G700+H700</f>
        <v>5260000</v>
      </c>
      <c r="E700" s="981">
        <v>430000</v>
      </c>
      <c r="F700" s="981">
        <v>3250000</v>
      </c>
      <c r="G700" s="981">
        <v>680000</v>
      </c>
      <c r="H700" s="981">
        <v>900000</v>
      </c>
      <c r="I700" s="98" t="s">
        <v>1234</v>
      </c>
      <c r="J700" s="738" t="s">
        <v>1234</v>
      </c>
      <c r="K700" s="738" t="s">
        <v>1234</v>
      </c>
      <c r="L700" s="98">
        <v>713</v>
      </c>
      <c r="M700" s="738">
        <v>3600000</v>
      </c>
      <c r="N700" s="98" t="s">
        <v>1234</v>
      </c>
      <c r="O700" s="98" t="s">
        <v>1234</v>
      </c>
      <c r="P700" s="1099">
        <v>860</v>
      </c>
      <c r="Q700" s="983">
        <v>6700000</v>
      </c>
      <c r="R700" s="736" t="s">
        <v>1234</v>
      </c>
      <c r="S700" s="736" t="s">
        <v>1234</v>
      </c>
      <c r="T700" s="736" t="s">
        <v>1234</v>
      </c>
      <c r="U700" s="736" t="s">
        <v>1234</v>
      </c>
      <c r="V700" s="736" t="s">
        <v>1234</v>
      </c>
      <c r="W700" s="1098">
        <v>850000</v>
      </c>
      <c r="X700" s="462"/>
    </row>
    <row r="701" spans="1:31" s="7" customFormat="1" ht="17.25" customHeight="1">
      <c r="A701" s="1475" t="s">
        <v>518</v>
      </c>
      <c r="B701" s="1475"/>
      <c r="C701" s="52">
        <f t="shared" ref="C701:X701" si="98">SUM(C685:C685)</f>
        <v>13898265.92</v>
      </c>
      <c r="D701" s="52">
        <f t="shared" si="98"/>
        <v>4806201.3600000003</v>
      </c>
      <c r="E701" s="52">
        <f t="shared" si="98"/>
        <v>412981.12000000005</v>
      </c>
      <c r="F701" s="52">
        <f t="shared" si="98"/>
        <v>3201289.26</v>
      </c>
      <c r="G701" s="52">
        <f t="shared" si="98"/>
        <v>405753.62</v>
      </c>
      <c r="H701" s="52">
        <f t="shared" si="98"/>
        <v>786177.36</v>
      </c>
      <c r="I701" s="52">
        <f t="shared" si="98"/>
        <v>0</v>
      </c>
      <c r="J701" s="52">
        <f t="shared" si="98"/>
        <v>0</v>
      </c>
      <c r="K701" s="52">
        <f t="shared" si="98"/>
        <v>0</v>
      </c>
      <c r="L701" s="52">
        <f t="shared" si="98"/>
        <v>0</v>
      </c>
      <c r="M701" s="52">
        <f t="shared" si="98"/>
        <v>2246921.7799999998</v>
      </c>
      <c r="N701" s="52">
        <f t="shared" si="98"/>
        <v>0</v>
      </c>
      <c r="O701" s="52">
        <f t="shared" si="98"/>
        <v>0</v>
      </c>
      <c r="P701" s="52">
        <f t="shared" si="98"/>
        <v>0</v>
      </c>
      <c r="Q701" s="52">
        <f t="shared" si="98"/>
        <v>6339713.3799999999</v>
      </c>
      <c r="R701" s="52">
        <f t="shared" si="98"/>
        <v>0</v>
      </c>
      <c r="S701" s="52">
        <f t="shared" si="98"/>
        <v>0</v>
      </c>
      <c r="T701" s="52">
        <f t="shared" si="98"/>
        <v>0</v>
      </c>
      <c r="U701" s="52">
        <f t="shared" si="98"/>
        <v>0</v>
      </c>
      <c r="V701" s="52">
        <f t="shared" si="98"/>
        <v>505429.39999999997</v>
      </c>
      <c r="W701" s="52">
        <f t="shared" si="98"/>
        <v>0</v>
      </c>
      <c r="X701" s="52">
        <f t="shared" si="98"/>
        <v>0</v>
      </c>
      <c r="Y701" s="9"/>
      <c r="Z701" s="8"/>
      <c r="AA701" s="8"/>
      <c r="AB701" s="8"/>
      <c r="AC701" s="28"/>
    </row>
    <row r="702" spans="1:31" s="22" customFormat="1" ht="17.25" customHeight="1">
      <c r="A702" s="1479" t="s">
        <v>631</v>
      </c>
      <c r="B702" s="1479"/>
      <c r="C702" s="1479"/>
      <c r="D702" s="1452"/>
      <c r="E702" s="1452"/>
      <c r="F702" s="1452"/>
      <c r="G702" s="1452"/>
      <c r="H702" s="1452"/>
      <c r="I702" s="1452"/>
      <c r="J702" s="1452"/>
      <c r="K702" s="1452"/>
      <c r="L702" s="1452"/>
      <c r="M702" s="1452"/>
      <c r="N702" s="1452"/>
      <c r="O702" s="1452"/>
      <c r="P702" s="1452"/>
      <c r="Q702" s="1452"/>
      <c r="R702" s="1452"/>
      <c r="S702" s="1452"/>
      <c r="T702" s="1452"/>
      <c r="U702" s="1452"/>
      <c r="V702" s="1452"/>
      <c r="W702" s="1452"/>
      <c r="X702" s="1452"/>
      <c r="Y702" s="24"/>
      <c r="Z702" s="23"/>
      <c r="AA702" s="21"/>
      <c r="AB702" s="8"/>
      <c r="AC702" s="27"/>
    </row>
    <row r="703" spans="1:31" s="7" customFormat="1" ht="17.25" customHeight="1">
      <c r="A703" s="56">
        <f>A700+1</f>
        <v>553</v>
      </c>
      <c r="B703" s="695" t="s">
        <v>1259</v>
      </c>
      <c r="C703" s="52">
        <f>D703+K703+M703+O703+Q703+S703+U703+V703+W703+X703</f>
        <v>15158003.880000001</v>
      </c>
      <c r="D703" s="52">
        <f>SUM(E703:I703)</f>
        <v>15158003.880000001</v>
      </c>
      <c r="E703" s="52"/>
      <c r="F703" s="51">
        <v>9503266.8800000008</v>
      </c>
      <c r="G703" s="52"/>
      <c r="H703" s="51">
        <v>4139322</v>
      </c>
      <c r="I703" s="51">
        <v>1515415</v>
      </c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9"/>
      <c r="Z703" s="8"/>
      <c r="AA703" s="8"/>
      <c r="AB703" s="8"/>
      <c r="AC703" s="28"/>
    </row>
    <row r="704" spans="1:31" s="7" customFormat="1" ht="17.25" customHeight="1">
      <c r="A704" s="1475" t="s">
        <v>518</v>
      </c>
      <c r="B704" s="1475"/>
      <c r="C704" s="52">
        <f t="shared" ref="C704:X704" si="99">SUM(C703:C703)</f>
        <v>15158003.880000001</v>
      </c>
      <c r="D704" s="52">
        <f t="shared" si="99"/>
        <v>15158003.880000001</v>
      </c>
      <c r="E704" s="52">
        <f t="shared" si="99"/>
        <v>0</v>
      </c>
      <c r="F704" s="52">
        <f t="shared" si="99"/>
        <v>9503266.8800000008</v>
      </c>
      <c r="G704" s="52">
        <f t="shared" si="99"/>
        <v>0</v>
      </c>
      <c r="H704" s="52">
        <f t="shared" si="99"/>
        <v>4139322</v>
      </c>
      <c r="I704" s="52">
        <f t="shared" si="99"/>
        <v>1515415</v>
      </c>
      <c r="J704" s="52">
        <f t="shared" si="99"/>
        <v>0</v>
      </c>
      <c r="K704" s="52">
        <f t="shared" si="99"/>
        <v>0</v>
      </c>
      <c r="L704" s="52">
        <f t="shared" si="99"/>
        <v>0</v>
      </c>
      <c r="M704" s="52">
        <f t="shared" si="99"/>
        <v>0</v>
      </c>
      <c r="N704" s="52">
        <f t="shared" si="99"/>
        <v>0</v>
      </c>
      <c r="O704" s="52">
        <f t="shared" si="99"/>
        <v>0</v>
      </c>
      <c r="P704" s="52">
        <f t="shared" si="99"/>
        <v>0</v>
      </c>
      <c r="Q704" s="52">
        <f t="shared" si="99"/>
        <v>0</v>
      </c>
      <c r="R704" s="52">
        <f t="shared" si="99"/>
        <v>0</v>
      </c>
      <c r="S704" s="52">
        <f t="shared" si="99"/>
        <v>0</v>
      </c>
      <c r="T704" s="52">
        <f t="shared" si="99"/>
        <v>0</v>
      </c>
      <c r="U704" s="52">
        <f t="shared" si="99"/>
        <v>0</v>
      </c>
      <c r="V704" s="52">
        <f t="shared" si="99"/>
        <v>0</v>
      </c>
      <c r="W704" s="52">
        <f t="shared" si="99"/>
        <v>0</v>
      </c>
      <c r="X704" s="52">
        <f t="shared" si="99"/>
        <v>0</v>
      </c>
      <c r="Y704" s="9"/>
      <c r="Z704" s="8"/>
      <c r="AA704" s="8"/>
      <c r="AB704" s="8"/>
      <c r="AC704" s="28"/>
      <c r="AE704" s="28"/>
    </row>
    <row r="705" spans="1:31" s="22" customFormat="1" ht="17.25" customHeight="1">
      <c r="A705" s="1479" t="s">
        <v>632</v>
      </c>
      <c r="B705" s="1479"/>
      <c r="C705" s="1479"/>
      <c r="D705" s="1452"/>
      <c r="E705" s="1452"/>
      <c r="F705" s="1452"/>
      <c r="G705" s="1452"/>
      <c r="H705" s="1452"/>
      <c r="I705" s="1452"/>
      <c r="J705" s="1452"/>
      <c r="K705" s="1452"/>
      <c r="L705" s="1452"/>
      <c r="M705" s="1452"/>
      <c r="N705" s="1452"/>
      <c r="O705" s="1452"/>
      <c r="P705" s="1452"/>
      <c r="Q705" s="1452"/>
      <c r="R705" s="1452"/>
      <c r="S705" s="1452"/>
      <c r="T705" s="1452"/>
      <c r="U705" s="1452"/>
      <c r="V705" s="1452"/>
      <c r="W705" s="1452"/>
      <c r="X705" s="1452"/>
      <c r="Y705" s="24"/>
      <c r="Z705" s="23"/>
      <c r="AA705" s="21"/>
      <c r="AB705" s="8"/>
      <c r="AC705" s="27"/>
    </row>
    <row r="706" spans="1:31" s="7" customFormat="1" ht="17.25" customHeight="1">
      <c r="A706" s="56">
        <f>A703+1</f>
        <v>554</v>
      </c>
      <c r="B706" s="695" t="s">
        <v>779</v>
      </c>
      <c r="C706" s="52">
        <f>D706+K706+M706+O706+Q706+S706+U706+V706+W706+X706</f>
        <v>30758958.520000003</v>
      </c>
      <c r="D706" s="52">
        <f>SUM(E706:I706)</f>
        <v>17161822.060000002</v>
      </c>
      <c r="E706" s="52"/>
      <c r="F706" s="52">
        <v>9388431.6400000006</v>
      </c>
      <c r="G706" s="52">
        <v>2055615.46</v>
      </c>
      <c r="H706" s="52">
        <v>3822220.6</v>
      </c>
      <c r="I706" s="52">
        <v>1895554.36</v>
      </c>
      <c r="J706" s="52"/>
      <c r="K706" s="52"/>
      <c r="L706" s="52"/>
      <c r="M706" s="52"/>
      <c r="N706" s="52"/>
      <c r="O706" s="52">
        <v>13597136.460000001</v>
      </c>
      <c r="P706" s="52"/>
      <c r="Q706" s="52"/>
      <c r="R706" s="52"/>
      <c r="S706" s="52"/>
      <c r="T706" s="52"/>
      <c r="U706" s="52"/>
      <c r="V706" s="52"/>
      <c r="W706" s="52"/>
      <c r="X706" s="52"/>
      <c r="Y706" s="9"/>
      <c r="Z706" s="8"/>
      <c r="AA706" s="8"/>
      <c r="AB706" s="8"/>
      <c r="AC706" s="28"/>
    </row>
    <row r="707" spans="1:31" s="7" customFormat="1" ht="17.25" customHeight="1">
      <c r="A707" s="1475" t="s">
        <v>518</v>
      </c>
      <c r="B707" s="1475"/>
      <c r="C707" s="52">
        <f>SUM(C706)</f>
        <v>30758958.520000003</v>
      </c>
      <c r="D707" s="52">
        <f t="shared" ref="D707:X707" si="100">SUM(D706)</f>
        <v>17161822.060000002</v>
      </c>
      <c r="E707" s="52">
        <f t="shared" si="100"/>
        <v>0</v>
      </c>
      <c r="F707" s="52">
        <f t="shared" si="100"/>
        <v>9388431.6400000006</v>
      </c>
      <c r="G707" s="52">
        <f t="shared" si="100"/>
        <v>2055615.46</v>
      </c>
      <c r="H707" s="52">
        <f t="shared" si="100"/>
        <v>3822220.6</v>
      </c>
      <c r="I707" s="52">
        <f t="shared" si="100"/>
        <v>1895554.36</v>
      </c>
      <c r="J707" s="52">
        <f t="shared" si="100"/>
        <v>0</v>
      </c>
      <c r="K707" s="52">
        <f t="shared" si="100"/>
        <v>0</v>
      </c>
      <c r="L707" s="52">
        <f t="shared" si="100"/>
        <v>0</v>
      </c>
      <c r="M707" s="52">
        <f t="shared" si="100"/>
        <v>0</v>
      </c>
      <c r="N707" s="52">
        <f t="shared" si="100"/>
        <v>0</v>
      </c>
      <c r="O707" s="52">
        <f t="shared" si="100"/>
        <v>13597136.460000001</v>
      </c>
      <c r="P707" s="52">
        <f t="shared" si="100"/>
        <v>0</v>
      </c>
      <c r="Q707" s="52">
        <f t="shared" si="100"/>
        <v>0</v>
      </c>
      <c r="R707" s="52">
        <f t="shared" si="100"/>
        <v>0</v>
      </c>
      <c r="S707" s="52">
        <f t="shared" si="100"/>
        <v>0</v>
      </c>
      <c r="T707" s="52">
        <f t="shared" si="100"/>
        <v>0</v>
      </c>
      <c r="U707" s="52">
        <f t="shared" si="100"/>
        <v>0</v>
      </c>
      <c r="V707" s="52">
        <f t="shared" si="100"/>
        <v>0</v>
      </c>
      <c r="W707" s="52">
        <f t="shared" si="100"/>
        <v>0</v>
      </c>
      <c r="X707" s="52">
        <f t="shared" si="100"/>
        <v>0</v>
      </c>
      <c r="Y707" s="9"/>
      <c r="Z707" s="8"/>
      <c r="AA707" s="8"/>
      <c r="AB707" s="8"/>
      <c r="AC707" s="28"/>
      <c r="AE707" s="28"/>
    </row>
    <row r="708" spans="1:31" s="22" customFormat="1" ht="17.25" customHeight="1">
      <c r="A708" s="1537" t="s">
        <v>1237</v>
      </c>
      <c r="B708" s="1537"/>
      <c r="C708" s="1537"/>
      <c r="D708" s="1452"/>
      <c r="E708" s="1452"/>
      <c r="F708" s="1452"/>
      <c r="G708" s="1452"/>
      <c r="H708" s="1452"/>
      <c r="I708" s="1452"/>
      <c r="J708" s="1452"/>
      <c r="K708" s="1452"/>
      <c r="L708" s="1452"/>
      <c r="M708" s="1452"/>
      <c r="N708" s="1452"/>
      <c r="O708" s="1452"/>
      <c r="P708" s="1452"/>
      <c r="Q708" s="1452"/>
      <c r="R708" s="1452"/>
      <c r="S708" s="1452"/>
      <c r="T708" s="1452"/>
      <c r="U708" s="1452"/>
      <c r="V708" s="1452"/>
      <c r="W708" s="1452"/>
      <c r="X708" s="1452"/>
      <c r="Y708" s="24"/>
      <c r="Z708" s="23"/>
      <c r="AA708" s="21"/>
      <c r="AB708" s="8"/>
      <c r="AC708" s="27"/>
    </row>
    <row r="709" spans="1:31" s="215" customFormat="1" ht="15.75" customHeight="1">
      <c r="A709" s="56">
        <f>A706+1</f>
        <v>555</v>
      </c>
      <c r="B709" s="916" t="s">
        <v>1238</v>
      </c>
      <c r="C709" s="214"/>
      <c r="D709" s="213"/>
      <c r="E709" s="758"/>
      <c r="F709" s="758"/>
      <c r="G709" s="758"/>
      <c r="H709" s="758"/>
      <c r="I709" s="758"/>
      <c r="J709" s="1047">
        <v>695.3</v>
      </c>
      <c r="K709" s="759"/>
      <c r="L709" s="684"/>
      <c r="M709" s="758"/>
      <c r="N709" s="758"/>
      <c r="O709" s="758"/>
      <c r="P709" s="758"/>
      <c r="Q709" s="1100">
        <v>912.2</v>
      </c>
      <c r="R709" s="758"/>
      <c r="S709" s="758"/>
      <c r="T709" s="758"/>
      <c r="U709" s="758"/>
      <c r="V709" s="758"/>
      <c r="W709" s="758"/>
      <c r="X709" s="758"/>
    </row>
    <row r="710" spans="1:31" s="215" customFormat="1" ht="15.75" customHeight="1">
      <c r="A710" s="261">
        <f>A709+1</f>
        <v>556</v>
      </c>
      <c r="B710" s="916" t="s">
        <v>1239</v>
      </c>
      <c r="C710" s="214"/>
      <c r="D710" s="216"/>
      <c r="E710" s="761"/>
      <c r="F710" s="761"/>
      <c r="G710" s="761"/>
      <c r="H710" s="761"/>
      <c r="I710" s="761"/>
      <c r="J710" s="1050">
        <v>703.9</v>
      </c>
      <c r="K710" s="759"/>
      <c r="L710" s="684"/>
      <c r="M710" s="761"/>
      <c r="N710" s="761"/>
      <c r="O710" s="761"/>
      <c r="P710" s="761"/>
      <c r="Q710" s="1101">
        <v>908.8</v>
      </c>
      <c r="R710" s="761"/>
      <c r="S710" s="761"/>
      <c r="T710" s="761"/>
      <c r="U710" s="761"/>
      <c r="V710" s="761"/>
      <c r="W710" s="761"/>
      <c r="X710" s="761"/>
    </row>
    <row r="711" spans="1:31" s="215" customFormat="1" ht="15.75" customHeight="1">
      <c r="A711" s="686">
        <f>A710+1</f>
        <v>557</v>
      </c>
      <c r="B711" s="916" t="s">
        <v>1240</v>
      </c>
      <c r="C711" s="214"/>
      <c r="D711" s="216"/>
      <c r="E711" s="761">
        <v>637.4</v>
      </c>
      <c r="F711" s="761"/>
      <c r="G711" s="761"/>
      <c r="H711" s="761"/>
      <c r="I711" s="761"/>
      <c r="J711" s="761">
        <v>637.4</v>
      </c>
      <c r="K711" s="759"/>
      <c r="L711" s="684"/>
      <c r="M711" s="761"/>
      <c r="N711" s="761"/>
      <c r="O711" s="761"/>
      <c r="P711" s="761"/>
      <c r="Q711" s="761"/>
      <c r="R711" s="761"/>
      <c r="S711" s="761"/>
      <c r="T711" s="761"/>
      <c r="U711" s="761"/>
      <c r="V711" s="761"/>
      <c r="W711" s="761"/>
      <c r="X711" s="761"/>
    </row>
    <row r="712" spans="1:31" s="215" customFormat="1" ht="15.75" customHeight="1">
      <c r="A712" s="686">
        <f>A711+1</f>
        <v>558</v>
      </c>
      <c r="B712" s="916" t="s">
        <v>1241</v>
      </c>
      <c r="C712" s="214"/>
      <c r="D712" s="216"/>
      <c r="E712" s="761">
        <v>529.5</v>
      </c>
      <c r="F712" s="761"/>
      <c r="G712" s="761"/>
      <c r="H712" s="761"/>
      <c r="I712" s="761"/>
      <c r="J712" s="761">
        <v>529</v>
      </c>
      <c r="K712" s="759"/>
      <c r="L712" s="684"/>
      <c r="M712" s="761"/>
      <c r="N712" s="761"/>
      <c r="O712" s="761"/>
      <c r="P712" s="761"/>
      <c r="Q712" s="761"/>
      <c r="R712" s="761"/>
      <c r="S712" s="761"/>
      <c r="T712" s="761"/>
      <c r="U712" s="761"/>
      <c r="V712" s="761"/>
      <c r="W712" s="761"/>
      <c r="X712" s="761"/>
    </row>
    <row r="713" spans="1:31" s="215" customFormat="1" ht="15.75" customHeight="1">
      <c r="A713" s="686">
        <f>A712+1</f>
        <v>559</v>
      </c>
      <c r="B713" s="916" t="s">
        <v>1242</v>
      </c>
      <c r="C713" s="214"/>
      <c r="D713" s="216"/>
      <c r="E713" s="761"/>
      <c r="F713" s="761">
        <v>827</v>
      </c>
      <c r="G713" s="761"/>
      <c r="H713" s="761"/>
      <c r="I713" s="761">
        <v>827</v>
      </c>
      <c r="J713" s="761">
        <v>827</v>
      </c>
      <c r="K713" s="759"/>
      <c r="L713" s="684"/>
      <c r="M713" s="761"/>
      <c r="N713" s="761"/>
      <c r="O713" s="761"/>
      <c r="P713" s="761"/>
      <c r="Q713" s="761"/>
      <c r="R713" s="761"/>
      <c r="S713" s="761"/>
      <c r="T713" s="761"/>
      <c r="U713" s="761"/>
      <c r="V713" s="761"/>
      <c r="W713" s="761"/>
      <c r="X713" s="761"/>
    </row>
    <row r="714" spans="1:31" s="215" customFormat="1" ht="15.75" customHeight="1">
      <c r="A714" s="686">
        <f>A713+1</f>
        <v>560</v>
      </c>
      <c r="B714" s="916" t="s">
        <v>1243</v>
      </c>
      <c r="C714" s="214"/>
      <c r="D714" s="216"/>
      <c r="E714" s="761">
        <v>654.4</v>
      </c>
      <c r="F714" s="761"/>
      <c r="G714" s="761"/>
      <c r="H714" s="761"/>
      <c r="I714" s="761"/>
      <c r="J714" s="761">
        <v>591.70000000000005</v>
      </c>
      <c r="K714" s="759"/>
      <c r="L714" s="684"/>
      <c r="M714" s="761">
        <v>366</v>
      </c>
      <c r="N714" s="761"/>
      <c r="O714" s="761"/>
      <c r="P714" s="761"/>
      <c r="Q714" s="761"/>
      <c r="R714" s="761"/>
      <c r="S714" s="761"/>
      <c r="T714" s="761"/>
      <c r="U714" s="761"/>
      <c r="V714" s="761"/>
      <c r="W714" s="761"/>
      <c r="X714" s="761"/>
    </row>
    <row r="715" spans="1:31" s="7" customFormat="1" ht="17.25" customHeight="1">
      <c r="A715" s="1475" t="s">
        <v>518</v>
      </c>
      <c r="B715" s="1475"/>
      <c r="C715" s="52">
        <f>SUM(C709:C714)</f>
        <v>0</v>
      </c>
      <c r="D715" s="52">
        <f t="shared" ref="D715:X715" si="101">SUM(D709:D714)</f>
        <v>0</v>
      </c>
      <c r="E715" s="52">
        <f t="shared" si="101"/>
        <v>1821.3000000000002</v>
      </c>
      <c r="F715" s="52">
        <f t="shared" si="101"/>
        <v>827</v>
      </c>
      <c r="G715" s="52">
        <f t="shared" si="101"/>
        <v>0</v>
      </c>
      <c r="H715" s="52">
        <f t="shared" si="101"/>
        <v>0</v>
      </c>
      <c r="I715" s="52">
        <f t="shared" si="101"/>
        <v>827</v>
      </c>
      <c r="J715" s="52">
        <f t="shared" si="101"/>
        <v>3984.3</v>
      </c>
      <c r="K715" s="52">
        <f t="shared" si="101"/>
        <v>0</v>
      </c>
      <c r="L715" s="52">
        <f t="shared" si="101"/>
        <v>0</v>
      </c>
      <c r="M715" s="52">
        <f t="shared" si="101"/>
        <v>366</v>
      </c>
      <c r="N715" s="52">
        <f t="shared" si="101"/>
        <v>0</v>
      </c>
      <c r="O715" s="52">
        <f t="shared" si="101"/>
        <v>0</v>
      </c>
      <c r="P715" s="52">
        <f t="shared" si="101"/>
        <v>0</v>
      </c>
      <c r="Q715" s="52">
        <f t="shared" si="101"/>
        <v>1821</v>
      </c>
      <c r="R715" s="52">
        <f t="shared" si="101"/>
        <v>0</v>
      </c>
      <c r="S715" s="52">
        <f t="shared" si="101"/>
        <v>0</v>
      </c>
      <c r="T715" s="52">
        <f t="shared" si="101"/>
        <v>0</v>
      </c>
      <c r="U715" s="52">
        <f t="shared" si="101"/>
        <v>0</v>
      </c>
      <c r="V715" s="52">
        <f t="shared" si="101"/>
        <v>0</v>
      </c>
      <c r="W715" s="52">
        <f t="shared" si="101"/>
        <v>0</v>
      </c>
      <c r="X715" s="52">
        <f t="shared" si="101"/>
        <v>0</v>
      </c>
      <c r="Y715" s="9"/>
      <c r="Z715" s="8"/>
      <c r="AA715" s="8"/>
      <c r="AB715" s="8"/>
      <c r="AC715" s="28"/>
      <c r="AE715" s="28"/>
    </row>
    <row r="716" spans="1:31" s="7" customFormat="1" ht="17.25" customHeight="1">
      <c r="A716" s="1479" t="s">
        <v>633</v>
      </c>
      <c r="B716" s="1479"/>
      <c r="C716" s="1479"/>
      <c r="D716" s="1452"/>
      <c r="E716" s="1452"/>
      <c r="F716" s="1452"/>
      <c r="G716" s="1452"/>
      <c r="H716" s="1452"/>
      <c r="I716" s="1452"/>
      <c r="J716" s="1452"/>
      <c r="K716" s="1452"/>
      <c r="L716" s="1452"/>
      <c r="M716" s="1452"/>
      <c r="N716" s="1452"/>
      <c r="O716" s="1452"/>
      <c r="P716" s="1452"/>
      <c r="Q716" s="1452"/>
      <c r="R716" s="1452"/>
      <c r="S716" s="1452"/>
      <c r="T716" s="1452"/>
      <c r="U716" s="1452"/>
      <c r="V716" s="1452"/>
      <c r="W716" s="1452"/>
      <c r="X716" s="1452"/>
      <c r="Y716" s="9"/>
      <c r="Z716" s="8"/>
      <c r="AA716" s="5"/>
      <c r="AB716" s="8"/>
      <c r="AC716" s="28"/>
    </row>
    <row r="717" spans="1:31" s="7" customFormat="1" ht="17.25" customHeight="1">
      <c r="A717" s="56">
        <f>A714+1</f>
        <v>561</v>
      </c>
      <c r="B717" s="695" t="s">
        <v>780</v>
      </c>
      <c r="C717" s="52">
        <f>D717+K717+M717+O717+Q717+S717+U717+V717+W717+X717</f>
        <v>2963158.1799999997</v>
      </c>
      <c r="D717" s="52">
        <f>SUM(E717:I717)</f>
        <v>2963158.1799999997</v>
      </c>
      <c r="E717" s="52"/>
      <c r="F717" s="52">
        <v>1960081.48</v>
      </c>
      <c r="G717" s="52"/>
      <c r="H717" s="52"/>
      <c r="I717" s="52">
        <v>1003076.7</v>
      </c>
      <c r="J717" s="52"/>
      <c r="K717" s="51"/>
      <c r="L717" s="52"/>
      <c r="M717" s="52"/>
      <c r="N717" s="52"/>
      <c r="O717" s="52"/>
      <c r="P717" s="52"/>
      <c r="Q717" s="52"/>
      <c r="R717" s="52"/>
      <c r="S717" s="52"/>
      <c r="T717" s="970"/>
      <c r="U717" s="970"/>
      <c r="V717" s="52"/>
      <c r="W717" s="52"/>
      <c r="X717" s="52"/>
      <c r="Y717" s="9"/>
      <c r="Z717" s="8"/>
      <c r="AA717" s="5"/>
      <c r="AB717" s="8"/>
      <c r="AC717" s="28"/>
    </row>
    <row r="718" spans="1:31" s="7" customFormat="1" ht="12.75" customHeight="1">
      <c r="A718" s="688">
        <f>A717+1</f>
        <v>562</v>
      </c>
      <c r="B718" s="695" t="s">
        <v>1260</v>
      </c>
      <c r="C718" s="210">
        <v>2200000</v>
      </c>
      <c r="D718" s="658"/>
      <c r="E718" s="60"/>
      <c r="F718" s="60"/>
      <c r="G718" s="60"/>
      <c r="H718" s="60"/>
      <c r="I718" s="333">
        <v>600000</v>
      </c>
      <c r="J718" s="60"/>
      <c r="K718" s="60"/>
      <c r="L718" s="333">
        <v>348</v>
      </c>
      <c r="M718" s="333">
        <v>600000</v>
      </c>
      <c r="N718" s="60"/>
      <c r="O718" s="60"/>
      <c r="P718" s="60"/>
      <c r="Q718" s="51"/>
      <c r="R718" s="60"/>
      <c r="S718" s="60"/>
      <c r="T718" s="333">
        <v>280.89999999999998</v>
      </c>
      <c r="U718" s="333">
        <v>1000000</v>
      </c>
      <c r="V718" s="60"/>
      <c r="W718" s="51"/>
      <c r="X718" s="60"/>
      <c r="Y718" s="9"/>
      <c r="Z718" s="8"/>
      <c r="AA718" s="5"/>
      <c r="AB718" s="5"/>
    </row>
    <row r="719" spans="1:31" s="7" customFormat="1" ht="12.75" customHeight="1">
      <c r="A719" s="688">
        <f>A718+1</f>
        <v>563</v>
      </c>
      <c r="B719" s="695" t="s">
        <v>1261</v>
      </c>
      <c r="C719" s="284">
        <v>1600000</v>
      </c>
      <c r="D719" s="658"/>
      <c r="E719" s="60"/>
      <c r="F719" s="60"/>
      <c r="G719" s="60"/>
      <c r="H719" s="60"/>
      <c r="I719" s="970">
        <v>600000</v>
      </c>
      <c r="J719" s="60"/>
      <c r="K719" s="60"/>
      <c r="L719" s="60"/>
      <c r="M719" s="60"/>
      <c r="N719" s="60"/>
      <c r="O719" s="60"/>
      <c r="P719" s="60"/>
      <c r="Q719" s="51"/>
      <c r="R719" s="60"/>
      <c r="S719" s="60"/>
      <c r="T719" s="333">
        <v>327.2</v>
      </c>
      <c r="U719" s="333">
        <v>1000000</v>
      </c>
      <c r="V719" s="60"/>
      <c r="W719" s="51"/>
      <c r="X719" s="60"/>
      <c r="Y719" s="9"/>
      <c r="Z719" s="8"/>
      <c r="AA719" s="8"/>
      <c r="AB719" s="8"/>
    </row>
    <row r="720" spans="1:31" s="7" customFormat="1" ht="12.75" customHeight="1">
      <c r="A720" s="688">
        <f>A719+1</f>
        <v>564</v>
      </c>
      <c r="B720" s="695" t="s">
        <v>1262</v>
      </c>
      <c r="C720" s="284">
        <v>1000000</v>
      </c>
      <c r="D720" s="658"/>
      <c r="E720" s="60"/>
      <c r="F720" s="60"/>
      <c r="G720" s="60"/>
      <c r="H720" s="60"/>
      <c r="I720" s="51"/>
      <c r="J720" s="60"/>
      <c r="K720" s="60"/>
      <c r="L720" s="60"/>
      <c r="M720" s="60"/>
      <c r="N720" s="60"/>
      <c r="O720" s="60"/>
      <c r="P720" s="60"/>
      <c r="Q720" s="51"/>
      <c r="R720" s="60"/>
      <c r="S720" s="60"/>
      <c r="T720" s="333">
        <v>381.86</v>
      </c>
      <c r="U720" s="333">
        <v>1000000</v>
      </c>
      <c r="V720" s="60"/>
      <c r="W720" s="51"/>
      <c r="X720" s="60"/>
      <c r="Y720" s="9"/>
      <c r="Z720" s="8"/>
      <c r="AA720" s="8"/>
      <c r="AB720" s="8"/>
    </row>
    <row r="721" spans="1:29" s="7" customFormat="1" ht="12.75" customHeight="1">
      <c r="A721" s="688">
        <f>A720+1</f>
        <v>565</v>
      </c>
      <c r="B721" s="695" t="s">
        <v>1263</v>
      </c>
      <c r="C721" s="284">
        <v>2100000</v>
      </c>
      <c r="D721" s="284"/>
      <c r="E721" s="970">
        <v>400000</v>
      </c>
      <c r="F721" s="52"/>
      <c r="G721" s="52"/>
      <c r="H721" s="52"/>
      <c r="I721" s="52">
        <v>600000</v>
      </c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970">
        <v>169.49</v>
      </c>
      <c r="U721" s="970">
        <v>1000000</v>
      </c>
      <c r="V721" s="970">
        <v>100000</v>
      </c>
      <c r="W721" s="52"/>
      <c r="X721" s="52"/>
      <c r="Y721" s="9"/>
      <c r="Z721" s="8"/>
    </row>
    <row r="722" spans="1:29" s="7" customFormat="1" ht="12.75" customHeight="1">
      <c r="A722" s="688">
        <f>A721+1</f>
        <v>566</v>
      </c>
      <c r="B722" s="695" t="s">
        <v>1264</v>
      </c>
      <c r="C722" s="284">
        <v>1800000</v>
      </c>
      <c r="D722" s="284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970">
        <v>381.86</v>
      </c>
      <c r="Q722" s="970">
        <v>800000</v>
      </c>
      <c r="R722" s="52"/>
      <c r="S722" s="52"/>
      <c r="T722" s="970">
        <v>381.86</v>
      </c>
      <c r="U722" s="970">
        <v>1000000</v>
      </c>
      <c r="V722" s="52"/>
      <c r="W722" s="52"/>
      <c r="X722" s="52"/>
      <c r="Y722" s="9"/>
      <c r="Z722" s="8"/>
    </row>
    <row r="723" spans="1:29" s="7" customFormat="1" ht="17.25" customHeight="1">
      <c r="A723" s="1475" t="s">
        <v>518</v>
      </c>
      <c r="B723" s="1475"/>
      <c r="C723" s="52">
        <f>SUM(C717:C722)</f>
        <v>11663158.18</v>
      </c>
      <c r="D723" s="52">
        <f t="shared" ref="D723:W723" si="102">SUM(D717:D722)</f>
        <v>2963158.1799999997</v>
      </c>
      <c r="E723" s="52">
        <f t="shared" si="102"/>
        <v>400000</v>
      </c>
      <c r="F723" s="52">
        <f t="shared" si="102"/>
        <v>1960081.48</v>
      </c>
      <c r="G723" s="52">
        <f t="shared" si="102"/>
        <v>0</v>
      </c>
      <c r="H723" s="52">
        <f t="shared" si="102"/>
        <v>0</v>
      </c>
      <c r="I723" s="52">
        <f t="shared" si="102"/>
        <v>2803076.7</v>
      </c>
      <c r="J723" s="52">
        <f t="shared" si="102"/>
        <v>0</v>
      </c>
      <c r="K723" s="52">
        <f t="shared" si="102"/>
        <v>0</v>
      </c>
      <c r="L723" s="52">
        <f t="shared" si="102"/>
        <v>348</v>
      </c>
      <c r="M723" s="52">
        <f t="shared" si="102"/>
        <v>600000</v>
      </c>
      <c r="N723" s="52">
        <f t="shared" si="102"/>
        <v>0</v>
      </c>
      <c r="O723" s="52">
        <f t="shared" si="102"/>
        <v>0</v>
      </c>
      <c r="P723" s="52">
        <f t="shared" si="102"/>
        <v>381.86</v>
      </c>
      <c r="Q723" s="52">
        <f t="shared" si="102"/>
        <v>800000</v>
      </c>
      <c r="R723" s="52">
        <f t="shared" si="102"/>
        <v>0</v>
      </c>
      <c r="S723" s="52">
        <f t="shared" si="102"/>
        <v>0</v>
      </c>
      <c r="T723" s="52">
        <f t="shared" si="102"/>
        <v>1541.31</v>
      </c>
      <c r="U723" s="52">
        <f t="shared" si="102"/>
        <v>5000000</v>
      </c>
      <c r="V723" s="52">
        <f t="shared" si="102"/>
        <v>100000</v>
      </c>
      <c r="W723" s="52">
        <f t="shared" si="102"/>
        <v>0</v>
      </c>
      <c r="X723" s="52">
        <f>SUM(X717)</f>
        <v>0</v>
      </c>
      <c r="Y723" s="9"/>
      <c r="Z723" s="8"/>
      <c r="AA723" s="8"/>
      <c r="AB723" s="8"/>
      <c r="AC723" s="28"/>
    </row>
    <row r="724" spans="1:29" s="7" customFormat="1" ht="17.25" customHeight="1">
      <c r="A724" s="655" t="s">
        <v>1318</v>
      </c>
      <c r="B724" s="711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9"/>
      <c r="Z724" s="8"/>
      <c r="AA724" s="8"/>
      <c r="AB724" s="8"/>
      <c r="AC724" s="28"/>
    </row>
    <row r="725" spans="1:29" s="405" customFormat="1">
      <c r="A725" s="56">
        <f>A722+1</f>
        <v>567</v>
      </c>
      <c r="B725" s="936" t="s">
        <v>1268</v>
      </c>
      <c r="C725" s="404"/>
      <c r="D725" s="404"/>
      <c r="E725" s="814"/>
      <c r="F725" s="815"/>
      <c r="G725" s="815"/>
      <c r="H725" s="815"/>
      <c r="I725" s="815"/>
      <c r="J725" s="815"/>
      <c r="K725" s="815"/>
      <c r="L725" s="815"/>
      <c r="M725" s="1102">
        <v>845.4</v>
      </c>
      <c r="N725" s="1103" t="s">
        <v>1265</v>
      </c>
      <c r="O725" s="815"/>
      <c r="P725" s="815"/>
      <c r="Q725" s="1102">
        <v>817.7</v>
      </c>
      <c r="R725" s="1103" t="s">
        <v>1265</v>
      </c>
      <c r="S725" s="815"/>
      <c r="T725" s="815"/>
      <c r="U725" s="815"/>
      <c r="V725" s="815"/>
      <c r="W725" s="815"/>
      <c r="X725" s="814"/>
    </row>
    <row r="726" spans="1:29" s="405" customFormat="1">
      <c r="A726" s="403">
        <f>A725+1</f>
        <v>568</v>
      </c>
      <c r="B726" s="936" t="s">
        <v>1269</v>
      </c>
      <c r="C726" s="404" t="s">
        <v>1266</v>
      </c>
      <c r="D726" s="404" t="s">
        <v>1267</v>
      </c>
      <c r="E726" s="814"/>
      <c r="F726" s="1103" t="s">
        <v>1265</v>
      </c>
      <c r="G726" s="815"/>
      <c r="H726" s="1103" t="s">
        <v>1265</v>
      </c>
      <c r="I726" s="815"/>
      <c r="J726" s="1103" t="s">
        <v>1265</v>
      </c>
      <c r="K726" s="815"/>
      <c r="L726" s="815"/>
      <c r="M726" s="815"/>
      <c r="N726" s="815"/>
      <c r="O726" s="815"/>
      <c r="P726" s="815"/>
      <c r="Q726" s="815"/>
      <c r="R726" s="815"/>
      <c r="S726" s="815"/>
      <c r="T726" s="815"/>
      <c r="U726" s="815"/>
      <c r="V726" s="815"/>
      <c r="W726" s="815"/>
      <c r="X726" s="814"/>
    </row>
    <row r="727" spans="1:29" s="405" customFormat="1">
      <c r="A727" s="403">
        <f t="shared" ref="A727:A774" si="103">A726+1</f>
        <v>569</v>
      </c>
      <c r="B727" s="936" t="s">
        <v>1270</v>
      </c>
      <c r="C727" s="404"/>
      <c r="D727" s="404"/>
      <c r="E727" s="814"/>
      <c r="F727" s="815"/>
      <c r="G727" s="815"/>
      <c r="H727" s="815"/>
      <c r="I727" s="815"/>
      <c r="J727" s="815"/>
      <c r="K727" s="815"/>
      <c r="L727" s="815"/>
      <c r="M727" s="1102">
        <v>268.8</v>
      </c>
      <c r="N727" s="1103" t="s">
        <v>1265</v>
      </c>
      <c r="O727" s="815"/>
      <c r="P727" s="815"/>
      <c r="Q727" s="1102">
        <v>359.6</v>
      </c>
      <c r="R727" s="1103" t="s">
        <v>1265</v>
      </c>
      <c r="S727" s="815"/>
      <c r="T727" s="815"/>
      <c r="U727" s="815"/>
      <c r="V727" s="815"/>
      <c r="W727" s="815"/>
      <c r="X727" s="814"/>
    </row>
    <row r="728" spans="1:29" s="405" customFormat="1">
      <c r="A728" s="403">
        <f t="shared" si="103"/>
        <v>570</v>
      </c>
      <c r="B728" s="928" t="s">
        <v>1271</v>
      </c>
      <c r="C728" s="404"/>
      <c r="D728" s="404"/>
      <c r="E728" s="1104" t="s">
        <v>1265</v>
      </c>
      <c r="F728" s="815"/>
      <c r="G728" s="815"/>
      <c r="H728" s="815"/>
      <c r="I728" s="815"/>
      <c r="J728" s="815"/>
      <c r="K728" s="815"/>
      <c r="L728" s="815"/>
      <c r="M728" s="815"/>
      <c r="N728" s="815"/>
      <c r="O728" s="815"/>
      <c r="P728" s="815"/>
      <c r="Q728" s="815"/>
      <c r="R728" s="815"/>
      <c r="S728" s="815"/>
      <c r="T728" s="815"/>
      <c r="U728" s="815"/>
      <c r="V728" s="815"/>
      <c r="W728" s="815"/>
      <c r="X728" s="814"/>
    </row>
    <row r="729" spans="1:29" s="405" customFormat="1">
      <c r="A729" s="403">
        <f t="shared" si="103"/>
        <v>571</v>
      </c>
      <c r="B729" s="928" t="s">
        <v>1272</v>
      </c>
      <c r="C729" s="404"/>
      <c r="D729" s="404"/>
      <c r="E729" s="814"/>
      <c r="F729" s="815"/>
      <c r="G729" s="815"/>
      <c r="H729" s="815"/>
      <c r="I729" s="815"/>
      <c r="J729" s="815"/>
      <c r="K729" s="815"/>
      <c r="L729" s="815"/>
      <c r="M729" s="815"/>
      <c r="N729" s="814"/>
      <c r="O729" s="815"/>
      <c r="P729" s="815"/>
      <c r="Q729" s="1102">
        <v>1686.4</v>
      </c>
      <c r="R729" s="1103" t="s">
        <v>1265</v>
      </c>
      <c r="S729" s="815"/>
      <c r="T729" s="815"/>
      <c r="U729" s="815"/>
      <c r="V729" s="815"/>
      <c r="W729" s="815"/>
      <c r="X729" s="815"/>
    </row>
    <row r="730" spans="1:29" s="405" customFormat="1">
      <c r="A730" s="403">
        <f t="shared" si="103"/>
        <v>572</v>
      </c>
      <c r="B730" s="928" t="s">
        <v>1273</v>
      </c>
      <c r="C730" s="406"/>
      <c r="D730" s="406"/>
      <c r="E730" s="814"/>
      <c r="F730" s="816"/>
      <c r="G730" s="816"/>
      <c r="H730" s="816"/>
      <c r="I730" s="816"/>
      <c r="J730" s="816"/>
      <c r="K730" s="816"/>
      <c r="L730" s="817"/>
      <c r="M730" s="1105">
        <v>1030.8</v>
      </c>
      <c r="N730" s="814" t="s">
        <v>1265</v>
      </c>
      <c r="O730" s="816"/>
      <c r="P730" s="816"/>
      <c r="Q730" s="816"/>
      <c r="R730" s="816"/>
      <c r="S730" s="816"/>
      <c r="T730" s="816"/>
      <c r="U730" s="816"/>
      <c r="V730" s="816"/>
      <c r="W730" s="816"/>
      <c r="X730" s="816"/>
    </row>
    <row r="731" spans="1:29" s="405" customFormat="1">
      <c r="A731" s="403">
        <f t="shared" si="103"/>
        <v>573</v>
      </c>
      <c r="B731" s="928" t="s">
        <v>1274</v>
      </c>
      <c r="C731" s="406"/>
      <c r="D731" s="407"/>
      <c r="E731" s="814"/>
      <c r="F731" s="816"/>
      <c r="G731" s="816"/>
      <c r="H731" s="816"/>
      <c r="I731" s="816"/>
      <c r="J731" s="816"/>
      <c r="K731" s="816"/>
      <c r="L731" s="817"/>
      <c r="M731" s="1105">
        <v>1096.4000000000001</v>
      </c>
      <c r="N731" s="1104" t="s">
        <v>1265</v>
      </c>
      <c r="O731" s="816"/>
      <c r="P731" s="816"/>
      <c r="Q731" s="816"/>
      <c r="R731" s="816"/>
      <c r="S731" s="816"/>
      <c r="T731" s="816"/>
      <c r="U731" s="816"/>
      <c r="V731" s="816"/>
      <c r="W731" s="816"/>
      <c r="X731" s="816"/>
    </row>
    <row r="732" spans="1:29" s="405" customFormat="1">
      <c r="A732" s="403">
        <f t="shared" si="103"/>
        <v>574</v>
      </c>
      <c r="B732" s="928" t="s">
        <v>1275</v>
      </c>
      <c r="C732" s="406"/>
      <c r="D732" s="407"/>
      <c r="E732" s="814"/>
      <c r="F732" s="816"/>
      <c r="G732" s="816"/>
      <c r="H732" s="816"/>
      <c r="I732" s="816"/>
      <c r="J732" s="816"/>
      <c r="K732" s="816"/>
      <c r="L732" s="817"/>
      <c r="M732" s="1105">
        <v>1030.83</v>
      </c>
      <c r="N732" s="1104" t="s">
        <v>1265</v>
      </c>
      <c r="O732" s="816"/>
      <c r="P732" s="816"/>
      <c r="Q732" s="816"/>
      <c r="R732" s="816"/>
      <c r="S732" s="816"/>
      <c r="T732" s="816"/>
      <c r="U732" s="816"/>
      <c r="V732" s="816"/>
      <c r="W732" s="816"/>
      <c r="X732" s="816"/>
    </row>
    <row r="733" spans="1:29" s="405" customFormat="1">
      <c r="A733" s="403">
        <f t="shared" si="103"/>
        <v>575</v>
      </c>
      <c r="B733" s="928" t="s">
        <v>1276</v>
      </c>
      <c r="C733" s="406"/>
      <c r="D733" s="407"/>
      <c r="E733" s="814"/>
      <c r="F733" s="816"/>
      <c r="G733" s="816"/>
      <c r="H733" s="816"/>
      <c r="I733" s="816"/>
      <c r="J733" s="816"/>
      <c r="K733" s="816"/>
      <c r="L733" s="817"/>
      <c r="M733" s="1105">
        <v>1061.0999999999999</v>
      </c>
      <c r="N733" s="1104" t="s">
        <v>1265</v>
      </c>
      <c r="O733" s="816"/>
      <c r="P733" s="816"/>
      <c r="Q733" s="816"/>
      <c r="R733" s="816"/>
      <c r="S733" s="816"/>
      <c r="T733" s="816"/>
      <c r="U733" s="816"/>
      <c r="V733" s="816"/>
      <c r="W733" s="816"/>
      <c r="X733" s="816"/>
    </row>
    <row r="734" spans="1:29" s="405" customFormat="1">
      <c r="A734" s="403">
        <f t="shared" si="103"/>
        <v>576</v>
      </c>
      <c r="B734" s="928" t="s">
        <v>1277</v>
      </c>
      <c r="C734" s="406"/>
      <c r="D734" s="407"/>
      <c r="E734" s="814"/>
      <c r="F734" s="816"/>
      <c r="G734" s="816"/>
      <c r="H734" s="816"/>
      <c r="I734" s="816"/>
      <c r="J734" s="816"/>
      <c r="K734" s="816"/>
      <c r="L734" s="817"/>
      <c r="M734" s="816"/>
      <c r="N734" s="814"/>
      <c r="O734" s="1106">
        <v>1696</v>
      </c>
      <c r="P734" s="1114" t="s">
        <v>1265</v>
      </c>
      <c r="Q734" s="816"/>
      <c r="R734" s="816"/>
      <c r="S734" s="816"/>
      <c r="T734" s="816"/>
      <c r="U734" s="816"/>
      <c r="V734" s="816"/>
      <c r="W734" s="816"/>
      <c r="X734" s="816"/>
    </row>
    <row r="735" spans="1:29" s="405" customFormat="1">
      <c r="A735" s="403">
        <f t="shared" si="103"/>
        <v>577</v>
      </c>
      <c r="B735" s="928" t="s">
        <v>1278</v>
      </c>
      <c r="C735" s="406"/>
      <c r="D735" s="407"/>
      <c r="E735" s="814"/>
      <c r="F735" s="816"/>
      <c r="G735" s="816"/>
      <c r="H735" s="816"/>
      <c r="I735" s="816"/>
      <c r="J735" s="816"/>
      <c r="K735" s="816"/>
      <c r="L735" s="817"/>
      <c r="M735" s="1105">
        <v>1383</v>
      </c>
      <c r="N735" s="1104" t="s">
        <v>1265</v>
      </c>
      <c r="O735" s="816"/>
      <c r="P735" s="816"/>
      <c r="Q735" s="816"/>
      <c r="R735" s="816"/>
      <c r="S735" s="816"/>
      <c r="T735" s="816"/>
      <c r="U735" s="816"/>
      <c r="V735" s="816"/>
      <c r="W735" s="816"/>
      <c r="X735" s="816"/>
    </row>
    <row r="736" spans="1:29" s="405" customFormat="1">
      <c r="A736" s="403">
        <f t="shared" si="103"/>
        <v>578</v>
      </c>
      <c r="B736" s="937" t="s">
        <v>1279</v>
      </c>
      <c r="C736" s="406"/>
      <c r="D736" s="407"/>
      <c r="E736" s="814"/>
      <c r="F736" s="816"/>
      <c r="G736" s="816"/>
      <c r="H736" s="816"/>
      <c r="I736" s="816"/>
      <c r="J736" s="816"/>
      <c r="K736" s="816"/>
      <c r="L736" s="817"/>
      <c r="M736" s="1105">
        <v>375.44</v>
      </c>
      <c r="N736" s="1104" t="s">
        <v>1265</v>
      </c>
      <c r="O736" s="816"/>
      <c r="P736" s="816"/>
      <c r="Q736" s="1105">
        <v>486.4</v>
      </c>
      <c r="R736" s="1114" t="s">
        <v>1265</v>
      </c>
      <c r="S736" s="816"/>
      <c r="T736" s="816"/>
      <c r="U736" s="816"/>
      <c r="V736" s="816"/>
      <c r="W736" s="816"/>
      <c r="X736" s="816"/>
    </row>
    <row r="737" spans="1:24" s="405" customFormat="1">
      <c r="A737" s="403">
        <f t="shared" si="103"/>
        <v>579</v>
      </c>
      <c r="B737" s="936" t="s">
        <v>1280</v>
      </c>
      <c r="C737" s="406"/>
      <c r="D737" s="407"/>
      <c r="E737" s="814"/>
      <c r="F737" s="816"/>
      <c r="G737" s="816"/>
      <c r="H737" s="816"/>
      <c r="I737" s="816"/>
      <c r="J737" s="816"/>
      <c r="K737" s="816"/>
      <c r="L737" s="817"/>
      <c r="M737" s="1105">
        <v>324.27</v>
      </c>
      <c r="N737" s="1104" t="s">
        <v>1265</v>
      </c>
      <c r="O737" s="816"/>
      <c r="P737" s="816"/>
      <c r="Q737" s="1105">
        <v>712.14</v>
      </c>
      <c r="R737" s="1114" t="s">
        <v>1265</v>
      </c>
      <c r="S737" s="1105">
        <v>68.400000000000006</v>
      </c>
      <c r="T737" s="1114" t="s">
        <v>1265</v>
      </c>
      <c r="U737" s="816"/>
      <c r="V737" s="816"/>
      <c r="W737" s="816"/>
      <c r="X737" s="816"/>
    </row>
    <row r="738" spans="1:24" s="405" customFormat="1">
      <c r="A738" s="403">
        <f t="shared" si="103"/>
        <v>580</v>
      </c>
      <c r="B738" s="928" t="s">
        <v>1281</v>
      </c>
      <c r="C738" s="406" t="s">
        <v>1266</v>
      </c>
      <c r="D738" s="406" t="str">
        <f>C738</f>
        <v xml:space="preserve">по проекту </v>
      </c>
      <c r="E738" s="1104" t="s">
        <v>1265</v>
      </c>
      <c r="F738" s="816"/>
      <c r="G738" s="816"/>
      <c r="H738" s="816"/>
      <c r="I738" s="816"/>
      <c r="J738" s="816"/>
      <c r="K738" s="816"/>
      <c r="L738" s="817"/>
      <c r="M738" s="816"/>
      <c r="N738" s="814"/>
      <c r="O738" s="816"/>
      <c r="P738" s="816"/>
      <c r="Q738" s="816"/>
      <c r="R738" s="816"/>
      <c r="S738" s="816"/>
      <c r="T738" s="816"/>
      <c r="U738" s="816"/>
      <c r="V738" s="816"/>
      <c r="W738" s="816"/>
      <c r="X738" s="1114" t="s">
        <v>1265</v>
      </c>
    </row>
    <row r="739" spans="1:24" s="405" customFormat="1">
      <c r="A739" s="403">
        <f t="shared" si="103"/>
        <v>581</v>
      </c>
      <c r="B739" s="936" t="s">
        <v>1282</v>
      </c>
      <c r="C739" s="406"/>
      <c r="D739" s="406"/>
      <c r="E739" s="814"/>
      <c r="F739" s="816"/>
      <c r="G739" s="816"/>
      <c r="H739" s="816"/>
      <c r="I739" s="816"/>
      <c r="J739" s="816"/>
      <c r="K739" s="816"/>
      <c r="L739" s="817"/>
      <c r="M739" s="1105">
        <v>772</v>
      </c>
      <c r="N739" s="1104" t="s">
        <v>1265</v>
      </c>
      <c r="O739" s="816"/>
      <c r="P739" s="816"/>
      <c r="Q739" s="816"/>
      <c r="R739" s="816"/>
      <c r="S739" s="816"/>
      <c r="T739" s="816"/>
      <c r="U739" s="816"/>
      <c r="V739" s="816"/>
      <c r="W739" s="816"/>
      <c r="X739" s="816"/>
    </row>
    <row r="740" spans="1:24" s="405" customFormat="1">
      <c r="A740" s="403">
        <f t="shared" si="103"/>
        <v>582</v>
      </c>
      <c r="B740" s="936" t="s">
        <v>1283</v>
      </c>
      <c r="C740" s="406" t="s">
        <v>1266</v>
      </c>
      <c r="D740" s="406" t="str">
        <f>C740</f>
        <v xml:space="preserve">по проекту </v>
      </c>
      <c r="E740" s="1104" t="s">
        <v>1265</v>
      </c>
      <c r="F740" s="816"/>
      <c r="G740" s="816"/>
      <c r="H740" s="816"/>
      <c r="I740" s="816"/>
      <c r="J740" s="816"/>
      <c r="K740" s="816"/>
      <c r="L740" s="817"/>
      <c r="M740" s="816"/>
      <c r="N740" s="814"/>
      <c r="O740" s="816"/>
      <c r="P740" s="816"/>
      <c r="Q740" s="816"/>
      <c r="R740" s="816"/>
      <c r="S740" s="816"/>
      <c r="T740" s="816"/>
      <c r="U740" s="816"/>
      <c r="V740" s="816"/>
      <c r="W740" s="816"/>
      <c r="X740" s="1114" t="s">
        <v>1265</v>
      </c>
    </row>
    <row r="741" spans="1:24" s="400" customFormat="1" ht="13.5" customHeight="1">
      <c r="A741" s="403">
        <f t="shared" si="103"/>
        <v>583</v>
      </c>
      <c r="B741" s="936" t="s">
        <v>1284</v>
      </c>
      <c r="C741" s="395"/>
      <c r="D741" s="406"/>
      <c r="E741" s="819"/>
      <c r="F741" s="820"/>
      <c r="G741" s="820"/>
      <c r="H741" s="820"/>
      <c r="I741" s="820"/>
      <c r="J741" s="820"/>
      <c r="K741" s="820"/>
      <c r="L741" s="821"/>
      <c r="M741" s="1107">
        <v>765</v>
      </c>
      <c r="N741" s="1112" t="s">
        <v>1265</v>
      </c>
      <c r="O741" s="820"/>
      <c r="P741" s="820"/>
      <c r="Q741" s="820"/>
      <c r="R741" s="820"/>
      <c r="S741" s="820"/>
      <c r="T741" s="823"/>
      <c r="U741" s="820"/>
      <c r="V741" s="820"/>
      <c r="W741" s="820"/>
      <c r="X741" s="820"/>
    </row>
    <row r="742" spans="1:24" s="405" customFormat="1">
      <c r="A742" s="403">
        <f t="shared" si="103"/>
        <v>584</v>
      </c>
      <c r="B742" s="938" t="s">
        <v>1285</v>
      </c>
      <c r="C742" s="175" t="s">
        <v>1266</v>
      </c>
      <c r="D742" s="406" t="str">
        <f>C742</f>
        <v xml:space="preserve">по проекту </v>
      </c>
      <c r="E742" s="1110" t="s">
        <v>1265</v>
      </c>
      <c r="F742" s="825"/>
      <c r="G742" s="825"/>
      <c r="H742" s="825"/>
      <c r="I742" s="825"/>
      <c r="J742" s="825"/>
      <c r="K742" s="825"/>
      <c r="L742" s="825"/>
      <c r="M742" s="825"/>
      <c r="N742" s="824"/>
      <c r="O742" s="824"/>
      <c r="P742" s="825"/>
      <c r="Q742" s="825"/>
      <c r="R742" s="825"/>
      <c r="S742" s="825"/>
      <c r="T742" s="825"/>
      <c r="U742" s="825"/>
      <c r="V742" s="825"/>
      <c r="W742" s="825"/>
      <c r="X742" s="1110" t="s">
        <v>1265</v>
      </c>
    </row>
    <row r="743" spans="1:24" s="405" customFormat="1">
      <c r="A743" s="403">
        <f t="shared" si="103"/>
        <v>585</v>
      </c>
      <c r="B743" s="939" t="s">
        <v>1286</v>
      </c>
      <c r="C743" s="175"/>
      <c r="D743" s="406"/>
      <c r="E743" s="825"/>
      <c r="F743" s="825"/>
      <c r="G743" s="825"/>
      <c r="H743" s="825"/>
      <c r="I743" s="825"/>
      <c r="J743" s="825"/>
      <c r="K743" s="825"/>
      <c r="L743" s="825"/>
      <c r="M743" s="1106">
        <v>765</v>
      </c>
      <c r="N743" s="1110" t="s">
        <v>1265</v>
      </c>
      <c r="O743" s="824"/>
      <c r="P743" s="825"/>
      <c r="Q743" s="825"/>
      <c r="R743" s="825"/>
      <c r="S743" s="825"/>
      <c r="T743" s="825"/>
      <c r="U743" s="825"/>
      <c r="V743" s="825"/>
      <c r="W743" s="825"/>
      <c r="X743" s="825"/>
    </row>
    <row r="744" spans="1:24" s="405" customFormat="1">
      <c r="A744" s="403">
        <f t="shared" si="103"/>
        <v>586</v>
      </c>
      <c r="B744" s="940" t="s">
        <v>1287</v>
      </c>
      <c r="C744" s="175"/>
      <c r="D744" s="406"/>
      <c r="E744" s="825"/>
      <c r="F744" s="825"/>
      <c r="G744" s="825"/>
      <c r="H744" s="825"/>
      <c r="I744" s="825"/>
      <c r="J744" s="825"/>
      <c r="K744" s="825"/>
      <c r="L744" s="825"/>
      <c r="M744" s="1106">
        <v>765</v>
      </c>
      <c r="N744" s="1110" t="s">
        <v>1265</v>
      </c>
      <c r="O744" s="824"/>
      <c r="P744" s="825"/>
      <c r="Q744" s="825"/>
      <c r="R744" s="825"/>
      <c r="S744" s="825"/>
      <c r="T744" s="825"/>
      <c r="U744" s="825"/>
      <c r="V744" s="825"/>
      <c r="W744" s="825"/>
      <c r="X744" s="825"/>
    </row>
    <row r="745" spans="1:24" s="405" customFormat="1">
      <c r="A745" s="403">
        <f t="shared" si="103"/>
        <v>587</v>
      </c>
      <c r="B745" s="940" t="s">
        <v>1288</v>
      </c>
      <c r="C745" s="175" t="s">
        <v>1266</v>
      </c>
      <c r="D745" s="406" t="str">
        <f>C745</f>
        <v xml:space="preserve">по проекту </v>
      </c>
      <c r="E745" s="1110" t="s">
        <v>1265</v>
      </c>
      <c r="F745" s="825"/>
      <c r="G745" s="825"/>
      <c r="H745" s="825"/>
      <c r="I745" s="825"/>
      <c r="J745" s="825"/>
      <c r="K745" s="825"/>
      <c r="L745" s="825"/>
      <c r="M745" s="825"/>
      <c r="N745" s="824"/>
      <c r="O745" s="824"/>
      <c r="P745" s="825"/>
      <c r="Q745" s="825"/>
      <c r="R745" s="825"/>
      <c r="S745" s="825"/>
      <c r="T745" s="825"/>
      <c r="U745" s="825"/>
      <c r="V745" s="825"/>
      <c r="W745" s="825"/>
      <c r="X745" s="1110" t="s">
        <v>1265</v>
      </c>
    </row>
    <row r="746" spans="1:24" s="405" customFormat="1">
      <c r="A746" s="403">
        <f t="shared" si="103"/>
        <v>588</v>
      </c>
      <c r="B746" s="940" t="s">
        <v>1289</v>
      </c>
      <c r="C746" s="175"/>
      <c r="D746" s="406"/>
      <c r="E746" s="825"/>
      <c r="F746" s="825"/>
      <c r="G746" s="825"/>
      <c r="H746" s="825"/>
      <c r="I746" s="825"/>
      <c r="J746" s="825"/>
      <c r="K746" s="825"/>
      <c r="L746" s="825"/>
      <c r="M746" s="1106">
        <v>782</v>
      </c>
      <c r="N746" s="1110" t="s">
        <v>1265</v>
      </c>
      <c r="O746" s="824"/>
      <c r="P746" s="825"/>
      <c r="Q746" s="825"/>
      <c r="R746" s="825"/>
      <c r="S746" s="825"/>
      <c r="T746" s="825"/>
      <c r="U746" s="825"/>
      <c r="V746" s="825"/>
      <c r="W746" s="825"/>
      <c r="X746" s="824"/>
    </row>
    <row r="747" spans="1:24" s="405" customFormat="1">
      <c r="A747" s="403">
        <f t="shared" si="103"/>
        <v>589</v>
      </c>
      <c r="B747" s="939" t="s">
        <v>1290</v>
      </c>
      <c r="C747" s="175" t="s">
        <v>1266</v>
      </c>
      <c r="D747" s="406" t="str">
        <f>C747</f>
        <v xml:space="preserve">по проекту </v>
      </c>
      <c r="E747" s="1110" t="s">
        <v>1265</v>
      </c>
      <c r="F747" s="825"/>
      <c r="G747" s="825"/>
      <c r="H747" s="825"/>
      <c r="I747" s="825"/>
      <c r="J747" s="825"/>
      <c r="K747" s="825"/>
      <c r="L747" s="825"/>
      <c r="M747" s="818"/>
      <c r="N747" s="824"/>
      <c r="O747" s="824"/>
      <c r="P747" s="825"/>
      <c r="Q747" s="825"/>
      <c r="R747" s="825"/>
      <c r="S747" s="825"/>
      <c r="T747" s="825"/>
      <c r="U747" s="825"/>
      <c r="V747" s="825"/>
      <c r="W747" s="825"/>
      <c r="X747" s="1110" t="s">
        <v>1265</v>
      </c>
    </row>
    <row r="748" spans="1:24" s="405" customFormat="1" ht="12.75" customHeight="1">
      <c r="A748" s="411">
        <f t="shared" si="103"/>
        <v>590</v>
      </c>
      <c r="B748" s="941" t="s">
        <v>1291</v>
      </c>
      <c r="C748" s="175"/>
      <c r="D748" s="406"/>
      <c r="E748" s="826"/>
      <c r="F748" s="826"/>
      <c r="G748" s="826"/>
      <c r="H748" s="826"/>
      <c r="I748" s="826"/>
      <c r="J748" s="826"/>
      <c r="K748" s="826"/>
      <c r="L748" s="826"/>
      <c r="M748" s="1108">
        <v>962</v>
      </c>
      <c r="N748" s="1113" t="s">
        <v>1265</v>
      </c>
      <c r="O748" s="826"/>
      <c r="P748" s="826"/>
      <c r="Q748" s="826"/>
      <c r="R748" s="826"/>
      <c r="S748" s="826"/>
      <c r="T748" s="826"/>
      <c r="U748" s="826"/>
      <c r="V748" s="826"/>
      <c r="W748" s="826"/>
      <c r="X748" s="826"/>
    </row>
    <row r="749" spans="1:24" s="400" customFormat="1" ht="12.75" customHeight="1">
      <c r="A749" s="411">
        <f t="shared" si="103"/>
        <v>591</v>
      </c>
      <c r="B749" s="940" t="s">
        <v>1292</v>
      </c>
      <c r="C749" s="415"/>
      <c r="D749" s="406"/>
      <c r="E749" s="826"/>
      <c r="F749" s="826"/>
      <c r="G749" s="826"/>
      <c r="H749" s="826"/>
      <c r="I749" s="826"/>
      <c r="J749" s="826"/>
      <c r="K749" s="826"/>
      <c r="L749" s="826"/>
      <c r="M749" s="1108">
        <v>906.9</v>
      </c>
      <c r="N749" s="1113" t="s">
        <v>1265</v>
      </c>
      <c r="O749" s="826"/>
      <c r="P749" s="826"/>
      <c r="Q749" s="826"/>
      <c r="R749" s="826"/>
      <c r="S749" s="826"/>
      <c r="T749" s="826"/>
      <c r="U749" s="826"/>
      <c r="V749" s="826"/>
      <c r="W749" s="826"/>
      <c r="X749" s="826"/>
    </row>
    <row r="750" spans="1:24" s="405" customFormat="1">
      <c r="A750" s="403">
        <f t="shared" si="103"/>
        <v>592</v>
      </c>
      <c r="B750" s="940" t="s">
        <v>1293</v>
      </c>
      <c r="C750" s="175"/>
      <c r="D750" s="406"/>
      <c r="E750" s="829"/>
      <c r="F750" s="829"/>
      <c r="G750" s="829"/>
      <c r="H750" s="829"/>
      <c r="I750" s="829"/>
      <c r="J750" s="829"/>
      <c r="K750" s="829"/>
      <c r="L750" s="829"/>
      <c r="M750" s="1106">
        <v>842.4</v>
      </c>
      <c r="N750" s="1111" t="s">
        <v>1265</v>
      </c>
      <c r="O750" s="830"/>
      <c r="P750" s="829"/>
      <c r="Q750" s="1109">
        <v>1252</v>
      </c>
      <c r="R750" s="1111" t="s">
        <v>1265</v>
      </c>
      <c r="S750" s="829"/>
      <c r="T750" s="829"/>
      <c r="U750" s="829"/>
      <c r="V750" s="829"/>
      <c r="W750" s="829"/>
      <c r="X750" s="829"/>
    </row>
    <row r="751" spans="1:24" s="405" customFormat="1">
      <c r="A751" s="403">
        <f t="shared" si="103"/>
        <v>593</v>
      </c>
      <c r="B751" s="940" t="s">
        <v>1294</v>
      </c>
      <c r="C751" s="175"/>
      <c r="D751" s="406"/>
      <c r="E751" s="829"/>
      <c r="F751" s="829"/>
      <c r="G751" s="829"/>
      <c r="H751" s="829"/>
      <c r="I751" s="829"/>
      <c r="J751" s="829"/>
      <c r="K751" s="829"/>
      <c r="L751" s="829"/>
      <c r="M751" s="1106">
        <v>232.2</v>
      </c>
      <c r="N751" s="1111" t="s">
        <v>1265</v>
      </c>
      <c r="O751" s="771"/>
      <c r="P751" s="831"/>
      <c r="Q751" s="1109">
        <v>288</v>
      </c>
      <c r="R751" s="1111" t="s">
        <v>1265</v>
      </c>
      <c r="S751" s="829"/>
      <c r="T751" s="829"/>
      <c r="U751" s="829"/>
      <c r="V751" s="829"/>
      <c r="W751" s="829"/>
      <c r="X751" s="829"/>
    </row>
    <row r="752" spans="1:24" s="405" customFormat="1">
      <c r="A752" s="403">
        <f t="shared" si="103"/>
        <v>594</v>
      </c>
      <c r="B752" s="940" t="s">
        <v>1295</v>
      </c>
      <c r="C752" s="175"/>
      <c r="D752" s="406"/>
      <c r="E752" s="829"/>
      <c r="F752" s="829"/>
      <c r="G752" s="829"/>
      <c r="H752" s="829"/>
      <c r="I752" s="829"/>
      <c r="J752" s="829"/>
      <c r="K752" s="829"/>
      <c r="L752" s="829"/>
      <c r="M752" s="1106">
        <v>234.5</v>
      </c>
      <c r="N752" s="1111" t="s">
        <v>1265</v>
      </c>
      <c r="O752" s="771"/>
      <c r="P752" s="831"/>
      <c r="Q752" s="1109">
        <v>288</v>
      </c>
      <c r="R752" s="1111" t="s">
        <v>1265</v>
      </c>
      <c r="S752" s="829"/>
      <c r="T752" s="829"/>
      <c r="U752" s="829"/>
      <c r="V752" s="829"/>
      <c r="W752" s="829"/>
      <c r="X752" s="829"/>
    </row>
    <row r="753" spans="1:24" s="405" customFormat="1">
      <c r="A753" s="403">
        <f t="shared" si="103"/>
        <v>595</v>
      </c>
      <c r="B753" s="938" t="s">
        <v>1296</v>
      </c>
      <c r="C753" s="175"/>
      <c r="D753" s="406"/>
      <c r="E753" s="829"/>
      <c r="F753" s="829"/>
      <c r="G753" s="829"/>
      <c r="H753" s="829"/>
      <c r="I753" s="829"/>
      <c r="J753" s="829"/>
      <c r="K753" s="829"/>
      <c r="L753" s="829"/>
      <c r="M753" s="818"/>
      <c r="N753" s="830"/>
      <c r="O753" s="1109">
        <v>892</v>
      </c>
      <c r="P753" s="1059" t="s">
        <v>1265</v>
      </c>
      <c r="Q753" s="1109"/>
      <c r="R753" s="829"/>
      <c r="S753" s="829"/>
      <c r="T753" s="829"/>
      <c r="U753" s="829"/>
      <c r="V753" s="829"/>
      <c r="W753" s="829"/>
      <c r="X753" s="829"/>
    </row>
    <row r="754" spans="1:24" s="405" customFormat="1">
      <c r="A754" s="403">
        <f t="shared" si="103"/>
        <v>596</v>
      </c>
      <c r="B754" s="938" t="s">
        <v>1297</v>
      </c>
      <c r="C754" s="175"/>
      <c r="D754" s="406"/>
      <c r="E754" s="829"/>
      <c r="F754" s="829"/>
      <c r="G754" s="829"/>
      <c r="H754" s="829"/>
      <c r="I754" s="829"/>
      <c r="J754" s="829"/>
      <c r="K754" s="829"/>
      <c r="L754" s="829"/>
      <c r="M754" s="1106">
        <v>1211.8</v>
      </c>
      <c r="N754" s="1111" t="s">
        <v>1265</v>
      </c>
      <c r="O754" s="771"/>
      <c r="P754" s="831"/>
      <c r="Q754" s="771"/>
      <c r="R754" s="829"/>
      <c r="S754" s="829"/>
      <c r="T754" s="829"/>
      <c r="U754" s="829"/>
      <c r="V754" s="829"/>
      <c r="W754" s="829"/>
      <c r="X754" s="829"/>
    </row>
    <row r="755" spans="1:24" s="405" customFormat="1">
      <c r="A755" s="403">
        <f t="shared" si="103"/>
        <v>597</v>
      </c>
      <c r="B755" s="938" t="s">
        <v>1298</v>
      </c>
      <c r="C755" s="175" t="s">
        <v>1266</v>
      </c>
      <c r="D755" s="406" t="str">
        <f>C755</f>
        <v xml:space="preserve">по проекту </v>
      </c>
      <c r="E755" s="829"/>
      <c r="F755" s="829"/>
      <c r="G755" s="829"/>
      <c r="H755" s="1111" t="s">
        <v>1265</v>
      </c>
      <c r="I755" s="829"/>
      <c r="J755" s="829"/>
      <c r="K755" s="829"/>
      <c r="L755" s="829"/>
      <c r="M755" s="818"/>
      <c r="N755" s="830"/>
      <c r="O755" s="771"/>
      <c r="P755" s="831"/>
      <c r="Q755" s="771"/>
      <c r="R755" s="829"/>
      <c r="S755" s="829"/>
      <c r="T755" s="829"/>
      <c r="U755" s="829"/>
      <c r="V755" s="829"/>
      <c r="W755" s="829"/>
      <c r="X755" s="829"/>
    </row>
    <row r="756" spans="1:24" s="405" customFormat="1">
      <c r="A756" s="403">
        <f t="shared" si="103"/>
        <v>598</v>
      </c>
      <c r="B756" s="938" t="s">
        <v>1299</v>
      </c>
      <c r="C756" s="175"/>
      <c r="D756" s="406"/>
      <c r="E756" s="829"/>
      <c r="F756" s="829"/>
      <c r="G756" s="829"/>
      <c r="H756" s="829"/>
      <c r="I756" s="829"/>
      <c r="J756" s="829"/>
      <c r="K756" s="829"/>
      <c r="L756" s="829"/>
      <c r="M756" s="1106">
        <v>347.5</v>
      </c>
      <c r="N756" s="1111" t="s">
        <v>1265</v>
      </c>
      <c r="O756" s="771"/>
      <c r="P756" s="831"/>
      <c r="Q756" s="771"/>
      <c r="R756" s="829"/>
      <c r="S756" s="829"/>
      <c r="T756" s="829"/>
      <c r="U756" s="829"/>
      <c r="V756" s="829"/>
      <c r="W756" s="829"/>
      <c r="X756" s="829"/>
    </row>
    <row r="757" spans="1:24" s="405" customFormat="1">
      <c r="A757" s="403">
        <f t="shared" si="103"/>
        <v>599</v>
      </c>
      <c r="B757" s="938" t="s">
        <v>1300</v>
      </c>
      <c r="C757" s="175"/>
      <c r="D757" s="406"/>
      <c r="E757" s="829"/>
      <c r="F757" s="829"/>
      <c r="G757" s="829"/>
      <c r="H757" s="829"/>
      <c r="I757" s="829"/>
      <c r="J757" s="829"/>
      <c r="K757" s="829"/>
      <c r="L757" s="829"/>
      <c r="M757" s="1109">
        <v>348</v>
      </c>
      <c r="N757" s="1111" t="s">
        <v>1265</v>
      </c>
      <c r="O757" s="771"/>
      <c r="P757" s="831"/>
      <c r="Q757" s="771"/>
      <c r="R757" s="829"/>
      <c r="S757" s="829"/>
      <c r="T757" s="829"/>
      <c r="U757" s="829"/>
      <c r="V757" s="829"/>
      <c r="W757" s="829"/>
      <c r="X757" s="829"/>
    </row>
    <row r="758" spans="1:24" s="405" customFormat="1">
      <c r="A758" s="403">
        <f t="shared" si="103"/>
        <v>600</v>
      </c>
      <c r="B758" s="940" t="s">
        <v>1301</v>
      </c>
      <c r="C758" s="175"/>
      <c r="D758" s="406"/>
      <c r="E758" s="829"/>
      <c r="F758" s="829"/>
      <c r="G758" s="829"/>
      <c r="H758" s="829"/>
      <c r="I758" s="829"/>
      <c r="J758" s="829"/>
      <c r="K758" s="829"/>
      <c r="L758" s="829"/>
      <c r="M758" s="1109">
        <v>302.5</v>
      </c>
      <c r="N758" s="1111" t="s">
        <v>1265</v>
      </c>
      <c r="O758" s="771"/>
      <c r="P758" s="831"/>
      <c r="Q758" s="1109">
        <v>336.64</v>
      </c>
      <c r="R758" s="1111" t="s">
        <v>1265</v>
      </c>
      <c r="S758" s="829"/>
      <c r="T758" s="829"/>
      <c r="U758" s="829"/>
      <c r="V758" s="829"/>
      <c r="W758" s="829"/>
      <c r="X758" s="829"/>
    </row>
    <row r="759" spans="1:24" s="405" customFormat="1">
      <c r="A759" s="403">
        <f t="shared" si="103"/>
        <v>601</v>
      </c>
      <c r="B759" s="941" t="s">
        <v>1302</v>
      </c>
      <c r="C759" s="175"/>
      <c r="D759" s="406"/>
      <c r="E759" s="829"/>
      <c r="F759" s="829"/>
      <c r="G759" s="829"/>
      <c r="H759" s="829"/>
      <c r="I759" s="829"/>
      <c r="J759" s="829"/>
      <c r="K759" s="829"/>
      <c r="L759" s="829"/>
      <c r="M759" s="771"/>
      <c r="N759" s="830"/>
      <c r="O759" s="771"/>
      <c r="P759" s="831"/>
      <c r="Q759" s="1109">
        <v>408</v>
      </c>
      <c r="R759" s="1111" t="s">
        <v>1265</v>
      </c>
      <c r="S759" s="829"/>
      <c r="T759" s="829"/>
      <c r="U759" s="829"/>
      <c r="V759" s="829"/>
      <c r="W759" s="829"/>
      <c r="X759" s="830"/>
    </row>
    <row r="760" spans="1:24" s="405" customFormat="1">
      <c r="A760" s="403">
        <f t="shared" si="103"/>
        <v>602</v>
      </c>
      <c r="B760" s="940" t="s">
        <v>1303</v>
      </c>
      <c r="C760" s="175" t="s">
        <v>1266</v>
      </c>
      <c r="D760" s="406" t="str">
        <f>C760</f>
        <v xml:space="preserve">по проекту </v>
      </c>
      <c r="E760" s="1111" t="s">
        <v>1265</v>
      </c>
      <c r="F760" s="829"/>
      <c r="G760" s="829"/>
      <c r="H760" s="1111" t="s">
        <v>1265</v>
      </c>
      <c r="I760" s="830"/>
      <c r="J760" s="1111" t="s">
        <v>1265</v>
      </c>
      <c r="K760" s="830"/>
      <c r="L760" s="830"/>
      <c r="M760" s="771"/>
      <c r="N760" s="830"/>
      <c r="O760" s="771"/>
      <c r="P760" s="831"/>
      <c r="Q760" s="771"/>
      <c r="R760" s="829"/>
      <c r="S760" s="829"/>
      <c r="T760" s="829"/>
      <c r="U760" s="829"/>
      <c r="V760" s="829"/>
      <c r="W760" s="829"/>
      <c r="X760" s="1111" t="s">
        <v>1265</v>
      </c>
    </row>
    <row r="761" spans="1:24" s="405" customFormat="1">
      <c r="A761" s="403">
        <f t="shared" si="103"/>
        <v>603</v>
      </c>
      <c r="B761" s="940" t="s">
        <v>1304</v>
      </c>
      <c r="C761" s="175"/>
      <c r="D761" s="406"/>
      <c r="E761" s="829"/>
      <c r="F761" s="829"/>
      <c r="G761" s="829"/>
      <c r="H761" s="829"/>
      <c r="I761" s="829"/>
      <c r="J761" s="829"/>
      <c r="K761" s="829"/>
      <c r="L761" s="829"/>
      <c r="M761" s="831"/>
      <c r="N761" s="830"/>
      <c r="O761" s="771"/>
      <c r="P761" s="831"/>
      <c r="Q761" s="771"/>
      <c r="R761" s="829"/>
      <c r="S761" s="829"/>
      <c r="T761" s="829"/>
      <c r="U761" s="829"/>
      <c r="V761" s="829"/>
      <c r="W761" s="829"/>
      <c r="X761" s="830"/>
    </row>
    <row r="762" spans="1:24" s="405" customFormat="1">
      <c r="A762" s="403">
        <f t="shared" si="103"/>
        <v>604</v>
      </c>
      <c r="B762" s="938" t="s">
        <v>1305</v>
      </c>
      <c r="C762" s="175"/>
      <c r="D762" s="406"/>
      <c r="E762" s="829"/>
      <c r="F762" s="829"/>
      <c r="G762" s="829"/>
      <c r="H762" s="829"/>
      <c r="I762" s="829"/>
      <c r="J762" s="829"/>
      <c r="K762" s="829"/>
      <c r="L762" s="829"/>
      <c r="M762" s="831"/>
      <c r="N762" s="830"/>
      <c r="O762" s="771"/>
      <c r="P762" s="831"/>
      <c r="Q762" s="1109">
        <v>414.8</v>
      </c>
      <c r="R762" s="1111" t="s">
        <v>1265</v>
      </c>
      <c r="S762" s="829"/>
      <c r="T762" s="829"/>
      <c r="U762" s="829"/>
      <c r="V762" s="829"/>
      <c r="W762" s="829"/>
      <c r="X762" s="830"/>
    </row>
    <row r="763" spans="1:24" s="405" customFormat="1">
      <c r="A763" s="403">
        <f t="shared" si="103"/>
        <v>605</v>
      </c>
      <c r="B763" s="940" t="s">
        <v>1306</v>
      </c>
      <c r="C763" s="175" t="s">
        <v>1266</v>
      </c>
      <c r="D763" s="406" t="str">
        <f>C763</f>
        <v xml:space="preserve">по проекту </v>
      </c>
      <c r="E763" s="829"/>
      <c r="F763" s="1111" t="s">
        <v>1265</v>
      </c>
      <c r="G763" s="830"/>
      <c r="H763" s="1111" t="s">
        <v>1265</v>
      </c>
      <c r="I763" s="830"/>
      <c r="J763" s="1111" t="s">
        <v>1265</v>
      </c>
      <c r="K763" s="829"/>
      <c r="L763" s="829"/>
      <c r="M763" s="831"/>
      <c r="N763" s="830"/>
      <c r="O763" s="771"/>
      <c r="P763" s="831"/>
      <c r="Q763" s="771"/>
      <c r="R763" s="829"/>
      <c r="S763" s="829"/>
      <c r="T763" s="829"/>
      <c r="U763" s="829"/>
      <c r="V763" s="829"/>
      <c r="W763" s="829"/>
      <c r="X763" s="830"/>
    </row>
    <row r="764" spans="1:24" s="405" customFormat="1">
      <c r="A764" s="403">
        <f t="shared" si="103"/>
        <v>606</v>
      </c>
      <c r="B764" s="940" t="s">
        <v>1307</v>
      </c>
      <c r="C764" s="175" t="s">
        <v>1266</v>
      </c>
      <c r="D764" s="406" t="str">
        <f>C764</f>
        <v xml:space="preserve">по проекту </v>
      </c>
      <c r="E764" s="1111" t="s">
        <v>1265</v>
      </c>
      <c r="F764" s="829"/>
      <c r="G764" s="829"/>
      <c r="H764" s="829"/>
      <c r="I764" s="829"/>
      <c r="J764" s="829"/>
      <c r="K764" s="829"/>
      <c r="L764" s="829"/>
      <c r="M764" s="1109">
        <v>765.45</v>
      </c>
      <c r="N764" s="1111" t="s">
        <v>1265</v>
      </c>
      <c r="O764" s="771"/>
      <c r="P764" s="831"/>
      <c r="Q764" s="771"/>
      <c r="R764" s="829"/>
      <c r="S764" s="829"/>
      <c r="T764" s="829"/>
      <c r="U764" s="829"/>
      <c r="V764" s="829"/>
      <c r="W764" s="829"/>
      <c r="X764" s="1111" t="s">
        <v>1265</v>
      </c>
    </row>
    <row r="765" spans="1:24" s="405" customFormat="1">
      <c r="A765" s="403">
        <f t="shared" si="103"/>
        <v>607</v>
      </c>
      <c r="B765" s="940" t="s">
        <v>1308</v>
      </c>
      <c r="C765" s="175" t="s">
        <v>1266</v>
      </c>
      <c r="D765" s="406" t="str">
        <f>C765</f>
        <v xml:space="preserve">по проекту </v>
      </c>
      <c r="E765" s="1111" t="s">
        <v>1265</v>
      </c>
      <c r="F765" s="1111" t="s">
        <v>1265</v>
      </c>
      <c r="G765" s="830"/>
      <c r="H765" s="1111" t="s">
        <v>1265</v>
      </c>
      <c r="I765" s="830"/>
      <c r="J765" s="830"/>
      <c r="K765" s="830"/>
      <c r="L765" s="830"/>
      <c r="M765" s="771"/>
      <c r="N765" s="830"/>
      <c r="O765" s="771"/>
      <c r="P765" s="831"/>
      <c r="Q765" s="771"/>
      <c r="R765" s="829"/>
      <c r="S765" s="829"/>
      <c r="T765" s="829"/>
      <c r="U765" s="829"/>
      <c r="V765" s="829"/>
      <c r="W765" s="829"/>
      <c r="X765" s="1111" t="s">
        <v>1265</v>
      </c>
    </row>
    <row r="766" spans="1:24" s="405" customFormat="1">
      <c r="A766" s="403">
        <f t="shared" si="103"/>
        <v>608</v>
      </c>
      <c r="B766" s="938" t="s">
        <v>1309</v>
      </c>
      <c r="C766" s="175"/>
      <c r="D766" s="406"/>
      <c r="E766" s="830"/>
      <c r="F766" s="830"/>
      <c r="G766" s="830"/>
      <c r="H766" s="830"/>
      <c r="I766" s="830"/>
      <c r="J766" s="830"/>
      <c r="K766" s="830"/>
      <c r="L766" s="830"/>
      <c r="M766" s="1109">
        <v>291.60000000000002</v>
      </c>
      <c r="N766" s="1111" t="s">
        <v>1265</v>
      </c>
      <c r="O766" s="771"/>
      <c r="P766" s="831"/>
      <c r="Q766" s="771"/>
      <c r="R766" s="829"/>
      <c r="S766" s="829"/>
      <c r="T766" s="829"/>
      <c r="U766" s="829"/>
      <c r="V766" s="829"/>
      <c r="W766" s="829"/>
      <c r="X766" s="830"/>
    </row>
    <row r="767" spans="1:24" s="405" customFormat="1">
      <c r="A767" s="403">
        <f t="shared" si="103"/>
        <v>609</v>
      </c>
      <c r="B767" s="938" t="s">
        <v>1310</v>
      </c>
      <c r="C767" s="175" t="s">
        <v>1266</v>
      </c>
      <c r="D767" s="406" t="str">
        <f>C767</f>
        <v xml:space="preserve">по проекту </v>
      </c>
      <c r="E767" s="1111" t="s">
        <v>1265</v>
      </c>
      <c r="F767" s="829"/>
      <c r="G767" s="829"/>
      <c r="H767" s="829"/>
      <c r="I767" s="829"/>
      <c r="J767" s="829"/>
      <c r="K767" s="829"/>
      <c r="L767" s="829"/>
      <c r="M767" s="1109">
        <v>464.7</v>
      </c>
      <c r="N767" s="1111" t="s">
        <v>1265</v>
      </c>
      <c r="O767" s="771"/>
      <c r="P767" s="831"/>
      <c r="Q767" s="1059">
        <v>372</v>
      </c>
      <c r="R767" s="1111" t="s">
        <v>1265</v>
      </c>
      <c r="S767" s="829"/>
      <c r="T767" s="829"/>
      <c r="U767" s="829"/>
      <c r="V767" s="829"/>
      <c r="W767" s="829"/>
      <c r="X767" s="1111" t="s">
        <v>1265</v>
      </c>
    </row>
    <row r="768" spans="1:24" s="405" customFormat="1">
      <c r="A768" s="403">
        <f t="shared" si="103"/>
        <v>610</v>
      </c>
      <c r="B768" s="940" t="s">
        <v>1311</v>
      </c>
      <c r="C768" s="175" t="s">
        <v>1266</v>
      </c>
      <c r="D768" s="406" t="str">
        <f>C768</f>
        <v xml:space="preserve">по проекту </v>
      </c>
      <c r="E768" s="829"/>
      <c r="F768" s="1111" t="s">
        <v>1265</v>
      </c>
      <c r="G768" s="829"/>
      <c r="H768" s="1111" t="s">
        <v>1265</v>
      </c>
      <c r="I768" s="829"/>
      <c r="J768" s="829"/>
      <c r="K768" s="829"/>
      <c r="L768" s="829"/>
      <c r="M768" s="831"/>
      <c r="N768" s="830"/>
      <c r="O768" s="771"/>
      <c r="P768" s="831"/>
      <c r="Q768" s="771"/>
      <c r="R768" s="829"/>
      <c r="S768" s="829"/>
      <c r="T768" s="829"/>
      <c r="U768" s="829"/>
      <c r="V768" s="829"/>
      <c r="W768" s="829"/>
      <c r="X768" s="830"/>
    </row>
    <row r="769" spans="1:29" s="405" customFormat="1">
      <c r="A769" s="403">
        <f t="shared" si="103"/>
        <v>611</v>
      </c>
      <c r="B769" s="938" t="s">
        <v>1312</v>
      </c>
      <c r="C769" s="175" t="s">
        <v>1266</v>
      </c>
      <c r="D769" s="406" t="str">
        <f>C769</f>
        <v xml:space="preserve">по проекту </v>
      </c>
      <c r="E769" s="1111" t="s">
        <v>1265</v>
      </c>
      <c r="F769" s="829"/>
      <c r="G769" s="829"/>
      <c r="H769" s="829"/>
      <c r="I769" s="829"/>
      <c r="J769" s="829"/>
      <c r="K769" s="829"/>
      <c r="L769" s="829"/>
      <c r="M769" s="831"/>
      <c r="N769" s="830"/>
      <c r="O769" s="830"/>
      <c r="P769" s="829"/>
      <c r="Q769" s="830"/>
      <c r="R769" s="829"/>
      <c r="S769" s="829"/>
      <c r="T769" s="829"/>
      <c r="U769" s="829"/>
      <c r="V769" s="829"/>
      <c r="W769" s="829"/>
      <c r="X769" s="1111" t="s">
        <v>1265</v>
      </c>
    </row>
    <row r="770" spans="1:29" s="405" customFormat="1">
      <c r="A770" s="403">
        <f t="shared" si="103"/>
        <v>612</v>
      </c>
      <c r="B770" s="938" t="s">
        <v>1313</v>
      </c>
      <c r="C770" s="175"/>
      <c r="D770" s="406"/>
      <c r="E770" s="829"/>
      <c r="F770" s="829"/>
      <c r="G770" s="829"/>
      <c r="H770" s="829"/>
      <c r="I770" s="829"/>
      <c r="J770" s="829"/>
      <c r="K770" s="829"/>
      <c r="L770" s="829"/>
      <c r="M770" s="829"/>
      <c r="N770" s="830"/>
      <c r="O770" s="830"/>
      <c r="P770" s="829"/>
      <c r="Q770" s="1109">
        <v>812</v>
      </c>
      <c r="R770" s="1111" t="s">
        <v>1265</v>
      </c>
      <c r="S770" s="829"/>
      <c r="T770" s="829"/>
      <c r="U770" s="829"/>
      <c r="V770" s="829"/>
      <c r="W770" s="829"/>
      <c r="X770" s="830"/>
    </row>
    <row r="771" spans="1:29" s="405" customFormat="1">
      <c r="A771" s="403">
        <f t="shared" si="103"/>
        <v>613</v>
      </c>
      <c r="B771" s="942" t="s">
        <v>1314</v>
      </c>
      <c r="C771" s="175" t="s">
        <v>1266</v>
      </c>
      <c r="D771" s="406" t="str">
        <f>C771</f>
        <v xml:space="preserve">по проекту </v>
      </c>
      <c r="E771" s="1111" t="s">
        <v>1265</v>
      </c>
      <c r="F771" s="829"/>
      <c r="G771" s="829"/>
      <c r="H771" s="829"/>
      <c r="I771" s="829"/>
      <c r="J771" s="829"/>
      <c r="K771" s="829"/>
      <c r="L771" s="829"/>
      <c r="M771" s="829"/>
      <c r="N771" s="830"/>
      <c r="O771" s="830"/>
      <c r="P771" s="829"/>
      <c r="Q771" s="829"/>
      <c r="R771" s="829"/>
      <c r="S771" s="829"/>
      <c r="T771" s="829"/>
      <c r="U771" s="829"/>
      <c r="V771" s="829"/>
      <c r="W771" s="829"/>
      <c r="X771" s="1111" t="s">
        <v>1265</v>
      </c>
    </row>
    <row r="772" spans="1:29" s="405" customFormat="1">
      <c r="A772" s="403">
        <f t="shared" si="103"/>
        <v>614</v>
      </c>
      <c r="B772" s="938" t="s">
        <v>1315</v>
      </c>
      <c r="C772" s="175" t="s">
        <v>1266</v>
      </c>
      <c r="D772" s="406" t="str">
        <f>C772</f>
        <v xml:space="preserve">по проекту </v>
      </c>
      <c r="E772" s="1111" t="s">
        <v>1265</v>
      </c>
      <c r="F772" s="829"/>
      <c r="G772" s="829"/>
      <c r="H772" s="829"/>
      <c r="I772" s="829"/>
      <c r="J772" s="829"/>
      <c r="K772" s="829"/>
      <c r="L772" s="829"/>
      <c r="M772" s="829"/>
      <c r="N772" s="830"/>
      <c r="O772" s="830"/>
      <c r="P772" s="829"/>
      <c r="Q772" s="829"/>
      <c r="R772" s="829"/>
      <c r="S772" s="829"/>
      <c r="T772" s="829"/>
      <c r="U772" s="829"/>
      <c r="V772" s="829"/>
      <c r="W772" s="829"/>
      <c r="X772" s="1111" t="s">
        <v>1265</v>
      </c>
    </row>
    <row r="773" spans="1:29" s="405" customFormat="1">
      <c r="A773" s="403">
        <f t="shared" si="103"/>
        <v>615</v>
      </c>
      <c r="B773" s="938" t="s">
        <v>1316</v>
      </c>
      <c r="C773" s="175" t="s">
        <v>1266</v>
      </c>
      <c r="D773" s="406" t="str">
        <f>C773</f>
        <v xml:space="preserve">по проекту </v>
      </c>
      <c r="E773" s="1111" t="s">
        <v>1265</v>
      </c>
      <c r="F773" s="829"/>
      <c r="G773" s="829"/>
      <c r="H773" s="829"/>
      <c r="I773" s="829"/>
      <c r="J773" s="829"/>
      <c r="K773" s="829"/>
      <c r="L773" s="829"/>
      <c r="M773" s="829"/>
      <c r="N773" s="830"/>
      <c r="O773" s="830"/>
      <c r="P773" s="829"/>
      <c r="Q773" s="829"/>
      <c r="R773" s="829"/>
      <c r="S773" s="829"/>
      <c r="T773" s="829"/>
      <c r="U773" s="829"/>
      <c r="V773" s="829"/>
      <c r="W773" s="829"/>
      <c r="X773" s="1111" t="s">
        <v>1265</v>
      </c>
    </row>
    <row r="774" spans="1:29" s="405" customFormat="1">
      <c r="A774" s="403">
        <f t="shared" si="103"/>
        <v>616</v>
      </c>
      <c r="B774" s="938" t="s">
        <v>1317</v>
      </c>
      <c r="C774" s="175" t="s">
        <v>1266</v>
      </c>
      <c r="D774" s="406" t="str">
        <f>C774</f>
        <v xml:space="preserve">по проекту </v>
      </c>
      <c r="E774" s="1111" t="s">
        <v>1265</v>
      </c>
      <c r="F774" s="829"/>
      <c r="G774" s="829"/>
      <c r="H774" s="829"/>
      <c r="I774" s="829"/>
      <c r="J774" s="829"/>
      <c r="K774" s="829"/>
      <c r="L774" s="829"/>
      <c r="M774" s="829"/>
      <c r="N774" s="830"/>
      <c r="O774" s="830"/>
      <c r="P774" s="829"/>
      <c r="Q774" s="829"/>
      <c r="R774" s="829"/>
      <c r="S774" s="829"/>
      <c r="T774" s="829"/>
      <c r="U774" s="829"/>
      <c r="V774" s="829"/>
      <c r="W774" s="829"/>
      <c r="X774" s="1111" t="s">
        <v>1265</v>
      </c>
    </row>
    <row r="775" spans="1:29" s="7" customFormat="1" ht="17.25" customHeight="1">
      <c r="A775" s="1475" t="s">
        <v>518</v>
      </c>
      <c r="B775" s="1475"/>
      <c r="C775" s="52">
        <f>SUM(C725:C774)</f>
        <v>0</v>
      </c>
      <c r="D775" s="52">
        <f t="shared" ref="D775:X775" si="104">SUM(D769)</f>
        <v>0</v>
      </c>
      <c r="E775" s="52">
        <f t="shared" si="104"/>
        <v>0</v>
      </c>
      <c r="F775" s="52">
        <f t="shared" si="104"/>
        <v>0</v>
      </c>
      <c r="G775" s="52">
        <f t="shared" si="104"/>
        <v>0</v>
      </c>
      <c r="H775" s="52">
        <f t="shared" si="104"/>
        <v>0</v>
      </c>
      <c r="I775" s="52">
        <f t="shared" si="104"/>
        <v>0</v>
      </c>
      <c r="J775" s="52">
        <f t="shared" si="104"/>
        <v>0</v>
      </c>
      <c r="K775" s="52">
        <f t="shared" si="104"/>
        <v>0</v>
      </c>
      <c r="L775" s="52">
        <f t="shared" si="104"/>
        <v>0</v>
      </c>
      <c r="M775" s="52">
        <f t="shared" si="104"/>
        <v>0</v>
      </c>
      <c r="N775" s="52">
        <f t="shared" si="104"/>
        <v>0</v>
      </c>
      <c r="O775" s="52">
        <f t="shared" si="104"/>
        <v>0</v>
      </c>
      <c r="P775" s="52">
        <f t="shared" si="104"/>
        <v>0</v>
      </c>
      <c r="Q775" s="52">
        <f t="shared" si="104"/>
        <v>0</v>
      </c>
      <c r="R775" s="52">
        <f t="shared" si="104"/>
        <v>0</v>
      </c>
      <c r="S775" s="52">
        <f t="shared" si="104"/>
        <v>0</v>
      </c>
      <c r="T775" s="52">
        <f t="shared" si="104"/>
        <v>0</v>
      </c>
      <c r="U775" s="52">
        <f t="shared" si="104"/>
        <v>0</v>
      </c>
      <c r="V775" s="52">
        <f t="shared" si="104"/>
        <v>0</v>
      </c>
      <c r="W775" s="52">
        <f t="shared" si="104"/>
        <v>0</v>
      </c>
      <c r="X775" s="52">
        <f t="shared" si="104"/>
        <v>0</v>
      </c>
      <c r="Y775" s="9"/>
      <c r="Z775" s="8"/>
      <c r="AA775" s="8"/>
      <c r="AB775" s="8"/>
      <c r="AC775" s="28"/>
    </row>
    <row r="776" spans="1:29" s="422" customFormat="1">
      <c r="A776" s="418"/>
      <c r="B776" s="943"/>
      <c r="C776" s="418"/>
      <c r="D776" s="418"/>
      <c r="E776" s="832"/>
      <c r="F776" s="832"/>
      <c r="G776" s="832"/>
      <c r="H776" s="832"/>
      <c r="I776" s="832"/>
      <c r="J776" s="832"/>
      <c r="K776" s="832"/>
      <c r="L776" s="832"/>
      <c r="M776" s="833">
        <f>SUM(M725:M774)</f>
        <v>18174.589999999997</v>
      </c>
      <c r="N776" s="834"/>
      <c r="O776" s="835">
        <f>SUM(O725:O774)</f>
        <v>2588</v>
      </c>
      <c r="P776" s="832"/>
      <c r="Q776" s="833">
        <f>SUM(Q725:Q774)</f>
        <v>8233.68</v>
      </c>
      <c r="R776" s="832"/>
      <c r="S776" s="833">
        <f>SUM(S725:S774)</f>
        <v>68.400000000000006</v>
      </c>
      <c r="T776" s="832"/>
      <c r="U776" s="832"/>
      <c r="V776" s="832"/>
      <c r="W776" s="832"/>
      <c r="X776" s="832"/>
    </row>
    <row r="777" spans="1:29" s="7" customFormat="1" ht="17.25" customHeight="1">
      <c r="A777" s="1479" t="s">
        <v>634</v>
      </c>
      <c r="B777" s="1479"/>
      <c r="C777" s="61">
        <f>SUM(+C723+C707+C704+C701++C683)</f>
        <v>77438236.099999994</v>
      </c>
      <c r="D777" s="61">
        <f t="shared" ref="D777:X777" si="105">SUM(+D723+D707+D704+D701++D683)</f>
        <v>46049035.080000006</v>
      </c>
      <c r="E777" s="61">
        <f t="shared" si="105"/>
        <v>1616595.34</v>
      </c>
      <c r="F777" s="61">
        <f t="shared" si="105"/>
        <v>27864072.779999997</v>
      </c>
      <c r="G777" s="61">
        <f t="shared" si="105"/>
        <v>3116028.3600000003</v>
      </c>
      <c r="H777" s="61">
        <f t="shared" si="105"/>
        <v>9438292.5399999991</v>
      </c>
      <c r="I777" s="61">
        <f t="shared" si="105"/>
        <v>6214046.0600000005</v>
      </c>
      <c r="J777" s="61">
        <f t="shared" si="105"/>
        <v>0</v>
      </c>
      <c r="K777" s="61">
        <f t="shared" si="105"/>
        <v>0</v>
      </c>
      <c r="L777" s="61">
        <f t="shared" si="105"/>
        <v>348</v>
      </c>
      <c r="M777" s="61">
        <f t="shared" si="105"/>
        <v>2846921.78</v>
      </c>
      <c r="N777" s="61">
        <f t="shared" si="105"/>
        <v>0</v>
      </c>
      <c r="O777" s="61">
        <f t="shared" si="105"/>
        <v>13597136.460000001</v>
      </c>
      <c r="P777" s="61">
        <f t="shared" si="105"/>
        <v>381.86</v>
      </c>
      <c r="Q777" s="61">
        <f t="shared" si="105"/>
        <v>7139713.3799999999</v>
      </c>
      <c r="R777" s="61">
        <f t="shared" si="105"/>
        <v>0</v>
      </c>
      <c r="S777" s="61">
        <f t="shared" si="105"/>
        <v>0</v>
      </c>
      <c r="T777" s="61">
        <f t="shared" si="105"/>
        <v>1541.31</v>
      </c>
      <c r="U777" s="61">
        <f t="shared" si="105"/>
        <v>5000000</v>
      </c>
      <c r="V777" s="61">
        <f t="shared" si="105"/>
        <v>605429.39999999991</v>
      </c>
      <c r="W777" s="61">
        <f t="shared" si="105"/>
        <v>0</v>
      </c>
      <c r="X777" s="61">
        <f t="shared" si="105"/>
        <v>0</v>
      </c>
      <c r="Y777" s="9"/>
      <c r="Z777" s="8"/>
      <c r="AA777" s="8"/>
      <c r="AB777" s="8"/>
      <c r="AC777" s="28"/>
    </row>
    <row r="778" spans="1:29" s="7" customFormat="1" ht="12.75" customHeight="1">
      <c r="A778" s="1487" t="s">
        <v>553</v>
      </c>
      <c r="B778" s="1487"/>
      <c r="C778" s="1487"/>
      <c r="D778" s="1487"/>
      <c r="E778" s="1487"/>
      <c r="F778" s="1487"/>
      <c r="G778" s="1487"/>
      <c r="H778" s="1487"/>
      <c r="I778" s="1487"/>
      <c r="J778" s="1487"/>
      <c r="K778" s="1487"/>
      <c r="L778" s="1487"/>
      <c r="M778" s="1487"/>
      <c r="N778" s="1487"/>
      <c r="O778" s="1487"/>
      <c r="P778" s="1487"/>
      <c r="Q778" s="1487"/>
      <c r="R778" s="1487"/>
      <c r="S778" s="1487"/>
      <c r="T778" s="1487"/>
      <c r="U778" s="1487"/>
      <c r="V778" s="1487"/>
      <c r="W778" s="1487"/>
      <c r="X778" s="1487"/>
      <c r="Y778" s="9"/>
      <c r="Z778" s="8"/>
      <c r="AB778" s="8"/>
      <c r="AC778" s="28"/>
    </row>
    <row r="779" spans="1:29" s="22" customFormat="1" ht="18" customHeight="1">
      <c r="A779" s="1479" t="s">
        <v>554</v>
      </c>
      <c r="B779" s="1479"/>
      <c r="C779" s="1479"/>
      <c r="D779" s="1452"/>
      <c r="E779" s="1452"/>
      <c r="F779" s="1452"/>
      <c r="G779" s="1452"/>
      <c r="H779" s="1452"/>
      <c r="I779" s="1452"/>
      <c r="J779" s="1452"/>
      <c r="K779" s="1452"/>
      <c r="L779" s="1452"/>
      <c r="M779" s="1452"/>
      <c r="N779" s="1452"/>
      <c r="O779" s="1452"/>
      <c r="P779" s="1452"/>
      <c r="Q779" s="1452"/>
      <c r="R779" s="1452"/>
      <c r="S779" s="1452"/>
      <c r="T779" s="1452"/>
      <c r="U779" s="1452"/>
      <c r="V779" s="1452"/>
      <c r="W779" s="1452"/>
      <c r="X779" s="1452"/>
      <c r="Y779" s="24"/>
      <c r="Z779" s="23"/>
      <c r="AB779" s="8"/>
      <c r="AC779" s="27"/>
    </row>
    <row r="780" spans="1:29" s="19" customFormat="1">
      <c r="A780" s="685">
        <f>A774+1</f>
        <v>617</v>
      </c>
      <c r="B780" s="707" t="s">
        <v>1330</v>
      </c>
      <c r="C780" s="424">
        <f t="shared" ref="C780:C830" si="106">M780+Q780+D780+O780+S780+U780+V780+W780</f>
        <v>7914277</v>
      </c>
      <c r="D780" s="425"/>
      <c r="E780" s="441"/>
      <c r="F780" s="836"/>
      <c r="G780" s="836"/>
      <c r="H780" s="427"/>
      <c r="I780" s="427"/>
      <c r="J780" s="427"/>
      <c r="K780" s="837"/>
      <c r="L780" s="429">
        <v>1920</v>
      </c>
      <c r="M780" s="431">
        <f>L780*3000</f>
        <v>5760000</v>
      </c>
      <c r="N780" s="430">
        <v>1500</v>
      </c>
      <c r="O780" s="431">
        <f t="shared" ref="O780:O787" si="107">N780*1200</f>
        <v>1800000</v>
      </c>
      <c r="P780" s="429"/>
      <c r="Q780" s="444"/>
      <c r="R780" s="439"/>
      <c r="S780" s="440"/>
      <c r="T780" s="441"/>
      <c r="U780" s="442"/>
      <c r="V780" s="442"/>
      <c r="W780" s="838">
        <v>354277</v>
      </c>
      <c r="X780" s="839" t="s">
        <v>896</v>
      </c>
    </row>
    <row r="781" spans="1:29" s="19" customFormat="1">
      <c r="A781" s="1115">
        <f t="shared" ref="A781:A832" si="108">A780+1</f>
        <v>618</v>
      </c>
      <c r="B781" s="707" t="s">
        <v>1331</v>
      </c>
      <c r="C781" s="424">
        <f t="shared" si="106"/>
        <v>14202000</v>
      </c>
      <c r="D781" s="425"/>
      <c r="E781" s="441"/>
      <c r="F781" s="836"/>
      <c r="G781" s="836"/>
      <c r="H781" s="427"/>
      <c r="I781" s="427"/>
      <c r="J781" s="427"/>
      <c r="K781" s="837"/>
      <c r="L781" s="429">
        <v>1440</v>
      </c>
      <c r="M781" s="431">
        <f>L781*3000</f>
        <v>4320000</v>
      </c>
      <c r="N781" s="430">
        <v>988</v>
      </c>
      <c r="O781" s="431">
        <f t="shared" si="107"/>
        <v>1185600</v>
      </c>
      <c r="P781" s="429"/>
      <c r="Q781" s="433"/>
      <c r="R781" s="439"/>
      <c r="S781" s="440"/>
      <c r="T781" s="429">
        <v>2174.1</v>
      </c>
      <c r="U781" s="433">
        <f>T781*4000</f>
        <v>8696400</v>
      </c>
      <c r="V781" s="442"/>
      <c r="W781" s="840"/>
      <c r="X781" s="839"/>
    </row>
    <row r="782" spans="1:29" s="19" customFormat="1">
      <c r="A782" s="1115">
        <f t="shared" si="108"/>
        <v>619</v>
      </c>
      <c r="B782" s="707" t="s">
        <v>1332</v>
      </c>
      <c r="C782" s="424">
        <f t="shared" si="106"/>
        <v>20583348.789999999</v>
      </c>
      <c r="D782" s="425"/>
      <c r="E782" s="441"/>
      <c r="F782" s="836"/>
      <c r="G782" s="836"/>
      <c r="H782" s="427"/>
      <c r="I782" s="427"/>
      <c r="J782" s="427"/>
      <c r="K782" s="837"/>
      <c r="L782" s="429">
        <v>1540</v>
      </c>
      <c r="M782" s="431">
        <f>L782*3000</f>
        <v>4620000</v>
      </c>
      <c r="N782" s="430">
        <v>1180</v>
      </c>
      <c r="O782" s="431">
        <f t="shared" si="107"/>
        <v>1416000</v>
      </c>
      <c r="P782" s="429">
        <v>3370.32</v>
      </c>
      <c r="Q782" s="433">
        <f>P782*4000</f>
        <v>13481280</v>
      </c>
      <c r="R782" s="439"/>
      <c r="S782" s="440"/>
      <c r="T782" s="441"/>
      <c r="U782" s="442"/>
      <c r="V782" s="442"/>
      <c r="W782" s="840">
        <v>1066068.79</v>
      </c>
      <c r="X782" s="839" t="s">
        <v>1319</v>
      </c>
    </row>
    <row r="783" spans="1:29" s="19" customFormat="1">
      <c r="A783" s="1115">
        <f t="shared" si="108"/>
        <v>620</v>
      </c>
      <c r="B783" s="707" t="s">
        <v>1333</v>
      </c>
      <c r="C783" s="424">
        <f t="shared" si="106"/>
        <v>14119840</v>
      </c>
      <c r="D783" s="425"/>
      <c r="E783" s="441"/>
      <c r="F783" s="836"/>
      <c r="G783" s="836"/>
      <c r="H783" s="427"/>
      <c r="I783" s="427"/>
      <c r="J783" s="427"/>
      <c r="K783" s="837"/>
      <c r="L783" s="429"/>
      <c r="M783" s="431"/>
      <c r="N783" s="430">
        <v>1467</v>
      </c>
      <c r="O783" s="431">
        <f t="shared" si="107"/>
        <v>1760400</v>
      </c>
      <c r="P783" s="429"/>
      <c r="Q783" s="433"/>
      <c r="R783" s="439"/>
      <c r="S783" s="440"/>
      <c r="T783" s="429">
        <v>3089.86</v>
      </c>
      <c r="U783" s="433">
        <f>T783*4000</f>
        <v>12359440</v>
      </c>
      <c r="V783" s="442"/>
      <c r="W783" s="840"/>
      <c r="X783" s="839"/>
    </row>
    <row r="784" spans="1:29" s="19" customFormat="1">
      <c r="A784" s="1115">
        <f t="shared" si="108"/>
        <v>621</v>
      </c>
      <c r="B784" s="707" t="s">
        <v>1334</v>
      </c>
      <c r="C784" s="424">
        <f t="shared" si="106"/>
        <v>10151397</v>
      </c>
      <c r="D784" s="425"/>
      <c r="E784" s="441"/>
      <c r="F784" s="836"/>
      <c r="G784" s="836"/>
      <c r="H784" s="427"/>
      <c r="I784" s="427"/>
      <c r="J784" s="427"/>
      <c r="K784" s="837"/>
      <c r="L784" s="429"/>
      <c r="M784" s="431"/>
      <c r="N784" s="430">
        <v>998</v>
      </c>
      <c r="O784" s="431">
        <f t="shared" si="107"/>
        <v>1197600</v>
      </c>
      <c r="P784" s="429"/>
      <c r="Q784" s="433"/>
      <c r="R784" s="439"/>
      <c r="S784" s="440"/>
      <c r="T784" s="429">
        <v>2149.88</v>
      </c>
      <c r="U784" s="433">
        <f>T784*4000</f>
        <v>8599520</v>
      </c>
      <c r="V784" s="442"/>
      <c r="W784" s="838">
        <v>354277</v>
      </c>
      <c r="X784" s="839" t="s">
        <v>896</v>
      </c>
    </row>
    <row r="785" spans="1:29" s="19" customFormat="1">
      <c r="A785" s="1115">
        <f t="shared" si="108"/>
        <v>622</v>
      </c>
      <c r="B785" s="707" t="s">
        <v>1335</v>
      </c>
      <c r="C785" s="424">
        <f t="shared" si="106"/>
        <v>10842800</v>
      </c>
      <c r="D785" s="425"/>
      <c r="E785" s="441"/>
      <c r="F785" s="836"/>
      <c r="G785" s="836"/>
      <c r="H785" s="427"/>
      <c r="I785" s="427"/>
      <c r="J785" s="427"/>
      <c r="K785" s="837"/>
      <c r="L785" s="429"/>
      <c r="M785" s="431"/>
      <c r="N785" s="430">
        <v>1040</v>
      </c>
      <c r="O785" s="431">
        <f t="shared" si="107"/>
        <v>1248000</v>
      </c>
      <c r="P785" s="429"/>
      <c r="Q785" s="433"/>
      <c r="R785" s="439"/>
      <c r="S785" s="440"/>
      <c r="T785" s="429">
        <v>2398.6999999999998</v>
      </c>
      <c r="U785" s="433">
        <f>T785*4000</f>
        <v>9594800</v>
      </c>
      <c r="V785" s="442"/>
      <c r="W785" s="840"/>
      <c r="X785" s="839"/>
    </row>
    <row r="786" spans="1:29" s="19" customFormat="1">
      <c r="A786" s="1115">
        <f t="shared" si="108"/>
        <v>623</v>
      </c>
      <c r="B786" s="707" t="s">
        <v>1336</v>
      </c>
      <c r="C786" s="424">
        <f t="shared" si="106"/>
        <v>2554277</v>
      </c>
      <c r="D786" s="425"/>
      <c r="E786" s="441"/>
      <c r="F786" s="836"/>
      <c r="G786" s="836"/>
      <c r="H786" s="427"/>
      <c r="I786" s="427"/>
      <c r="J786" s="427"/>
      <c r="K786" s="837"/>
      <c r="L786" s="429"/>
      <c r="M786" s="431"/>
      <c r="N786" s="430">
        <v>900</v>
      </c>
      <c r="O786" s="431">
        <f t="shared" si="107"/>
        <v>1080000</v>
      </c>
      <c r="P786" s="429">
        <v>280</v>
      </c>
      <c r="Q786" s="433">
        <f>P786*4000</f>
        <v>1120000</v>
      </c>
      <c r="R786" s="439"/>
      <c r="S786" s="440"/>
      <c r="T786" s="441"/>
      <c r="U786" s="442"/>
      <c r="V786" s="442"/>
      <c r="W786" s="838">
        <v>354277</v>
      </c>
      <c r="X786" s="839" t="s">
        <v>896</v>
      </c>
    </row>
    <row r="787" spans="1:29" s="19" customFormat="1">
      <c r="A787" s="1115">
        <f t="shared" si="108"/>
        <v>624</v>
      </c>
      <c r="B787" s="707" t="s">
        <v>1337</v>
      </c>
      <c r="C787" s="424">
        <f t="shared" si="106"/>
        <v>1714068.79</v>
      </c>
      <c r="D787" s="425"/>
      <c r="E787" s="441"/>
      <c r="F787" s="836"/>
      <c r="G787" s="836"/>
      <c r="H787" s="427"/>
      <c r="I787" s="427"/>
      <c r="J787" s="427"/>
      <c r="K787" s="837"/>
      <c r="L787" s="429"/>
      <c r="M787" s="431"/>
      <c r="N787" s="430">
        <v>540</v>
      </c>
      <c r="O787" s="431">
        <f t="shared" si="107"/>
        <v>648000</v>
      </c>
      <c r="P787" s="432"/>
      <c r="Q787" s="444"/>
      <c r="R787" s="439"/>
      <c r="S787" s="440"/>
      <c r="T787" s="441"/>
      <c r="U787" s="442"/>
      <c r="V787" s="442"/>
      <c r="W787" s="840">
        <v>1066068.79</v>
      </c>
      <c r="X787" s="839" t="s">
        <v>1319</v>
      </c>
    </row>
    <row r="788" spans="1:29" s="19" customFormat="1" ht="17.45" customHeight="1">
      <c r="A788" s="1115">
        <f t="shared" si="108"/>
        <v>625</v>
      </c>
      <c r="B788" s="914" t="s">
        <v>1338</v>
      </c>
      <c r="C788" s="424">
        <f t="shared" si="106"/>
        <v>2040000</v>
      </c>
      <c r="D788" s="445"/>
      <c r="E788" s="445"/>
      <c r="F788" s="431"/>
      <c r="G788" s="431"/>
      <c r="H788" s="431"/>
      <c r="I788" s="431"/>
      <c r="J788" s="431"/>
      <c r="K788" s="431"/>
      <c r="L788" s="430">
        <v>680</v>
      </c>
      <c r="M788" s="431">
        <f>L788*3000</f>
        <v>2040000</v>
      </c>
      <c r="N788" s="431"/>
      <c r="O788" s="431"/>
      <c r="P788" s="431"/>
      <c r="Q788" s="431"/>
      <c r="R788" s="431"/>
      <c r="S788" s="431"/>
      <c r="T788" s="431"/>
      <c r="U788" s="431"/>
      <c r="V788" s="431"/>
      <c r="W788" s="431"/>
      <c r="X788" s="839"/>
    </row>
    <row r="789" spans="1:29" s="7" customFormat="1" ht="18" customHeight="1">
      <c r="A789" s="836">
        <f t="shared" si="108"/>
        <v>626</v>
      </c>
      <c r="B789" s="695" t="s">
        <v>781</v>
      </c>
      <c r="C789" s="52">
        <f>D789+K789+M789+O789+Q789+S789+U789+V789+W789+X789</f>
        <v>916096.99</v>
      </c>
      <c r="D789" s="52">
        <f>SUM(E789:I789)</f>
        <v>916096.99</v>
      </c>
      <c r="E789" s="52"/>
      <c r="F789" s="52"/>
      <c r="G789" s="52"/>
      <c r="H789" s="52"/>
      <c r="I789" s="52">
        <v>916096.99</v>
      </c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9"/>
      <c r="Z789" s="8"/>
      <c r="AB789" s="8"/>
      <c r="AC789" s="28"/>
    </row>
    <row r="790" spans="1:29" s="19" customFormat="1">
      <c r="A790" s="1115">
        <f t="shared" si="108"/>
        <v>627</v>
      </c>
      <c r="B790" s="914" t="s">
        <v>1339</v>
      </c>
      <c r="C790" s="424">
        <f>M790+Q790+D790+O790+S790+U790+V790+W790</f>
        <v>1660000</v>
      </c>
      <c r="D790" s="446"/>
      <c r="E790" s="447"/>
      <c r="F790" s="431"/>
      <c r="G790" s="431"/>
      <c r="H790" s="431"/>
      <c r="I790" s="431"/>
      <c r="J790" s="431"/>
      <c r="K790" s="431"/>
      <c r="L790" s="431"/>
      <c r="M790" s="431"/>
      <c r="N790" s="431"/>
      <c r="O790" s="431"/>
      <c r="P790" s="430">
        <v>415</v>
      </c>
      <c r="Q790" s="431">
        <f>415*4000</f>
        <v>1660000</v>
      </c>
      <c r="R790" s="431"/>
      <c r="S790" s="431"/>
      <c r="T790" s="431"/>
      <c r="U790" s="431"/>
      <c r="V790" s="431"/>
      <c r="W790" s="447"/>
      <c r="X790" s="839"/>
    </row>
    <row r="791" spans="1:29" s="19" customFormat="1">
      <c r="A791" s="1115">
        <f t="shared" si="108"/>
        <v>628</v>
      </c>
      <c r="B791" s="914" t="s">
        <v>1340</v>
      </c>
      <c r="C791" s="424">
        <f>M791+Q791+D791+O791+S791+U791+V791+W791</f>
        <v>479610.56</v>
      </c>
      <c r="D791" s="446"/>
      <c r="E791" s="447"/>
      <c r="F791" s="431"/>
      <c r="G791" s="431"/>
      <c r="H791" s="431"/>
      <c r="I791" s="431"/>
      <c r="J791" s="431"/>
      <c r="K791" s="431"/>
      <c r="L791" s="431"/>
      <c r="M791" s="431"/>
      <c r="N791" s="431"/>
      <c r="O791" s="431"/>
      <c r="P791" s="431"/>
      <c r="Q791" s="431"/>
      <c r="R791" s="431"/>
      <c r="S791" s="431"/>
      <c r="T791" s="431"/>
      <c r="U791" s="431"/>
      <c r="V791" s="431"/>
      <c r="W791" s="447">
        <v>479610.56</v>
      </c>
      <c r="X791" s="839" t="s">
        <v>1320</v>
      </c>
    </row>
    <row r="792" spans="1:29" s="19" customFormat="1" ht="13.9" customHeight="1">
      <c r="A792" s="1115">
        <f t="shared" si="108"/>
        <v>629</v>
      </c>
      <c r="B792" s="914" t="s">
        <v>1341</v>
      </c>
      <c r="C792" s="424">
        <f>M792+Q792+D792+O792+S792+U792+V792+W792</f>
        <v>2517000</v>
      </c>
      <c r="D792" s="446"/>
      <c r="E792" s="448"/>
      <c r="F792" s="431"/>
      <c r="G792" s="431"/>
      <c r="H792" s="431"/>
      <c r="I792" s="431"/>
      <c r="J792" s="431"/>
      <c r="K792" s="431"/>
      <c r="L792" s="431" t="s">
        <v>1321</v>
      </c>
      <c r="M792" s="431">
        <f>839*3000</f>
        <v>2517000</v>
      </c>
      <c r="N792" s="431"/>
      <c r="O792" s="431"/>
      <c r="P792" s="431"/>
      <c r="Q792" s="431"/>
      <c r="R792" s="431"/>
      <c r="S792" s="431"/>
      <c r="T792" s="431"/>
      <c r="U792" s="431"/>
      <c r="V792" s="431"/>
      <c r="W792" s="447"/>
      <c r="X792" s="839" t="s">
        <v>1320</v>
      </c>
    </row>
    <row r="793" spans="1:29" s="19" customFormat="1" ht="18" customHeight="1">
      <c r="A793" s="1115">
        <f t="shared" si="108"/>
        <v>630</v>
      </c>
      <c r="B793" s="914" t="s">
        <v>1342</v>
      </c>
      <c r="C793" s="424">
        <f>M793+Q793+D793+O793+S793+U793+V793+W793</f>
        <v>815401.67</v>
      </c>
      <c r="D793" s="446"/>
      <c r="E793" s="447"/>
      <c r="F793" s="431"/>
      <c r="G793" s="431"/>
      <c r="H793" s="431"/>
      <c r="I793" s="431"/>
      <c r="J793" s="431"/>
      <c r="K793" s="431"/>
      <c r="L793" s="431"/>
      <c r="M793" s="431"/>
      <c r="N793" s="431"/>
      <c r="O793" s="431"/>
      <c r="P793" s="431"/>
      <c r="Q793" s="431"/>
      <c r="R793" s="431"/>
      <c r="S793" s="431"/>
      <c r="T793" s="431"/>
      <c r="U793" s="431"/>
      <c r="V793" s="431"/>
      <c r="W793" s="447">
        <v>815401.67</v>
      </c>
      <c r="X793" s="839" t="s">
        <v>1322</v>
      </c>
    </row>
    <row r="794" spans="1:29" s="19" customFormat="1" ht="18" customHeight="1">
      <c r="A794" s="1115">
        <f t="shared" si="108"/>
        <v>631</v>
      </c>
      <c r="B794" s="722" t="s">
        <v>1343</v>
      </c>
      <c r="C794" s="424">
        <f t="shared" si="106"/>
        <v>1790953</v>
      </c>
      <c r="D794" s="446"/>
      <c r="E794" s="447"/>
      <c r="F794" s="431"/>
      <c r="G794" s="431"/>
      <c r="H794" s="431"/>
      <c r="I794" s="431"/>
      <c r="J794" s="431"/>
      <c r="K794" s="431"/>
      <c r="L794" s="431"/>
      <c r="M794" s="431"/>
      <c r="N794" s="431"/>
      <c r="O794" s="431"/>
      <c r="P794" s="439">
        <v>1488</v>
      </c>
      <c r="Q794" s="439">
        <v>1615164</v>
      </c>
      <c r="R794" s="439"/>
      <c r="S794" s="439"/>
      <c r="T794" s="439">
        <v>19.84</v>
      </c>
      <c r="U794" s="439">
        <v>175789</v>
      </c>
      <c r="V794" s="431"/>
      <c r="W794" s="447"/>
      <c r="X794" s="839"/>
    </row>
    <row r="795" spans="1:29" s="19" customFormat="1">
      <c r="A795" s="1115">
        <f t="shared" si="108"/>
        <v>632</v>
      </c>
      <c r="B795" s="722" t="s">
        <v>1344</v>
      </c>
      <c r="C795" s="424">
        <f t="shared" si="106"/>
        <v>4295240</v>
      </c>
      <c r="D795" s="344"/>
      <c r="E795" s="439"/>
      <c r="F795" s="439"/>
      <c r="G795" s="439"/>
      <c r="H795" s="439"/>
      <c r="I795" s="439"/>
      <c r="J795" s="439"/>
      <c r="K795" s="439"/>
      <c r="L795" s="841"/>
      <c r="M795" s="431"/>
      <c r="N795" s="439"/>
      <c r="O795" s="439"/>
      <c r="P795" s="841">
        <v>1060</v>
      </c>
      <c r="Q795" s="433">
        <f>P795*4000</f>
        <v>4240000</v>
      </c>
      <c r="R795" s="439"/>
      <c r="S795" s="439"/>
      <c r="T795" s="841">
        <v>13.81</v>
      </c>
      <c r="U795" s="433">
        <f t="shared" ref="U795:U808" si="109">T795*4000</f>
        <v>55240</v>
      </c>
      <c r="V795" s="439"/>
      <c r="W795" s="439"/>
      <c r="X795" s="839"/>
    </row>
    <row r="796" spans="1:29" s="19" customFormat="1">
      <c r="A796" s="1115">
        <f t="shared" si="108"/>
        <v>633</v>
      </c>
      <c r="B796" s="722" t="s">
        <v>1345</v>
      </c>
      <c r="C796" s="424">
        <f t="shared" si="106"/>
        <v>3432098.23</v>
      </c>
      <c r="D796" s="344"/>
      <c r="E796" s="439"/>
      <c r="F796" s="439"/>
      <c r="G796" s="439"/>
      <c r="H796" s="439"/>
      <c r="I796" s="439"/>
      <c r="J796" s="439"/>
      <c r="K796" s="439"/>
      <c r="L796" s="841"/>
      <c r="M796" s="431"/>
      <c r="N796" s="439"/>
      <c r="O796" s="439"/>
      <c r="P796" s="841">
        <v>706</v>
      </c>
      <c r="Q796" s="433">
        <f>P796*4000</f>
        <v>2824000</v>
      </c>
      <c r="R796" s="439"/>
      <c r="S796" s="439"/>
      <c r="T796" s="841">
        <v>5.41</v>
      </c>
      <c r="U796" s="433">
        <f t="shared" si="109"/>
        <v>21640</v>
      </c>
      <c r="V796" s="439"/>
      <c r="W796" s="439">
        <v>586458.23</v>
      </c>
      <c r="X796" s="839" t="s">
        <v>1323</v>
      </c>
    </row>
    <row r="797" spans="1:29" s="19" customFormat="1">
      <c r="A797" s="1115">
        <f t="shared" si="108"/>
        <v>634</v>
      </c>
      <c r="B797" s="722" t="s">
        <v>1346</v>
      </c>
      <c r="C797" s="424">
        <f t="shared" si="106"/>
        <v>3697178.23</v>
      </c>
      <c r="D797" s="344"/>
      <c r="E797" s="439"/>
      <c r="F797" s="439"/>
      <c r="G797" s="439"/>
      <c r="H797" s="439"/>
      <c r="I797" s="439"/>
      <c r="J797" s="439"/>
      <c r="K797" s="439"/>
      <c r="L797" s="841"/>
      <c r="M797" s="431"/>
      <c r="N797" s="439"/>
      <c r="O797" s="439"/>
      <c r="P797" s="841">
        <v>766</v>
      </c>
      <c r="Q797" s="433">
        <f>P797*4000</f>
        <v>3064000</v>
      </c>
      <c r="R797" s="439"/>
      <c r="S797" s="439"/>
      <c r="T797" s="841">
        <v>11.68</v>
      </c>
      <c r="U797" s="433">
        <f t="shared" si="109"/>
        <v>46720</v>
      </c>
      <c r="V797" s="439"/>
      <c r="W797" s="439">
        <v>586458.23</v>
      </c>
      <c r="X797" s="839" t="s">
        <v>1323</v>
      </c>
    </row>
    <row r="798" spans="1:29" s="19" customFormat="1" ht="31.5">
      <c r="A798" s="1115">
        <f t="shared" si="108"/>
        <v>635</v>
      </c>
      <c r="B798" s="707" t="s">
        <v>1347</v>
      </c>
      <c r="C798" s="424">
        <f t="shared" si="106"/>
        <v>956575.23</v>
      </c>
      <c r="D798" s="344"/>
      <c r="E798" s="439"/>
      <c r="F798" s="439"/>
      <c r="G798" s="439"/>
      <c r="H798" s="439"/>
      <c r="I798" s="439"/>
      <c r="J798" s="439"/>
      <c r="K798" s="439"/>
      <c r="L798" s="841"/>
      <c r="M798" s="431"/>
      <c r="N798" s="439"/>
      <c r="O798" s="439"/>
      <c r="P798" s="841"/>
      <c r="Q798" s="439"/>
      <c r="R798" s="439"/>
      <c r="S798" s="439"/>
      <c r="T798" s="841">
        <v>3.96</v>
      </c>
      <c r="U798" s="433">
        <f t="shared" si="109"/>
        <v>15840</v>
      </c>
      <c r="V798" s="439"/>
      <c r="W798" s="840">
        <v>940735.23</v>
      </c>
      <c r="X798" s="839" t="s">
        <v>1324</v>
      </c>
    </row>
    <row r="799" spans="1:29" s="19" customFormat="1">
      <c r="A799" s="1115">
        <f t="shared" si="108"/>
        <v>636</v>
      </c>
      <c r="B799" s="707" t="s">
        <v>1348</v>
      </c>
      <c r="C799" s="424">
        <f t="shared" si="106"/>
        <v>1621600</v>
      </c>
      <c r="D799" s="344"/>
      <c r="E799" s="439"/>
      <c r="F799" s="439"/>
      <c r="G799" s="439"/>
      <c r="H799" s="439"/>
      <c r="I799" s="439"/>
      <c r="J799" s="439"/>
      <c r="K799" s="439"/>
      <c r="L799" s="841"/>
      <c r="M799" s="431"/>
      <c r="N799" s="439"/>
      <c r="O799" s="439"/>
      <c r="P799" s="841">
        <v>43.4</v>
      </c>
      <c r="Q799" s="433">
        <f t="shared" ref="Q799:Q808" si="110">P799*4000</f>
        <v>173600</v>
      </c>
      <c r="R799" s="439"/>
      <c r="S799" s="439"/>
      <c r="T799" s="841">
        <v>362</v>
      </c>
      <c r="U799" s="433">
        <f t="shared" si="109"/>
        <v>1448000</v>
      </c>
      <c r="V799" s="439"/>
      <c r="W799" s="439"/>
      <c r="X799" s="839"/>
    </row>
    <row r="800" spans="1:29" s="19" customFormat="1">
      <c r="A800" s="1115">
        <f t="shared" si="108"/>
        <v>637</v>
      </c>
      <c r="B800" s="707" t="s">
        <v>1349</v>
      </c>
      <c r="C800" s="424">
        <f t="shared" si="106"/>
        <v>1676800</v>
      </c>
      <c r="D800" s="344"/>
      <c r="E800" s="439"/>
      <c r="F800" s="439"/>
      <c r="G800" s="439"/>
      <c r="H800" s="439"/>
      <c r="I800" s="439"/>
      <c r="J800" s="439"/>
      <c r="K800" s="439"/>
      <c r="L800" s="841"/>
      <c r="M800" s="431"/>
      <c r="N800" s="439"/>
      <c r="O800" s="439"/>
      <c r="P800" s="841">
        <v>44.2</v>
      </c>
      <c r="Q800" s="433">
        <f t="shared" si="110"/>
        <v>176800</v>
      </c>
      <c r="R800" s="439"/>
      <c r="S800" s="439"/>
      <c r="T800" s="841">
        <v>375</v>
      </c>
      <c r="U800" s="433">
        <f t="shared" si="109"/>
        <v>1500000</v>
      </c>
      <c r="V800" s="439"/>
      <c r="W800" s="439"/>
      <c r="X800" s="839"/>
    </row>
    <row r="801" spans="1:28" s="19" customFormat="1">
      <c r="A801" s="1115">
        <f t="shared" si="108"/>
        <v>638</v>
      </c>
      <c r="B801" s="707" t="s">
        <v>1350</v>
      </c>
      <c r="C801" s="424">
        <f t="shared" si="106"/>
        <v>1688800</v>
      </c>
      <c r="D801" s="344"/>
      <c r="E801" s="439"/>
      <c r="F801" s="439"/>
      <c r="G801" s="439"/>
      <c r="H801" s="439"/>
      <c r="I801" s="439"/>
      <c r="J801" s="439"/>
      <c r="K801" s="439"/>
      <c r="L801" s="841"/>
      <c r="M801" s="431"/>
      <c r="N801" s="439"/>
      <c r="O801" s="439"/>
      <c r="P801" s="841">
        <v>44.2</v>
      </c>
      <c r="Q801" s="433">
        <f t="shared" si="110"/>
        <v>176800</v>
      </c>
      <c r="R801" s="439"/>
      <c r="S801" s="439"/>
      <c r="T801" s="841">
        <v>378</v>
      </c>
      <c r="U801" s="433">
        <f t="shared" si="109"/>
        <v>1512000</v>
      </c>
      <c r="V801" s="439"/>
      <c r="W801" s="439"/>
      <c r="X801" s="839"/>
    </row>
    <row r="802" spans="1:28" s="19" customFormat="1">
      <c r="A802" s="1115">
        <f t="shared" si="108"/>
        <v>639</v>
      </c>
      <c r="B802" s="707" t="s">
        <v>1351</v>
      </c>
      <c r="C802" s="424">
        <f t="shared" si="106"/>
        <v>1626000</v>
      </c>
      <c r="D802" s="344"/>
      <c r="E802" s="439"/>
      <c r="F802" s="439"/>
      <c r="G802" s="439"/>
      <c r="H802" s="439"/>
      <c r="I802" s="439"/>
      <c r="J802" s="439"/>
      <c r="K802" s="439"/>
      <c r="L802" s="841"/>
      <c r="M802" s="431"/>
      <c r="N802" s="439"/>
      <c r="O802" s="439"/>
      <c r="P802" s="841">
        <v>43.5</v>
      </c>
      <c r="Q802" s="433">
        <f t="shared" si="110"/>
        <v>174000</v>
      </c>
      <c r="R802" s="439"/>
      <c r="S802" s="439"/>
      <c r="T802" s="841">
        <v>363</v>
      </c>
      <c r="U802" s="433">
        <f t="shared" si="109"/>
        <v>1452000</v>
      </c>
      <c r="V802" s="439"/>
      <c r="W802" s="439"/>
      <c r="X802" s="839"/>
    </row>
    <row r="803" spans="1:28" s="19" customFormat="1">
      <c r="A803" s="1115">
        <f t="shared" si="108"/>
        <v>640</v>
      </c>
      <c r="B803" s="707" t="s">
        <v>1352</v>
      </c>
      <c r="C803" s="424">
        <f t="shared" si="106"/>
        <v>1785477</v>
      </c>
      <c r="D803" s="344"/>
      <c r="E803" s="439"/>
      <c r="F803" s="439"/>
      <c r="G803" s="439"/>
      <c r="H803" s="439"/>
      <c r="I803" s="439"/>
      <c r="J803" s="439"/>
      <c r="K803" s="439"/>
      <c r="L803" s="841"/>
      <c r="M803" s="431"/>
      <c r="N803" s="439"/>
      <c r="O803" s="439"/>
      <c r="P803" s="841">
        <v>342.2</v>
      </c>
      <c r="Q803" s="433">
        <f t="shared" si="110"/>
        <v>1368800</v>
      </c>
      <c r="R803" s="439"/>
      <c r="S803" s="439"/>
      <c r="T803" s="841">
        <v>15.6</v>
      </c>
      <c r="U803" s="433">
        <f t="shared" si="109"/>
        <v>62400</v>
      </c>
      <c r="V803" s="439"/>
      <c r="W803" s="838">
        <v>354277</v>
      </c>
      <c r="X803" s="839" t="s">
        <v>896</v>
      </c>
    </row>
    <row r="804" spans="1:28" s="19" customFormat="1">
      <c r="A804" s="1115">
        <f t="shared" si="108"/>
        <v>641</v>
      </c>
      <c r="B804" s="707" t="s">
        <v>1353</v>
      </c>
      <c r="C804" s="424">
        <f t="shared" si="106"/>
        <v>2725437</v>
      </c>
      <c r="D804" s="344"/>
      <c r="E804" s="439"/>
      <c r="F804" s="439"/>
      <c r="G804" s="439"/>
      <c r="H804" s="439"/>
      <c r="I804" s="439"/>
      <c r="J804" s="439"/>
      <c r="K804" s="439"/>
      <c r="L804" s="841">
        <v>273</v>
      </c>
      <c r="M804" s="431">
        <f>L804*3000</f>
        <v>819000</v>
      </c>
      <c r="N804" s="439"/>
      <c r="O804" s="439"/>
      <c r="P804" s="841">
        <v>47.04</v>
      </c>
      <c r="Q804" s="433">
        <f t="shared" si="110"/>
        <v>188160</v>
      </c>
      <c r="R804" s="439"/>
      <c r="S804" s="439"/>
      <c r="T804" s="841">
        <v>341</v>
      </c>
      <c r="U804" s="433">
        <f t="shared" si="109"/>
        <v>1364000</v>
      </c>
      <c r="V804" s="439"/>
      <c r="W804" s="838">
        <v>354277</v>
      </c>
      <c r="X804" s="839" t="s">
        <v>896</v>
      </c>
    </row>
    <row r="805" spans="1:28" s="19" customFormat="1">
      <c r="A805" s="1115">
        <f t="shared" si="108"/>
        <v>642</v>
      </c>
      <c r="B805" s="707" t="s">
        <v>1354</v>
      </c>
      <c r="C805" s="424">
        <f t="shared" si="106"/>
        <v>2661677</v>
      </c>
      <c r="D805" s="344"/>
      <c r="E805" s="439"/>
      <c r="F805" s="439"/>
      <c r="G805" s="439"/>
      <c r="H805" s="439"/>
      <c r="I805" s="439"/>
      <c r="J805" s="439"/>
      <c r="K805" s="439"/>
      <c r="L805" s="841">
        <v>230.6</v>
      </c>
      <c r="M805" s="431">
        <f>L805*3000</f>
        <v>691800</v>
      </c>
      <c r="N805" s="439"/>
      <c r="O805" s="439"/>
      <c r="P805" s="841">
        <v>40.9</v>
      </c>
      <c r="Q805" s="433">
        <f t="shared" si="110"/>
        <v>163600</v>
      </c>
      <c r="R805" s="439"/>
      <c r="S805" s="439"/>
      <c r="T805" s="841">
        <v>363</v>
      </c>
      <c r="U805" s="433">
        <f t="shared" si="109"/>
        <v>1452000</v>
      </c>
      <c r="V805" s="439"/>
      <c r="W805" s="838">
        <v>354277</v>
      </c>
      <c r="X805" s="839" t="s">
        <v>896</v>
      </c>
    </row>
    <row r="806" spans="1:28" customFormat="1">
      <c r="A806" s="1115">
        <f t="shared" si="108"/>
        <v>643</v>
      </c>
      <c r="B806" s="707" t="s">
        <v>1355</v>
      </c>
      <c r="C806" s="424">
        <f t="shared" si="106"/>
        <v>1735600</v>
      </c>
      <c r="D806" s="344"/>
      <c r="E806" s="439"/>
      <c r="F806" s="439"/>
      <c r="G806" s="439"/>
      <c r="H806" s="439"/>
      <c r="I806" s="439"/>
      <c r="J806" s="439"/>
      <c r="K806" s="439"/>
      <c r="L806" s="841"/>
      <c r="M806" s="431"/>
      <c r="N806" s="439"/>
      <c r="O806" s="439"/>
      <c r="P806" s="841">
        <v>40.9</v>
      </c>
      <c r="Q806" s="433">
        <f t="shared" si="110"/>
        <v>163600</v>
      </c>
      <c r="R806" s="439"/>
      <c r="S806" s="439"/>
      <c r="T806" s="841">
        <v>393</v>
      </c>
      <c r="U806" s="433">
        <f t="shared" si="109"/>
        <v>1572000</v>
      </c>
      <c r="V806" s="439"/>
      <c r="W806" s="439"/>
      <c r="X806" s="842"/>
      <c r="Y806" s="128"/>
      <c r="Z806" s="128"/>
      <c r="AA806" s="128"/>
      <c r="AB806" s="128"/>
    </row>
    <row r="807" spans="1:28" customFormat="1">
      <c r="A807" s="1115">
        <f t="shared" si="108"/>
        <v>644</v>
      </c>
      <c r="B807" s="707" t="s">
        <v>1356</v>
      </c>
      <c r="C807" s="424">
        <f t="shared" si="106"/>
        <v>1619200</v>
      </c>
      <c r="D807" s="344"/>
      <c r="E807" s="439"/>
      <c r="F807" s="439"/>
      <c r="G807" s="439"/>
      <c r="H807" s="439"/>
      <c r="I807" s="439"/>
      <c r="J807" s="439"/>
      <c r="K807" s="439"/>
      <c r="L807" s="841"/>
      <c r="M807" s="431"/>
      <c r="N807" s="439"/>
      <c r="O807" s="439"/>
      <c r="P807" s="841">
        <v>42.8</v>
      </c>
      <c r="Q807" s="433">
        <f t="shared" si="110"/>
        <v>171200</v>
      </c>
      <c r="R807" s="439"/>
      <c r="S807" s="439"/>
      <c r="T807" s="841">
        <v>362</v>
      </c>
      <c r="U807" s="433">
        <f t="shared" si="109"/>
        <v>1448000</v>
      </c>
      <c r="V807" s="439"/>
      <c r="W807" s="439"/>
      <c r="X807" s="842"/>
      <c r="Y807" s="128"/>
      <c r="Z807" s="128"/>
      <c r="AA807" s="128"/>
      <c r="AB807" s="128"/>
    </row>
    <row r="808" spans="1:28" customFormat="1">
      <c r="A808" s="1115">
        <f t="shared" si="108"/>
        <v>645</v>
      </c>
      <c r="B808" s="722" t="s">
        <v>1357</v>
      </c>
      <c r="C808" s="424">
        <f t="shared" si="106"/>
        <v>1552840</v>
      </c>
      <c r="D808" s="344"/>
      <c r="E808" s="439"/>
      <c r="F808" s="439"/>
      <c r="G808" s="439"/>
      <c r="H808" s="439"/>
      <c r="I808" s="439"/>
      <c r="J808" s="439"/>
      <c r="K808" s="439"/>
      <c r="L808" s="841"/>
      <c r="M808" s="431"/>
      <c r="N808" s="439"/>
      <c r="O808" s="439"/>
      <c r="P808" s="841">
        <v>381.06</v>
      </c>
      <c r="Q808" s="433">
        <f t="shared" si="110"/>
        <v>1524240</v>
      </c>
      <c r="R808" s="439"/>
      <c r="S808" s="439"/>
      <c r="T808" s="841">
        <v>7.15</v>
      </c>
      <c r="U808" s="433">
        <f t="shared" si="109"/>
        <v>28600</v>
      </c>
      <c r="V808" s="439"/>
      <c r="W808" s="439"/>
      <c r="X808" s="842"/>
      <c r="Y808" s="128"/>
      <c r="Z808" s="128"/>
      <c r="AA808" s="128"/>
      <c r="AB808" s="128"/>
    </row>
    <row r="809" spans="1:28" customFormat="1">
      <c r="A809" s="1115">
        <f t="shared" si="108"/>
        <v>646</v>
      </c>
      <c r="B809" s="722" t="s">
        <v>1358</v>
      </c>
      <c r="C809" s="424">
        <f t="shared" si="106"/>
        <v>354277</v>
      </c>
      <c r="D809" s="344"/>
      <c r="E809" s="439"/>
      <c r="F809" s="439"/>
      <c r="G809" s="439"/>
      <c r="H809" s="439"/>
      <c r="I809" s="439"/>
      <c r="J809" s="439"/>
      <c r="K809" s="439"/>
      <c r="L809" s="841"/>
      <c r="M809" s="431"/>
      <c r="N809" s="439"/>
      <c r="O809" s="439"/>
      <c r="P809" s="841"/>
      <c r="Q809" s="439"/>
      <c r="R809" s="439"/>
      <c r="S809" s="439"/>
      <c r="T809" s="439"/>
      <c r="U809" s="439"/>
      <c r="V809" s="439"/>
      <c r="W809" s="838">
        <v>354277</v>
      </c>
      <c r="X809" s="839" t="s">
        <v>896</v>
      </c>
      <c r="Y809" s="128"/>
      <c r="Z809" s="128"/>
      <c r="AA809" s="128"/>
      <c r="AB809" s="128"/>
    </row>
    <row r="810" spans="1:28" customFormat="1">
      <c r="A810" s="1115">
        <f t="shared" si="108"/>
        <v>647</v>
      </c>
      <c r="B810" s="722" t="s">
        <v>1359</v>
      </c>
      <c r="C810" s="424">
        <f t="shared" si="106"/>
        <v>1673077</v>
      </c>
      <c r="D810" s="344"/>
      <c r="E810" s="439"/>
      <c r="F810" s="439"/>
      <c r="G810" s="439"/>
      <c r="H810" s="439"/>
      <c r="I810" s="439"/>
      <c r="J810" s="439"/>
      <c r="K810" s="439"/>
      <c r="L810" s="841"/>
      <c r="M810" s="431"/>
      <c r="N810" s="439"/>
      <c r="O810" s="439"/>
      <c r="P810" s="841">
        <v>322.48</v>
      </c>
      <c r="Q810" s="433">
        <f t="shared" ref="Q810:Q816" si="111">P810*4000</f>
        <v>1289920</v>
      </c>
      <c r="R810" s="439"/>
      <c r="S810" s="439"/>
      <c r="T810" s="841">
        <v>7.22</v>
      </c>
      <c r="U810" s="433">
        <f t="shared" ref="U810:U816" si="112">T810*4000</f>
        <v>28880</v>
      </c>
      <c r="V810" s="439"/>
      <c r="W810" s="838">
        <v>354277</v>
      </c>
      <c r="X810" s="839" t="s">
        <v>896</v>
      </c>
      <c r="Y810" s="128"/>
      <c r="Z810" s="128"/>
      <c r="AA810" s="128"/>
      <c r="AB810" s="128"/>
    </row>
    <row r="811" spans="1:28" customFormat="1">
      <c r="A811" s="1115">
        <f t="shared" si="108"/>
        <v>648</v>
      </c>
      <c r="B811" s="722" t="s">
        <v>1360</v>
      </c>
      <c r="C811" s="424">
        <f t="shared" si="106"/>
        <v>1833517</v>
      </c>
      <c r="D811" s="344"/>
      <c r="E811" s="439"/>
      <c r="F811" s="439"/>
      <c r="G811" s="439"/>
      <c r="H811" s="439"/>
      <c r="I811" s="439"/>
      <c r="J811" s="439"/>
      <c r="K811" s="439"/>
      <c r="L811" s="841"/>
      <c r="M811" s="431"/>
      <c r="N811" s="439"/>
      <c r="O811" s="439"/>
      <c r="P811" s="841">
        <v>362.6</v>
      </c>
      <c r="Q811" s="433">
        <f t="shared" si="111"/>
        <v>1450400</v>
      </c>
      <c r="R811" s="439"/>
      <c r="S811" s="439"/>
      <c r="T811" s="841">
        <v>7.21</v>
      </c>
      <c r="U811" s="433">
        <f t="shared" si="112"/>
        <v>28840</v>
      </c>
      <c r="V811" s="439"/>
      <c r="W811" s="838">
        <v>354277</v>
      </c>
      <c r="X811" s="839" t="s">
        <v>896</v>
      </c>
      <c r="Y811" s="128"/>
      <c r="Z811" s="128"/>
      <c r="AA811" s="128"/>
      <c r="AB811" s="128"/>
    </row>
    <row r="812" spans="1:28" customFormat="1">
      <c r="A812" s="1115">
        <f t="shared" si="108"/>
        <v>649</v>
      </c>
      <c r="B812" s="722" t="s">
        <v>1361</v>
      </c>
      <c r="C812" s="424">
        <f t="shared" si="106"/>
        <v>1732357</v>
      </c>
      <c r="D812" s="344"/>
      <c r="E812" s="439"/>
      <c r="F812" s="439"/>
      <c r="G812" s="439"/>
      <c r="H812" s="439"/>
      <c r="I812" s="439"/>
      <c r="J812" s="439"/>
      <c r="K812" s="439"/>
      <c r="L812" s="841"/>
      <c r="M812" s="431"/>
      <c r="N812" s="439"/>
      <c r="O812" s="439"/>
      <c r="P812" s="841">
        <v>336.44</v>
      </c>
      <c r="Q812" s="433">
        <f t="shared" si="111"/>
        <v>1345760</v>
      </c>
      <c r="R812" s="439"/>
      <c r="S812" s="439"/>
      <c r="T812" s="841">
        <v>8.08</v>
      </c>
      <c r="U812" s="433">
        <f t="shared" si="112"/>
        <v>32320</v>
      </c>
      <c r="V812" s="439"/>
      <c r="W812" s="838">
        <v>354277</v>
      </c>
      <c r="X812" s="839" t="s">
        <v>896</v>
      </c>
      <c r="Y812" s="128"/>
      <c r="Z812" s="128"/>
      <c r="AA812" s="128"/>
      <c r="AB812" s="128"/>
    </row>
    <row r="813" spans="1:28" customFormat="1">
      <c r="A813" s="1115">
        <f t="shared" si="108"/>
        <v>650</v>
      </c>
      <c r="B813" s="722" t="s">
        <v>1362</v>
      </c>
      <c r="C813" s="424">
        <f t="shared" si="106"/>
        <v>2765877</v>
      </c>
      <c r="D813" s="344"/>
      <c r="E813" s="439"/>
      <c r="F813" s="439"/>
      <c r="G813" s="439"/>
      <c r="H813" s="439"/>
      <c r="I813" s="439"/>
      <c r="J813" s="439"/>
      <c r="K813" s="439"/>
      <c r="L813" s="841">
        <v>272</v>
      </c>
      <c r="M813" s="431">
        <f>L813*3000</f>
        <v>816000</v>
      </c>
      <c r="N813" s="439"/>
      <c r="O813" s="439"/>
      <c r="P813" s="841">
        <v>46.9</v>
      </c>
      <c r="Q813" s="433">
        <f t="shared" si="111"/>
        <v>187600</v>
      </c>
      <c r="R813" s="439"/>
      <c r="S813" s="439"/>
      <c r="T813" s="841">
        <v>352</v>
      </c>
      <c r="U813" s="433">
        <f t="shared" si="112"/>
        <v>1408000</v>
      </c>
      <c r="V813" s="439"/>
      <c r="W813" s="838">
        <v>354277</v>
      </c>
      <c r="X813" s="839" t="s">
        <v>896</v>
      </c>
      <c r="Y813" s="128"/>
      <c r="Z813" s="128"/>
      <c r="AA813" s="128"/>
      <c r="AB813" s="128"/>
    </row>
    <row r="814" spans="1:28" customFormat="1">
      <c r="A814" s="1115">
        <f t="shared" si="108"/>
        <v>651</v>
      </c>
      <c r="B814" s="722" t="s">
        <v>1363</v>
      </c>
      <c r="C814" s="424">
        <f t="shared" si="106"/>
        <v>1261600</v>
      </c>
      <c r="D814" s="344"/>
      <c r="E814" s="439"/>
      <c r="F814" s="439"/>
      <c r="G814" s="439"/>
      <c r="H814" s="439"/>
      <c r="I814" s="439"/>
      <c r="J814" s="439"/>
      <c r="K814" s="439"/>
      <c r="L814" s="841">
        <v>118</v>
      </c>
      <c r="M814" s="431">
        <f>L814*3000</f>
        <v>354000</v>
      </c>
      <c r="N814" s="439"/>
      <c r="O814" s="439"/>
      <c r="P814" s="841">
        <v>222.5</v>
      </c>
      <c r="Q814" s="433">
        <f t="shared" si="111"/>
        <v>890000</v>
      </c>
      <c r="R814" s="439"/>
      <c r="S814" s="439"/>
      <c r="T814" s="841">
        <v>4.4000000000000004</v>
      </c>
      <c r="U814" s="433">
        <f t="shared" si="112"/>
        <v>17600</v>
      </c>
      <c r="V814" s="439"/>
      <c r="W814" s="439"/>
      <c r="X814" s="842"/>
      <c r="Y814" s="128"/>
      <c r="Z814" s="128"/>
      <c r="AA814" s="128"/>
      <c r="AB814" s="128"/>
    </row>
    <row r="815" spans="1:28" customFormat="1">
      <c r="A815" s="1115">
        <f t="shared" si="108"/>
        <v>652</v>
      </c>
      <c r="B815" s="722" t="s">
        <v>1364</v>
      </c>
      <c r="C815" s="424">
        <f t="shared" si="106"/>
        <v>1204000</v>
      </c>
      <c r="D815" s="344"/>
      <c r="E815" s="439"/>
      <c r="F815" s="439"/>
      <c r="G815" s="439"/>
      <c r="H815" s="439"/>
      <c r="I815" s="439"/>
      <c r="J815" s="439"/>
      <c r="K815" s="439"/>
      <c r="L815" s="841">
        <v>104.6</v>
      </c>
      <c r="M815" s="431">
        <f>L815*3000</f>
        <v>313800</v>
      </c>
      <c r="N815" s="439"/>
      <c r="O815" s="439"/>
      <c r="P815" s="841">
        <v>218.4</v>
      </c>
      <c r="Q815" s="433">
        <f t="shared" si="111"/>
        <v>873600</v>
      </c>
      <c r="R815" s="439"/>
      <c r="S815" s="439"/>
      <c r="T815" s="841">
        <v>4.1500000000000004</v>
      </c>
      <c r="U815" s="433">
        <f t="shared" si="112"/>
        <v>16600</v>
      </c>
      <c r="V815" s="439"/>
      <c r="W815" s="439"/>
      <c r="X815" s="842"/>
      <c r="Y815" s="128"/>
      <c r="Z815" s="128"/>
      <c r="AA815" s="128"/>
      <c r="AB815" s="128"/>
    </row>
    <row r="816" spans="1:28" customFormat="1">
      <c r="A816" s="1115">
        <f t="shared" si="108"/>
        <v>653</v>
      </c>
      <c r="B816" s="722" t="s">
        <v>1365</v>
      </c>
      <c r="C816" s="424">
        <f t="shared" si="106"/>
        <v>972800</v>
      </c>
      <c r="D816" s="344"/>
      <c r="E816" s="439"/>
      <c r="F816" s="439"/>
      <c r="G816" s="439"/>
      <c r="H816" s="439"/>
      <c r="I816" s="439"/>
      <c r="J816" s="439"/>
      <c r="K816" s="439"/>
      <c r="L816" s="841"/>
      <c r="M816" s="431"/>
      <c r="N816" s="439"/>
      <c r="O816" s="439"/>
      <c r="P816" s="841">
        <v>238.8</v>
      </c>
      <c r="Q816" s="433">
        <f t="shared" si="111"/>
        <v>955200</v>
      </c>
      <c r="R816" s="439"/>
      <c r="S816" s="439"/>
      <c r="T816" s="841">
        <v>4.4000000000000004</v>
      </c>
      <c r="U816" s="433">
        <f t="shared" si="112"/>
        <v>17600</v>
      </c>
      <c r="V816" s="439"/>
      <c r="W816" s="439"/>
      <c r="X816" s="842"/>
      <c r="Y816" s="128"/>
      <c r="Z816" s="128"/>
      <c r="AA816" s="128"/>
      <c r="AB816" s="128"/>
    </row>
    <row r="817" spans="1:28" customFormat="1">
      <c r="A817" s="1115">
        <f t="shared" si="108"/>
        <v>654</v>
      </c>
      <c r="B817" s="722" t="s">
        <v>1366</v>
      </c>
      <c r="C817" s="424">
        <f>M817+Q817+D817+O817+S817+U817+V817+W817</f>
        <v>815401.67</v>
      </c>
      <c r="D817" s="344"/>
      <c r="E817" s="439"/>
      <c r="F817" s="439"/>
      <c r="G817" s="439"/>
      <c r="H817" s="439"/>
      <c r="I817" s="439"/>
      <c r="J817" s="439"/>
      <c r="K817" s="439"/>
      <c r="L817" s="841"/>
      <c r="M817" s="431"/>
      <c r="N817" s="439"/>
      <c r="O817" s="439"/>
      <c r="P817" s="439"/>
      <c r="Q817" s="439"/>
      <c r="R817" s="439"/>
      <c r="S817" s="439"/>
      <c r="T817" s="439"/>
      <c r="U817" s="439"/>
      <c r="V817" s="439"/>
      <c r="W817" s="439">
        <v>815401.67</v>
      </c>
      <c r="X817" s="842" t="s">
        <v>1325</v>
      </c>
      <c r="Y817" s="128"/>
      <c r="Z817" s="451"/>
      <c r="AA817" s="128"/>
      <c r="AB817" s="128"/>
    </row>
    <row r="818" spans="1:28" customFormat="1">
      <c r="A818" s="1115">
        <f t="shared" si="108"/>
        <v>655</v>
      </c>
      <c r="B818" s="707" t="s">
        <v>1367</v>
      </c>
      <c r="C818" s="424">
        <f t="shared" si="106"/>
        <v>560605.87399999995</v>
      </c>
      <c r="D818" s="344"/>
      <c r="E818" s="439"/>
      <c r="F818" s="439"/>
      <c r="G818" s="439"/>
      <c r="H818" s="439"/>
      <c r="I818" s="439"/>
      <c r="J818" s="439"/>
      <c r="K818" s="439"/>
      <c r="L818" s="841"/>
      <c r="M818" s="431"/>
      <c r="N818" s="439"/>
      <c r="O818" s="439"/>
      <c r="P818" s="439"/>
      <c r="Q818" s="439"/>
      <c r="R818" s="439"/>
      <c r="S818" s="439"/>
      <c r="T818" s="439"/>
      <c r="U818" s="439"/>
      <c r="V818" s="439"/>
      <c r="W818" s="439">
        <f>704.81*795.4</f>
        <v>560605.87399999995</v>
      </c>
      <c r="X818" s="842" t="s">
        <v>1326</v>
      </c>
      <c r="Y818" s="128"/>
      <c r="Z818" s="128"/>
      <c r="AA818" s="128"/>
      <c r="AB818" s="128"/>
    </row>
    <row r="819" spans="1:28" customFormat="1">
      <c r="A819" s="1115">
        <f t="shared" si="108"/>
        <v>656</v>
      </c>
      <c r="B819" s="707" t="s">
        <v>1368</v>
      </c>
      <c r="C819" s="424">
        <f t="shared" si="106"/>
        <v>9980100</v>
      </c>
      <c r="D819" s="344"/>
      <c r="E819" s="439"/>
      <c r="F819" s="439"/>
      <c r="G819" s="439"/>
      <c r="H819" s="439"/>
      <c r="I819" s="439"/>
      <c r="J819" s="439"/>
      <c r="K819" s="439"/>
      <c r="L819" s="841">
        <v>1950</v>
      </c>
      <c r="M819" s="431">
        <f>L819*5118</f>
        <v>9980100</v>
      </c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842"/>
      <c r="Y819" s="128"/>
      <c r="Z819" s="128"/>
      <c r="AA819" s="128"/>
      <c r="AB819" s="128"/>
    </row>
    <row r="820" spans="1:28" customFormat="1">
      <c r="A820" s="1115">
        <f>A819+1</f>
        <v>657</v>
      </c>
      <c r="B820" s="707" t="s">
        <v>1369</v>
      </c>
      <c r="C820" s="424">
        <f t="shared" si="106"/>
        <v>37168800</v>
      </c>
      <c r="D820" s="344"/>
      <c r="E820" s="439"/>
      <c r="F820" s="439"/>
      <c r="G820" s="439"/>
      <c r="H820" s="439"/>
      <c r="I820" s="439"/>
      <c r="J820" s="439"/>
      <c r="K820" s="439"/>
      <c r="L820" s="841">
        <v>1950</v>
      </c>
      <c r="M820" s="431">
        <f>L820*5118</f>
        <v>9980100</v>
      </c>
      <c r="N820" s="439"/>
      <c r="O820" s="439"/>
      <c r="P820" s="439"/>
      <c r="Q820" s="439"/>
      <c r="R820" s="439"/>
      <c r="S820" s="439"/>
      <c r="T820" s="439">
        <v>3210</v>
      </c>
      <c r="U820" s="439">
        <f>T820*8470</f>
        <v>27188700</v>
      </c>
      <c r="V820" s="439"/>
      <c r="W820" s="439"/>
      <c r="X820" s="842"/>
      <c r="Y820" s="128"/>
      <c r="Z820" s="128"/>
      <c r="AA820" s="128"/>
      <c r="AB820" s="128"/>
    </row>
    <row r="821" spans="1:28" customFormat="1">
      <c r="A821" s="1115">
        <f t="shared" si="108"/>
        <v>658</v>
      </c>
      <c r="B821" s="707" t="s">
        <v>1370</v>
      </c>
      <c r="C821" s="424">
        <f t="shared" si="106"/>
        <v>18803400</v>
      </c>
      <c r="D821" s="344"/>
      <c r="E821" s="439"/>
      <c r="F821" s="439"/>
      <c r="G821" s="439"/>
      <c r="H821" s="439"/>
      <c r="I821" s="439"/>
      <c r="J821" s="439"/>
      <c r="K821" s="439"/>
      <c r="L821" s="841"/>
      <c r="M821" s="431"/>
      <c r="N821" s="439"/>
      <c r="O821" s="439"/>
      <c r="P821" s="439"/>
      <c r="Q821" s="439"/>
      <c r="R821" s="439"/>
      <c r="S821" s="439"/>
      <c r="T821" s="439">
        <v>2220</v>
      </c>
      <c r="U821" s="439">
        <f>T821*8470</f>
        <v>18803400</v>
      </c>
      <c r="V821" s="439"/>
      <c r="W821" s="439"/>
      <c r="X821" s="842"/>
      <c r="Y821" s="128"/>
      <c r="Z821" s="128"/>
      <c r="AA821" s="128"/>
      <c r="AB821" s="128"/>
    </row>
    <row r="822" spans="1:28" customFormat="1">
      <c r="A822" s="1115">
        <f t="shared" si="108"/>
        <v>659</v>
      </c>
      <c r="B822" s="707" t="s">
        <v>1371</v>
      </c>
      <c r="C822" s="424">
        <f t="shared" si="106"/>
        <v>9944274</v>
      </c>
      <c r="D822" s="344"/>
      <c r="E822" s="439"/>
      <c r="F822" s="439"/>
      <c r="G822" s="439"/>
      <c r="H822" s="439"/>
      <c r="I822" s="439"/>
      <c r="J822" s="439"/>
      <c r="K822" s="439"/>
      <c r="L822" s="841">
        <v>1943</v>
      </c>
      <c r="M822" s="431">
        <f>L822*5118</f>
        <v>9944274</v>
      </c>
      <c r="N822" s="439"/>
      <c r="O822" s="439"/>
      <c r="P822" s="439"/>
      <c r="Q822" s="439"/>
      <c r="R822" s="439"/>
      <c r="S822" s="439"/>
      <c r="T822" s="439"/>
      <c r="U822" s="439"/>
      <c r="V822" s="439"/>
      <c r="W822" s="439"/>
      <c r="X822" s="842"/>
      <c r="Y822" s="128"/>
      <c r="Z822" s="128"/>
      <c r="AA822" s="128"/>
      <c r="AB822" s="128"/>
    </row>
    <row r="823" spans="1:28" customFormat="1">
      <c r="A823" s="1115">
        <f t="shared" si="108"/>
        <v>660</v>
      </c>
      <c r="B823" s="707" t="s">
        <v>1372</v>
      </c>
      <c r="C823" s="424">
        <f t="shared" si="106"/>
        <v>21005600</v>
      </c>
      <c r="D823" s="344"/>
      <c r="E823" s="439"/>
      <c r="F823" s="439"/>
      <c r="G823" s="439"/>
      <c r="H823" s="439"/>
      <c r="I823" s="439"/>
      <c r="J823" s="439"/>
      <c r="K823" s="439"/>
      <c r="L823" s="841"/>
      <c r="M823" s="431"/>
      <c r="N823" s="439"/>
      <c r="O823" s="439"/>
      <c r="P823" s="439"/>
      <c r="Q823" s="439"/>
      <c r="R823" s="439"/>
      <c r="S823" s="439"/>
      <c r="T823" s="439">
        <v>2480</v>
      </c>
      <c r="U823" s="439">
        <f t="shared" ref="U823:U829" si="113">T823*8470</f>
        <v>21005600</v>
      </c>
      <c r="V823" s="439"/>
      <c r="W823" s="439"/>
      <c r="X823" s="842"/>
      <c r="Y823" s="128"/>
      <c r="Z823" s="128"/>
      <c r="AA823" s="128"/>
      <c r="AB823" s="128"/>
    </row>
    <row r="824" spans="1:28" customFormat="1">
      <c r="A824" s="1115">
        <f t="shared" si="108"/>
        <v>661</v>
      </c>
      <c r="B824" s="707" t="s">
        <v>1373</v>
      </c>
      <c r="C824" s="424">
        <f t="shared" si="106"/>
        <v>36523932</v>
      </c>
      <c r="D824" s="344"/>
      <c r="E824" s="439"/>
      <c r="F824" s="439"/>
      <c r="G824" s="439"/>
      <c r="H824" s="439"/>
      <c r="I824" s="439"/>
      <c r="J824" s="439"/>
      <c r="K824" s="439"/>
      <c r="L824" s="841">
        <v>1824</v>
      </c>
      <c r="M824" s="431">
        <f>L824*5118</f>
        <v>9335232</v>
      </c>
      <c r="N824" s="439"/>
      <c r="O824" s="439"/>
      <c r="P824" s="439"/>
      <c r="Q824" s="439"/>
      <c r="R824" s="439"/>
      <c r="S824" s="439"/>
      <c r="T824" s="439">
        <v>3210</v>
      </c>
      <c r="U824" s="439">
        <f t="shared" si="113"/>
        <v>27188700</v>
      </c>
      <c r="V824" s="439"/>
      <c r="W824" s="439"/>
      <c r="X824" s="842"/>
      <c r="Y824" s="128"/>
      <c r="Z824" s="128"/>
      <c r="AA824" s="128"/>
      <c r="AB824" s="128"/>
    </row>
    <row r="825" spans="1:28" customFormat="1">
      <c r="A825" s="1115">
        <f t="shared" si="108"/>
        <v>662</v>
      </c>
      <c r="B825" s="707" t="s">
        <v>1374</v>
      </c>
      <c r="C825" s="424">
        <f t="shared" si="106"/>
        <v>11180400</v>
      </c>
      <c r="D825" s="344"/>
      <c r="E825" s="439"/>
      <c r="F825" s="439"/>
      <c r="G825" s="439"/>
      <c r="H825" s="439"/>
      <c r="I825" s="439"/>
      <c r="J825" s="439"/>
      <c r="K825" s="439"/>
      <c r="L825" s="841"/>
      <c r="M825" s="431"/>
      <c r="N825" s="439"/>
      <c r="O825" s="439"/>
      <c r="P825" s="439"/>
      <c r="Q825" s="439"/>
      <c r="R825" s="439"/>
      <c r="S825" s="439"/>
      <c r="T825" s="439">
        <v>1320</v>
      </c>
      <c r="U825" s="439">
        <f t="shared" si="113"/>
        <v>11180400</v>
      </c>
      <c r="V825" s="439"/>
      <c r="W825" s="439"/>
      <c r="X825" s="842"/>
      <c r="Y825" s="128"/>
      <c r="Z825" s="128"/>
      <c r="AA825" s="128"/>
      <c r="AB825" s="128"/>
    </row>
    <row r="826" spans="1:28" customFormat="1">
      <c r="A826" s="1115">
        <f t="shared" si="108"/>
        <v>663</v>
      </c>
      <c r="B826" s="707" t="s">
        <v>1375</v>
      </c>
      <c r="C826" s="424">
        <f t="shared" si="106"/>
        <v>19226900</v>
      </c>
      <c r="D826" s="344"/>
      <c r="E826" s="439"/>
      <c r="F826" s="439"/>
      <c r="G826" s="439"/>
      <c r="H826" s="439"/>
      <c r="I826" s="439"/>
      <c r="J826" s="439"/>
      <c r="K826" s="439"/>
      <c r="L826" s="841"/>
      <c r="M826" s="431"/>
      <c r="N826" s="439"/>
      <c r="O826" s="439"/>
      <c r="P826" s="439"/>
      <c r="Q826" s="439"/>
      <c r="R826" s="439"/>
      <c r="S826" s="439"/>
      <c r="T826" s="439">
        <v>2270</v>
      </c>
      <c r="U826" s="439">
        <f t="shared" si="113"/>
        <v>19226900</v>
      </c>
      <c r="V826" s="439"/>
      <c r="W826" s="439"/>
      <c r="X826" s="842"/>
      <c r="Y826" s="128"/>
      <c r="Z826" s="128"/>
      <c r="AA826" s="128"/>
      <c r="AB826" s="128"/>
    </row>
    <row r="827" spans="1:28" customFormat="1">
      <c r="A827" s="1115">
        <f t="shared" si="108"/>
        <v>664</v>
      </c>
      <c r="B827" s="707" t="s">
        <v>1376</v>
      </c>
      <c r="C827" s="424">
        <f t="shared" si="106"/>
        <v>19243840</v>
      </c>
      <c r="D827" s="344"/>
      <c r="E827" s="439"/>
      <c r="F827" s="439"/>
      <c r="G827" s="439"/>
      <c r="H827" s="439"/>
      <c r="I827" s="439"/>
      <c r="J827" s="439"/>
      <c r="K827" s="439"/>
      <c r="L827" s="841"/>
      <c r="M827" s="431"/>
      <c r="N827" s="439"/>
      <c r="O827" s="439"/>
      <c r="P827" s="439"/>
      <c r="Q827" s="439"/>
      <c r="R827" s="439"/>
      <c r="S827" s="439"/>
      <c r="T827" s="439">
        <v>2272</v>
      </c>
      <c r="U827" s="439">
        <f t="shared" si="113"/>
        <v>19243840</v>
      </c>
      <c r="V827" s="439"/>
      <c r="W827" s="439"/>
      <c r="X827" s="842"/>
      <c r="Y827" s="128"/>
      <c r="Z827" s="128"/>
      <c r="AA827" s="128"/>
      <c r="AB827" s="128"/>
    </row>
    <row r="828" spans="1:28" customFormat="1">
      <c r="A828" s="1115">
        <f t="shared" si="108"/>
        <v>665</v>
      </c>
      <c r="B828" s="707" t="s">
        <v>1377</v>
      </c>
      <c r="C828" s="424">
        <f t="shared" si="106"/>
        <v>20328000</v>
      </c>
      <c r="D828" s="344"/>
      <c r="E828" s="439"/>
      <c r="F828" s="439"/>
      <c r="G828" s="439"/>
      <c r="H828" s="439"/>
      <c r="I828" s="439"/>
      <c r="J828" s="439"/>
      <c r="K828" s="439"/>
      <c r="L828" s="841"/>
      <c r="M828" s="431"/>
      <c r="N828" s="439"/>
      <c r="O828" s="439"/>
      <c r="P828" s="439"/>
      <c r="Q828" s="439"/>
      <c r="R828" s="439"/>
      <c r="S828" s="439"/>
      <c r="T828" s="439">
        <v>2400</v>
      </c>
      <c r="U828" s="439">
        <f t="shared" si="113"/>
        <v>20328000</v>
      </c>
      <c r="V828" s="439"/>
      <c r="W828" s="439"/>
      <c r="X828" s="842"/>
      <c r="Y828" s="128"/>
      <c r="Z828" s="128"/>
      <c r="AA828" s="128"/>
      <c r="AB828" s="128"/>
    </row>
    <row r="829" spans="1:28" customFormat="1" ht="31.5">
      <c r="A829" s="1115">
        <f t="shared" si="108"/>
        <v>666</v>
      </c>
      <c r="B829" s="707" t="s">
        <v>1378</v>
      </c>
      <c r="C829" s="424">
        <f t="shared" si="106"/>
        <v>27104000</v>
      </c>
      <c r="D829" s="344"/>
      <c r="E829" s="439"/>
      <c r="F829" s="439"/>
      <c r="G829" s="439"/>
      <c r="H829" s="439"/>
      <c r="I829" s="439"/>
      <c r="J829" s="439"/>
      <c r="K829" s="439"/>
      <c r="L829" s="841"/>
      <c r="M829" s="431"/>
      <c r="N829" s="439"/>
      <c r="O829" s="439"/>
      <c r="P829" s="439"/>
      <c r="Q829" s="439"/>
      <c r="R829" s="439"/>
      <c r="S829" s="439"/>
      <c r="T829" s="439">
        <v>3200</v>
      </c>
      <c r="U829" s="439">
        <f t="shared" si="113"/>
        <v>27104000</v>
      </c>
      <c r="V829" s="439"/>
      <c r="W829" s="439"/>
      <c r="X829" s="842"/>
      <c r="Y829" s="128"/>
      <c r="Z829" s="128"/>
      <c r="AA829" s="128"/>
      <c r="AB829" s="128"/>
    </row>
    <row r="830" spans="1:28" customFormat="1">
      <c r="A830" s="1115">
        <f t="shared" si="108"/>
        <v>667</v>
      </c>
      <c r="B830" s="707" t="s">
        <v>1327</v>
      </c>
      <c r="C830" s="424">
        <f t="shared" si="106"/>
        <v>5066820</v>
      </c>
      <c r="D830" s="344"/>
      <c r="E830" s="439"/>
      <c r="F830" s="439"/>
      <c r="G830" s="439"/>
      <c r="H830" s="439"/>
      <c r="I830" s="439"/>
      <c r="J830" s="439"/>
      <c r="K830" s="439"/>
      <c r="L830" s="841">
        <v>990</v>
      </c>
      <c r="M830" s="431">
        <f>L830*5118</f>
        <v>5066820</v>
      </c>
      <c r="N830" s="439"/>
      <c r="O830" s="439"/>
      <c r="P830" s="439"/>
      <c r="Q830" s="439"/>
      <c r="R830" s="439"/>
      <c r="S830" s="439"/>
      <c r="T830" s="439"/>
      <c r="U830" s="439"/>
      <c r="V830" s="439"/>
      <c r="W830" s="439"/>
      <c r="X830" s="842"/>
      <c r="Y830" s="128"/>
      <c r="Z830" s="128"/>
      <c r="AA830" s="128"/>
      <c r="AB830" s="128"/>
    </row>
    <row r="831" spans="1:28" customFormat="1" ht="15" customHeight="1">
      <c r="A831" s="1115">
        <f t="shared" si="108"/>
        <v>668</v>
      </c>
      <c r="B831" s="707" t="s">
        <v>1328</v>
      </c>
      <c r="C831" s="424">
        <f>M831+Q831+D831+O831+S831+U831+V831+W831</f>
        <v>5231077</v>
      </c>
      <c r="D831" s="425"/>
      <c r="E831" s="441"/>
      <c r="F831" s="836"/>
      <c r="G831" s="836"/>
      <c r="H831" s="427"/>
      <c r="I831" s="427"/>
      <c r="J831" s="427"/>
      <c r="K831" s="837"/>
      <c r="L831" s="429"/>
      <c r="M831" s="431"/>
      <c r="N831" s="430">
        <v>624</v>
      </c>
      <c r="O831" s="431">
        <f>N831*1200</f>
        <v>748800</v>
      </c>
      <c r="P831" s="432"/>
      <c r="Q831" s="433"/>
      <c r="R831" s="439"/>
      <c r="S831" s="440"/>
      <c r="T831" s="429">
        <v>1032</v>
      </c>
      <c r="U831" s="433">
        <f>T831*4000</f>
        <v>4128000</v>
      </c>
      <c r="V831" s="442"/>
      <c r="W831" s="838">
        <v>354277</v>
      </c>
      <c r="X831" s="839" t="s">
        <v>896</v>
      </c>
      <c r="Y831" s="19"/>
      <c r="Z831" s="19"/>
      <c r="AA831" s="128"/>
      <c r="AB831" s="128"/>
    </row>
    <row r="832" spans="1:28" customFormat="1" ht="15" customHeight="1">
      <c r="A832" s="1115">
        <f t="shared" si="108"/>
        <v>669</v>
      </c>
      <c r="B832" s="707" t="s">
        <v>1329</v>
      </c>
      <c r="C832" s="424">
        <f>M832+Q832+D832+O832+S832+U832+V832+W832</f>
        <v>9528600</v>
      </c>
      <c r="D832" s="425"/>
      <c r="E832" s="441"/>
      <c r="F832" s="836"/>
      <c r="G832" s="836"/>
      <c r="H832" s="427"/>
      <c r="I832" s="427"/>
      <c r="J832" s="427"/>
      <c r="K832" s="837"/>
      <c r="L832" s="429"/>
      <c r="M832" s="431"/>
      <c r="N832" s="430">
        <v>806</v>
      </c>
      <c r="O832" s="431">
        <f>N832*1200</f>
        <v>967200</v>
      </c>
      <c r="P832" s="432"/>
      <c r="Q832" s="433"/>
      <c r="R832" s="439"/>
      <c r="S832" s="440"/>
      <c r="T832" s="429">
        <v>2140.35</v>
      </c>
      <c r="U832" s="433">
        <f>T832*4000</f>
        <v>8561400</v>
      </c>
      <c r="V832" s="442"/>
      <c r="W832" s="840"/>
      <c r="X832" s="839"/>
      <c r="Y832" s="19"/>
      <c r="Z832" s="19"/>
      <c r="AA832" s="128"/>
      <c r="AB832" s="128"/>
    </row>
    <row r="833" spans="1:31" s="7" customFormat="1" ht="18" customHeight="1">
      <c r="A833" s="1475" t="s">
        <v>518</v>
      </c>
      <c r="B833" s="1475"/>
      <c r="C833" s="52">
        <f t="shared" ref="C833:X833" si="114">SUM(C789:C789)</f>
        <v>916096.99</v>
      </c>
      <c r="D833" s="52">
        <f t="shared" si="114"/>
        <v>916096.99</v>
      </c>
      <c r="E833" s="52">
        <f t="shared" si="114"/>
        <v>0</v>
      </c>
      <c r="F833" s="52">
        <f t="shared" si="114"/>
        <v>0</v>
      </c>
      <c r="G833" s="52">
        <f t="shared" si="114"/>
        <v>0</v>
      </c>
      <c r="H833" s="52">
        <f t="shared" si="114"/>
        <v>0</v>
      </c>
      <c r="I833" s="52">
        <f t="shared" si="114"/>
        <v>916096.99</v>
      </c>
      <c r="J833" s="52">
        <f t="shared" si="114"/>
        <v>0</v>
      </c>
      <c r="K833" s="52">
        <f t="shared" si="114"/>
        <v>0</v>
      </c>
      <c r="L833" s="52">
        <f t="shared" si="114"/>
        <v>0</v>
      </c>
      <c r="M833" s="52">
        <f t="shared" si="114"/>
        <v>0</v>
      </c>
      <c r="N833" s="52">
        <f t="shared" si="114"/>
        <v>0</v>
      </c>
      <c r="O833" s="52">
        <f t="shared" si="114"/>
        <v>0</v>
      </c>
      <c r="P833" s="52">
        <f t="shared" si="114"/>
        <v>0</v>
      </c>
      <c r="Q833" s="52">
        <f t="shared" si="114"/>
        <v>0</v>
      </c>
      <c r="R833" s="52">
        <f t="shared" si="114"/>
        <v>0</v>
      </c>
      <c r="S833" s="52">
        <f t="shared" si="114"/>
        <v>0</v>
      </c>
      <c r="T833" s="52">
        <f t="shared" si="114"/>
        <v>0</v>
      </c>
      <c r="U833" s="52">
        <f t="shared" si="114"/>
        <v>0</v>
      </c>
      <c r="V833" s="52">
        <f t="shared" si="114"/>
        <v>0</v>
      </c>
      <c r="W833" s="52">
        <f t="shared" si="114"/>
        <v>0</v>
      </c>
      <c r="X833" s="52">
        <f t="shared" si="114"/>
        <v>0</v>
      </c>
      <c r="Y833" s="9"/>
      <c r="Z833" s="8"/>
      <c r="AA833" s="8"/>
      <c r="AB833" s="8"/>
      <c r="AC833" s="28"/>
      <c r="AE833" s="28"/>
    </row>
    <row r="834" spans="1:31" s="17" customFormat="1" ht="18" customHeight="1">
      <c r="A834" s="1479" t="s">
        <v>555</v>
      </c>
      <c r="B834" s="1479"/>
      <c r="C834" s="61">
        <f>C833</f>
        <v>916096.99</v>
      </c>
      <c r="D834" s="61">
        <f t="shared" ref="D834:X834" si="115">D833</f>
        <v>916096.99</v>
      </c>
      <c r="E834" s="61">
        <f t="shared" si="115"/>
        <v>0</v>
      </c>
      <c r="F834" s="61">
        <f t="shared" si="115"/>
        <v>0</v>
      </c>
      <c r="G834" s="61">
        <f t="shared" si="115"/>
        <v>0</v>
      </c>
      <c r="H834" s="61">
        <f t="shared" si="115"/>
        <v>0</v>
      </c>
      <c r="I834" s="61">
        <f t="shared" si="115"/>
        <v>916096.99</v>
      </c>
      <c r="J834" s="61">
        <f t="shared" si="115"/>
        <v>0</v>
      </c>
      <c r="K834" s="61">
        <f t="shared" si="115"/>
        <v>0</v>
      </c>
      <c r="L834" s="61">
        <f t="shared" si="115"/>
        <v>0</v>
      </c>
      <c r="M834" s="61">
        <f t="shared" si="115"/>
        <v>0</v>
      </c>
      <c r="N834" s="61">
        <f t="shared" si="115"/>
        <v>0</v>
      </c>
      <c r="O834" s="61">
        <f t="shared" si="115"/>
        <v>0</v>
      </c>
      <c r="P834" s="61">
        <f t="shared" si="115"/>
        <v>0</v>
      </c>
      <c r="Q834" s="61">
        <f t="shared" si="115"/>
        <v>0</v>
      </c>
      <c r="R834" s="61">
        <f t="shared" si="115"/>
        <v>0</v>
      </c>
      <c r="S834" s="61">
        <f t="shared" si="115"/>
        <v>0</v>
      </c>
      <c r="T834" s="61">
        <f t="shared" si="115"/>
        <v>0</v>
      </c>
      <c r="U834" s="61">
        <f t="shared" si="115"/>
        <v>0</v>
      </c>
      <c r="V834" s="61">
        <f t="shared" si="115"/>
        <v>0</v>
      </c>
      <c r="W834" s="61">
        <f t="shared" si="115"/>
        <v>0</v>
      </c>
      <c r="X834" s="61">
        <f t="shared" si="115"/>
        <v>0</v>
      </c>
      <c r="Y834" s="9"/>
      <c r="Z834" s="8"/>
      <c r="AA834" s="8"/>
      <c r="AB834" s="8"/>
      <c r="AC834" s="28"/>
    </row>
    <row r="835" spans="1:31" s="7" customFormat="1" ht="12.75" customHeight="1">
      <c r="A835" s="1487" t="s">
        <v>556</v>
      </c>
      <c r="B835" s="1487"/>
      <c r="C835" s="1487"/>
      <c r="D835" s="1487"/>
      <c r="E835" s="1487"/>
      <c r="F835" s="1487"/>
      <c r="G835" s="1487"/>
      <c r="H835" s="1487"/>
      <c r="I835" s="1487"/>
      <c r="J835" s="1487"/>
      <c r="K835" s="1487"/>
      <c r="L835" s="1487"/>
      <c r="M835" s="1487"/>
      <c r="N835" s="1487"/>
      <c r="O835" s="1487"/>
      <c r="P835" s="1487"/>
      <c r="Q835" s="1487"/>
      <c r="R835" s="1487"/>
      <c r="S835" s="1487"/>
      <c r="T835" s="1487"/>
      <c r="U835" s="1487"/>
      <c r="V835" s="1487"/>
      <c r="W835" s="1487"/>
      <c r="X835" s="1487"/>
      <c r="Y835" s="9"/>
      <c r="Z835" s="8"/>
      <c r="AB835" s="8"/>
      <c r="AC835" s="28"/>
    </row>
    <row r="836" spans="1:31" s="22" customFormat="1" ht="15.75" customHeight="1">
      <c r="A836" s="1479" t="s">
        <v>879</v>
      </c>
      <c r="B836" s="1479"/>
      <c r="C836" s="1479"/>
      <c r="D836" s="1452"/>
      <c r="E836" s="1452"/>
      <c r="F836" s="1452"/>
      <c r="G836" s="1452"/>
      <c r="H836" s="1452"/>
      <c r="I836" s="1452"/>
      <c r="J836" s="1452"/>
      <c r="K836" s="1452"/>
      <c r="L836" s="1452"/>
      <c r="M836" s="1452"/>
      <c r="N836" s="1452"/>
      <c r="O836" s="1452"/>
      <c r="P836" s="1452"/>
      <c r="Q836" s="1452"/>
      <c r="R836" s="1452"/>
      <c r="S836" s="1452"/>
      <c r="T836" s="1452"/>
      <c r="U836" s="1452"/>
      <c r="V836" s="1452"/>
      <c r="W836" s="1452"/>
      <c r="X836" s="1452"/>
      <c r="Y836" s="24"/>
      <c r="Z836" s="23"/>
      <c r="AB836" s="8"/>
      <c r="AC836" s="27"/>
    </row>
    <row r="837" spans="1:31" s="7" customFormat="1" ht="15.75" customHeight="1">
      <c r="A837" s="56">
        <f>A832+1</f>
        <v>670</v>
      </c>
      <c r="B837" s="709" t="s">
        <v>880</v>
      </c>
      <c r="C837" s="52" t="e">
        <f>D837+K837+M837+O837+Q837+S837+#REF!+V837+W837+X837</f>
        <v>#REF!</v>
      </c>
      <c r="D837" s="52">
        <f>SUM(E837:I837)</f>
        <v>14275920.839999998</v>
      </c>
      <c r="E837" s="52">
        <f>1498982.32+6767.3</f>
        <v>1505749.62</v>
      </c>
      <c r="F837" s="52">
        <v>7295845.5999999996</v>
      </c>
      <c r="G837" s="52">
        <v>1647662.32</v>
      </c>
      <c r="H837" s="52">
        <v>3102356.88</v>
      </c>
      <c r="I837" s="52">
        <v>724306.42</v>
      </c>
      <c r="J837" s="52"/>
      <c r="K837" s="52"/>
      <c r="L837" s="52"/>
      <c r="M837" s="52"/>
      <c r="N837" s="52"/>
      <c r="O837" s="52"/>
      <c r="P837" s="52"/>
      <c r="Q837" s="52">
        <v>21763176.600000001</v>
      </c>
      <c r="R837" s="52"/>
      <c r="S837" s="52"/>
      <c r="T837" s="52">
        <v>3086.8</v>
      </c>
      <c r="U837" s="52">
        <v>22376645.620000001</v>
      </c>
      <c r="V837" s="52"/>
      <c r="W837" s="52"/>
      <c r="X837" s="52"/>
      <c r="Y837" s="9" t="s">
        <v>893</v>
      </c>
      <c r="Z837" s="8"/>
      <c r="AB837" s="8"/>
      <c r="AC837" s="28"/>
    </row>
    <row r="838" spans="1:31" s="7" customFormat="1" ht="15.75" customHeight="1">
      <c r="A838" s="56">
        <f>A837+1</f>
        <v>671</v>
      </c>
      <c r="B838" s="709" t="s">
        <v>881</v>
      </c>
      <c r="C838" s="52">
        <f>D838+K838+M838+O838+Q838+S838+U838+V838+W838+X838</f>
        <v>19879760.900000002</v>
      </c>
      <c r="D838" s="52">
        <f>SUM(E838:I838)</f>
        <v>13434685.860000001</v>
      </c>
      <c r="E838" s="52">
        <v>1614568.04</v>
      </c>
      <c r="F838" s="52">
        <v>7590400.7400000002</v>
      </c>
      <c r="G838" s="52">
        <v>1694095.32</v>
      </c>
      <c r="H838" s="52">
        <v>1540556.08</v>
      </c>
      <c r="I838" s="52">
        <v>995065.68</v>
      </c>
      <c r="J838" s="67"/>
      <c r="K838" s="52"/>
      <c r="L838" s="52"/>
      <c r="M838" s="52"/>
      <c r="N838" s="52"/>
      <c r="O838" s="52">
        <v>6445075.04</v>
      </c>
      <c r="P838" s="52"/>
      <c r="Q838" s="52"/>
      <c r="R838" s="52"/>
      <c r="S838" s="52"/>
      <c r="T838" s="52"/>
      <c r="U838" s="52"/>
      <c r="V838" s="52"/>
      <c r="W838" s="52"/>
      <c r="X838" s="52"/>
      <c r="Y838" s="9"/>
      <c r="Z838" s="8"/>
      <c r="AB838" s="8"/>
      <c r="AC838" s="28"/>
    </row>
    <row r="839" spans="1:31" customFormat="1">
      <c r="A839" s="687">
        <f t="shared" ref="A839:A844" si="116">A838+1</f>
        <v>672</v>
      </c>
      <c r="B839" s="709" t="s">
        <v>1379</v>
      </c>
      <c r="C839" s="284">
        <f>D839+O839+U839+X839</f>
        <v>18008522</v>
      </c>
      <c r="D839" s="284">
        <f>I839</f>
        <v>1253311</v>
      </c>
      <c r="E839" s="52"/>
      <c r="F839" s="52"/>
      <c r="G839" s="52"/>
      <c r="H839" s="52"/>
      <c r="I839" s="970">
        <v>1253311</v>
      </c>
      <c r="J839" s="52"/>
      <c r="K839" s="52"/>
      <c r="L839" s="52"/>
      <c r="M839" s="52"/>
      <c r="N839" s="970">
        <v>843</v>
      </c>
      <c r="O839" s="970">
        <v>1509639</v>
      </c>
      <c r="P839" s="52"/>
      <c r="Q839" s="52"/>
      <c r="R839" s="52"/>
      <c r="S839" s="52"/>
      <c r="T839" s="970">
        <v>2210.1999999999998</v>
      </c>
      <c r="U839" s="970">
        <v>14773372</v>
      </c>
      <c r="V839" s="52"/>
      <c r="W839" s="52"/>
      <c r="X839" s="719">
        <v>472200</v>
      </c>
      <c r="Y839" s="284"/>
    </row>
    <row r="840" spans="1:31" customFormat="1">
      <c r="A840" s="687">
        <f t="shared" si="116"/>
        <v>673</v>
      </c>
      <c r="B840" s="709" t="s">
        <v>1380</v>
      </c>
      <c r="C840" s="284">
        <f>I840+O840+U840+X840</f>
        <v>18011888</v>
      </c>
      <c r="D840" s="284">
        <f>I840</f>
        <v>1258333</v>
      </c>
      <c r="E840" s="52"/>
      <c r="F840" s="52"/>
      <c r="G840" s="52"/>
      <c r="H840" s="52"/>
      <c r="I840" s="970">
        <v>1258333</v>
      </c>
      <c r="J840" s="52"/>
      <c r="K840" s="52"/>
      <c r="L840" s="52"/>
      <c r="M840" s="52"/>
      <c r="N840" s="970">
        <v>668</v>
      </c>
      <c r="O840" s="970">
        <v>1408899</v>
      </c>
      <c r="P840" s="52"/>
      <c r="Q840" s="52"/>
      <c r="R840" s="52"/>
      <c r="S840" s="52"/>
      <c r="T840" s="970">
        <v>1867.4</v>
      </c>
      <c r="U840" s="970">
        <v>14772456</v>
      </c>
      <c r="V840" s="52"/>
      <c r="W840" s="52"/>
      <c r="X840" s="719">
        <v>572200</v>
      </c>
      <c r="Y840" s="284"/>
    </row>
    <row r="841" spans="1:31" customFormat="1">
      <c r="A841" s="687">
        <f t="shared" si="116"/>
        <v>674</v>
      </c>
      <c r="B841" s="709" t="s">
        <v>1381</v>
      </c>
      <c r="C841" s="284">
        <f>I841+O841+U841+X841</f>
        <v>23994444</v>
      </c>
      <c r="D841" s="284">
        <f>I841</f>
        <v>1896818</v>
      </c>
      <c r="E841" s="52"/>
      <c r="F841" s="52"/>
      <c r="G841" s="52"/>
      <c r="H841" s="52"/>
      <c r="I841" s="970">
        <v>1896818</v>
      </c>
      <c r="J841" s="52"/>
      <c r="K841" s="52"/>
      <c r="L841" s="52"/>
      <c r="M841" s="52"/>
      <c r="N841" s="970">
        <v>1106.7</v>
      </c>
      <c r="O841" s="970">
        <v>1907403</v>
      </c>
      <c r="P841" s="52"/>
      <c r="Q841" s="52"/>
      <c r="R841" s="52"/>
      <c r="S841" s="52"/>
      <c r="T841" s="970">
        <v>2548</v>
      </c>
      <c r="U841" s="970">
        <v>19240023</v>
      </c>
      <c r="V841" s="52"/>
      <c r="W841" s="52"/>
      <c r="X841" s="719">
        <v>950200</v>
      </c>
      <c r="Y841" s="284"/>
    </row>
    <row r="842" spans="1:31" customFormat="1">
      <c r="A842" s="687">
        <f t="shared" si="116"/>
        <v>675</v>
      </c>
      <c r="B842" s="709" t="s">
        <v>1382</v>
      </c>
      <c r="C842" s="284">
        <f>M842+X842</f>
        <v>2148385</v>
      </c>
      <c r="D842" s="284"/>
      <c r="E842" s="52"/>
      <c r="F842" s="52"/>
      <c r="G842" s="52"/>
      <c r="H842" s="52"/>
      <c r="I842" s="52"/>
      <c r="J842" s="52"/>
      <c r="K842" s="52"/>
      <c r="L842" s="970">
        <v>870</v>
      </c>
      <c r="M842" s="970">
        <v>1576185</v>
      </c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719">
        <v>572200</v>
      </c>
      <c r="Y842" s="284"/>
    </row>
    <row r="843" spans="1:31" customFormat="1">
      <c r="A843" s="687">
        <f t="shared" si="116"/>
        <v>676</v>
      </c>
      <c r="B843" s="709" t="s">
        <v>1383</v>
      </c>
      <c r="C843" s="284">
        <f>M843+X843</f>
        <v>2157443</v>
      </c>
      <c r="D843" s="284"/>
      <c r="E843" s="52"/>
      <c r="F843" s="52"/>
      <c r="G843" s="52"/>
      <c r="H843" s="52"/>
      <c r="I843" s="52"/>
      <c r="J843" s="52"/>
      <c r="K843" s="52"/>
      <c r="L843" s="970">
        <v>875</v>
      </c>
      <c r="M843" s="970">
        <v>1585243</v>
      </c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719">
        <v>572200</v>
      </c>
      <c r="Y843" s="284"/>
    </row>
    <row r="844" spans="1:31" customFormat="1">
      <c r="A844" s="687">
        <f t="shared" si="116"/>
        <v>677</v>
      </c>
      <c r="B844" s="709" t="s">
        <v>1384</v>
      </c>
      <c r="C844" s="284">
        <f>M844+X844</f>
        <v>3322610</v>
      </c>
      <c r="D844" s="284"/>
      <c r="E844" s="52"/>
      <c r="F844" s="52"/>
      <c r="G844" s="52"/>
      <c r="H844" s="52"/>
      <c r="I844" s="52"/>
      <c r="J844" s="52"/>
      <c r="K844" s="52"/>
      <c r="L844" s="970">
        <v>1310</v>
      </c>
      <c r="M844" s="970">
        <v>2372410</v>
      </c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719">
        <v>950200</v>
      </c>
      <c r="Y844" s="284"/>
    </row>
    <row r="845" spans="1:31" s="7" customFormat="1" ht="15.75" customHeight="1">
      <c r="A845" s="1475" t="s">
        <v>518</v>
      </c>
      <c r="B845" s="1475"/>
      <c r="C845" s="52" t="e">
        <f t="shared" ref="C845:X845" si="117">SUM(C837:C838)</f>
        <v>#REF!</v>
      </c>
      <c r="D845" s="52">
        <f t="shared" si="117"/>
        <v>27710606.699999999</v>
      </c>
      <c r="E845" s="52">
        <f t="shared" si="117"/>
        <v>3120317.66</v>
      </c>
      <c r="F845" s="52">
        <f t="shared" si="117"/>
        <v>14886246.34</v>
      </c>
      <c r="G845" s="52">
        <f t="shared" si="117"/>
        <v>3341757.64</v>
      </c>
      <c r="H845" s="52">
        <f t="shared" si="117"/>
        <v>4642912.96</v>
      </c>
      <c r="I845" s="52">
        <f t="shared" si="117"/>
        <v>1719372.1</v>
      </c>
      <c r="J845" s="52">
        <f t="shared" si="117"/>
        <v>0</v>
      </c>
      <c r="K845" s="52">
        <f t="shared" si="117"/>
        <v>0</v>
      </c>
      <c r="L845" s="52">
        <f t="shared" si="117"/>
        <v>0</v>
      </c>
      <c r="M845" s="52">
        <f t="shared" si="117"/>
        <v>0</v>
      </c>
      <c r="N845" s="52">
        <f t="shared" si="117"/>
        <v>0</v>
      </c>
      <c r="O845" s="52">
        <f t="shared" si="117"/>
        <v>6445075.04</v>
      </c>
      <c r="P845" s="52">
        <f t="shared" si="117"/>
        <v>0</v>
      </c>
      <c r="Q845" s="52">
        <f t="shared" si="117"/>
        <v>21763176.600000001</v>
      </c>
      <c r="R845" s="52">
        <f t="shared" si="117"/>
        <v>0</v>
      </c>
      <c r="S845" s="52">
        <f t="shared" si="117"/>
        <v>0</v>
      </c>
      <c r="T845" s="52">
        <f t="shared" si="117"/>
        <v>3086.8</v>
      </c>
      <c r="U845" s="52">
        <f t="shared" si="117"/>
        <v>22376645.620000001</v>
      </c>
      <c r="V845" s="52">
        <f t="shared" si="117"/>
        <v>0</v>
      </c>
      <c r="W845" s="52">
        <f t="shared" si="117"/>
        <v>0</v>
      </c>
      <c r="X845" s="52">
        <f t="shared" si="117"/>
        <v>0</v>
      </c>
      <c r="Y845" s="9"/>
      <c r="Z845" s="8"/>
      <c r="AA845" s="8"/>
      <c r="AB845" s="8"/>
      <c r="AC845" s="28"/>
      <c r="AE845" s="28"/>
    </row>
    <row r="846" spans="1:31" s="22" customFormat="1" ht="15.75" customHeight="1">
      <c r="A846" s="1485" t="s">
        <v>557</v>
      </c>
      <c r="B846" s="1485"/>
      <c r="C846" s="1485"/>
      <c r="D846" s="1452"/>
      <c r="E846" s="1452"/>
      <c r="F846" s="1452"/>
      <c r="G846" s="1452"/>
      <c r="H846" s="1452"/>
      <c r="I846" s="1452"/>
      <c r="J846" s="1452"/>
      <c r="K846" s="1452"/>
      <c r="L846" s="1452"/>
      <c r="M846" s="1452"/>
      <c r="N846" s="1452"/>
      <c r="O846" s="1452"/>
      <c r="P846" s="1452"/>
      <c r="Q846" s="1452"/>
      <c r="R846" s="1452"/>
      <c r="S846" s="1452"/>
      <c r="T846" s="1452"/>
      <c r="U846" s="1452"/>
      <c r="V846" s="1452"/>
      <c r="W846" s="1452"/>
      <c r="X846" s="1452"/>
      <c r="Y846" s="24"/>
      <c r="Z846" s="23"/>
      <c r="AB846" s="8"/>
      <c r="AC846" s="27"/>
    </row>
    <row r="847" spans="1:31" s="7" customFormat="1" ht="15.75" customHeight="1">
      <c r="A847" s="55">
        <f>A844+1</f>
        <v>678</v>
      </c>
      <c r="B847" s="695" t="s">
        <v>782</v>
      </c>
      <c r="C847" s="52">
        <f>D847+K847+M847+O847+Q847+S847+U847+V847+W847+X847</f>
        <v>6378524.2199999997</v>
      </c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>
        <v>6378524.2199999997</v>
      </c>
      <c r="R847" s="52"/>
      <c r="S847" s="52"/>
      <c r="T847" s="52"/>
      <c r="U847" s="52"/>
      <c r="V847" s="52"/>
      <c r="W847" s="51"/>
      <c r="X847" s="51"/>
      <c r="Y847" s="9"/>
      <c r="Z847" s="8"/>
      <c r="AB847" s="8"/>
      <c r="AC847" s="28"/>
    </row>
    <row r="848" spans="1:31" s="7" customFormat="1" ht="15.75" customHeight="1">
      <c r="A848" s="1475" t="s">
        <v>518</v>
      </c>
      <c r="B848" s="1475"/>
      <c r="C848" s="52">
        <f>SUM(C847:C847)</f>
        <v>6378524.2199999997</v>
      </c>
      <c r="D848" s="52">
        <f t="shared" ref="D848:X848" si="118">SUM(D847:D847)</f>
        <v>0</v>
      </c>
      <c r="E848" s="52">
        <f t="shared" si="118"/>
        <v>0</v>
      </c>
      <c r="F848" s="52">
        <f t="shared" si="118"/>
        <v>0</v>
      </c>
      <c r="G848" s="52">
        <f t="shared" si="118"/>
        <v>0</v>
      </c>
      <c r="H848" s="52">
        <f t="shared" si="118"/>
        <v>0</v>
      </c>
      <c r="I848" s="52">
        <f t="shared" si="118"/>
        <v>0</v>
      </c>
      <c r="J848" s="52">
        <f t="shared" si="118"/>
        <v>0</v>
      </c>
      <c r="K848" s="52">
        <f t="shared" si="118"/>
        <v>0</v>
      </c>
      <c r="L848" s="52">
        <f t="shared" si="118"/>
        <v>0</v>
      </c>
      <c r="M848" s="52">
        <f t="shared" si="118"/>
        <v>0</v>
      </c>
      <c r="N848" s="52">
        <f t="shared" si="118"/>
        <v>0</v>
      </c>
      <c r="O848" s="52">
        <f t="shared" si="118"/>
        <v>0</v>
      </c>
      <c r="P848" s="52">
        <f t="shared" si="118"/>
        <v>0</v>
      </c>
      <c r="Q848" s="52">
        <f t="shared" si="118"/>
        <v>6378524.2199999997</v>
      </c>
      <c r="R848" s="52">
        <f t="shared" si="118"/>
        <v>0</v>
      </c>
      <c r="S848" s="52">
        <f t="shared" si="118"/>
        <v>0</v>
      </c>
      <c r="T848" s="52">
        <f t="shared" si="118"/>
        <v>0</v>
      </c>
      <c r="U848" s="52">
        <f t="shared" si="118"/>
        <v>0</v>
      </c>
      <c r="V848" s="52">
        <f t="shared" si="118"/>
        <v>0</v>
      </c>
      <c r="W848" s="52">
        <f t="shared" si="118"/>
        <v>0</v>
      </c>
      <c r="X848" s="52">
        <f t="shared" si="118"/>
        <v>0</v>
      </c>
      <c r="Y848" s="9"/>
      <c r="Z848" s="8"/>
      <c r="AA848" s="8"/>
      <c r="AB848" s="8"/>
      <c r="AC848" s="28"/>
      <c r="AE848" s="28"/>
    </row>
    <row r="849" spans="1:31" s="26" customFormat="1" ht="15.75" customHeight="1">
      <c r="A849" s="1479" t="s">
        <v>648</v>
      </c>
      <c r="B849" s="1479"/>
      <c r="C849" s="1479"/>
      <c r="D849" s="1452"/>
      <c r="E849" s="1452"/>
      <c r="F849" s="1452"/>
      <c r="G849" s="1452"/>
      <c r="H849" s="1452"/>
      <c r="I849" s="1452"/>
      <c r="J849" s="1452"/>
      <c r="K849" s="1452"/>
      <c r="L849" s="1452"/>
      <c r="M849" s="1452"/>
      <c r="N849" s="1452"/>
      <c r="O849" s="1452"/>
      <c r="P849" s="1452"/>
      <c r="Q849" s="1452"/>
      <c r="R849" s="1452"/>
      <c r="S849" s="1452"/>
      <c r="T849" s="1452"/>
      <c r="U849" s="1452"/>
      <c r="V849" s="1452"/>
      <c r="W849" s="1452"/>
      <c r="X849" s="1452"/>
      <c r="Y849" s="24"/>
      <c r="Z849" s="23"/>
      <c r="AB849" s="8"/>
      <c r="AC849" s="27"/>
    </row>
    <row r="850" spans="1:31" s="18" customFormat="1" ht="15.75" customHeight="1">
      <c r="A850" s="55">
        <f>A847+1</f>
        <v>679</v>
      </c>
      <c r="B850" s="695" t="s">
        <v>649</v>
      </c>
      <c r="C850" s="52">
        <f>D850+K850+M850+O850+Q850+S850+U850+V850+W850+X850</f>
        <v>11788060.470000003</v>
      </c>
      <c r="D850" s="52">
        <f>SUM(E850:I850)</f>
        <v>11227446.010000002</v>
      </c>
      <c r="E850" s="52">
        <v>1565357.32</v>
      </c>
      <c r="F850" s="52">
        <v>5700919.8799999999</v>
      </c>
      <c r="G850" s="52">
        <v>1573618.63</v>
      </c>
      <c r="H850" s="52">
        <v>1430573.63</v>
      </c>
      <c r="I850" s="52">
        <v>956976.55</v>
      </c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>
        <f>111559.56+449054.9</f>
        <v>560614.46</v>
      </c>
      <c r="W850" s="52"/>
      <c r="X850" s="52"/>
      <c r="Y850" s="9" t="s">
        <v>884</v>
      </c>
      <c r="Z850" s="8"/>
      <c r="AA850" s="8"/>
      <c r="AB850" s="8"/>
      <c r="AC850" s="28"/>
    </row>
    <row r="851" spans="1:31" s="19" customFormat="1" ht="15.75" customHeight="1">
      <c r="A851" s="1475" t="s">
        <v>518</v>
      </c>
      <c r="B851" s="1475"/>
      <c r="C851" s="52">
        <f>SUM(C850)</f>
        <v>11788060.470000003</v>
      </c>
      <c r="D851" s="52">
        <f t="shared" ref="D851:X851" si="119">SUM(D850)</f>
        <v>11227446.010000002</v>
      </c>
      <c r="E851" s="52">
        <f t="shared" si="119"/>
        <v>1565357.32</v>
      </c>
      <c r="F851" s="52">
        <f t="shared" si="119"/>
        <v>5700919.8799999999</v>
      </c>
      <c r="G851" s="52">
        <f t="shared" si="119"/>
        <v>1573618.63</v>
      </c>
      <c r="H851" s="52">
        <f t="shared" si="119"/>
        <v>1430573.63</v>
      </c>
      <c r="I851" s="52">
        <f t="shared" si="119"/>
        <v>956976.55</v>
      </c>
      <c r="J851" s="52">
        <f t="shared" si="119"/>
        <v>0</v>
      </c>
      <c r="K851" s="52">
        <f t="shared" si="119"/>
        <v>0</v>
      </c>
      <c r="L851" s="52">
        <f t="shared" si="119"/>
        <v>0</v>
      </c>
      <c r="M851" s="52">
        <f t="shared" si="119"/>
        <v>0</v>
      </c>
      <c r="N851" s="52">
        <f t="shared" si="119"/>
        <v>0</v>
      </c>
      <c r="O851" s="52">
        <f t="shared" si="119"/>
        <v>0</v>
      </c>
      <c r="P851" s="52">
        <f t="shared" si="119"/>
        <v>0</v>
      </c>
      <c r="Q851" s="52">
        <f t="shared" si="119"/>
        <v>0</v>
      </c>
      <c r="R851" s="52">
        <f t="shared" si="119"/>
        <v>0</v>
      </c>
      <c r="S851" s="52">
        <f t="shared" si="119"/>
        <v>0</v>
      </c>
      <c r="T851" s="52">
        <f t="shared" si="119"/>
        <v>0</v>
      </c>
      <c r="U851" s="52">
        <f t="shared" si="119"/>
        <v>0</v>
      </c>
      <c r="V851" s="52">
        <f t="shared" si="119"/>
        <v>560614.46</v>
      </c>
      <c r="W851" s="52">
        <f t="shared" si="119"/>
        <v>0</v>
      </c>
      <c r="X851" s="52">
        <f t="shared" si="119"/>
        <v>0</v>
      </c>
      <c r="Y851" s="9"/>
      <c r="Z851" s="8"/>
      <c r="AA851" s="8"/>
      <c r="AB851" s="8"/>
      <c r="AC851" s="28"/>
      <c r="AE851" s="28"/>
    </row>
    <row r="852" spans="1:31" s="22" customFormat="1" ht="15.75" customHeight="1">
      <c r="A852" s="1479" t="s">
        <v>558</v>
      </c>
      <c r="B852" s="1479"/>
      <c r="C852" s="1479"/>
      <c r="D852" s="1452"/>
      <c r="E852" s="1452"/>
      <c r="F852" s="1452"/>
      <c r="G852" s="1452"/>
      <c r="H852" s="1452"/>
      <c r="I852" s="1452"/>
      <c r="J852" s="1452"/>
      <c r="K852" s="1452"/>
      <c r="L852" s="1452"/>
      <c r="M852" s="1452"/>
      <c r="N852" s="1452"/>
      <c r="O852" s="1452"/>
      <c r="P852" s="1452"/>
      <c r="Q852" s="1452"/>
      <c r="R852" s="1452"/>
      <c r="S852" s="1452"/>
      <c r="T852" s="1452"/>
      <c r="U852" s="1452"/>
      <c r="V852" s="1452"/>
      <c r="W852" s="1452"/>
      <c r="X852" s="1452"/>
      <c r="Y852" s="24"/>
      <c r="Z852" s="23"/>
      <c r="AB852" s="8"/>
      <c r="AC852" s="27"/>
    </row>
    <row r="853" spans="1:31" s="7" customFormat="1" ht="15.75" customHeight="1">
      <c r="A853" s="55">
        <f>A850+1</f>
        <v>680</v>
      </c>
      <c r="B853" s="695" t="s">
        <v>783</v>
      </c>
      <c r="C853" s="52">
        <f>D853+K853+M853+O853+Q853+S853+U853+V853+W853+X853</f>
        <v>17938259.699999999</v>
      </c>
      <c r="D853" s="52">
        <f>SUM(E853:I853)</f>
        <v>0</v>
      </c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>
        <v>17938259.699999999</v>
      </c>
      <c r="R853" s="52"/>
      <c r="S853" s="52"/>
      <c r="T853" s="52"/>
      <c r="U853" s="52"/>
      <c r="V853" s="52"/>
      <c r="W853" s="52"/>
      <c r="X853" s="52"/>
      <c r="Y853" s="9"/>
      <c r="Z853" s="8"/>
      <c r="AA853" s="8"/>
      <c r="AB853" s="8"/>
      <c r="AC853" s="28"/>
    </row>
    <row r="854" spans="1:31" s="7" customFormat="1" ht="15.75" customHeight="1">
      <c r="A854" s="55">
        <f>A853+1</f>
        <v>681</v>
      </c>
      <c r="B854" s="695" t="s">
        <v>784</v>
      </c>
      <c r="C854" s="52">
        <f>D854+K854+M854+O854+Q854+S854+U854+V854+W854+X854</f>
        <v>2673736.04</v>
      </c>
      <c r="D854" s="52">
        <f>SUM(E854:I854)</f>
        <v>0</v>
      </c>
      <c r="E854" s="52"/>
      <c r="F854" s="52"/>
      <c r="G854" s="52"/>
      <c r="H854" s="52"/>
      <c r="I854" s="52"/>
      <c r="J854" s="52"/>
      <c r="K854" s="52"/>
      <c r="L854" s="52"/>
      <c r="M854" s="52">
        <v>2673736.04</v>
      </c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9"/>
      <c r="Z854" s="8"/>
      <c r="AB854" s="8"/>
      <c r="AC854" s="28"/>
    </row>
    <row r="855" spans="1:31" s="7" customFormat="1" ht="15.75" customHeight="1">
      <c r="A855" s="1475" t="s">
        <v>518</v>
      </c>
      <c r="B855" s="1475"/>
      <c r="C855" s="52">
        <f t="shared" ref="C855:X855" si="120">SUM(C853:C854)</f>
        <v>20611995.739999998</v>
      </c>
      <c r="D855" s="52">
        <f t="shared" si="120"/>
        <v>0</v>
      </c>
      <c r="E855" s="52">
        <f t="shared" si="120"/>
        <v>0</v>
      </c>
      <c r="F855" s="52">
        <f t="shared" si="120"/>
        <v>0</v>
      </c>
      <c r="G855" s="52">
        <f t="shared" si="120"/>
        <v>0</v>
      </c>
      <c r="H855" s="52">
        <f t="shared" si="120"/>
        <v>0</v>
      </c>
      <c r="I855" s="52">
        <f t="shared" si="120"/>
        <v>0</v>
      </c>
      <c r="J855" s="52">
        <f t="shared" si="120"/>
        <v>0</v>
      </c>
      <c r="K855" s="52">
        <f t="shared" si="120"/>
        <v>0</v>
      </c>
      <c r="L855" s="52">
        <f t="shared" si="120"/>
        <v>0</v>
      </c>
      <c r="M855" s="52">
        <f t="shared" si="120"/>
        <v>2673736.04</v>
      </c>
      <c r="N855" s="52">
        <f t="shared" si="120"/>
        <v>0</v>
      </c>
      <c r="O855" s="52">
        <f t="shared" si="120"/>
        <v>0</v>
      </c>
      <c r="P855" s="52">
        <f t="shared" si="120"/>
        <v>0</v>
      </c>
      <c r="Q855" s="52">
        <f t="shared" si="120"/>
        <v>17938259.699999999</v>
      </c>
      <c r="R855" s="52">
        <f t="shared" si="120"/>
        <v>0</v>
      </c>
      <c r="S855" s="52">
        <f t="shared" si="120"/>
        <v>0</v>
      </c>
      <c r="T855" s="52">
        <f t="shared" si="120"/>
        <v>0</v>
      </c>
      <c r="U855" s="52">
        <f t="shared" si="120"/>
        <v>0</v>
      </c>
      <c r="V855" s="52">
        <f t="shared" si="120"/>
        <v>0</v>
      </c>
      <c r="W855" s="52">
        <f t="shared" si="120"/>
        <v>0</v>
      </c>
      <c r="X855" s="52">
        <f t="shared" si="120"/>
        <v>0</v>
      </c>
      <c r="Y855" s="9"/>
      <c r="Z855" s="8"/>
      <c r="AA855" s="8"/>
      <c r="AB855" s="8"/>
      <c r="AC855" s="28"/>
      <c r="AE855" s="28"/>
    </row>
    <row r="856" spans="1:31" s="22" customFormat="1" ht="15.75" customHeight="1">
      <c r="A856" s="1479" t="s">
        <v>651</v>
      </c>
      <c r="B856" s="1479"/>
      <c r="C856" s="1479"/>
      <c r="D856" s="1452"/>
      <c r="E856" s="1452"/>
      <c r="F856" s="1452"/>
      <c r="G856" s="1452"/>
      <c r="H856" s="1452"/>
      <c r="I856" s="1452"/>
      <c r="J856" s="1452"/>
      <c r="K856" s="1452"/>
      <c r="L856" s="1452"/>
      <c r="M856" s="1452"/>
      <c r="N856" s="1452"/>
      <c r="O856" s="1452"/>
      <c r="P856" s="1452"/>
      <c r="Q856" s="1452"/>
      <c r="R856" s="1452"/>
      <c r="S856" s="1452"/>
      <c r="T856" s="1452"/>
      <c r="U856" s="1452"/>
      <c r="V856" s="1452"/>
      <c r="W856" s="1452"/>
      <c r="X856" s="1452"/>
      <c r="Y856" s="24"/>
      <c r="Z856" s="23"/>
      <c r="AA856" s="23"/>
      <c r="AB856" s="8"/>
      <c r="AC856" s="27"/>
    </row>
    <row r="857" spans="1:31" s="7" customFormat="1" ht="15.75" customHeight="1">
      <c r="A857" s="55">
        <f>A854+1</f>
        <v>682</v>
      </c>
      <c r="B857" s="695" t="s">
        <v>785</v>
      </c>
      <c r="C857" s="52">
        <f>D857+K857+M857+O857+Q857+S857+U857+V857+W857+X857</f>
        <v>13705512.380000001</v>
      </c>
      <c r="D857" s="52">
        <f>SUM(E857:I857)</f>
        <v>13705512.380000001</v>
      </c>
      <c r="E857" s="52"/>
      <c r="F857" s="52">
        <v>9832903.4199999999</v>
      </c>
      <c r="G857" s="52">
        <v>1422656.38</v>
      </c>
      <c r="H857" s="52">
        <v>1624763.24</v>
      </c>
      <c r="I857" s="52">
        <v>825189.34</v>
      </c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9"/>
      <c r="Z857" s="8"/>
      <c r="AA857" s="8"/>
      <c r="AB857" s="8"/>
      <c r="AC857" s="28"/>
    </row>
    <row r="858" spans="1:31" s="7" customFormat="1" ht="15.75" customHeight="1">
      <c r="A858" s="55">
        <f>A857+1</f>
        <v>683</v>
      </c>
      <c r="B858" s="695" t="s">
        <v>786</v>
      </c>
      <c r="C858" s="52">
        <f>D858+K858+M858+O858+Q858+S858+U858+V858+W858+X858</f>
        <v>23029702.460000001</v>
      </c>
      <c r="D858" s="52">
        <f>SUM(E858:I858)</f>
        <v>23029702.460000001</v>
      </c>
      <c r="E858" s="52"/>
      <c r="F858" s="52">
        <v>15585469.5</v>
      </c>
      <c r="G858" s="52">
        <v>1926779.52</v>
      </c>
      <c r="H858" s="52">
        <v>4200808.26</v>
      </c>
      <c r="I858" s="52">
        <v>1316645.18</v>
      </c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9"/>
      <c r="Z858" s="8"/>
      <c r="AA858" s="8"/>
      <c r="AB858" s="8"/>
      <c r="AC858" s="28"/>
    </row>
    <row r="859" spans="1:31" s="7" customFormat="1" ht="15.75" customHeight="1">
      <c r="A859" s="1475" t="s">
        <v>518</v>
      </c>
      <c r="B859" s="1475"/>
      <c r="C859" s="52">
        <f>SUM(C857:C858)</f>
        <v>36735214.840000004</v>
      </c>
      <c r="D859" s="52">
        <f t="shared" ref="D859:X859" si="121">SUM(D857:D858)</f>
        <v>36735214.840000004</v>
      </c>
      <c r="E859" s="52">
        <f t="shared" si="121"/>
        <v>0</v>
      </c>
      <c r="F859" s="52">
        <f t="shared" si="121"/>
        <v>25418372.920000002</v>
      </c>
      <c r="G859" s="52">
        <f t="shared" si="121"/>
        <v>3349435.9</v>
      </c>
      <c r="H859" s="52">
        <f t="shared" si="121"/>
        <v>5825571.5</v>
      </c>
      <c r="I859" s="52">
        <f t="shared" si="121"/>
        <v>2141834.52</v>
      </c>
      <c r="J859" s="52">
        <f t="shared" si="121"/>
        <v>0</v>
      </c>
      <c r="K859" s="52">
        <f t="shared" si="121"/>
        <v>0</v>
      </c>
      <c r="L859" s="52">
        <f t="shared" si="121"/>
        <v>0</v>
      </c>
      <c r="M859" s="52">
        <f t="shared" si="121"/>
        <v>0</v>
      </c>
      <c r="N859" s="52">
        <f t="shared" si="121"/>
        <v>0</v>
      </c>
      <c r="O859" s="52">
        <f t="shared" si="121"/>
        <v>0</v>
      </c>
      <c r="P859" s="52">
        <f t="shared" si="121"/>
        <v>0</v>
      </c>
      <c r="Q859" s="52">
        <f t="shared" si="121"/>
        <v>0</v>
      </c>
      <c r="R859" s="52">
        <f t="shared" si="121"/>
        <v>0</v>
      </c>
      <c r="S859" s="52">
        <f t="shared" si="121"/>
        <v>0</v>
      </c>
      <c r="T859" s="52">
        <f t="shared" si="121"/>
        <v>0</v>
      </c>
      <c r="U859" s="52">
        <f t="shared" si="121"/>
        <v>0</v>
      </c>
      <c r="V859" s="52">
        <f t="shared" si="121"/>
        <v>0</v>
      </c>
      <c r="W859" s="52">
        <f t="shared" si="121"/>
        <v>0</v>
      </c>
      <c r="X859" s="52">
        <f t="shared" si="121"/>
        <v>0</v>
      </c>
      <c r="Y859" s="9"/>
      <c r="Z859" s="8"/>
      <c r="AA859" s="8"/>
      <c r="AB859" s="8"/>
      <c r="AC859" s="28"/>
      <c r="AE859" s="28"/>
    </row>
    <row r="860" spans="1:31" s="7" customFormat="1" ht="15.75" customHeight="1">
      <c r="A860" s="1606" t="s">
        <v>218</v>
      </c>
      <c r="B860" s="1606"/>
      <c r="C860" s="1606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311"/>
      <c r="Y860" s="9"/>
      <c r="Z860" s="8"/>
      <c r="AA860" s="8"/>
      <c r="AB860" s="8"/>
      <c r="AC860" s="28"/>
      <c r="AE860" s="28"/>
    </row>
    <row r="861" spans="1:31" s="314" customFormat="1" ht="15.75" customHeight="1">
      <c r="A861" s="688">
        <f>A858+1</f>
        <v>684</v>
      </c>
      <c r="B861" s="919" t="s">
        <v>219</v>
      </c>
      <c r="C861" s="52"/>
      <c r="D861" s="52"/>
      <c r="E861" s="970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970"/>
      <c r="W861" s="52"/>
      <c r="X861" s="52"/>
      <c r="Y861" s="94" t="s">
        <v>1429</v>
      </c>
      <c r="Z861" s="94"/>
      <c r="AA861" s="94"/>
      <c r="AB861" s="94"/>
      <c r="AC861" s="315"/>
      <c r="AE861" s="315"/>
    </row>
    <row r="862" spans="1:31" s="314" customFormat="1" ht="15.75" customHeight="1">
      <c r="A862" s="688">
        <f>A861+1</f>
        <v>685</v>
      </c>
      <c r="B862" s="919" t="s">
        <v>220</v>
      </c>
      <c r="C862" s="52"/>
      <c r="D862" s="52"/>
      <c r="E862" s="970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970"/>
      <c r="W862" s="52"/>
      <c r="X862" s="52"/>
      <c r="Y862" s="94" t="s">
        <v>1429</v>
      </c>
      <c r="Z862" s="94"/>
      <c r="AA862" s="94"/>
      <c r="AB862" s="94"/>
      <c r="AC862" s="315"/>
      <c r="AE862" s="315"/>
    </row>
    <row r="863" spans="1:31" s="314" customFormat="1" ht="15.75" customHeight="1">
      <c r="A863" s="688">
        <f t="shared" ref="A863:A878" si="122">A862+1</f>
        <v>686</v>
      </c>
      <c r="B863" s="919" t="s">
        <v>221</v>
      </c>
      <c r="C863" s="52"/>
      <c r="D863" s="52"/>
      <c r="E863" s="970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970"/>
      <c r="W863" s="52"/>
      <c r="X863" s="52"/>
      <c r="Y863" s="94" t="s">
        <v>1429</v>
      </c>
      <c r="Z863" s="94"/>
      <c r="AA863" s="94"/>
      <c r="AB863" s="94"/>
      <c r="AC863" s="315"/>
      <c r="AE863" s="315"/>
    </row>
    <row r="864" spans="1:31" s="314" customFormat="1" ht="15.75" customHeight="1">
      <c r="A864" s="688">
        <f t="shared" si="122"/>
        <v>687</v>
      </c>
      <c r="B864" s="919" t="s">
        <v>222</v>
      </c>
      <c r="C864" s="52"/>
      <c r="D864" s="52"/>
      <c r="E864" s="970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970"/>
      <c r="W864" s="52"/>
      <c r="X864" s="52"/>
      <c r="Y864" s="94" t="s">
        <v>1429</v>
      </c>
      <c r="Z864" s="94"/>
      <c r="AA864" s="94"/>
      <c r="AB864" s="94"/>
      <c r="AC864" s="315"/>
      <c r="AE864" s="315"/>
    </row>
    <row r="865" spans="1:31" s="314" customFormat="1" ht="15.75" customHeight="1">
      <c r="A865" s="688">
        <f t="shared" si="122"/>
        <v>688</v>
      </c>
      <c r="B865" s="919" t="s">
        <v>223</v>
      </c>
      <c r="C865" s="52"/>
      <c r="D865" s="52"/>
      <c r="E865" s="970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970"/>
      <c r="W865" s="52"/>
      <c r="X865" s="52"/>
      <c r="Y865" s="94" t="s">
        <v>1429</v>
      </c>
      <c r="Z865" s="94"/>
      <c r="AA865" s="94"/>
      <c r="AB865" s="94"/>
      <c r="AC865" s="315"/>
      <c r="AE865" s="315"/>
    </row>
    <row r="866" spans="1:31" s="314" customFormat="1" ht="15.75" customHeight="1">
      <c r="A866" s="688">
        <f t="shared" si="122"/>
        <v>689</v>
      </c>
      <c r="B866" s="919" t="s">
        <v>224</v>
      </c>
      <c r="C866" s="52"/>
      <c r="D866" s="52"/>
      <c r="E866" s="970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970"/>
      <c r="W866" s="52"/>
      <c r="X866" s="52"/>
      <c r="Y866" s="94" t="s">
        <v>1429</v>
      </c>
      <c r="Z866" s="94"/>
      <c r="AA866" s="94"/>
      <c r="AB866" s="94"/>
      <c r="AC866" s="315"/>
      <c r="AE866" s="315"/>
    </row>
    <row r="867" spans="1:31" s="314" customFormat="1" ht="15.75" customHeight="1">
      <c r="A867" s="688">
        <f t="shared" si="122"/>
        <v>690</v>
      </c>
      <c r="B867" s="919" t="s">
        <v>225</v>
      </c>
      <c r="C867" s="52"/>
      <c r="D867" s="52"/>
      <c r="E867" s="970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970"/>
      <c r="W867" s="52"/>
      <c r="X867" s="52"/>
      <c r="Y867" s="94" t="s">
        <v>1429</v>
      </c>
      <c r="Z867" s="94"/>
      <c r="AA867" s="94"/>
      <c r="AB867" s="94"/>
      <c r="AC867" s="315"/>
      <c r="AE867" s="315"/>
    </row>
    <row r="868" spans="1:31" s="314" customFormat="1" ht="15.75" customHeight="1">
      <c r="A868" s="688">
        <f t="shared" si="122"/>
        <v>691</v>
      </c>
      <c r="B868" s="919" t="s">
        <v>226</v>
      </c>
      <c r="C868" s="52"/>
      <c r="D868" s="52"/>
      <c r="E868" s="970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970"/>
      <c r="W868" s="52"/>
      <c r="X868" s="52"/>
      <c r="Y868" s="94" t="s">
        <v>1429</v>
      </c>
      <c r="Z868" s="94"/>
      <c r="AA868" s="94"/>
      <c r="AB868" s="94"/>
      <c r="AC868" s="315"/>
      <c r="AE868" s="315"/>
    </row>
    <row r="869" spans="1:31" s="314" customFormat="1" ht="15.75" customHeight="1">
      <c r="A869" s="688">
        <f t="shared" si="122"/>
        <v>692</v>
      </c>
      <c r="B869" s="919" t="s">
        <v>227</v>
      </c>
      <c r="C869" s="52"/>
      <c r="D869" s="52"/>
      <c r="E869" s="970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970"/>
      <c r="W869" s="52"/>
      <c r="X869" s="52"/>
      <c r="Y869" s="94" t="s">
        <v>1429</v>
      </c>
      <c r="Z869" s="94"/>
      <c r="AA869" s="94"/>
      <c r="AB869" s="94"/>
      <c r="AC869" s="315"/>
      <c r="AE869" s="315"/>
    </row>
    <row r="870" spans="1:31" s="314" customFormat="1" ht="15.75" customHeight="1">
      <c r="A870" s="688">
        <f t="shared" si="122"/>
        <v>693</v>
      </c>
      <c r="B870" s="919" t="s">
        <v>228</v>
      </c>
      <c r="C870" s="52"/>
      <c r="D870" s="52"/>
      <c r="E870" s="970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970"/>
      <c r="W870" s="52"/>
      <c r="X870" s="52"/>
      <c r="Y870" s="94" t="s">
        <v>1429</v>
      </c>
      <c r="Z870" s="94"/>
      <c r="AA870" s="94"/>
      <c r="AB870" s="94"/>
      <c r="AC870" s="315"/>
      <c r="AE870" s="315"/>
    </row>
    <row r="871" spans="1:31" s="314" customFormat="1" ht="15.75" customHeight="1">
      <c r="A871" s="688">
        <f t="shared" si="122"/>
        <v>694</v>
      </c>
      <c r="B871" s="919" t="s">
        <v>229</v>
      </c>
      <c r="C871" s="52"/>
      <c r="D871" s="52"/>
      <c r="E871" s="970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970"/>
      <c r="W871" s="52"/>
      <c r="X871" s="52"/>
      <c r="Y871" s="94" t="s">
        <v>1429</v>
      </c>
      <c r="Z871" s="94"/>
      <c r="AA871" s="94"/>
      <c r="AB871" s="94"/>
      <c r="AC871" s="315"/>
      <c r="AE871" s="315"/>
    </row>
    <row r="872" spans="1:31" s="314" customFormat="1" ht="15.75" customHeight="1">
      <c r="A872" s="688">
        <f t="shared" si="122"/>
        <v>695</v>
      </c>
      <c r="B872" s="919" t="s">
        <v>230</v>
      </c>
      <c r="C872" s="52"/>
      <c r="D872" s="52"/>
      <c r="E872" s="970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970"/>
      <c r="W872" s="52"/>
      <c r="X872" s="52"/>
      <c r="Y872" s="94" t="s">
        <v>1429</v>
      </c>
      <c r="Z872" s="94"/>
      <c r="AA872" s="94"/>
      <c r="AB872" s="94"/>
      <c r="AC872" s="315"/>
      <c r="AE872" s="315"/>
    </row>
    <row r="873" spans="1:31" s="314" customFormat="1" ht="15.75" customHeight="1">
      <c r="A873" s="688">
        <f t="shared" si="122"/>
        <v>696</v>
      </c>
      <c r="B873" s="919" t="s">
        <v>231</v>
      </c>
      <c r="C873" s="52"/>
      <c r="D873" s="52"/>
      <c r="E873" s="970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970"/>
      <c r="W873" s="52"/>
      <c r="X873" s="52"/>
      <c r="Y873" s="94" t="s">
        <v>1429</v>
      </c>
      <c r="Z873" s="94"/>
      <c r="AA873" s="94"/>
      <c r="AB873" s="94"/>
      <c r="AC873" s="315"/>
      <c r="AE873" s="315"/>
    </row>
    <row r="874" spans="1:31" s="314" customFormat="1" ht="15.75" customHeight="1">
      <c r="A874" s="688">
        <f t="shared" si="122"/>
        <v>697</v>
      </c>
      <c r="B874" s="919" t="s">
        <v>232</v>
      </c>
      <c r="C874" s="52"/>
      <c r="D874" s="52"/>
      <c r="E874" s="970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970"/>
      <c r="W874" s="52"/>
      <c r="X874" s="52"/>
      <c r="Y874" s="94" t="s">
        <v>1429</v>
      </c>
      <c r="Z874" s="94"/>
      <c r="AA874" s="94"/>
      <c r="AB874" s="94"/>
      <c r="AC874" s="315"/>
      <c r="AE874" s="315"/>
    </row>
    <row r="875" spans="1:31" s="314" customFormat="1" ht="15.75" customHeight="1">
      <c r="A875" s="688">
        <f t="shared" si="122"/>
        <v>698</v>
      </c>
      <c r="B875" s="919" t="s">
        <v>233</v>
      </c>
      <c r="C875" s="52"/>
      <c r="D875" s="52"/>
      <c r="E875" s="970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970"/>
      <c r="W875" s="52"/>
      <c r="X875" s="52"/>
      <c r="Y875" s="94" t="s">
        <v>1429</v>
      </c>
      <c r="Z875" s="94"/>
      <c r="AA875" s="94"/>
      <c r="AB875" s="94"/>
      <c r="AC875" s="315"/>
      <c r="AE875" s="315"/>
    </row>
    <row r="876" spans="1:31" s="314" customFormat="1" ht="15.75" customHeight="1">
      <c r="A876" s="688">
        <f t="shared" si="122"/>
        <v>699</v>
      </c>
      <c r="B876" s="919" t="s">
        <v>234</v>
      </c>
      <c r="C876" s="52"/>
      <c r="D876" s="52"/>
      <c r="E876" s="970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970"/>
      <c r="W876" s="52"/>
      <c r="X876" s="52"/>
      <c r="Y876" s="94" t="s">
        <v>1429</v>
      </c>
      <c r="Z876" s="94"/>
      <c r="AA876" s="94"/>
      <c r="AB876" s="94"/>
      <c r="AC876" s="315"/>
      <c r="AE876" s="315"/>
    </row>
    <row r="877" spans="1:31" s="314" customFormat="1" ht="15.75" customHeight="1">
      <c r="A877" s="688">
        <f t="shared" si="122"/>
        <v>700</v>
      </c>
      <c r="B877" s="919" t="s">
        <v>235</v>
      </c>
      <c r="C877" s="52"/>
      <c r="D877" s="52"/>
      <c r="E877" s="970"/>
      <c r="F877" s="52"/>
      <c r="G877" s="52"/>
      <c r="H877" s="52"/>
      <c r="I877" s="52"/>
      <c r="J877" s="52"/>
      <c r="K877" s="52"/>
      <c r="L877" s="970"/>
      <c r="M877" s="970"/>
      <c r="N877" s="52"/>
      <c r="O877" s="52"/>
      <c r="P877" s="52"/>
      <c r="Q877" s="52"/>
      <c r="R877" s="52"/>
      <c r="S877" s="52"/>
      <c r="T877" s="52"/>
      <c r="U877" s="52"/>
      <c r="V877" s="970"/>
      <c r="W877" s="52"/>
      <c r="X877" s="52"/>
      <c r="Y877" s="94" t="s">
        <v>1429</v>
      </c>
      <c r="Z877" s="94"/>
      <c r="AA877" s="94"/>
      <c r="AB877" s="94"/>
      <c r="AC877" s="315"/>
      <c r="AE877" s="315"/>
    </row>
    <row r="878" spans="1:31" s="314" customFormat="1" ht="15.75" customHeight="1">
      <c r="A878" s="688">
        <f t="shared" si="122"/>
        <v>701</v>
      </c>
      <c r="B878" s="919" t="s">
        <v>236</v>
      </c>
      <c r="C878" s="52"/>
      <c r="D878" s="52"/>
      <c r="E878" s="970"/>
      <c r="F878" s="52"/>
      <c r="G878" s="52"/>
      <c r="H878" s="52"/>
      <c r="I878" s="52"/>
      <c r="J878" s="52"/>
      <c r="K878" s="52"/>
      <c r="L878" s="970"/>
      <c r="M878" s="970"/>
      <c r="N878" s="52"/>
      <c r="O878" s="52"/>
      <c r="P878" s="52"/>
      <c r="Q878" s="52"/>
      <c r="R878" s="52"/>
      <c r="S878" s="52"/>
      <c r="T878" s="52"/>
      <c r="U878" s="52"/>
      <c r="V878" s="970"/>
      <c r="W878" s="52"/>
      <c r="X878" s="52"/>
      <c r="Y878" s="94" t="s">
        <v>1429</v>
      </c>
      <c r="Z878" s="94"/>
      <c r="AA878" s="94"/>
      <c r="AB878" s="94"/>
      <c r="AC878" s="315"/>
      <c r="AE878" s="315"/>
    </row>
    <row r="879" spans="1:31" s="7" customFormat="1" ht="15.75" customHeight="1">
      <c r="A879" s="1475" t="s">
        <v>518</v>
      </c>
      <c r="B879" s="1475"/>
      <c r="C879" s="52">
        <f>SUM(C861:C878)</f>
        <v>0</v>
      </c>
      <c r="D879" s="52">
        <f t="shared" ref="D879:X879" si="123">SUM(D861:D878)</f>
        <v>0</v>
      </c>
      <c r="E879" s="52">
        <f t="shared" si="123"/>
        <v>0</v>
      </c>
      <c r="F879" s="52">
        <f t="shared" si="123"/>
        <v>0</v>
      </c>
      <c r="G879" s="52">
        <f t="shared" si="123"/>
        <v>0</v>
      </c>
      <c r="H879" s="52">
        <f t="shared" si="123"/>
        <v>0</v>
      </c>
      <c r="I879" s="52">
        <f t="shared" si="123"/>
        <v>0</v>
      </c>
      <c r="J879" s="52">
        <f t="shared" si="123"/>
        <v>0</v>
      </c>
      <c r="K879" s="52">
        <f t="shared" si="123"/>
        <v>0</v>
      </c>
      <c r="L879" s="52">
        <f t="shared" si="123"/>
        <v>0</v>
      </c>
      <c r="M879" s="52">
        <f t="shared" si="123"/>
        <v>0</v>
      </c>
      <c r="N879" s="52">
        <f t="shared" si="123"/>
        <v>0</v>
      </c>
      <c r="O879" s="52">
        <f t="shared" si="123"/>
        <v>0</v>
      </c>
      <c r="P879" s="52">
        <f t="shared" si="123"/>
        <v>0</v>
      </c>
      <c r="Q879" s="52">
        <f t="shared" si="123"/>
        <v>0</v>
      </c>
      <c r="R879" s="52">
        <f t="shared" si="123"/>
        <v>0</v>
      </c>
      <c r="S879" s="52">
        <f t="shared" si="123"/>
        <v>0</v>
      </c>
      <c r="T879" s="52">
        <f t="shared" si="123"/>
        <v>0</v>
      </c>
      <c r="U879" s="52">
        <f t="shared" si="123"/>
        <v>0</v>
      </c>
      <c r="V879" s="52">
        <f t="shared" si="123"/>
        <v>0</v>
      </c>
      <c r="W879" s="52">
        <f t="shared" si="123"/>
        <v>0</v>
      </c>
      <c r="X879" s="52">
        <f t="shared" si="123"/>
        <v>0</v>
      </c>
      <c r="Y879" s="9"/>
      <c r="Z879" s="8"/>
      <c r="AA879" s="8"/>
      <c r="AB879" s="8"/>
      <c r="AC879" s="28"/>
    </row>
    <row r="880" spans="1:31" s="7" customFormat="1" ht="15.75" customHeight="1">
      <c r="A880" s="1479" t="s">
        <v>650</v>
      </c>
      <c r="B880" s="1479"/>
      <c r="C880" s="1479"/>
      <c r="D880" s="1452"/>
      <c r="E880" s="1452"/>
      <c r="F880" s="1452"/>
      <c r="G880" s="1452"/>
      <c r="H880" s="1452"/>
      <c r="I880" s="1452"/>
      <c r="J880" s="1452"/>
      <c r="K880" s="1452"/>
      <c r="L880" s="1452"/>
      <c r="M880" s="1452"/>
      <c r="N880" s="1452"/>
      <c r="O880" s="1452"/>
      <c r="P880" s="1452"/>
      <c r="Q880" s="1452"/>
      <c r="R880" s="1452"/>
      <c r="S880" s="1452"/>
      <c r="T880" s="1452"/>
      <c r="U880" s="1452"/>
      <c r="V880" s="1452"/>
      <c r="W880" s="1452"/>
      <c r="X880" s="1452"/>
      <c r="Y880" s="9"/>
      <c r="Z880" s="8"/>
      <c r="AA880" s="8"/>
      <c r="AB880" s="8"/>
      <c r="AC880" s="28"/>
    </row>
    <row r="881" spans="1:31" s="7" customFormat="1" ht="15.75" customHeight="1">
      <c r="A881" s="56">
        <f>A878+1</f>
        <v>702</v>
      </c>
      <c r="B881" s="695" t="s">
        <v>787</v>
      </c>
      <c r="C881" s="52">
        <f>D881+K881+M881+O881+Q881+S881+U881+V881+W881+X881</f>
        <v>20280152.419999998</v>
      </c>
      <c r="D881" s="52">
        <f>SUM(E881:I881)</f>
        <v>10217685.899999999</v>
      </c>
      <c r="E881" s="52"/>
      <c r="F881" s="52">
        <v>6457318.2699999996</v>
      </c>
      <c r="G881" s="52">
        <v>1420187.82</v>
      </c>
      <c r="H881" s="52">
        <v>1240539.04</v>
      </c>
      <c r="I881" s="52">
        <v>1099640.77</v>
      </c>
      <c r="J881" s="52"/>
      <c r="K881" s="52"/>
      <c r="L881" s="52"/>
      <c r="M881" s="52"/>
      <c r="N881" s="52"/>
      <c r="O881" s="52">
        <v>9469301.7599999998</v>
      </c>
      <c r="P881" s="52"/>
      <c r="Q881" s="52"/>
      <c r="R881" s="52"/>
      <c r="S881" s="52"/>
      <c r="T881" s="52"/>
      <c r="U881" s="52"/>
      <c r="V881" s="52">
        <f>181473.38+411691.38</f>
        <v>593164.76</v>
      </c>
      <c r="W881" s="52"/>
      <c r="X881" s="52"/>
      <c r="Y881" s="9" t="s">
        <v>884</v>
      </c>
      <c r="Z881" s="8"/>
      <c r="AA881" s="8"/>
      <c r="AB881" s="8"/>
      <c r="AC881" s="28"/>
    </row>
    <row r="882" spans="1:31" s="7" customFormat="1" ht="15.75" customHeight="1">
      <c r="A882" s="56">
        <f>A881+1</f>
        <v>703</v>
      </c>
      <c r="B882" s="695" t="s">
        <v>788</v>
      </c>
      <c r="C882" s="52">
        <f>D882+K882+M882+O882+Q882+S882+U882+V882+W882+X882</f>
        <v>12153365.16</v>
      </c>
      <c r="D882" s="52">
        <f>SUM(E882:I882)</f>
        <v>4832778.5</v>
      </c>
      <c r="E882" s="52"/>
      <c r="F882" s="52">
        <v>3317534.6</v>
      </c>
      <c r="G882" s="52">
        <v>594579.57999999996</v>
      </c>
      <c r="H882" s="52">
        <v>477602.64</v>
      </c>
      <c r="I882" s="52">
        <v>443061.68</v>
      </c>
      <c r="J882" s="52"/>
      <c r="K882" s="52"/>
      <c r="L882" s="52"/>
      <c r="M882" s="52"/>
      <c r="N882" s="52"/>
      <c r="O882" s="52">
        <v>6964996.0199999996</v>
      </c>
      <c r="P882" s="52"/>
      <c r="Q882" s="52"/>
      <c r="R882" s="52"/>
      <c r="S882" s="52"/>
      <c r="T882" s="52"/>
      <c r="U882" s="52"/>
      <c r="V882" s="52">
        <v>355590.64</v>
      </c>
      <c r="W882" s="52"/>
      <c r="X882" s="52"/>
      <c r="Y882" s="9" t="s">
        <v>884</v>
      </c>
      <c r="Z882" s="8"/>
      <c r="AA882" s="8"/>
      <c r="AB882" s="8"/>
      <c r="AC882" s="28"/>
    </row>
    <row r="883" spans="1:31" s="7" customFormat="1" ht="15.75" customHeight="1">
      <c r="A883" s="56">
        <f>A882+1</f>
        <v>704</v>
      </c>
      <c r="B883" s="695" t="s">
        <v>789</v>
      </c>
      <c r="C883" s="52">
        <f>D883+K883+M883+O883+Q883+S883+U883+V883+W883+X883</f>
        <v>45618302.340000004</v>
      </c>
      <c r="D883" s="52">
        <f>SUM(E883:I883)</f>
        <v>28195689.66</v>
      </c>
      <c r="E883" s="52"/>
      <c r="F883" s="52">
        <v>19225697.600000001</v>
      </c>
      <c r="G883" s="52">
        <v>2825668.36</v>
      </c>
      <c r="H883" s="52">
        <v>2757789.91</v>
      </c>
      <c r="I883" s="52">
        <v>3386533.79</v>
      </c>
      <c r="J883" s="52"/>
      <c r="K883" s="52"/>
      <c r="L883" s="52"/>
      <c r="M883" s="52"/>
      <c r="N883" s="52"/>
      <c r="O883" s="52">
        <v>16961685.800000001</v>
      </c>
      <c r="P883" s="52"/>
      <c r="Q883" s="52"/>
      <c r="R883" s="52"/>
      <c r="S883" s="52"/>
      <c r="T883" s="52"/>
      <c r="U883" s="52"/>
      <c r="V883" s="52">
        <f>299459.22+161467.66</f>
        <v>460926.88</v>
      </c>
      <c r="W883" s="52"/>
      <c r="X883" s="52"/>
      <c r="Y883" s="9" t="s">
        <v>885</v>
      </c>
      <c r="Z883" s="8"/>
      <c r="AA883" s="8"/>
      <c r="AB883" s="8"/>
      <c r="AC883" s="28"/>
    </row>
    <row r="884" spans="1:31" s="7" customFormat="1" ht="15.75" customHeight="1">
      <c r="A884" s="56">
        <f>A883+1</f>
        <v>705</v>
      </c>
      <c r="B884" s="695" t="s">
        <v>790</v>
      </c>
      <c r="C884" s="52">
        <f>D884+K884+M884+O884+Q884+S884+U884+V884+W884+X884</f>
        <v>34077234.160000004</v>
      </c>
      <c r="D884" s="52">
        <f>SUM(E884:I884)</f>
        <v>18453072.460000001</v>
      </c>
      <c r="E884" s="52"/>
      <c r="F884" s="52">
        <v>11295859.16</v>
      </c>
      <c r="G884" s="52">
        <v>2268342.3199999998</v>
      </c>
      <c r="H884" s="52">
        <v>2589361.3199999998</v>
      </c>
      <c r="I884" s="52">
        <v>2299509.66</v>
      </c>
      <c r="J884" s="52"/>
      <c r="K884" s="52"/>
      <c r="L884" s="52"/>
      <c r="M884" s="52"/>
      <c r="N884" s="52"/>
      <c r="O884" s="52">
        <v>14902104.359999999</v>
      </c>
      <c r="P884" s="52"/>
      <c r="Q884" s="52"/>
      <c r="R884" s="52"/>
      <c r="S884" s="52"/>
      <c r="T884" s="52"/>
      <c r="U884" s="52"/>
      <c r="V884" s="52">
        <f>145622.62+576434.72</f>
        <v>722057.34</v>
      </c>
      <c r="W884" s="52"/>
      <c r="X884" s="52"/>
      <c r="Y884" s="9" t="s">
        <v>884</v>
      </c>
      <c r="Z884" s="8"/>
      <c r="AA884" s="8"/>
      <c r="AB884" s="8"/>
      <c r="AC884" s="28"/>
    </row>
    <row r="885" spans="1:31" s="7" customFormat="1" ht="15.75" customHeight="1">
      <c r="A885" s="1475" t="s">
        <v>518</v>
      </c>
      <c r="B885" s="1475"/>
      <c r="C885" s="52">
        <f>SUM(C881:C884)</f>
        <v>112129054.08000001</v>
      </c>
      <c r="D885" s="52">
        <f t="shared" ref="D885:X885" si="124">SUM(D881:D884)</f>
        <v>61699226.520000003</v>
      </c>
      <c r="E885" s="52">
        <f t="shared" si="124"/>
        <v>0</v>
      </c>
      <c r="F885" s="52">
        <f t="shared" si="124"/>
        <v>40296409.629999995</v>
      </c>
      <c r="G885" s="52">
        <f t="shared" si="124"/>
        <v>7108778.0800000001</v>
      </c>
      <c r="H885" s="52">
        <f t="shared" si="124"/>
        <v>7065292.9100000001</v>
      </c>
      <c r="I885" s="52">
        <f t="shared" si="124"/>
        <v>7228745.9000000004</v>
      </c>
      <c r="J885" s="52">
        <f t="shared" si="124"/>
        <v>0</v>
      </c>
      <c r="K885" s="52">
        <f t="shared" si="124"/>
        <v>0</v>
      </c>
      <c r="L885" s="52">
        <f t="shared" si="124"/>
        <v>0</v>
      </c>
      <c r="M885" s="52">
        <f t="shared" si="124"/>
        <v>0</v>
      </c>
      <c r="N885" s="52">
        <f t="shared" si="124"/>
        <v>0</v>
      </c>
      <c r="O885" s="52">
        <f t="shared" si="124"/>
        <v>48298087.939999998</v>
      </c>
      <c r="P885" s="52">
        <f t="shared" si="124"/>
        <v>0</v>
      </c>
      <c r="Q885" s="52">
        <f t="shared" si="124"/>
        <v>0</v>
      </c>
      <c r="R885" s="52">
        <f t="shared" si="124"/>
        <v>0</v>
      </c>
      <c r="S885" s="52">
        <f t="shared" si="124"/>
        <v>0</v>
      </c>
      <c r="T885" s="52">
        <f t="shared" si="124"/>
        <v>0</v>
      </c>
      <c r="U885" s="52">
        <f t="shared" si="124"/>
        <v>0</v>
      </c>
      <c r="V885" s="52">
        <f t="shared" si="124"/>
        <v>2131739.62</v>
      </c>
      <c r="W885" s="52">
        <f t="shared" si="124"/>
        <v>0</v>
      </c>
      <c r="X885" s="52">
        <f t="shared" si="124"/>
        <v>0</v>
      </c>
      <c r="Y885" s="9"/>
      <c r="Z885" s="8"/>
      <c r="AA885" s="8"/>
      <c r="AB885" s="8"/>
      <c r="AC885" s="28"/>
    </row>
    <row r="886" spans="1:31" s="7" customFormat="1" ht="15.75" customHeight="1" thickBot="1">
      <c r="A886" s="1606" t="s">
        <v>242</v>
      </c>
      <c r="B886" s="1606"/>
      <c r="C886" s="1606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311"/>
      <c r="Y886" s="9"/>
      <c r="Z886" s="8"/>
      <c r="AA886" s="8"/>
      <c r="AB886" s="8"/>
      <c r="AC886" s="28"/>
      <c r="AE886" s="28"/>
    </row>
    <row r="887" spans="1:31" s="455" customFormat="1" ht="20.25" customHeight="1">
      <c r="A887" s="56">
        <f>A884+1</f>
        <v>706</v>
      </c>
      <c r="B887" s="944" t="s">
        <v>243</v>
      </c>
      <c r="C887" s="454" t="s">
        <v>237</v>
      </c>
      <c r="D887" s="453">
        <v>590000</v>
      </c>
      <c r="E887" s="843" t="s">
        <v>238</v>
      </c>
      <c r="F887" s="843" t="s">
        <v>239</v>
      </c>
      <c r="G887" s="843"/>
      <c r="H887" s="843" t="s">
        <v>240</v>
      </c>
      <c r="I887" s="843" t="s">
        <v>240</v>
      </c>
      <c r="J887" s="843" t="s">
        <v>240</v>
      </c>
      <c r="K887" s="843"/>
      <c r="L887" s="843"/>
      <c r="M887" s="843"/>
      <c r="N887" s="843"/>
      <c r="O887" s="843"/>
      <c r="P887" s="843"/>
      <c r="Q887" s="843"/>
      <c r="R887" s="843"/>
      <c r="S887" s="843"/>
      <c r="T887" s="843"/>
      <c r="U887" s="843"/>
      <c r="V887" s="843"/>
      <c r="W887" s="843"/>
      <c r="X887" s="843" t="s">
        <v>241</v>
      </c>
      <c r="Y887" s="9" t="s">
        <v>1430</v>
      </c>
    </row>
    <row r="888" spans="1:31" s="7" customFormat="1" ht="15.75" customHeight="1">
      <c r="A888" s="1475" t="s">
        <v>518</v>
      </c>
      <c r="B888" s="1475"/>
      <c r="C888" s="52">
        <f t="shared" ref="C888:H888" si="125">SUM(C887)</f>
        <v>0</v>
      </c>
      <c r="D888" s="52">
        <f t="shared" si="125"/>
        <v>590000</v>
      </c>
      <c r="E888" s="52">
        <f t="shared" si="125"/>
        <v>0</v>
      </c>
      <c r="F888" s="52">
        <f t="shared" si="125"/>
        <v>0</v>
      </c>
      <c r="G888" s="52">
        <f t="shared" si="125"/>
        <v>0</v>
      </c>
      <c r="H888" s="52">
        <f t="shared" si="125"/>
        <v>0</v>
      </c>
      <c r="I888" s="52">
        <f>SUM(I887)</f>
        <v>0</v>
      </c>
      <c r="J888" s="52">
        <f t="shared" ref="J888:X888" si="126">SUM(J887)</f>
        <v>0</v>
      </c>
      <c r="K888" s="52">
        <f t="shared" si="126"/>
        <v>0</v>
      </c>
      <c r="L888" s="52">
        <f t="shared" si="126"/>
        <v>0</v>
      </c>
      <c r="M888" s="52">
        <f t="shared" si="126"/>
        <v>0</v>
      </c>
      <c r="N888" s="52">
        <f t="shared" si="126"/>
        <v>0</v>
      </c>
      <c r="O888" s="52">
        <f t="shared" si="126"/>
        <v>0</v>
      </c>
      <c r="P888" s="52">
        <f t="shared" si="126"/>
        <v>0</v>
      </c>
      <c r="Q888" s="52">
        <f t="shared" si="126"/>
        <v>0</v>
      </c>
      <c r="R888" s="52">
        <f t="shared" si="126"/>
        <v>0</v>
      </c>
      <c r="S888" s="52">
        <f t="shared" si="126"/>
        <v>0</v>
      </c>
      <c r="T888" s="52">
        <f t="shared" si="126"/>
        <v>0</v>
      </c>
      <c r="U888" s="52">
        <f t="shared" si="126"/>
        <v>0</v>
      </c>
      <c r="V888" s="52">
        <f t="shared" si="126"/>
        <v>0</v>
      </c>
      <c r="W888" s="52">
        <f t="shared" si="126"/>
        <v>0</v>
      </c>
      <c r="X888" s="52">
        <f t="shared" si="126"/>
        <v>0</v>
      </c>
      <c r="Y888" s="9"/>
      <c r="Z888" s="8"/>
      <c r="AA888" s="8"/>
      <c r="AB888" s="8"/>
      <c r="AC888" s="28"/>
    </row>
    <row r="889" spans="1:31" s="17" customFormat="1" ht="15.75" customHeight="1">
      <c r="A889" s="1479" t="s">
        <v>559</v>
      </c>
      <c r="B889" s="1479"/>
      <c r="C889" s="61" t="e">
        <f t="shared" ref="C889:X889" si="127">C845+C848+C851+C855+C859+C885</f>
        <v>#REF!</v>
      </c>
      <c r="D889" s="61">
        <f t="shared" si="127"/>
        <v>137372494.07000002</v>
      </c>
      <c r="E889" s="61">
        <f t="shared" si="127"/>
        <v>4685674.9800000004</v>
      </c>
      <c r="F889" s="61">
        <f t="shared" si="127"/>
        <v>86301948.769999996</v>
      </c>
      <c r="G889" s="61">
        <f t="shared" si="127"/>
        <v>15373590.25</v>
      </c>
      <c r="H889" s="61">
        <f t="shared" si="127"/>
        <v>18964351</v>
      </c>
      <c r="I889" s="61">
        <f t="shared" si="127"/>
        <v>12046929.07</v>
      </c>
      <c r="J889" s="61">
        <f t="shared" si="127"/>
        <v>0</v>
      </c>
      <c r="K889" s="61">
        <f t="shared" si="127"/>
        <v>0</v>
      </c>
      <c r="L889" s="61">
        <f t="shared" si="127"/>
        <v>0</v>
      </c>
      <c r="M889" s="61">
        <f t="shared" si="127"/>
        <v>2673736.04</v>
      </c>
      <c r="N889" s="61">
        <f t="shared" si="127"/>
        <v>0</v>
      </c>
      <c r="O889" s="61">
        <f t="shared" si="127"/>
        <v>54743162.979999997</v>
      </c>
      <c r="P889" s="61">
        <f t="shared" si="127"/>
        <v>0</v>
      </c>
      <c r="Q889" s="61">
        <f t="shared" si="127"/>
        <v>46079960.519999996</v>
      </c>
      <c r="R889" s="61">
        <f t="shared" si="127"/>
        <v>0</v>
      </c>
      <c r="S889" s="61">
        <f t="shared" si="127"/>
        <v>0</v>
      </c>
      <c r="T889" s="61">
        <f t="shared" si="127"/>
        <v>3086.8</v>
      </c>
      <c r="U889" s="61">
        <f t="shared" si="127"/>
        <v>22376645.620000001</v>
      </c>
      <c r="V889" s="61">
        <f t="shared" si="127"/>
        <v>2692354.08</v>
      </c>
      <c r="W889" s="61">
        <f t="shared" si="127"/>
        <v>0</v>
      </c>
      <c r="X889" s="61">
        <f t="shared" si="127"/>
        <v>0</v>
      </c>
      <c r="Y889" s="9"/>
      <c r="Z889" s="8"/>
      <c r="AA889" s="14"/>
      <c r="AB889" s="8"/>
      <c r="AC889" s="29"/>
    </row>
    <row r="890" spans="1:31" s="17" customFormat="1" ht="16.5" customHeight="1">
      <c r="A890" s="1487" t="s">
        <v>560</v>
      </c>
      <c r="B890" s="1487"/>
      <c r="C890" s="1487"/>
      <c r="D890" s="1487"/>
      <c r="E890" s="1487"/>
      <c r="F890" s="1487"/>
      <c r="G890" s="1487"/>
      <c r="H890" s="1487"/>
      <c r="I890" s="1487"/>
      <c r="J890" s="1487"/>
      <c r="K890" s="1487"/>
      <c r="L890" s="1487"/>
      <c r="M890" s="1487"/>
      <c r="N890" s="1487"/>
      <c r="O890" s="1487"/>
      <c r="P890" s="1487"/>
      <c r="Q890" s="1487"/>
      <c r="R890" s="1487"/>
      <c r="S890" s="1487"/>
      <c r="T890" s="1487"/>
      <c r="U890" s="1487"/>
      <c r="V890" s="1487"/>
      <c r="W890" s="1487"/>
      <c r="X890" s="1487"/>
      <c r="Y890" s="9"/>
      <c r="Z890" s="8"/>
      <c r="AB890" s="8"/>
      <c r="AC890" s="28"/>
    </row>
    <row r="891" spans="1:31" s="22" customFormat="1" ht="18.75" customHeight="1">
      <c r="A891" s="1485" t="s">
        <v>561</v>
      </c>
      <c r="B891" s="1485"/>
      <c r="C891" s="1485"/>
      <c r="D891" s="1452"/>
      <c r="E891" s="1452"/>
      <c r="F891" s="1452"/>
      <c r="G891" s="1452"/>
      <c r="H891" s="1452"/>
      <c r="I891" s="1452"/>
      <c r="J891" s="1452"/>
      <c r="K891" s="1452"/>
      <c r="L891" s="1452"/>
      <c r="M891" s="1452"/>
      <c r="N891" s="1452"/>
      <c r="O891" s="1452"/>
      <c r="P891" s="1452"/>
      <c r="Q891" s="1452"/>
      <c r="R891" s="1452"/>
      <c r="S891" s="1452"/>
      <c r="T891" s="1452"/>
      <c r="U891" s="1452"/>
      <c r="V891" s="1452"/>
      <c r="W891" s="1452"/>
      <c r="X891" s="1452"/>
      <c r="Y891" s="24"/>
      <c r="Z891" s="23"/>
      <c r="AB891" s="8"/>
      <c r="AC891" s="27"/>
    </row>
    <row r="892" spans="1:31" s="7" customFormat="1" ht="18.75" customHeight="1">
      <c r="A892" s="55">
        <f>A887+1</f>
        <v>707</v>
      </c>
      <c r="B892" s="695" t="s">
        <v>791</v>
      </c>
      <c r="C892" s="52">
        <f t="shared" ref="C892:C898" si="128">D892+K892+M892+O892+Q892+S892+U892+V892+W892+X892</f>
        <v>13062858.42</v>
      </c>
      <c r="D892" s="52"/>
      <c r="E892" s="51"/>
      <c r="F892" s="51"/>
      <c r="G892" s="51"/>
      <c r="H892" s="51"/>
      <c r="I892" s="51"/>
      <c r="J892" s="51"/>
      <c r="K892" s="51"/>
      <c r="L892" s="68"/>
      <c r="M892" s="52"/>
      <c r="N892" s="51"/>
      <c r="O892" s="51"/>
      <c r="P892" s="68"/>
      <c r="Q892" s="68">
        <v>13062858.42</v>
      </c>
      <c r="R892" s="68"/>
      <c r="S892" s="68"/>
      <c r="T892" s="68"/>
      <c r="U892" s="68"/>
      <c r="V892" s="52"/>
      <c r="W892" s="52"/>
      <c r="X892" s="52"/>
      <c r="Y892" s="9"/>
      <c r="Z892" s="8"/>
      <c r="AB892" s="8"/>
      <c r="AC892" s="28"/>
    </row>
    <row r="893" spans="1:31" s="7" customFormat="1" ht="18.75" customHeight="1">
      <c r="A893" s="55">
        <f t="shared" ref="A893:A898" si="129">A892+1</f>
        <v>708</v>
      </c>
      <c r="B893" s="695" t="s">
        <v>792</v>
      </c>
      <c r="C893" s="52">
        <f t="shared" si="128"/>
        <v>13062858.42</v>
      </c>
      <c r="D893" s="52"/>
      <c r="E893" s="51"/>
      <c r="F893" s="51"/>
      <c r="G893" s="51"/>
      <c r="H893" s="51"/>
      <c r="I893" s="51"/>
      <c r="J893" s="51"/>
      <c r="K893" s="51"/>
      <c r="L893" s="68"/>
      <c r="M893" s="52"/>
      <c r="N893" s="51"/>
      <c r="O893" s="51"/>
      <c r="P893" s="68"/>
      <c r="Q893" s="68">
        <v>13062858.42</v>
      </c>
      <c r="R893" s="68"/>
      <c r="S893" s="68"/>
      <c r="T893" s="68"/>
      <c r="U893" s="68"/>
      <c r="V893" s="52"/>
      <c r="W893" s="52"/>
      <c r="X893" s="52"/>
      <c r="Y893" s="9"/>
      <c r="Z893" s="8"/>
      <c r="AB893" s="8"/>
      <c r="AC893" s="28"/>
    </row>
    <row r="894" spans="1:31" s="7" customFormat="1" ht="18.75" customHeight="1">
      <c r="A894" s="55">
        <f t="shared" si="129"/>
        <v>709</v>
      </c>
      <c r="B894" s="695" t="s">
        <v>793</v>
      </c>
      <c r="C894" s="52">
        <f t="shared" si="128"/>
        <v>13062858.42</v>
      </c>
      <c r="D894" s="52"/>
      <c r="E894" s="51"/>
      <c r="F894" s="51"/>
      <c r="G894" s="51"/>
      <c r="H894" s="51"/>
      <c r="I894" s="51"/>
      <c r="J894" s="51"/>
      <c r="K894" s="51"/>
      <c r="L894" s="68"/>
      <c r="M894" s="52"/>
      <c r="N894" s="51"/>
      <c r="O894" s="51"/>
      <c r="P894" s="68"/>
      <c r="Q894" s="68">
        <v>13062858.42</v>
      </c>
      <c r="R894" s="68"/>
      <c r="S894" s="68"/>
      <c r="T894" s="68"/>
      <c r="U894" s="68"/>
      <c r="V894" s="52"/>
      <c r="W894" s="52"/>
      <c r="X894" s="52"/>
      <c r="Y894" s="9"/>
      <c r="Z894" s="8"/>
      <c r="AB894" s="8"/>
      <c r="AC894" s="28"/>
    </row>
    <row r="895" spans="1:31" s="7" customFormat="1" ht="18.75" customHeight="1">
      <c r="A895" s="55">
        <f t="shared" si="129"/>
        <v>710</v>
      </c>
      <c r="B895" s="695" t="s">
        <v>794</v>
      </c>
      <c r="C895" s="52">
        <f t="shared" si="128"/>
        <v>15970208.5</v>
      </c>
      <c r="D895" s="52"/>
      <c r="E895" s="51"/>
      <c r="F895" s="51"/>
      <c r="G895" s="51"/>
      <c r="H895" s="51"/>
      <c r="I895" s="51"/>
      <c r="J895" s="51"/>
      <c r="K895" s="51"/>
      <c r="L895" s="68"/>
      <c r="M895" s="68">
        <v>3762690.78</v>
      </c>
      <c r="N895" s="51"/>
      <c r="O895" s="51"/>
      <c r="P895" s="68"/>
      <c r="Q895" s="68">
        <v>12207517.720000001</v>
      </c>
      <c r="R895" s="68"/>
      <c r="S895" s="68"/>
      <c r="T895" s="68"/>
      <c r="U895" s="52"/>
      <c r="V895" s="52"/>
      <c r="W895" s="52"/>
      <c r="X895" s="52"/>
      <c r="Y895" s="9"/>
      <c r="Z895" s="8"/>
      <c r="AB895" s="8"/>
      <c r="AC895" s="28"/>
    </row>
    <row r="896" spans="1:31" s="7" customFormat="1" ht="18.75" customHeight="1">
      <c r="A896" s="55">
        <f t="shared" si="129"/>
        <v>711</v>
      </c>
      <c r="B896" s="695" t="s">
        <v>795</v>
      </c>
      <c r="C896" s="52">
        <f t="shared" si="128"/>
        <v>15970208.5</v>
      </c>
      <c r="D896" s="52"/>
      <c r="E896" s="51"/>
      <c r="F896" s="51"/>
      <c r="G896" s="51"/>
      <c r="H896" s="51"/>
      <c r="I896" s="51"/>
      <c r="J896" s="51"/>
      <c r="K896" s="51"/>
      <c r="L896" s="68"/>
      <c r="M896" s="68">
        <v>3762690.78</v>
      </c>
      <c r="N896" s="51"/>
      <c r="O896" s="51"/>
      <c r="P896" s="68"/>
      <c r="Q896" s="68">
        <v>12207517.720000001</v>
      </c>
      <c r="R896" s="68"/>
      <c r="S896" s="68"/>
      <c r="T896" s="68"/>
      <c r="U896" s="52"/>
      <c r="V896" s="52"/>
      <c r="W896" s="52"/>
      <c r="X896" s="52"/>
      <c r="Y896" s="9"/>
      <c r="Z896" s="8"/>
      <c r="AB896" s="8"/>
      <c r="AC896" s="28"/>
    </row>
    <row r="897" spans="1:31" s="7" customFormat="1" ht="18.75" customHeight="1">
      <c r="A897" s="55">
        <f t="shared" si="129"/>
        <v>712</v>
      </c>
      <c r="B897" s="695" t="s">
        <v>796</v>
      </c>
      <c r="C897" s="52">
        <f t="shared" si="128"/>
        <v>13062858.42</v>
      </c>
      <c r="D897" s="52"/>
      <c r="E897" s="51"/>
      <c r="F897" s="51"/>
      <c r="G897" s="51"/>
      <c r="H897" s="51"/>
      <c r="I897" s="51"/>
      <c r="J897" s="51"/>
      <c r="K897" s="51"/>
      <c r="L897" s="68"/>
      <c r="M897" s="52"/>
      <c r="N897" s="51"/>
      <c r="O897" s="51"/>
      <c r="P897" s="68"/>
      <c r="Q897" s="68">
        <v>13062858.42</v>
      </c>
      <c r="R897" s="68"/>
      <c r="S897" s="68"/>
      <c r="T897" s="68"/>
      <c r="U897" s="52"/>
      <c r="V897" s="52"/>
      <c r="W897" s="52"/>
      <c r="X897" s="52"/>
      <c r="Y897" s="9"/>
      <c r="Z897" s="8"/>
      <c r="AB897" s="8"/>
      <c r="AC897" s="28"/>
    </row>
    <row r="898" spans="1:31" s="7" customFormat="1" ht="18.75" customHeight="1">
      <c r="A898" s="55">
        <f t="shared" si="129"/>
        <v>713</v>
      </c>
      <c r="B898" s="695" t="s">
        <v>797</v>
      </c>
      <c r="C898" s="52">
        <f t="shared" si="128"/>
        <v>15970208.5</v>
      </c>
      <c r="D898" s="52"/>
      <c r="E898" s="51"/>
      <c r="F898" s="51"/>
      <c r="G898" s="51"/>
      <c r="H898" s="51"/>
      <c r="I898" s="51"/>
      <c r="J898" s="51"/>
      <c r="K898" s="51"/>
      <c r="L898" s="68"/>
      <c r="M898" s="68">
        <v>3762690.78</v>
      </c>
      <c r="N898" s="51"/>
      <c r="O898" s="51"/>
      <c r="P898" s="68"/>
      <c r="Q898" s="68">
        <v>12207517.720000001</v>
      </c>
      <c r="R898" s="68"/>
      <c r="S898" s="68"/>
      <c r="T898" s="68"/>
      <c r="U898" s="52"/>
      <c r="V898" s="52"/>
      <c r="W898" s="52"/>
      <c r="X898" s="52"/>
      <c r="Y898" s="9"/>
      <c r="Z898" s="8"/>
      <c r="AB898" s="8"/>
      <c r="AC898" s="28"/>
    </row>
    <row r="899" spans="1:31" s="7" customFormat="1" ht="18.75" customHeight="1">
      <c r="A899" s="1475" t="s">
        <v>518</v>
      </c>
      <c r="B899" s="1475"/>
      <c r="C899" s="51">
        <f>SUM(C892:C898)</f>
        <v>100162059.17999999</v>
      </c>
      <c r="D899" s="51">
        <f t="shared" ref="D899:X899" si="130">SUM(D892:D898)</f>
        <v>0</v>
      </c>
      <c r="E899" s="51">
        <f t="shared" si="130"/>
        <v>0</v>
      </c>
      <c r="F899" s="51">
        <f t="shared" si="130"/>
        <v>0</v>
      </c>
      <c r="G899" s="51">
        <f t="shared" si="130"/>
        <v>0</v>
      </c>
      <c r="H899" s="51">
        <f t="shared" si="130"/>
        <v>0</v>
      </c>
      <c r="I899" s="51">
        <f t="shared" si="130"/>
        <v>0</v>
      </c>
      <c r="J899" s="51">
        <f t="shared" si="130"/>
        <v>0</v>
      </c>
      <c r="K899" s="51">
        <f t="shared" si="130"/>
        <v>0</v>
      </c>
      <c r="L899" s="51">
        <f t="shared" si="130"/>
        <v>0</v>
      </c>
      <c r="M899" s="51">
        <f t="shared" si="130"/>
        <v>11288072.34</v>
      </c>
      <c r="N899" s="51">
        <f t="shared" si="130"/>
        <v>0</v>
      </c>
      <c r="O899" s="51">
        <f t="shared" si="130"/>
        <v>0</v>
      </c>
      <c r="P899" s="51">
        <f t="shared" si="130"/>
        <v>0</v>
      </c>
      <c r="Q899" s="51">
        <f t="shared" si="130"/>
        <v>88873986.839999989</v>
      </c>
      <c r="R899" s="51">
        <f t="shared" si="130"/>
        <v>0</v>
      </c>
      <c r="S899" s="51">
        <f t="shared" si="130"/>
        <v>0</v>
      </c>
      <c r="T899" s="51">
        <f t="shared" si="130"/>
        <v>0</v>
      </c>
      <c r="U899" s="51">
        <f t="shared" si="130"/>
        <v>0</v>
      </c>
      <c r="V899" s="51">
        <f t="shared" si="130"/>
        <v>0</v>
      </c>
      <c r="W899" s="51">
        <f t="shared" si="130"/>
        <v>0</v>
      </c>
      <c r="X899" s="51">
        <f t="shared" si="130"/>
        <v>0</v>
      </c>
      <c r="Y899" s="9"/>
      <c r="Z899" s="8"/>
      <c r="AA899" s="8"/>
      <c r="AB899" s="8"/>
      <c r="AC899" s="28"/>
      <c r="AE899" s="28"/>
    </row>
    <row r="900" spans="1:31" s="22" customFormat="1" ht="18.75" customHeight="1">
      <c r="A900" s="1479" t="s">
        <v>562</v>
      </c>
      <c r="B900" s="1479"/>
      <c r="C900" s="1479"/>
      <c r="D900" s="1452"/>
      <c r="E900" s="1452"/>
      <c r="F900" s="1452"/>
      <c r="G900" s="1452"/>
      <c r="H900" s="1452"/>
      <c r="I900" s="1452"/>
      <c r="J900" s="1452"/>
      <c r="K900" s="1452"/>
      <c r="L900" s="1452"/>
      <c r="M900" s="1452"/>
      <c r="N900" s="1452"/>
      <c r="O900" s="1452"/>
      <c r="P900" s="1452"/>
      <c r="Q900" s="1452"/>
      <c r="R900" s="1452"/>
      <c r="S900" s="1452"/>
      <c r="T900" s="1452"/>
      <c r="U900" s="1452"/>
      <c r="V900" s="1452"/>
      <c r="W900" s="1452"/>
      <c r="X900" s="1452"/>
      <c r="Y900" s="24"/>
      <c r="Z900" s="23"/>
      <c r="AB900" s="8"/>
      <c r="AC900" s="27"/>
    </row>
    <row r="901" spans="1:31" s="7" customFormat="1" ht="18.75" customHeight="1">
      <c r="A901" s="55">
        <f>A898+1</f>
        <v>714</v>
      </c>
      <c r="B901" s="695" t="s">
        <v>798</v>
      </c>
      <c r="C901" s="52">
        <f t="shared" ref="C901:C906" si="131">D901+K901+M901+O901+Q901+S901+U901+V901+W901+X901</f>
        <v>636567.52</v>
      </c>
      <c r="D901" s="52">
        <f>SUM(E901:I901)</f>
        <v>636567.52</v>
      </c>
      <c r="E901" s="51">
        <v>636567.52</v>
      </c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2"/>
      <c r="R901" s="51"/>
      <c r="S901" s="51"/>
      <c r="T901" s="51"/>
      <c r="U901" s="51"/>
      <c r="V901" s="51"/>
      <c r="W901" s="51"/>
      <c r="X901" s="51"/>
      <c r="Y901" s="9"/>
      <c r="Z901" s="8"/>
      <c r="AA901" s="8"/>
      <c r="AB901" s="8"/>
      <c r="AC901" s="28"/>
    </row>
    <row r="902" spans="1:31" s="7" customFormat="1" ht="18.75" customHeight="1">
      <c r="A902" s="55">
        <f>A901+1</f>
        <v>715</v>
      </c>
      <c r="B902" s="695" t="s">
        <v>799</v>
      </c>
      <c r="C902" s="52">
        <f t="shared" si="131"/>
        <v>636567.52</v>
      </c>
      <c r="D902" s="52">
        <f t="shared" ref="D902:D910" si="132">SUM(E902:I902)</f>
        <v>636567.52</v>
      </c>
      <c r="E902" s="51">
        <v>636567.52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2"/>
      <c r="R902" s="51"/>
      <c r="S902" s="51"/>
      <c r="T902" s="51"/>
      <c r="U902" s="51"/>
      <c r="V902" s="51"/>
      <c r="W902" s="51"/>
      <c r="X902" s="51"/>
      <c r="Y902" s="9"/>
      <c r="Z902" s="8"/>
      <c r="AA902" s="8"/>
      <c r="AB902" s="8"/>
      <c r="AC902" s="28"/>
    </row>
    <row r="903" spans="1:31" s="7" customFormat="1" ht="18.75" customHeight="1">
      <c r="A903" s="55">
        <f t="shared" ref="A903:A910" si="133">A902+1</f>
        <v>716</v>
      </c>
      <c r="B903" s="695" t="s">
        <v>800</v>
      </c>
      <c r="C903" s="52">
        <f t="shared" si="131"/>
        <v>671784.62</v>
      </c>
      <c r="D903" s="52">
        <f t="shared" si="132"/>
        <v>671784.62</v>
      </c>
      <c r="E903" s="51">
        <v>671784.62</v>
      </c>
      <c r="F903" s="51"/>
      <c r="G903" s="51"/>
      <c r="H903" s="51"/>
      <c r="I903" s="51"/>
      <c r="J903" s="51"/>
      <c r="K903" s="51"/>
      <c r="L903" s="51"/>
      <c r="M903" s="51"/>
      <c r="N903" s="52"/>
      <c r="O903" s="52"/>
      <c r="P903" s="51"/>
      <c r="Q903" s="52"/>
      <c r="R903" s="52"/>
      <c r="S903" s="52"/>
      <c r="T903" s="52"/>
      <c r="U903" s="52"/>
      <c r="V903" s="51"/>
      <c r="W903" s="51"/>
      <c r="X903" s="51"/>
      <c r="Y903" s="9"/>
      <c r="Z903" s="8"/>
      <c r="AA903" s="8"/>
      <c r="AB903" s="8"/>
      <c r="AC903" s="28"/>
    </row>
    <row r="904" spans="1:31" s="7" customFormat="1" ht="18.75" customHeight="1">
      <c r="A904" s="55">
        <f t="shared" si="133"/>
        <v>717</v>
      </c>
      <c r="B904" s="695" t="s">
        <v>801</v>
      </c>
      <c r="C904" s="52">
        <f t="shared" si="131"/>
        <v>675987.78</v>
      </c>
      <c r="D904" s="52">
        <f t="shared" si="132"/>
        <v>675987.78</v>
      </c>
      <c r="E904" s="51">
        <v>675987.78</v>
      </c>
      <c r="F904" s="51"/>
      <c r="G904" s="51"/>
      <c r="H904" s="51"/>
      <c r="I904" s="51"/>
      <c r="J904" s="51"/>
      <c r="K904" s="51"/>
      <c r="L904" s="51"/>
      <c r="M904" s="51"/>
      <c r="N904" s="52"/>
      <c r="O904" s="52"/>
      <c r="P904" s="51"/>
      <c r="Q904" s="52"/>
      <c r="R904" s="52"/>
      <c r="S904" s="52"/>
      <c r="T904" s="52"/>
      <c r="U904" s="52"/>
      <c r="V904" s="51"/>
      <c r="W904" s="51"/>
      <c r="X904" s="51"/>
      <c r="Y904" s="9"/>
      <c r="Z904" s="8"/>
      <c r="AA904" s="8"/>
      <c r="AB904" s="8"/>
      <c r="AC904" s="28"/>
    </row>
    <row r="905" spans="1:31" s="7" customFormat="1" ht="18.75" customHeight="1">
      <c r="A905" s="55">
        <f t="shared" si="133"/>
        <v>718</v>
      </c>
      <c r="B905" s="695" t="s">
        <v>563</v>
      </c>
      <c r="C905" s="52">
        <f t="shared" si="131"/>
        <v>3662083.9800000004</v>
      </c>
      <c r="D905" s="52">
        <f t="shared" si="132"/>
        <v>557899.28</v>
      </c>
      <c r="E905" s="51">
        <v>557899.28</v>
      </c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>
        <v>3104184.7</v>
      </c>
      <c r="R905" s="51"/>
      <c r="S905" s="51"/>
      <c r="T905" s="51"/>
      <c r="U905" s="51"/>
      <c r="V905" s="51"/>
      <c r="W905" s="51"/>
      <c r="X905" s="51"/>
      <c r="Y905" s="9"/>
      <c r="Z905" s="8"/>
      <c r="AB905" s="8"/>
      <c r="AC905" s="28"/>
    </row>
    <row r="906" spans="1:31" s="7" customFormat="1" ht="18.75" customHeight="1">
      <c r="A906" s="55">
        <f t="shared" si="133"/>
        <v>719</v>
      </c>
      <c r="B906" s="695" t="s">
        <v>802</v>
      </c>
      <c r="C906" s="52">
        <f t="shared" si="131"/>
        <v>3956909.34</v>
      </c>
      <c r="D906" s="52">
        <f t="shared" si="132"/>
        <v>364775.76</v>
      </c>
      <c r="E906" s="51"/>
      <c r="F906" s="51"/>
      <c r="G906" s="51">
        <v>139509.04</v>
      </c>
      <c r="H906" s="51"/>
      <c r="I906" s="51">
        <v>225266.72</v>
      </c>
      <c r="J906" s="51"/>
      <c r="K906" s="51"/>
      <c r="L906" s="51"/>
      <c r="M906" s="51"/>
      <c r="N906" s="52"/>
      <c r="O906" s="52"/>
      <c r="P906" s="51"/>
      <c r="Q906" s="51">
        <v>3592133.58</v>
      </c>
      <c r="R906" s="52"/>
      <c r="S906" s="52"/>
      <c r="T906" s="52"/>
      <c r="U906" s="52"/>
      <c r="V906" s="51"/>
      <c r="W906" s="51"/>
      <c r="X906" s="51"/>
      <c r="Y906" s="9"/>
      <c r="Z906" s="8"/>
      <c r="AB906" s="8"/>
      <c r="AC906" s="28"/>
    </row>
    <row r="907" spans="1:31" s="7" customFormat="1" ht="18.75" customHeight="1">
      <c r="A907" s="55">
        <f t="shared" si="133"/>
        <v>720</v>
      </c>
      <c r="B907" s="695" t="s">
        <v>564</v>
      </c>
      <c r="C907" s="52">
        <f>D907+K907+M907+O907+Q907+S907+U907+V907+W907+X907</f>
        <v>3305086.7800000003</v>
      </c>
      <c r="D907" s="52">
        <f t="shared" si="132"/>
        <v>537664.64</v>
      </c>
      <c r="E907" s="51"/>
      <c r="F907" s="51"/>
      <c r="G907" s="51">
        <v>335562.5</v>
      </c>
      <c r="H907" s="51"/>
      <c r="I907" s="51">
        <v>202102.14</v>
      </c>
      <c r="J907" s="51"/>
      <c r="K907" s="51"/>
      <c r="L907" s="51"/>
      <c r="M907" s="51"/>
      <c r="N907" s="51"/>
      <c r="O907" s="51"/>
      <c r="P907" s="51"/>
      <c r="Q907" s="51">
        <v>2767422.14</v>
      </c>
      <c r="R907" s="51"/>
      <c r="S907" s="51"/>
      <c r="T907" s="51"/>
      <c r="U907" s="51"/>
      <c r="V907" s="51"/>
      <c r="W907" s="51"/>
      <c r="X907" s="51"/>
      <c r="Y907" s="9"/>
      <c r="Z907" s="8"/>
      <c r="AB907" s="8"/>
      <c r="AC907" s="28"/>
    </row>
    <row r="908" spans="1:31" s="7" customFormat="1" ht="18.75" customHeight="1">
      <c r="A908" s="55">
        <f t="shared" si="133"/>
        <v>721</v>
      </c>
      <c r="B908" s="695" t="s">
        <v>565</v>
      </c>
      <c r="C908" s="52">
        <f>D908+K908+M908+O908+Q908+S908+U908+V908+W908+X908</f>
        <v>1393059.6199999999</v>
      </c>
      <c r="D908" s="52">
        <f t="shared" si="132"/>
        <v>1393059.6199999999</v>
      </c>
      <c r="E908" s="51">
        <v>435365.72</v>
      </c>
      <c r="F908" s="51"/>
      <c r="G908" s="51">
        <v>266246.94</v>
      </c>
      <c r="H908" s="51"/>
      <c r="I908" s="51">
        <v>691446.96</v>
      </c>
      <c r="J908" s="51"/>
      <c r="K908" s="51"/>
      <c r="L908" s="51"/>
      <c r="M908" s="51"/>
      <c r="N908" s="51"/>
      <c r="O908" s="51"/>
      <c r="P908" s="51"/>
      <c r="Q908" s="52"/>
      <c r="R908" s="51"/>
      <c r="S908" s="51"/>
      <c r="T908" s="51"/>
      <c r="U908" s="51"/>
      <c r="V908" s="51"/>
      <c r="W908" s="51"/>
      <c r="X908" s="51"/>
      <c r="Y908" s="9"/>
      <c r="Z908" s="8"/>
      <c r="AA908" s="8"/>
      <c r="AB908" s="8"/>
      <c r="AC908" s="28"/>
    </row>
    <row r="909" spans="1:31" s="7" customFormat="1" ht="18.75" customHeight="1">
      <c r="A909" s="55">
        <f t="shared" si="133"/>
        <v>722</v>
      </c>
      <c r="B909" s="695" t="s">
        <v>803</v>
      </c>
      <c r="C909" s="52">
        <f>D909+K909+M909+O909+Q909+S909+U909+V909+W909+X909</f>
        <v>3992892.83</v>
      </c>
      <c r="D909" s="52">
        <f t="shared" si="132"/>
        <v>790300.28</v>
      </c>
      <c r="E909" s="51"/>
      <c r="F909" s="51"/>
      <c r="G909" s="51">
        <v>340060.66</v>
      </c>
      <c r="H909" s="51"/>
      <c r="I909" s="51">
        <v>450239.62</v>
      </c>
      <c r="J909" s="51"/>
      <c r="K909" s="51"/>
      <c r="L909" s="51"/>
      <c r="M909" s="51"/>
      <c r="N909" s="52"/>
      <c r="O909" s="52"/>
      <c r="P909" s="51"/>
      <c r="Q909" s="51">
        <v>3202592.55</v>
      </c>
      <c r="R909" s="52"/>
      <c r="S909" s="52"/>
      <c r="T909" s="52"/>
      <c r="U909" s="52"/>
      <c r="V909" s="51"/>
      <c r="W909" s="51"/>
      <c r="X909" s="51"/>
      <c r="Y909" s="9"/>
      <c r="Z909" s="8"/>
      <c r="AB909" s="8"/>
      <c r="AC909" s="28"/>
    </row>
    <row r="910" spans="1:31" s="7" customFormat="1" ht="18.75" customHeight="1">
      <c r="A910" s="55">
        <f t="shared" si="133"/>
        <v>723</v>
      </c>
      <c r="B910" s="695" t="s">
        <v>804</v>
      </c>
      <c r="C910" s="52">
        <f>D910+K910+M910+O910+Q910+S910+U910+V910+W910+X910</f>
        <v>3820910.8</v>
      </c>
      <c r="D910" s="52">
        <f t="shared" si="132"/>
        <v>562051.69999999995</v>
      </c>
      <c r="E910" s="51"/>
      <c r="F910" s="51"/>
      <c r="G910" s="51">
        <v>322200.18</v>
      </c>
      <c r="H910" s="51"/>
      <c r="I910" s="51">
        <v>239851.51999999999</v>
      </c>
      <c r="J910" s="51"/>
      <c r="K910" s="51"/>
      <c r="L910" s="51"/>
      <c r="M910" s="51"/>
      <c r="N910" s="52"/>
      <c r="O910" s="52"/>
      <c r="P910" s="51"/>
      <c r="Q910" s="51">
        <v>3258859.1</v>
      </c>
      <c r="R910" s="52"/>
      <c r="S910" s="52"/>
      <c r="T910" s="52"/>
      <c r="U910" s="52"/>
      <c r="V910" s="51"/>
      <c r="W910" s="51"/>
      <c r="X910" s="51"/>
      <c r="Y910" s="9"/>
      <c r="Z910" s="8"/>
      <c r="AB910" s="8"/>
      <c r="AC910" s="28"/>
    </row>
    <row r="911" spans="1:31" s="7" customFormat="1" ht="18.75" customHeight="1">
      <c r="A911" s="1475" t="s">
        <v>518</v>
      </c>
      <c r="B911" s="1475"/>
      <c r="C911" s="51">
        <f>SUM(C901:C910)</f>
        <v>22751850.790000003</v>
      </c>
      <c r="D911" s="51">
        <f t="shared" ref="D911:X911" si="134">SUM(D901:D910)</f>
        <v>6826658.7200000007</v>
      </c>
      <c r="E911" s="51">
        <f t="shared" si="134"/>
        <v>3614172.4400000004</v>
      </c>
      <c r="F911" s="51">
        <f t="shared" si="134"/>
        <v>0</v>
      </c>
      <c r="G911" s="51">
        <f t="shared" si="134"/>
        <v>1403579.3199999998</v>
      </c>
      <c r="H911" s="51">
        <f t="shared" si="134"/>
        <v>0</v>
      </c>
      <c r="I911" s="51">
        <f t="shared" si="134"/>
        <v>1808906.96</v>
      </c>
      <c r="J911" s="51">
        <f t="shared" si="134"/>
        <v>0</v>
      </c>
      <c r="K911" s="51">
        <f t="shared" si="134"/>
        <v>0</v>
      </c>
      <c r="L911" s="51">
        <f t="shared" si="134"/>
        <v>0</v>
      </c>
      <c r="M911" s="51">
        <f t="shared" si="134"/>
        <v>0</v>
      </c>
      <c r="N911" s="51">
        <f t="shared" si="134"/>
        <v>0</v>
      </c>
      <c r="O911" s="51">
        <f t="shared" si="134"/>
        <v>0</v>
      </c>
      <c r="P911" s="51">
        <f t="shared" si="134"/>
        <v>0</v>
      </c>
      <c r="Q911" s="51">
        <f t="shared" si="134"/>
        <v>15925192.069999998</v>
      </c>
      <c r="R911" s="51">
        <f t="shared" si="134"/>
        <v>0</v>
      </c>
      <c r="S911" s="51">
        <f t="shared" si="134"/>
        <v>0</v>
      </c>
      <c r="T911" s="51">
        <f t="shared" si="134"/>
        <v>0</v>
      </c>
      <c r="U911" s="51">
        <f t="shared" si="134"/>
        <v>0</v>
      </c>
      <c r="V911" s="51">
        <f t="shared" si="134"/>
        <v>0</v>
      </c>
      <c r="W911" s="51">
        <f t="shared" si="134"/>
        <v>0</v>
      </c>
      <c r="X911" s="51">
        <f t="shared" si="134"/>
        <v>0</v>
      </c>
      <c r="Y911" s="9"/>
      <c r="Z911" s="8"/>
      <c r="AA911" s="8"/>
      <c r="AB911" s="8"/>
      <c r="AC911" s="28"/>
      <c r="AE911" s="28"/>
    </row>
    <row r="912" spans="1:31" s="22" customFormat="1" ht="18.75" customHeight="1">
      <c r="A912" s="1479" t="s">
        <v>566</v>
      </c>
      <c r="B912" s="1479"/>
      <c r="C912" s="1479"/>
      <c r="D912" s="1452"/>
      <c r="E912" s="1452"/>
      <c r="F912" s="1452"/>
      <c r="G912" s="1452"/>
      <c r="H912" s="1452"/>
      <c r="I912" s="1452"/>
      <c r="J912" s="1452"/>
      <c r="K912" s="1452"/>
      <c r="L912" s="1452"/>
      <c r="M912" s="1452"/>
      <c r="N912" s="1452"/>
      <c r="O912" s="1452"/>
      <c r="P912" s="1452"/>
      <c r="Q912" s="1452"/>
      <c r="R912" s="1452"/>
      <c r="S912" s="1452"/>
      <c r="T912" s="1452"/>
      <c r="U912" s="1452"/>
      <c r="V912" s="1452"/>
      <c r="W912" s="1452"/>
      <c r="X912" s="1452"/>
      <c r="Y912" s="24"/>
      <c r="Z912" s="23"/>
      <c r="AB912" s="8"/>
      <c r="AC912" s="27"/>
    </row>
    <row r="913" spans="1:31" s="7" customFormat="1" ht="18.75" customHeight="1">
      <c r="A913" s="55">
        <f>A910+1</f>
        <v>724</v>
      </c>
      <c r="B913" s="695" t="s">
        <v>805</v>
      </c>
      <c r="C913" s="52">
        <f>D913+K913+M913+O913+Q913+S913+U913+V913+W913+X913</f>
        <v>10796463.1</v>
      </c>
      <c r="D913" s="52">
        <f>SUM(E913:I913)</f>
        <v>10796463.1</v>
      </c>
      <c r="E913" s="52"/>
      <c r="F913" s="52">
        <v>9480040.9399999995</v>
      </c>
      <c r="G913" s="52">
        <v>1316422.1599999999</v>
      </c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1"/>
      <c r="W913" s="52"/>
      <c r="X913" s="52"/>
      <c r="Y913" s="9"/>
      <c r="Z913" s="8"/>
      <c r="AA913" s="8"/>
      <c r="AB913" s="8"/>
      <c r="AC913" s="28"/>
    </row>
    <row r="914" spans="1:31" s="470" customFormat="1">
      <c r="A914" s="686">
        <f t="shared" ref="A914:A924" si="135">A913+1</f>
        <v>725</v>
      </c>
      <c r="B914" s="928" t="s">
        <v>244</v>
      </c>
      <c r="C914" s="458">
        <f>M914</f>
        <v>4500000</v>
      </c>
      <c r="D914" s="459" t="s">
        <v>1054</v>
      </c>
      <c r="E914" s="844" t="s">
        <v>1054</v>
      </c>
      <c r="F914" s="844" t="s">
        <v>1054</v>
      </c>
      <c r="G914" s="844" t="s">
        <v>1054</v>
      </c>
      <c r="H914" s="844" t="s">
        <v>1054</v>
      </c>
      <c r="I914" s="844" t="s">
        <v>1054</v>
      </c>
      <c r="J914" s="844" t="s">
        <v>1054</v>
      </c>
      <c r="K914" s="844" t="s">
        <v>1054</v>
      </c>
      <c r="L914" s="1116">
        <v>2834</v>
      </c>
      <c r="M914" s="1116">
        <v>4500000</v>
      </c>
      <c r="N914" s="844" t="s">
        <v>1054</v>
      </c>
      <c r="O914" s="844" t="s">
        <v>1054</v>
      </c>
      <c r="P914" s="844" t="s">
        <v>1054</v>
      </c>
      <c r="Q914" s="844" t="s">
        <v>1054</v>
      </c>
      <c r="R914" s="844" t="s">
        <v>1054</v>
      </c>
      <c r="S914" s="844" t="s">
        <v>1054</v>
      </c>
      <c r="T914" s="844" t="s">
        <v>1054</v>
      </c>
      <c r="U914" s="844" t="s">
        <v>1054</v>
      </c>
      <c r="V914" s="844" t="s">
        <v>1054</v>
      </c>
      <c r="W914" s="844" t="s">
        <v>1054</v>
      </c>
      <c r="X914" s="845"/>
    </row>
    <row r="915" spans="1:31" s="470" customFormat="1">
      <c r="A915" s="688">
        <f t="shared" si="135"/>
        <v>726</v>
      </c>
      <c r="B915" s="928" t="s">
        <v>245</v>
      </c>
      <c r="C915" s="458">
        <f>M915</f>
        <v>1200000</v>
      </c>
      <c r="D915" s="459" t="s">
        <v>1054</v>
      </c>
      <c r="E915" s="844" t="s">
        <v>1054</v>
      </c>
      <c r="F915" s="844" t="s">
        <v>1054</v>
      </c>
      <c r="G915" s="844" t="s">
        <v>1054</v>
      </c>
      <c r="H915" s="844" t="s">
        <v>1054</v>
      </c>
      <c r="I915" s="844" t="s">
        <v>1054</v>
      </c>
      <c r="J915" s="844" t="s">
        <v>1054</v>
      </c>
      <c r="K915" s="844" t="s">
        <v>1054</v>
      </c>
      <c r="L915" s="1117">
        <v>249</v>
      </c>
      <c r="M915" s="1117">
        <v>1200000</v>
      </c>
      <c r="N915" s="844" t="s">
        <v>1054</v>
      </c>
      <c r="O915" s="844" t="s">
        <v>1054</v>
      </c>
      <c r="P915" s="844" t="s">
        <v>1054</v>
      </c>
      <c r="Q915" s="844" t="s">
        <v>1054</v>
      </c>
      <c r="R915" s="844" t="s">
        <v>1054</v>
      </c>
      <c r="S915" s="844" t="s">
        <v>1054</v>
      </c>
      <c r="T915" s="844" t="s">
        <v>1054</v>
      </c>
      <c r="U915" s="844" t="s">
        <v>1054</v>
      </c>
      <c r="V915" s="844" t="s">
        <v>1054</v>
      </c>
      <c r="W915" s="844" t="s">
        <v>1054</v>
      </c>
      <c r="X915" s="845"/>
    </row>
    <row r="916" spans="1:31" s="7" customFormat="1" ht="18.75" customHeight="1">
      <c r="A916" s="55">
        <f t="shared" si="135"/>
        <v>727</v>
      </c>
      <c r="B916" s="695" t="s">
        <v>806</v>
      </c>
      <c r="C916" s="52">
        <f>D916+K916+M916+O916+Q916+S916+U916+V916+W916+X916</f>
        <v>3562185.1799999997</v>
      </c>
      <c r="D916" s="52">
        <f>SUM(E916:I916)</f>
        <v>3562185.1799999997</v>
      </c>
      <c r="E916" s="52"/>
      <c r="F916" s="52"/>
      <c r="G916" s="52">
        <v>1276237.26</v>
      </c>
      <c r="H916" s="52">
        <v>2285947.92</v>
      </c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1"/>
      <c r="W916" s="52"/>
      <c r="X916" s="52"/>
      <c r="Y916" s="9"/>
      <c r="Z916" s="8"/>
      <c r="AB916" s="8"/>
      <c r="AC916" s="28"/>
    </row>
    <row r="917" spans="1:31" s="7" customFormat="1" ht="18.75" customHeight="1">
      <c r="A917" s="55">
        <f t="shared" si="135"/>
        <v>728</v>
      </c>
      <c r="B917" s="695" t="s">
        <v>807</v>
      </c>
      <c r="C917" s="52">
        <f>D917+K917+M917+O917+Q917+S917+U917+V917+W917+X917</f>
        <v>24839672.600000001</v>
      </c>
      <c r="D917" s="52">
        <f>SUM(E917:I917)</f>
        <v>13513265.6</v>
      </c>
      <c r="E917" s="52"/>
      <c r="F917" s="52">
        <v>8020671.2199999997</v>
      </c>
      <c r="G917" s="52">
        <v>1845422.06</v>
      </c>
      <c r="H917" s="52">
        <v>3647172.32</v>
      </c>
      <c r="I917" s="52"/>
      <c r="J917" s="52"/>
      <c r="K917" s="52"/>
      <c r="L917" s="52"/>
      <c r="M917" s="52"/>
      <c r="N917" s="52"/>
      <c r="O917" s="52"/>
      <c r="P917" s="52"/>
      <c r="Q917" s="52">
        <v>11326407</v>
      </c>
      <c r="R917" s="52"/>
      <c r="S917" s="52"/>
      <c r="T917" s="52"/>
      <c r="U917" s="52"/>
      <c r="V917" s="51"/>
      <c r="W917" s="52"/>
      <c r="X917" s="52"/>
      <c r="Y917" s="9"/>
      <c r="Z917" s="8"/>
      <c r="AB917" s="8"/>
      <c r="AC917" s="28"/>
    </row>
    <row r="918" spans="1:31" s="474" customFormat="1" ht="16.5" customHeight="1">
      <c r="A918" s="688">
        <f t="shared" si="135"/>
        <v>729</v>
      </c>
      <c r="B918" s="936" t="s">
        <v>246</v>
      </c>
      <c r="C918" s="458">
        <f>M918</f>
        <v>2712000</v>
      </c>
      <c r="D918" s="459" t="s">
        <v>1054</v>
      </c>
      <c r="E918" s="844" t="s">
        <v>1054</v>
      </c>
      <c r="F918" s="844" t="s">
        <v>1054</v>
      </c>
      <c r="G918" s="844" t="s">
        <v>1054</v>
      </c>
      <c r="H918" s="844" t="s">
        <v>1054</v>
      </c>
      <c r="I918" s="844" t="s">
        <v>1054</v>
      </c>
      <c r="J918" s="844" t="s">
        <v>1054</v>
      </c>
      <c r="K918" s="844" t="s">
        <v>1054</v>
      </c>
      <c r="L918" s="1118">
        <v>1356</v>
      </c>
      <c r="M918" s="1119">
        <v>2712000</v>
      </c>
      <c r="N918" s="844" t="s">
        <v>1054</v>
      </c>
      <c r="O918" s="844" t="s">
        <v>1054</v>
      </c>
      <c r="P918" s="844" t="s">
        <v>1054</v>
      </c>
      <c r="Q918" s="844" t="s">
        <v>1054</v>
      </c>
      <c r="R918" s="844" t="s">
        <v>1054</v>
      </c>
      <c r="S918" s="844" t="s">
        <v>1054</v>
      </c>
      <c r="T918" s="844" t="s">
        <v>1054</v>
      </c>
      <c r="U918" s="844" t="s">
        <v>1054</v>
      </c>
      <c r="V918" s="844" t="s">
        <v>1054</v>
      </c>
      <c r="W918" s="844" t="s">
        <v>1054</v>
      </c>
      <c r="X918" s="847"/>
    </row>
    <row r="919" spans="1:31" s="22" customFormat="1" ht="18.75" customHeight="1">
      <c r="A919" s="55">
        <f t="shared" si="135"/>
        <v>730</v>
      </c>
      <c r="B919" s="710" t="s">
        <v>873</v>
      </c>
      <c r="C919" s="52">
        <f>D919+K919+M919+O919+Q919+S919+U919+V919+W919+X919</f>
        <v>1443483.38</v>
      </c>
      <c r="D919" s="52">
        <f>SUM(E919:I919)</f>
        <v>0</v>
      </c>
      <c r="E919" s="60"/>
      <c r="F919" s="60"/>
      <c r="G919" s="60"/>
      <c r="H919" s="60"/>
      <c r="I919" s="60"/>
      <c r="J919" s="60"/>
      <c r="K919" s="60"/>
      <c r="L919" s="60"/>
      <c r="M919" s="51">
        <v>1443483.38</v>
      </c>
      <c r="N919" s="60"/>
      <c r="O919" s="60"/>
      <c r="P919" s="60"/>
      <c r="Q919" s="60"/>
      <c r="R919" s="60"/>
      <c r="S919" s="60"/>
      <c r="T919" s="60"/>
      <c r="U919" s="60"/>
      <c r="V919" s="60"/>
      <c r="W919" s="51"/>
      <c r="X919" s="60"/>
      <c r="Y919" s="20"/>
      <c r="Z919" s="23"/>
      <c r="AB919" s="8"/>
      <c r="AC919" s="27"/>
    </row>
    <row r="920" spans="1:31" customFormat="1">
      <c r="A920" s="686">
        <f t="shared" si="135"/>
        <v>731</v>
      </c>
      <c r="B920" s="928" t="s">
        <v>247</v>
      </c>
      <c r="C920" s="458">
        <f t="shared" ref="C920:C926" si="136">M920</f>
        <v>1300000</v>
      </c>
      <c r="D920" s="459" t="s">
        <v>1054</v>
      </c>
      <c r="E920" s="844" t="s">
        <v>1054</v>
      </c>
      <c r="F920" s="844" t="s">
        <v>1054</v>
      </c>
      <c r="G920" s="844" t="s">
        <v>1054</v>
      </c>
      <c r="H920" s="844" t="s">
        <v>1054</v>
      </c>
      <c r="I920" s="844" t="s">
        <v>1054</v>
      </c>
      <c r="J920" s="844" t="s">
        <v>1054</v>
      </c>
      <c r="K920" s="844" t="s">
        <v>1054</v>
      </c>
      <c r="L920" s="1120">
        <v>661</v>
      </c>
      <c r="M920" s="1120">
        <v>1300000</v>
      </c>
      <c r="N920" s="844" t="s">
        <v>1054</v>
      </c>
      <c r="O920" s="844" t="s">
        <v>1054</v>
      </c>
      <c r="P920" s="844" t="s">
        <v>1054</v>
      </c>
      <c r="Q920" s="844" t="s">
        <v>1054</v>
      </c>
      <c r="R920" s="844" t="s">
        <v>1054</v>
      </c>
      <c r="S920" s="844" t="s">
        <v>1054</v>
      </c>
      <c r="T920" s="844" t="s">
        <v>1054</v>
      </c>
      <c r="U920" s="844" t="s">
        <v>1054</v>
      </c>
      <c r="V920" s="844" t="s">
        <v>1054</v>
      </c>
      <c r="W920" s="844" t="s">
        <v>1054</v>
      </c>
      <c r="X920" s="463"/>
    </row>
    <row r="921" spans="1:31" customFormat="1">
      <c r="A921" s="686">
        <f t="shared" si="135"/>
        <v>732</v>
      </c>
      <c r="B921" s="928" t="s">
        <v>248</v>
      </c>
      <c r="C921" s="458">
        <f t="shared" si="136"/>
        <v>1400000</v>
      </c>
      <c r="D921" s="459" t="s">
        <v>1054</v>
      </c>
      <c r="E921" s="844" t="s">
        <v>1054</v>
      </c>
      <c r="F921" s="844" t="s">
        <v>1054</v>
      </c>
      <c r="G921" s="844" t="s">
        <v>1054</v>
      </c>
      <c r="H921" s="844" t="s">
        <v>1054</v>
      </c>
      <c r="I921" s="844" t="s">
        <v>1054</v>
      </c>
      <c r="J921" s="844" t="s">
        <v>1054</v>
      </c>
      <c r="K921" s="844" t="s">
        <v>1054</v>
      </c>
      <c r="L921" s="1120">
        <v>717</v>
      </c>
      <c r="M921" s="1120">
        <v>1400000</v>
      </c>
      <c r="N921" s="844" t="s">
        <v>1054</v>
      </c>
      <c r="O921" s="844" t="s">
        <v>1054</v>
      </c>
      <c r="P921" s="844" t="s">
        <v>1054</v>
      </c>
      <c r="Q921" s="844" t="s">
        <v>1054</v>
      </c>
      <c r="R921" s="844" t="s">
        <v>1054</v>
      </c>
      <c r="S921" s="844" t="s">
        <v>1054</v>
      </c>
      <c r="T921" s="844" t="s">
        <v>1054</v>
      </c>
      <c r="U921" s="844" t="s">
        <v>1054</v>
      </c>
      <c r="V921" s="844" t="s">
        <v>1054</v>
      </c>
      <c r="W921" s="844" t="s">
        <v>1054</v>
      </c>
      <c r="X921" s="463"/>
    </row>
    <row r="922" spans="1:31" s="463" customFormat="1">
      <c r="A922" s="688">
        <f t="shared" si="135"/>
        <v>733</v>
      </c>
      <c r="B922" s="928" t="s">
        <v>249</v>
      </c>
      <c r="C922" s="458">
        <f t="shared" si="136"/>
        <v>3500000</v>
      </c>
      <c r="D922" s="459" t="s">
        <v>1054</v>
      </c>
      <c r="E922" s="844" t="s">
        <v>1054</v>
      </c>
      <c r="F922" s="844" t="s">
        <v>1054</v>
      </c>
      <c r="G922" s="844" t="s">
        <v>1054</v>
      </c>
      <c r="H922" s="844" t="s">
        <v>1054</v>
      </c>
      <c r="I922" s="844" t="s">
        <v>1054</v>
      </c>
      <c r="J922" s="844" t="s">
        <v>1054</v>
      </c>
      <c r="K922" s="844" t="s">
        <v>1054</v>
      </c>
      <c r="L922" s="460">
        <v>752</v>
      </c>
      <c r="M922" s="461">
        <v>3500000</v>
      </c>
      <c r="N922" s="844" t="s">
        <v>1054</v>
      </c>
      <c r="O922" s="844" t="s">
        <v>1054</v>
      </c>
      <c r="P922" s="844" t="s">
        <v>1054</v>
      </c>
      <c r="Q922" s="844" t="s">
        <v>1054</v>
      </c>
      <c r="R922" s="844" t="s">
        <v>1054</v>
      </c>
      <c r="S922" s="844" t="s">
        <v>1054</v>
      </c>
      <c r="T922" s="844" t="s">
        <v>1054</v>
      </c>
      <c r="U922" s="844" t="s">
        <v>1054</v>
      </c>
      <c r="V922" s="844" t="s">
        <v>1054</v>
      </c>
      <c r="W922" s="844" t="s">
        <v>1054</v>
      </c>
      <c r="X922" s="462"/>
    </row>
    <row r="923" spans="1:31" s="467" customFormat="1" ht="16.5" customHeight="1">
      <c r="A923" s="688">
        <f t="shared" si="135"/>
        <v>734</v>
      </c>
      <c r="B923" s="928" t="s">
        <v>250</v>
      </c>
      <c r="C923" s="458">
        <f t="shared" si="136"/>
        <v>2500000</v>
      </c>
      <c r="D923" s="459" t="s">
        <v>1054</v>
      </c>
      <c r="E923" s="844" t="s">
        <v>1054</v>
      </c>
      <c r="F923" s="844" t="s">
        <v>1054</v>
      </c>
      <c r="G923" s="844" t="s">
        <v>1054</v>
      </c>
      <c r="H923" s="844" t="s">
        <v>1054</v>
      </c>
      <c r="I923" s="844" t="s">
        <v>1054</v>
      </c>
      <c r="J923" s="844" t="s">
        <v>1054</v>
      </c>
      <c r="K923" s="844" t="s">
        <v>1054</v>
      </c>
      <c r="L923" s="464">
        <v>540</v>
      </c>
      <c r="M923" s="465">
        <v>2500000</v>
      </c>
      <c r="N923" s="844" t="s">
        <v>1054</v>
      </c>
      <c r="O923" s="844" t="s">
        <v>1054</v>
      </c>
      <c r="P923" s="844" t="s">
        <v>1054</v>
      </c>
      <c r="Q923" s="844" t="s">
        <v>1054</v>
      </c>
      <c r="R923" s="844" t="s">
        <v>1054</v>
      </c>
      <c r="S923" s="844" t="s">
        <v>1054</v>
      </c>
      <c r="T923" s="844" t="s">
        <v>1054</v>
      </c>
      <c r="U923" s="844" t="s">
        <v>1054</v>
      </c>
      <c r="V923" s="844" t="s">
        <v>1054</v>
      </c>
      <c r="W923" s="844" t="s">
        <v>1054</v>
      </c>
      <c r="X923" s="466"/>
    </row>
    <row r="924" spans="1:31" s="470" customFormat="1">
      <c r="A924" s="688">
        <f t="shared" si="135"/>
        <v>735</v>
      </c>
      <c r="B924" s="928" t="s">
        <v>251</v>
      </c>
      <c r="C924" s="458">
        <f t="shared" si="136"/>
        <v>3800000</v>
      </c>
      <c r="D924" s="459" t="s">
        <v>1054</v>
      </c>
      <c r="E924" s="844" t="s">
        <v>1054</v>
      </c>
      <c r="F924" s="844" t="s">
        <v>1054</v>
      </c>
      <c r="G924" s="844" t="s">
        <v>1054</v>
      </c>
      <c r="H924" s="844" t="s">
        <v>1054</v>
      </c>
      <c r="I924" s="844" t="s">
        <v>1054</v>
      </c>
      <c r="J924" s="844" t="s">
        <v>1054</v>
      </c>
      <c r="K924" s="844" t="s">
        <v>1054</v>
      </c>
      <c r="L924" s="461">
        <v>817</v>
      </c>
      <c r="M924" s="461">
        <v>3800000</v>
      </c>
      <c r="N924" s="844" t="s">
        <v>1054</v>
      </c>
      <c r="O924" s="844" t="s">
        <v>1054</v>
      </c>
      <c r="P924" s="844" t="s">
        <v>1054</v>
      </c>
      <c r="Q924" s="844" t="s">
        <v>1054</v>
      </c>
      <c r="R924" s="844" t="s">
        <v>1054</v>
      </c>
      <c r="S924" s="844" t="s">
        <v>1054</v>
      </c>
      <c r="T924" s="844" t="s">
        <v>1054</v>
      </c>
      <c r="U924" s="844" t="s">
        <v>1054</v>
      </c>
      <c r="V924" s="844" t="s">
        <v>1054</v>
      </c>
      <c r="W924" s="844" t="s">
        <v>1054</v>
      </c>
      <c r="X924" s="845"/>
    </row>
    <row r="925" spans="1:31" s="470" customFormat="1">
      <c r="A925" s="973">
        <f>A924+1</f>
        <v>736</v>
      </c>
      <c r="B925" s="928" t="s">
        <v>253</v>
      </c>
      <c r="C925" s="458">
        <f t="shared" si="136"/>
        <v>2500000</v>
      </c>
      <c r="D925" s="459" t="s">
        <v>1054</v>
      </c>
      <c r="E925" s="844" t="s">
        <v>1054</v>
      </c>
      <c r="F925" s="844" t="s">
        <v>1054</v>
      </c>
      <c r="G925" s="844" t="s">
        <v>1054</v>
      </c>
      <c r="H925" s="844" t="s">
        <v>1054</v>
      </c>
      <c r="I925" s="844" t="s">
        <v>1054</v>
      </c>
      <c r="J925" s="844" t="s">
        <v>1054</v>
      </c>
      <c r="K925" s="844" t="s">
        <v>1054</v>
      </c>
      <c r="L925" s="461">
        <v>544</v>
      </c>
      <c r="M925" s="461">
        <v>2500000</v>
      </c>
      <c r="N925" s="844" t="s">
        <v>1054</v>
      </c>
      <c r="O925" s="844" t="s">
        <v>1054</v>
      </c>
      <c r="P925" s="844" t="s">
        <v>1054</v>
      </c>
      <c r="Q925" s="844" t="s">
        <v>1054</v>
      </c>
      <c r="R925" s="844" t="s">
        <v>1054</v>
      </c>
      <c r="S925" s="844" t="s">
        <v>1054</v>
      </c>
      <c r="T925" s="844" t="s">
        <v>1054</v>
      </c>
      <c r="U925" s="844" t="s">
        <v>1054</v>
      </c>
      <c r="V925" s="844" t="s">
        <v>1054</v>
      </c>
      <c r="W925" s="844" t="s">
        <v>1054</v>
      </c>
      <c r="X925" s="845"/>
    </row>
    <row r="926" spans="1:31" s="476" customFormat="1" ht="15.75" customHeight="1">
      <c r="A926" s="973">
        <f>A918+1</f>
        <v>730</v>
      </c>
      <c r="B926" s="928" t="s">
        <v>252</v>
      </c>
      <c r="C926" s="458">
        <f t="shared" si="136"/>
        <v>2653000</v>
      </c>
      <c r="D926" s="459" t="s">
        <v>1054</v>
      </c>
      <c r="E926" s="844" t="s">
        <v>1054</v>
      </c>
      <c r="F926" s="844" t="s">
        <v>1054</v>
      </c>
      <c r="G926" s="844" t="s">
        <v>1054</v>
      </c>
      <c r="H926" s="844" t="s">
        <v>1054</v>
      </c>
      <c r="I926" s="844" t="s">
        <v>1054</v>
      </c>
      <c r="J926" s="844" t="s">
        <v>1054</v>
      </c>
      <c r="K926" s="844" t="s">
        <v>1054</v>
      </c>
      <c r="L926" s="475">
        <v>758</v>
      </c>
      <c r="M926" s="846">
        <v>2653000</v>
      </c>
      <c r="N926" s="844" t="s">
        <v>1054</v>
      </c>
      <c r="O926" s="844" t="s">
        <v>1054</v>
      </c>
      <c r="P926" s="844" t="s">
        <v>1054</v>
      </c>
      <c r="Q926" s="844" t="s">
        <v>1054</v>
      </c>
      <c r="R926" s="844" t="s">
        <v>1054</v>
      </c>
      <c r="S926" s="844" t="s">
        <v>1054</v>
      </c>
      <c r="T926" s="844" t="s">
        <v>1054</v>
      </c>
      <c r="U926" s="844" t="s">
        <v>1054</v>
      </c>
      <c r="V926" s="844" t="s">
        <v>1054</v>
      </c>
      <c r="W926" s="844" t="s">
        <v>1054</v>
      </c>
      <c r="X926" s="849"/>
    </row>
    <row r="927" spans="1:31" s="7" customFormat="1" ht="18.75" customHeight="1">
      <c r="A927" s="1475" t="s">
        <v>518</v>
      </c>
      <c r="B927" s="1475"/>
      <c r="C927" s="52">
        <f t="shared" ref="C927:X927" si="137">SUM(C913:C919)</f>
        <v>49053804.260000005</v>
      </c>
      <c r="D927" s="52">
        <f t="shared" si="137"/>
        <v>27871913.879999999</v>
      </c>
      <c r="E927" s="52">
        <f t="shared" si="137"/>
        <v>0</v>
      </c>
      <c r="F927" s="52">
        <f t="shared" si="137"/>
        <v>17500712.16</v>
      </c>
      <c r="G927" s="52">
        <f t="shared" si="137"/>
        <v>4438081.4800000004</v>
      </c>
      <c r="H927" s="52">
        <f t="shared" si="137"/>
        <v>5933120.2400000002</v>
      </c>
      <c r="I927" s="52">
        <f t="shared" si="137"/>
        <v>0</v>
      </c>
      <c r="J927" s="52">
        <f t="shared" si="137"/>
        <v>0</v>
      </c>
      <c r="K927" s="52">
        <f t="shared" si="137"/>
        <v>0</v>
      </c>
      <c r="L927" s="52">
        <f t="shared" si="137"/>
        <v>4439</v>
      </c>
      <c r="M927" s="52">
        <f t="shared" si="137"/>
        <v>9855483.379999999</v>
      </c>
      <c r="N927" s="52">
        <f t="shared" si="137"/>
        <v>0</v>
      </c>
      <c r="O927" s="52">
        <f t="shared" si="137"/>
        <v>0</v>
      </c>
      <c r="P927" s="52">
        <f t="shared" si="137"/>
        <v>0</v>
      </c>
      <c r="Q927" s="52">
        <f t="shared" si="137"/>
        <v>11326407</v>
      </c>
      <c r="R927" s="52">
        <f t="shared" si="137"/>
        <v>0</v>
      </c>
      <c r="S927" s="52">
        <f t="shared" si="137"/>
        <v>0</v>
      </c>
      <c r="T927" s="52">
        <f t="shared" si="137"/>
        <v>0</v>
      </c>
      <c r="U927" s="52">
        <f t="shared" si="137"/>
        <v>0</v>
      </c>
      <c r="V927" s="52">
        <f t="shared" si="137"/>
        <v>0</v>
      </c>
      <c r="W927" s="52">
        <f t="shared" si="137"/>
        <v>0</v>
      </c>
      <c r="X927" s="52">
        <f t="shared" si="137"/>
        <v>0</v>
      </c>
      <c r="Y927" s="9"/>
      <c r="Z927" s="8"/>
      <c r="AA927" s="8"/>
      <c r="AB927" s="8"/>
      <c r="AC927" s="28"/>
      <c r="AE927" s="28"/>
    </row>
    <row r="928" spans="1:31" s="22" customFormat="1" ht="18.75" customHeight="1">
      <c r="A928" s="1485" t="s">
        <v>567</v>
      </c>
      <c r="B928" s="1485"/>
      <c r="C928" s="1485"/>
      <c r="D928" s="1452"/>
      <c r="E928" s="1452"/>
      <c r="F928" s="1452"/>
      <c r="G928" s="1452"/>
      <c r="H928" s="1452"/>
      <c r="I928" s="1452"/>
      <c r="J928" s="1452"/>
      <c r="K928" s="1452"/>
      <c r="L928" s="1452"/>
      <c r="M928" s="1452"/>
      <c r="N928" s="1452"/>
      <c r="O928" s="1452"/>
      <c r="P928" s="1452"/>
      <c r="Q928" s="1452"/>
      <c r="R928" s="1452"/>
      <c r="S928" s="1452"/>
      <c r="T928" s="1452"/>
      <c r="U928" s="1452"/>
      <c r="V928" s="1452"/>
      <c r="W928" s="1452"/>
      <c r="X928" s="1452"/>
      <c r="Y928" s="24"/>
      <c r="Z928" s="23"/>
      <c r="AB928" s="8"/>
      <c r="AC928" s="27"/>
    </row>
    <row r="929" spans="1:31" s="7" customFormat="1" ht="18.75" customHeight="1" thickBot="1">
      <c r="A929" s="55">
        <f>A919+1</f>
        <v>731</v>
      </c>
      <c r="B929" s="695" t="s">
        <v>808</v>
      </c>
      <c r="C929" s="52" t="e">
        <f>#REF!+K929+M929+#REF!+Q929+S929+U929+V929+W929+X929</f>
        <v>#REF!</v>
      </c>
      <c r="D929" s="482">
        <v>282520</v>
      </c>
      <c r="E929" s="666">
        <v>282520</v>
      </c>
      <c r="F929" s="52"/>
      <c r="G929" s="52"/>
      <c r="H929" s="52"/>
      <c r="I929" s="52"/>
      <c r="J929" s="52"/>
      <c r="K929" s="52"/>
      <c r="L929" s="52"/>
      <c r="M929" s="52"/>
      <c r="N929" s="666">
        <v>379.2</v>
      </c>
      <c r="O929" s="666">
        <v>3792000</v>
      </c>
      <c r="P929" s="52"/>
      <c r="Q929" s="52">
        <v>1109322.72</v>
      </c>
      <c r="R929" s="52"/>
      <c r="S929" s="52"/>
      <c r="T929" s="52"/>
      <c r="U929" s="52"/>
      <c r="V929" s="52"/>
      <c r="W929" s="52"/>
      <c r="X929" s="52"/>
      <c r="Y929" s="9"/>
      <c r="Z929" s="8"/>
      <c r="AB929" s="8"/>
      <c r="AC929" s="28"/>
    </row>
    <row r="930" spans="1:31" s="7" customFormat="1" ht="18.75" customHeight="1">
      <c r="A930" s="55">
        <f>A929+1</f>
        <v>732</v>
      </c>
      <c r="B930" s="695" t="s">
        <v>809</v>
      </c>
      <c r="C930" s="52">
        <f>D930+K930+M930+O930+Q930+S930+U930+V930+W930+X930</f>
        <v>2185680.96</v>
      </c>
      <c r="D930" s="52">
        <f>SUM(E930:I930)</f>
        <v>370940.08</v>
      </c>
      <c r="E930" s="52">
        <v>370940.08</v>
      </c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>
        <v>1814740.88</v>
      </c>
      <c r="R930" s="52"/>
      <c r="S930" s="52"/>
      <c r="T930" s="52"/>
      <c r="U930" s="52"/>
      <c r="V930" s="52"/>
      <c r="W930" s="52"/>
      <c r="X930" s="52"/>
      <c r="Y930" s="9"/>
      <c r="Z930" s="8"/>
      <c r="AB930" s="8"/>
      <c r="AC930" s="28"/>
    </row>
    <row r="931" spans="1:31" s="184" customFormat="1" ht="21.75" customHeight="1" thickBot="1">
      <c r="A931" s="686">
        <f>A930+1</f>
        <v>733</v>
      </c>
      <c r="B931" s="945" t="s">
        <v>268</v>
      </c>
      <c r="C931" s="478">
        <v>5409520</v>
      </c>
      <c r="D931" s="478">
        <v>382520</v>
      </c>
      <c r="E931" s="666">
        <v>382520</v>
      </c>
      <c r="F931" s="666"/>
      <c r="G931" s="666"/>
      <c r="H931" s="666"/>
      <c r="I931" s="666"/>
      <c r="J931" s="666"/>
      <c r="K931" s="666"/>
      <c r="L931" s="666"/>
      <c r="M931" s="666"/>
      <c r="N931" s="666">
        <v>502.7</v>
      </c>
      <c r="O931" s="666">
        <v>5027000</v>
      </c>
      <c r="P931" s="666"/>
      <c r="Q931" s="666"/>
      <c r="R931" s="850"/>
      <c r="S931" s="850"/>
      <c r="T931" s="850"/>
      <c r="U931" s="850"/>
      <c r="V931" s="850"/>
      <c r="W931" s="850"/>
      <c r="X931" s="743"/>
    </row>
    <row r="932" spans="1:31" s="184" customFormat="1" ht="21.75" customHeight="1" thickBot="1">
      <c r="A932" s="686">
        <f>A931+1</f>
        <v>734</v>
      </c>
      <c r="B932" s="945" t="s">
        <v>269</v>
      </c>
      <c r="C932" s="480">
        <v>4218590</v>
      </c>
      <c r="D932" s="478">
        <v>382520</v>
      </c>
      <c r="E932" s="666">
        <v>382520</v>
      </c>
      <c r="F932" s="851"/>
      <c r="G932" s="851"/>
      <c r="H932" s="851"/>
      <c r="I932" s="851"/>
      <c r="J932" s="851"/>
      <c r="K932" s="852"/>
      <c r="L932" s="851">
        <v>630</v>
      </c>
      <c r="M932" s="851">
        <v>3836070</v>
      </c>
      <c r="N932" s="851"/>
      <c r="O932" s="851"/>
      <c r="P932" s="851"/>
      <c r="Q932" s="851"/>
      <c r="R932" s="850"/>
      <c r="S932" s="850"/>
      <c r="T932" s="850"/>
      <c r="U932" s="850"/>
      <c r="V932" s="850"/>
      <c r="W932" s="850"/>
      <c r="X932" s="743"/>
    </row>
    <row r="933" spans="1:31" s="7" customFormat="1" ht="18.75" customHeight="1">
      <c r="A933" s="1475" t="s">
        <v>518</v>
      </c>
      <c r="B933" s="1475"/>
      <c r="C933" s="52" t="e">
        <f>SUM(C929:C932)</f>
        <v>#REF!</v>
      </c>
      <c r="D933" s="52">
        <f t="shared" ref="D933:X933" si="138">SUM(D929:D932)</f>
        <v>1418500.08</v>
      </c>
      <c r="E933" s="52">
        <f t="shared" si="138"/>
        <v>1418500.08</v>
      </c>
      <c r="F933" s="52">
        <f t="shared" si="138"/>
        <v>0</v>
      </c>
      <c r="G933" s="52">
        <f t="shared" si="138"/>
        <v>0</v>
      </c>
      <c r="H933" s="52">
        <f t="shared" si="138"/>
        <v>0</v>
      </c>
      <c r="I933" s="52">
        <f t="shared" si="138"/>
        <v>0</v>
      </c>
      <c r="J933" s="52">
        <f t="shared" si="138"/>
        <v>0</v>
      </c>
      <c r="K933" s="52">
        <f t="shared" si="138"/>
        <v>0</v>
      </c>
      <c r="L933" s="52">
        <f t="shared" si="138"/>
        <v>630</v>
      </c>
      <c r="M933" s="52">
        <f t="shared" si="138"/>
        <v>3836070</v>
      </c>
      <c r="N933" s="52">
        <f t="shared" si="138"/>
        <v>881.9</v>
      </c>
      <c r="O933" s="52">
        <f t="shared" si="138"/>
        <v>8819000</v>
      </c>
      <c r="P933" s="52">
        <f t="shared" si="138"/>
        <v>0</v>
      </c>
      <c r="Q933" s="52">
        <f t="shared" si="138"/>
        <v>2924063.5999999996</v>
      </c>
      <c r="R933" s="52">
        <f t="shared" si="138"/>
        <v>0</v>
      </c>
      <c r="S933" s="52">
        <f t="shared" si="138"/>
        <v>0</v>
      </c>
      <c r="T933" s="52">
        <f t="shared" si="138"/>
        <v>0</v>
      </c>
      <c r="U933" s="52">
        <f t="shared" si="138"/>
        <v>0</v>
      </c>
      <c r="V933" s="52">
        <f t="shared" si="138"/>
        <v>0</v>
      </c>
      <c r="W933" s="52">
        <f t="shared" si="138"/>
        <v>0</v>
      </c>
      <c r="X933" s="52">
        <f t="shared" si="138"/>
        <v>0</v>
      </c>
      <c r="Y933" s="9"/>
      <c r="Z933" s="8"/>
      <c r="AA933" s="8"/>
      <c r="AB933" s="8"/>
      <c r="AC933" s="28"/>
      <c r="AE933" s="28"/>
    </row>
    <row r="934" spans="1:31" s="22" customFormat="1" ht="18.75" customHeight="1">
      <c r="A934" s="1479" t="s">
        <v>568</v>
      </c>
      <c r="B934" s="1479"/>
      <c r="C934" s="1479"/>
      <c r="D934" s="1452"/>
      <c r="E934" s="1452"/>
      <c r="F934" s="1452"/>
      <c r="G934" s="1452"/>
      <c r="H934" s="1452"/>
      <c r="I934" s="1452"/>
      <c r="J934" s="1452"/>
      <c r="K934" s="1452"/>
      <c r="L934" s="1452"/>
      <c r="M934" s="1452"/>
      <c r="N934" s="1452"/>
      <c r="O934" s="1452"/>
      <c r="P934" s="1452"/>
      <c r="Q934" s="1452"/>
      <c r="R934" s="1452"/>
      <c r="S934" s="1452"/>
      <c r="T934" s="1452"/>
      <c r="U934" s="1452"/>
      <c r="V934" s="1452"/>
      <c r="W934" s="1452"/>
      <c r="X934" s="1452"/>
      <c r="Y934" s="24"/>
      <c r="Z934" s="23"/>
      <c r="AB934" s="8"/>
      <c r="AC934" s="27"/>
    </row>
    <row r="935" spans="1:31" s="7" customFormat="1" ht="18.75" customHeight="1">
      <c r="A935" s="55">
        <f>A932+1</f>
        <v>735</v>
      </c>
      <c r="B935" s="695" t="s">
        <v>569</v>
      </c>
      <c r="C935" s="52" t="e">
        <f>D935+K935+M935+#REF!+Q935+S935+U935+V935+W935+X935</f>
        <v>#REF!</v>
      </c>
      <c r="D935" s="52">
        <f>SUM(E935:I935)</f>
        <v>1017667</v>
      </c>
      <c r="E935" s="51">
        <v>1017667</v>
      </c>
      <c r="F935" s="51"/>
      <c r="G935" s="51"/>
      <c r="H935" s="51"/>
      <c r="I935" s="51"/>
      <c r="J935" s="51"/>
      <c r="K935" s="51"/>
      <c r="L935" s="51"/>
      <c r="M935" s="52"/>
      <c r="N935" s="51">
        <v>700</v>
      </c>
      <c r="O935" s="51">
        <v>2300000</v>
      </c>
      <c r="P935" s="51"/>
      <c r="Q935" s="51"/>
      <c r="R935" s="51"/>
      <c r="S935" s="51"/>
      <c r="T935" s="51"/>
      <c r="U935" s="51"/>
      <c r="V935" s="51"/>
      <c r="W935" s="51"/>
      <c r="X935" s="51"/>
      <c r="Y935" s="9"/>
      <c r="Z935" s="8"/>
      <c r="AB935" s="8"/>
      <c r="AC935" s="28"/>
    </row>
    <row r="936" spans="1:31" s="7" customFormat="1" ht="27" customHeight="1">
      <c r="A936" s="686">
        <f t="shared" ref="A936:A949" si="139">A935+1</f>
        <v>736</v>
      </c>
      <c r="B936" s="695" t="s">
        <v>254</v>
      </c>
      <c r="C936" s="284">
        <v>2500000</v>
      </c>
      <c r="D936" s="284"/>
      <c r="E936" s="51"/>
      <c r="F936" s="51"/>
      <c r="G936" s="51"/>
      <c r="H936" s="51"/>
      <c r="I936" s="51"/>
      <c r="J936" s="51"/>
      <c r="K936" s="51"/>
      <c r="L936" s="51"/>
      <c r="M936" s="52"/>
      <c r="N936" s="51">
        <v>800</v>
      </c>
      <c r="O936" s="51">
        <v>2500000</v>
      </c>
      <c r="P936" s="51"/>
      <c r="Q936" s="51"/>
      <c r="R936" s="51"/>
      <c r="S936" s="51"/>
      <c r="T936" s="51"/>
      <c r="U936" s="51"/>
      <c r="V936" s="51"/>
      <c r="W936" s="51"/>
      <c r="X936" s="51"/>
      <c r="Y936" s="9"/>
      <c r="Z936" s="8"/>
    </row>
    <row r="937" spans="1:31" s="7" customFormat="1" ht="24" customHeight="1">
      <c r="A937" s="686">
        <f t="shared" si="139"/>
        <v>737</v>
      </c>
      <c r="B937" s="695" t="s">
        <v>255</v>
      </c>
      <c r="C937" s="284">
        <v>6500000</v>
      </c>
      <c r="D937" s="284">
        <v>4000000</v>
      </c>
      <c r="E937" s="52">
        <v>4000000</v>
      </c>
      <c r="F937" s="51"/>
      <c r="G937" s="51"/>
      <c r="H937" s="51"/>
      <c r="I937" s="51"/>
      <c r="J937" s="51"/>
      <c r="K937" s="51"/>
      <c r="L937" s="51"/>
      <c r="M937" s="52"/>
      <c r="N937" s="51">
        <v>800</v>
      </c>
      <c r="O937" s="51">
        <v>2500000</v>
      </c>
      <c r="P937" s="51"/>
      <c r="Q937" s="51"/>
      <c r="R937" s="51"/>
      <c r="S937" s="51"/>
      <c r="T937" s="51"/>
      <c r="U937" s="51"/>
      <c r="V937" s="51"/>
      <c r="W937" s="51"/>
      <c r="X937" s="51"/>
      <c r="Y937" s="9"/>
      <c r="Z937" s="8"/>
    </row>
    <row r="938" spans="1:31" s="7" customFormat="1" ht="24" customHeight="1">
      <c r="A938" s="686">
        <f t="shared" si="139"/>
        <v>738</v>
      </c>
      <c r="B938" s="695" t="s">
        <v>256</v>
      </c>
      <c r="C938" s="284">
        <v>1800000</v>
      </c>
      <c r="D938" s="284">
        <v>300000</v>
      </c>
      <c r="E938" s="51">
        <v>300000</v>
      </c>
      <c r="F938" s="51"/>
      <c r="G938" s="51"/>
      <c r="H938" s="51"/>
      <c r="I938" s="51"/>
      <c r="J938" s="51"/>
      <c r="K938" s="51"/>
      <c r="L938" s="51">
        <v>200</v>
      </c>
      <c r="M938" s="52">
        <v>1500000</v>
      </c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9"/>
      <c r="Z938" s="8"/>
    </row>
    <row r="939" spans="1:31" s="7" customFormat="1" ht="24" customHeight="1">
      <c r="A939" s="686">
        <f t="shared" si="139"/>
        <v>739</v>
      </c>
      <c r="B939" s="695" t="s">
        <v>257</v>
      </c>
      <c r="C939" s="284">
        <v>3000000</v>
      </c>
      <c r="D939" s="284">
        <v>500000</v>
      </c>
      <c r="E939" s="51">
        <v>500000</v>
      </c>
      <c r="F939" s="51"/>
      <c r="G939" s="51"/>
      <c r="H939" s="51"/>
      <c r="I939" s="51"/>
      <c r="J939" s="51"/>
      <c r="K939" s="51"/>
      <c r="L939" s="51">
        <v>400</v>
      </c>
      <c r="M939" s="52">
        <v>2500000</v>
      </c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9"/>
      <c r="Z939" s="8"/>
    </row>
    <row r="940" spans="1:31" s="7" customFormat="1" ht="24" customHeight="1">
      <c r="A940" s="686">
        <f t="shared" si="139"/>
        <v>740</v>
      </c>
      <c r="B940" s="695" t="s">
        <v>258</v>
      </c>
      <c r="C940" s="284">
        <v>300000</v>
      </c>
      <c r="D940" s="284">
        <v>300000</v>
      </c>
      <c r="E940" s="51">
        <v>300000</v>
      </c>
      <c r="F940" s="51"/>
      <c r="G940" s="51"/>
      <c r="H940" s="51"/>
      <c r="I940" s="51"/>
      <c r="J940" s="51"/>
      <c r="K940" s="51"/>
      <c r="L940" s="51"/>
      <c r="M940" s="52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9"/>
      <c r="Z940" s="8"/>
    </row>
    <row r="941" spans="1:31" s="7" customFormat="1" ht="24" customHeight="1">
      <c r="A941" s="686">
        <f t="shared" si="139"/>
        <v>741</v>
      </c>
      <c r="B941" s="695" t="s">
        <v>259</v>
      </c>
      <c r="C941" s="284">
        <v>6300000</v>
      </c>
      <c r="D941" s="284">
        <v>4000000</v>
      </c>
      <c r="E941" s="52">
        <v>4000000</v>
      </c>
      <c r="F941" s="51"/>
      <c r="G941" s="51"/>
      <c r="H941" s="51"/>
      <c r="I941" s="51"/>
      <c r="J941" s="51"/>
      <c r="K941" s="51"/>
      <c r="L941" s="51"/>
      <c r="M941" s="52"/>
      <c r="N941" s="51">
        <v>700</v>
      </c>
      <c r="O941" s="51">
        <v>2300000</v>
      </c>
      <c r="P941" s="51"/>
      <c r="Q941" s="51"/>
      <c r="R941" s="51"/>
      <c r="S941" s="51"/>
      <c r="T941" s="51"/>
      <c r="U941" s="51"/>
      <c r="V941" s="51"/>
      <c r="W941" s="51"/>
      <c r="X941" s="51"/>
      <c r="Y941" s="9"/>
      <c r="Z941" s="8"/>
    </row>
    <row r="942" spans="1:31" s="7" customFormat="1" ht="24" customHeight="1">
      <c r="A942" s="686">
        <f t="shared" si="139"/>
        <v>742</v>
      </c>
      <c r="B942" s="695" t="s">
        <v>260</v>
      </c>
      <c r="C942" s="284">
        <v>1700000</v>
      </c>
      <c r="D942" s="284">
        <v>200000</v>
      </c>
      <c r="E942" s="51">
        <v>200000</v>
      </c>
      <c r="F942" s="51"/>
      <c r="G942" s="51"/>
      <c r="H942" s="51"/>
      <c r="I942" s="51"/>
      <c r="J942" s="51"/>
      <c r="K942" s="51"/>
      <c r="L942" s="51">
        <v>200</v>
      </c>
      <c r="M942" s="52">
        <v>1500000</v>
      </c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9"/>
      <c r="Z942" s="8"/>
    </row>
    <row r="943" spans="1:31" s="7" customFormat="1" ht="24" customHeight="1">
      <c r="A943" s="686">
        <f t="shared" si="139"/>
        <v>743</v>
      </c>
      <c r="B943" s="695" t="s">
        <v>261</v>
      </c>
      <c r="C943" s="284">
        <v>2250000</v>
      </c>
      <c r="D943" s="284">
        <v>250000</v>
      </c>
      <c r="E943" s="51">
        <v>250000</v>
      </c>
      <c r="F943" s="51"/>
      <c r="G943" s="51"/>
      <c r="H943" s="51"/>
      <c r="I943" s="51"/>
      <c r="J943" s="51"/>
      <c r="K943" s="51"/>
      <c r="L943" s="51">
        <v>300</v>
      </c>
      <c r="M943" s="52">
        <v>2000000</v>
      </c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9"/>
      <c r="Z943" s="8"/>
    </row>
    <row r="944" spans="1:31" s="7" customFormat="1" ht="24" customHeight="1">
      <c r="A944" s="686">
        <f t="shared" si="139"/>
        <v>744</v>
      </c>
      <c r="B944" s="695" t="s">
        <v>262</v>
      </c>
      <c r="C944" s="284">
        <v>300000</v>
      </c>
      <c r="D944" s="284">
        <v>300000</v>
      </c>
      <c r="E944" s="51">
        <v>300000</v>
      </c>
      <c r="F944" s="51"/>
      <c r="G944" s="51"/>
      <c r="H944" s="51"/>
      <c r="I944" s="51"/>
      <c r="J944" s="51"/>
      <c r="K944" s="51"/>
      <c r="L944" s="51"/>
      <c r="M944" s="52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9"/>
      <c r="Z944" s="8"/>
    </row>
    <row r="945" spans="1:31" s="7" customFormat="1" ht="24" customHeight="1">
      <c r="A945" s="686">
        <f t="shared" si="139"/>
        <v>745</v>
      </c>
      <c r="B945" s="695" t="s">
        <v>263</v>
      </c>
      <c r="C945" s="284">
        <v>300000</v>
      </c>
      <c r="D945" s="284">
        <v>300000</v>
      </c>
      <c r="E945" s="51">
        <v>300000</v>
      </c>
      <c r="F945" s="51"/>
      <c r="G945" s="51"/>
      <c r="H945" s="51"/>
      <c r="I945" s="51"/>
      <c r="J945" s="51"/>
      <c r="K945" s="51"/>
      <c r="L945" s="51"/>
      <c r="M945" s="52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9"/>
      <c r="Z945" s="8"/>
    </row>
    <row r="946" spans="1:31" s="7" customFormat="1" ht="24" customHeight="1">
      <c r="A946" s="686">
        <f t="shared" si="139"/>
        <v>746</v>
      </c>
      <c r="B946" s="695" t="s">
        <v>264</v>
      </c>
      <c r="C946" s="284">
        <v>300000</v>
      </c>
      <c r="D946" s="284">
        <v>300000</v>
      </c>
      <c r="E946" s="51">
        <v>300000</v>
      </c>
      <c r="F946" s="51"/>
      <c r="G946" s="51"/>
      <c r="H946" s="51"/>
      <c r="I946" s="51"/>
      <c r="J946" s="51"/>
      <c r="K946" s="51"/>
      <c r="L946" s="51"/>
      <c r="M946" s="52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9"/>
      <c r="Z946" s="8"/>
    </row>
    <row r="947" spans="1:31" s="7" customFormat="1" ht="24" customHeight="1">
      <c r="A947" s="686">
        <f t="shared" si="139"/>
        <v>747</v>
      </c>
      <c r="B947" s="695" t="s">
        <v>265</v>
      </c>
      <c r="C947" s="284">
        <v>500000</v>
      </c>
      <c r="D947" s="284">
        <v>500000</v>
      </c>
      <c r="E947" s="51">
        <v>500000</v>
      </c>
      <c r="F947" s="51"/>
      <c r="G947" s="51"/>
      <c r="H947" s="51"/>
      <c r="I947" s="51"/>
      <c r="J947" s="51"/>
      <c r="K947" s="51"/>
      <c r="L947" s="51"/>
      <c r="M947" s="52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9"/>
      <c r="Z947" s="8"/>
    </row>
    <row r="948" spans="1:31" s="7" customFormat="1" ht="24" customHeight="1">
      <c r="A948" s="686">
        <f t="shared" si="139"/>
        <v>748</v>
      </c>
      <c r="B948" s="695" t="s">
        <v>266</v>
      </c>
      <c r="C948" s="284">
        <v>3000000</v>
      </c>
      <c r="D948" s="284">
        <v>500000</v>
      </c>
      <c r="E948" s="51">
        <v>500000</v>
      </c>
      <c r="F948" s="51"/>
      <c r="G948" s="51"/>
      <c r="H948" s="51"/>
      <c r="I948" s="51"/>
      <c r="J948" s="51"/>
      <c r="K948" s="51"/>
      <c r="L948" s="51"/>
      <c r="M948" s="52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9"/>
      <c r="Z948" s="8"/>
    </row>
    <row r="949" spans="1:31" s="7" customFormat="1" ht="27" customHeight="1">
      <c r="A949" s="686">
        <f t="shared" si="139"/>
        <v>749</v>
      </c>
      <c r="B949" s="695" t="s">
        <v>267</v>
      </c>
      <c r="C949" s="284">
        <v>3000000</v>
      </c>
      <c r="D949" s="284">
        <v>500000</v>
      </c>
      <c r="E949" s="51">
        <v>500000</v>
      </c>
      <c r="F949" s="51"/>
      <c r="G949" s="51"/>
      <c r="H949" s="51"/>
      <c r="I949" s="51"/>
      <c r="J949" s="51"/>
      <c r="K949" s="51"/>
      <c r="L949" s="51">
        <v>400</v>
      </c>
      <c r="M949" s="52">
        <v>2500000</v>
      </c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9"/>
      <c r="Z949" s="8"/>
    </row>
    <row r="950" spans="1:31" s="7" customFormat="1" ht="18.75" customHeight="1">
      <c r="A950" s="1475" t="s">
        <v>518</v>
      </c>
      <c r="B950" s="1475"/>
      <c r="C950" s="51" t="e">
        <f>SUM(C935:C949)</f>
        <v>#REF!</v>
      </c>
      <c r="D950" s="51">
        <f t="shared" ref="D950:X950" si="140">SUM(D935:D949)</f>
        <v>12967667</v>
      </c>
      <c r="E950" s="51">
        <f t="shared" si="140"/>
        <v>12967667</v>
      </c>
      <c r="F950" s="51">
        <f t="shared" si="140"/>
        <v>0</v>
      </c>
      <c r="G950" s="51">
        <f t="shared" si="140"/>
        <v>0</v>
      </c>
      <c r="H950" s="51">
        <f t="shared" si="140"/>
        <v>0</v>
      </c>
      <c r="I950" s="51">
        <f t="shared" si="140"/>
        <v>0</v>
      </c>
      <c r="J950" s="51">
        <f t="shared" si="140"/>
        <v>0</v>
      </c>
      <c r="K950" s="51">
        <f t="shared" si="140"/>
        <v>0</v>
      </c>
      <c r="L950" s="51">
        <f t="shared" si="140"/>
        <v>1500</v>
      </c>
      <c r="M950" s="51">
        <f t="shared" si="140"/>
        <v>10000000</v>
      </c>
      <c r="N950" s="51">
        <f t="shared" si="140"/>
        <v>3000</v>
      </c>
      <c r="O950" s="51">
        <f t="shared" si="140"/>
        <v>9600000</v>
      </c>
      <c r="P950" s="51">
        <f t="shared" si="140"/>
        <v>0</v>
      </c>
      <c r="Q950" s="51">
        <f t="shared" si="140"/>
        <v>0</v>
      </c>
      <c r="R950" s="51">
        <f t="shared" si="140"/>
        <v>0</v>
      </c>
      <c r="S950" s="51">
        <f t="shared" si="140"/>
        <v>0</v>
      </c>
      <c r="T950" s="51">
        <f t="shared" si="140"/>
        <v>0</v>
      </c>
      <c r="U950" s="51">
        <f t="shared" si="140"/>
        <v>0</v>
      </c>
      <c r="V950" s="51">
        <f t="shared" si="140"/>
        <v>0</v>
      </c>
      <c r="W950" s="51">
        <f t="shared" si="140"/>
        <v>0</v>
      </c>
      <c r="X950" s="51">
        <f t="shared" si="140"/>
        <v>0</v>
      </c>
      <c r="Y950" s="9"/>
      <c r="Z950" s="8"/>
      <c r="AA950" s="8"/>
      <c r="AB950" s="8"/>
      <c r="AC950" s="28"/>
      <c r="AE950" s="28"/>
    </row>
    <row r="951" spans="1:31" s="22" customFormat="1" ht="18.75" customHeight="1">
      <c r="A951" s="1485" t="s">
        <v>570</v>
      </c>
      <c r="B951" s="1485"/>
      <c r="C951" s="1485"/>
      <c r="D951" s="1452"/>
      <c r="E951" s="1452"/>
      <c r="F951" s="1452"/>
      <c r="G951" s="1452"/>
      <c r="H951" s="1452"/>
      <c r="I951" s="1452"/>
      <c r="J951" s="1452"/>
      <c r="K951" s="1452"/>
      <c r="L951" s="1452"/>
      <c r="M951" s="1452"/>
      <c r="N951" s="1452"/>
      <c r="O951" s="1452"/>
      <c r="P951" s="1452"/>
      <c r="Q951" s="1452"/>
      <c r="R951" s="1452"/>
      <c r="S951" s="1452"/>
      <c r="T951" s="1452"/>
      <c r="U951" s="1452"/>
      <c r="V951" s="1452"/>
      <c r="W951" s="1452"/>
      <c r="X951" s="1452"/>
      <c r="Y951" s="24"/>
      <c r="Z951" s="23"/>
      <c r="AB951" s="8"/>
      <c r="AC951" s="27"/>
    </row>
    <row r="952" spans="1:31" s="7" customFormat="1" ht="18.75" customHeight="1">
      <c r="A952" s="55">
        <f>A949+1</f>
        <v>750</v>
      </c>
      <c r="B952" s="695" t="s">
        <v>810</v>
      </c>
      <c r="C952" s="52">
        <f t="shared" ref="C952:C957" si="141">D952+K952+M952+O952+Q952+S952+U952+V952+W952+X952</f>
        <v>1962461.54</v>
      </c>
      <c r="D952" s="52">
        <f>SUM(E952:I952)</f>
        <v>1962461.54</v>
      </c>
      <c r="E952" s="51">
        <v>474655</v>
      </c>
      <c r="F952" s="51"/>
      <c r="G952" s="51"/>
      <c r="H952" s="51"/>
      <c r="I952" s="51">
        <v>1487806.54</v>
      </c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9"/>
      <c r="Z952" s="8"/>
      <c r="AB952" s="8"/>
      <c r="AC952" s="28"/>
    </row>
    <row r="953" spans="1:31" s="7" customFormat="1" ht="18.75" customHeight="1">
      <c r="A953" s="55">
        <f t="shared" ref="A953:A958" si="142">A952+1</f>
        <v>751</v>
      </c>
      <c r="B953" s="695" t="s">
        <v>811</v>
      </c>
      <c r="C953" s="52">
        <f t="shared" si="141"/>
        <v>1353873</v>
      </c>
      <c r="D953" s="52">
        <f t="shared" ref="D953:D958" si="143">SUM(E953:I953)</f>
        <v>1353873</v>
      </c>
      <c r="E953" s="51">
        <v>427558.84</v>
      </c>
      <c r="F953" s="51"/>
      <c r="G953" s="51"/>
      <c r="H953" s="51"/>
      <c r="I953" s="51">
        <v>926314.16</v>
      </c>
      <c r="J953" s="51"/>
      <c r="K953" s="51"/>
      <c r="L953" s="51"/>
      <c r="M953" s="52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9"/>
      <c r="Z953" s="8"/>
      <c r="AB953" s="8"/>
      <c r="AC953" s="28"/>
    </row>
    <row r="954" spans="1:31" s="7" customFormat="1" ht="18.75" customHeight="1">
      <c r="A954" s="55">
        <f t="shared" si="142"/>
        <v>752</v>
      </c>
      <c r="B954" s="695" t="s">
        <v>812</v>
      </c>
      <c r="C954" s="52">
        <f t="shared" si="141"/>
        <v>1531623.48</v>
      </c>
      <c r="D954" s="52">
        <f t="shared" si="143"/>
        <v>1531623.48</v>
      </c>
      <c r="E954" s="51">
        <v>465489.94</v>
      </c>
      <c r="F954" s="51"/>
      <c r="G954" s="51"/>
      <c r="H954" s="51"/>
      <c r="I954" s="51">
        <v>1066133.54</v>
      </c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9"/>
      <c r="Z954" s="8"/>
      <c r="AB954" s="8"/>
      <c r="AC954" s="28"/>
    </row>
    <row r="955" spans="1:31" s="7" customFormat="1" ht="18.75" customHeight="1">
      <c r="A955" s="55">
        <f t="shared" si="142"/>
        <v>753</v>
      </c>
      <c r="B955" s="695" t="s">
        <v>813</v>
      </c>
      <c r="C955" s="52">
        <f t="shared" si="141"/>
        <v>1576300.64</v>
      </c>
      <c r="D955" s="52">
        <f t="shared" si="143"/>
        <v>1576300.64</v>
      </c>
      <c r="E955" s="51">
        <v>463252.66</v>
      </c>
      <c r="F955" s="51"/>
      <c r="G955" s="51"/>
      <c r="H955" s="51"/>
      <c r="I955" s="51">
        <v>1113047.98</v>
      </c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9"/>
      <c r="Z955" s="8"/>
      <c r="AB955" s="8"/>
      <c r="AC955" s="28"/>
    </row>
    <row r="956" spans="1:31" s="7" customFormat="1" ht="18.75" customHeight="1">
      <c r="A956" s="55">
        <f t="shared" si="142"/>
        <v>754</v>
      </c>
      <c r="B956" s="695" t="s">
        <v>814</v>
      </c>
      <c r="C956" s="52">
        <f t="shared" si="141"/>
        <v>1519970.98</v>
      </c>
      <c r="D956" s="52">
        <f t="shared" si="143"/>
        <v>1519970.98</v>
      </c>
      <c r="E956" s="51">
        <v>460041.88</v>
      </c>
      <c r="F956" s="51"/>
      <c r="G956" s="51"/>
      <c r="H956" s="51"/>
      <c r="I956" s="51">
        <v>1059929.1000000001</v>
      </c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9"/>
      <c r="Z956" s="8"/>
      <c r="AB956" s="8"/>
      <c r="AC956" s="28"/>
    </row>
    <row r="957" spans="1:31" s="7" customFormat="1" ht="18.75" customHeight="1">
      <c r="A957" s="55">
        <f t="shared" si="142"/>
        <v>755</v>
      </c>
      <c r="B957" s="695" t="s">
        <v>815</v>
      </c>
      <c r="C957" s="52">
        <f t="shared" si="141"/>
        <v>1511601.24</v>
      </c>
      <c r="D957" s="52">
        <f t="shared" si="143"/>
        <v>1511601.24</v>
      </c>
      <c r="E957" s="51">
        <v>451654.44</v>
      </c>
      <c r="F957" s="51"/>
      <c r="G957" s="51"/>
      <c r="H957" s="51"/>
      <c r="I957" s="51">
        <v>1059946.8</v>
      </c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9"/>
      <c r="Z957" s="8"/>
      <c r="AB957" s="8"/>
      <c r="AC957" s="28"/>
    </row>
    <row r="958" spans="1:31" s="7" customFormat="1" ht="18.75" customHeight="1">
      <c r="A958" s="55">
        <f t="shared" si="142"/>
        <v>756</v>
      </c>
      <c r="B958" s="695" t="s">
        <v>816</v>
      </c>
      <c r="C958" s="52">
        <f>D958+K958+M958+O958+Q958+S958+U958+V958+W958+X958</f>
        <v>1485571.62</v>
      </c>
      <c r="D958" s="52">
        <f t="shared" si="143"/>
        <v>1485571.62</v>
      </c>
      <c r="E958" s="51">
        <v>478649.3</v>
      </c>
      <c r="F958" s="51"/>
      <c r="G958" s="51">
        <v>428066.24</v>
      </c>
      <c r="H958" s="51"/>
      <c r="I958" s="51">
        <v>578856.07999999996</v>
      </c>
      <c r="J958" s="51"/>
      <c r="K958" s="51"/>
      <c r="L958" s="51"/>
      <c r="M958" s="52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9"/>
      <c r="Z958" s="8"/>
      <c r="AB958" s="8"/>
      <c r="AC958" s="28"/>
    </row>
    <row r="959" spans="1:31" s="7" customFormat="1" ht="18.75" customHeight="1">
      <c r="A959" s="1475" t="s">
        <v>518</v>
      </c>
      <c r="B959" s="1475"/>
      <c r="C959" s="52">
        <f>SUM(C952:C958)</f>
        <v>10941402.5</v>
      </c>
      <c r="D959" s="52">
        <f t="shared" ref="D959:X959" si="144">SUM(D952:D958)</f>
        <v>10941402.5</v>
      </c>
      <c r="E959" s="52">
        <f t="shared" si="144"/>
        <v>3221302.0599999996</v>
      </c>
      <c r="F959" s="52">
        <f t="shared" si="144"/>
        <v>0</v>
      </c>
      <c r="G959" s="52">
        <f t="shared" si="144"/>
        <v>428066.24</v>
      </c>
      <c r="H959" s="52">
        <f t="shared" si="144"/>
        <v>0</v>
      </c>
      <c r="I959" s="52">
        <f t="shared" si="144"/>
        <v>7292034.2000000002</v>
      </c>
      <c r="J959" s="52">
        <f t="shared" si="144"/>
        <v>0</v>
      </c>
      <c r="K959" s="52">
        <f t="shared" si="144"/>
        <v>0</v>
      </c>
      <c r="L959" s="52">
        <f t="shared" si="144"/>
        <v>0</v>
      </c>
      <c r="M959" s="52">
        <f t="shared" si="144"/>
        <v>0</v>
      </c>
      <c r="N959" s="52">
        <f t="shared" si="144"/>
        <v>0</v>
      </c>
      <c r="O959" s="52">
        <f t="shared" si="144"/>
        <v>0</v>
      </c>
      <c r="P959" s="52">
        <f t="shared" si="144"/>
        <v>0</v>
      </c>
      <c r="Q959" s="52">
        <f t="shared" si="144"/>
        <v>0</v>
      </c>
      <c r="R959" s="52">
        <f t="shared" si="144"/>
        <v>0</v>
      </c>
      <c r="S959" s="52">
        <f t="shared" si="144"/>
        <v>0</v>
      </c>
      <c r="T959" s="52">
        <f t="shared" si="144"/>
        <v>0</v>
      </c>
      <c r="U959" s="52">
        <f t="shared" si="144"/>
        <v>0</v>
      </c>
      <c r="V959" s="52">
        <f t="shared" si="144"/>
        <v>0</v>
      </c>
      <c r="W959" s="52">
        <f t="shared" si="144"/>
        <v>0</v>
      </c>
      <c r="X959" s="52">
        <f t="shared" si="144"/>
        <v>0</v>
      </c>
      <c r="Y959" s="9"/>
      <c r="Z959" s="8"/>
      <c r="AA959" s="8"/>
      <c r="AB959" s="8"/>
      <c r="AC959" s="28"/>
      <c r="AE959" s="28"/>
    </row>
    <row r="960" spans="1:31" s="22" customFormat="1" ht="18.75" customHeight="1">
      <c r="A960" s="1485" t="s">
        <v>270</v>
      </c>
      <c r="B960" s="1558"/>
      <c r="C960" s="1485"/>
      <c r="D960" s="1452"/>
      <c r="E960" s="1452"/>
      <c r="F960" s="1452"/>
      <c r="G960" s="1452"/>
      <c r="H960" s="1452"/>
      <c r="I960" s="1452"/>
      <c r="J960" s="1452"/>
      <c r="K960" s="1452"/>
      <c r="L960" s="1452"/>
      <c r="M960" s="1452"/>
      <c r="N960" s="1452"/>
      <c r="O960" s="1452"/>
      <c r="P960" s="1452"/>
      <c r="Q960" s="1452"/>
      <c r="R960" s="1452"/>
      <c r="S960" s="1452"/>
      <c r="T960" s="1452"/>
      <c r="U960" s="1452"/>
      <c r="V960" s="1452"/>
      <c r="W960" s="1452"/>
      <c r="X960" s="1452"/>
      <c r="Y960" s="24"/>
      <c r="Z960" s="23"/>
      <c r="AB960" s="8"/>
      <c r="AC960" s="27"/>
    </row>
    <row r="961" spans="1:31" s="7" customFormat="1" ht="18.75" customHeight="1">
      <c r="A961" s="688">
        <f>A958+1</f>
        <v>757</v>
      </c>
      <c r="B961" s="919" t="s">
        <v>271</v>
      </c>
      <c r="C961" s="305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9"/>
      <c r="Z961" s="8"/>
      <c r="AA961" s="8"/>
      <c r="AB961" s="8"/>
      <c r="AC961" s="28"/>
      <c r="AE961" s="28"/>
    </row>
    <row r="962" spans="1:31" s="7" customFormat="1" ht="18.75" customHeight="1">
      <c r="A962" s="688">
        <f t="shared" ref="A962:A967" si="145">A961+1</f>
        <v>758</v>
      </c>
      <c r="B962" s="919" t="s">
        <v>272</v>
      </c>
      <c r="C962" s="305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9"/>
      <c r="Z962" s="8"/>
      <c r="AA962" s="8"/>
      <c r="AB962" s="8"/>
      <c r="AC962" s="28"/>
      <c r="AE962" s="28"/>
    </row>
    <row r="963" spans="1:31" s="7" customFormat="1" ht="18.75" customHeight="1">
      <c r="A963" s="688">
        <f t="shared" si="145"/>
        <v>759</v>
      </c>
      <c r="B963" s="919" t="s">
        <v>273</v>
      </c>
      <c r="C963" s="305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9"/>
      <c r="Z963" s="8"/>
      <c r="AA963" s="8"/>
      <c r="AB963" s="8"/>
      <c r="AC963" s="28"/>
      <c r="AE963" s="28"/>
    </row>
    <row r="964" spans="1:31" s="7" customFormat="1" ht="18.75" customHeight="1">
      <c r="A964" s="688">
        <f t="shared" si="145"/>
        <v>760</v>
      </c>
      <c r="B964" s="919" t="s">
        <v>274</v>
      </c>
      <c r="C964" s="305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9"/>
      <c r="Z964" s="8"/>
      <c r="AA964" s="8"/>
      <c r="AB964" s="8"/>
      <c r="AC964" s="28"/>
      <c r="AE964" s="28"/>
    </row>
    <row r="965" spans="1:31" s="7" customFormat="1" ht="18.75" customHeight="1">
      <c r="A965" s="688">
        <f t="shared" si="145"/>
        <v>761</v>
      </c>
      <c r="B965" s="919" t="s">
        <v>275</v>
      </c>
      <c r="C965" s="305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9"/>
      <c r="Z965" s="8"/>
      <c r="AA965" s="8"/>
      <c r="AB965" s="8"/>
      <c r="AC965" s="28"/>
      <c r="AE965" s="28"/>
    </row>
    <row r="966" spans="1:31" s="7" customFormat="1" ht="18.75" customHeight="1">
      <c r="A966" s="688">
        <f t="shared" si="145"/>
        <v>762</v>
      </c>
      <c r="B966" s="919" t="s">
        <v>276</v>
      </c>
      <c r="C966" s="305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9"/>
      <c r="Z966" s="8"/>
      <c r="AA966" s="8"/>
      <c r="AB966" s="8"/>
      <c r="AC966" s="28"/>
      <c r="AE966" s="28"/>
    </row>
    <row r="967" spans="1:31" s="7" customFormat="1" ht="18.75" customHeight="1">
      <c r="A967" s="688">
        <f t="shared" si="145"/>
        <v>763</v>
      </c>
      <c r="B967" s="919" t="s">
        <v>277</v>
      </c>
      <c r="C967" s="305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9"/>
      <c r="Z967" s="8"/>
      <c r="AA967" s="8"/>
      <c r="AB967" s="8"/>
      <c r="AC967" s="28"/>
      <c r="AE967" s="28"/>
    </row>
    <row r="968" spans="1:31" s="7" customFormat="1" ht="18.75" customHeight="1">
      <c r="A968" s="1475" t="s">
        <v>518</v>
      </c>
      <c r="B968" s="1475"/>
      <c r="C968" s="52">
        <f>SUM(C961:C967)</f>
        <v>0</v>
      </c>
      <c r="D968" s="52">
        <f t="shared" ref="D968:X968" si="146">SUM(D961:D967)</f>
        <v>0</v>
      </c>
      <c r="E968" s="52">
        <f t="shared" si="146"/>
        <v>0</v>
      </c>
      <c r="F968" s="52">
        <f t="shared" si="146"/>
        <v>0</v>
      </c>
      <c r="G968" s="52">
        <f t="shared" si="146"/>
        <v>0</v>
      </c>
      <c r="H968" s="52">
        <f t="shared" si="146"/>
        <v>0</v>
      </c>
      <c r="I968" s="52">
        <f t="shared" si="146"/>
        <v>0</v>
      </c>
      <c r="J968" s="52">
        <f t="shared" si="146"/>
        <v>0</v>
      </c>
      <c r="K968" s="52">
        <f t="shared" si="146"/>
        <v>0</v>
      </c>
      <c r="L968" s="52">
        <f t="shared" si="146"/>
        <v>0</v>
      </c>
      <c r="M968" s="52">
        <f t="shared" si="146"/>
        <v>0</v>
      </c>
      <c r="N968" s="52">
        <f t="shared" si="146"/>
        <v>0</v>
      </c>
      <c r="O968" s="52">
        <f t="shared" si="146"/>
        <v>0</v>
      </c>
      <c r="P968" s="52">
        <f t="shared" si="146"/>
        <v>0</v>
      </c>
      <c r="Q968" s="52">
        <f t="shared" si="146"/>
        <v>0</v>
      </c>
      <c r="R968" s="52">
        <f t="shared" si="146"/>
        <v>0</v>
      </c>
      <c r="S968" s="52">
        <f t="shared" si="146"/>
        <v>0</v>
      </c>
      <c r="T968" s="52">
        <f t="shared" si="146"/>
        <v>0</v>
      </c>
      <c r="U968" s="52">
        <f t="shared" si="146"/>
        <v>0</v>
      </c>
      <c r="V968" s="52">
        <f t="shared" si="146"/>
        <v>0</v>
      </c>
      <c r="W968" s="52">
        <f t="shared" si="146"/>
        <v>0</v>
      </c>
      <c r="X968" s="52">
        <f t="shared" si="146"/>
        <v>0</v>
      </c>
      <c r="Y968" s="9"/>
      <c r="Z968" s="8"/>
      <c r="AA968" s="8"/>
      <c r="AB968" s="8"/>
      <c r="AC968" s="28"/>
      <c r="AE968" s="28"/>
    </row>
    <row r="969" spans="1:31" s="7" customFormat="1" ht="18.75" customHeight="1">
      <c r="A969" s="1485" t="s">
        <v>281</v>
      </c>
      <c r="B969" s="1485"/>
      <c r="C969" s="1485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9"/>
      <c r="Z969" s="8"/>
      <c r="AA969" s="8"/>
      <c r="AB969" s="8"/>
      <c r="AC969" s="28"/>
      <c r="AE969" s="28"/>
    </row>
    <row r="970" spans="1:31" s="7" customFormat="1" ht="18.75" customHeight="1">
      <c r="A970" s="688">
        <f>A967+1</f>
        <v>764</v>
      </c>
      <c r="B970" s="946" t="s">
        <v>278</v>
      </c>
      <c r="C970" s="305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9"/>
      <c r="Z970" s="8"/>
      <c r="AA970" s="8"/>
      <c r="AB970" s="8"/>
      <c r="AC970" s="28"/>
      <c r="AE970" s="28"/>
    </row>
    <row r="971" spans="1:31" s="7" customFormat="1" ht="18.75" customHeight="1">
      <c r="A971" s="688">
        <f>A970+1</f>
        <v>765</v>
      </c>
      <c r="B971" s="946" t="s">
        <v>279</v>
      </c>
      <c r="C971" s="305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9"/>
      <c r="Z971" s="8"/>
      <c r="AA971" s="8"/>
      <c r="AB971" s="8"/>
      <c r="AC971" s="28"/>
      <c r="AE971" s="28"/>
    </row>
    <row r="972" spans="1:31" s="7" customFormat="1" ht="18.75" customHeight="1">
      <c r="A972" s="688">
        <f>A971+1</f>
        <v>766</v>
      </c>
      <c r="B972" s="946" t="s">
        <v>280</v>
      </c>
      <c r="C972" s="305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9"/>
      <c r="Z972" s="8"/>
      <c r="AA972" s="8"/>
      <c r="AB972" s="8"/>
      <c r="AC972" s="28"/>
      <c r="AE972" s="28"/>
    </row>
    <row r="973" spans="1:31" s="7" customFormat="1" ht="18.75" customHeight="1">
      <c r="A973" s="1475" t="s">
        <v>518</v>
      </c>
      <c r="B973" s="1475"/>
      <c r="C973" s="52">
        <f>SUM(C965:C972)</f>
        <v>0</v>
      </c>
      <c r="D973" s="52">
        <f t="shared" ref="D973:X973" si="147">SUM(D965:D972)</f>
        <v>0</v>
      </c>
      <c r="E973" s="52">
        <f t="shared" si="147"/>
        <v>0</v>
      </c>
      <c r="F973" s="52">
        <f t="shared" si="147"/>
        <v>0</v>
      </c>
      <c r="G973" s="52">
        <f t="shared" si="147"/>
        <v>0</v>
      </c>
      <c r="H973" s="52">
        <f t="shared" si="147"/>
        <v>0</v>
      </c>
      <c r="I973" s="52">
        <f t="shared" si="147"/>
        <v>0</v>
      </c>
      <c r="J973" s="52">
        <f t="shared" si="147"/>
        <v>0</v>
      </c>
      <c r="K973" s="52">
        <f t="shared" si="147"/>
        <v>0</v>
      </c>
      <c r="L973" s="52">
        <f t="shared" si="147"/>
        <v>0</v>
      </c>
      <c r="M973" s="52">
        <f t="shared" si="147"/>
        <v>0</v>
      </c>
      <c r="N973" s="52">
        <f t="shared" si="147"/>
        <v>0</v>
      </c>
      <c r="O973" s="52">
        <f t="shared" si="147"/>
        <v>0</v>
      </c>
      <c r="P973" s="52">
        <f t="shared" si="147"/>
        <v>0</v>
      </c>
      <c r="Q973" s="52">
        <f t="shared" si="147"/>
        <v>0</v>
      </c>
      <c r="R973" s="52">
        <f t="shared" si="147"/>
        <v>0</v>
      </c>
      <c r="S973" s="52">
        <f t="shared" si="147"/>
        <v>0</v>
      </c>
      <c r="T973" s="52">
        <f t="shared" si="147"/>
        <v>0</v>
      </c>
      <c r="U973" s="52">
        <f t="shared" si="147"/>
        <v>0</v>
      </c>
      <c r="V973" s="52">
        <f t="shared" si="147"/>
        <v>0</v>
      </c>
      <c r="W973" s="52">
        <f t="shared" si="147"/>
        <v>0</v>
      </c>
      <c r="X973" s="52">
        <f t="shared" si="147"/>
        <v>0</v>
      </c>
      <c r="Y973" s="9"/>
      <c r="Z973" s="8"/>
      <c r="AA973" s="8"/>
      <c r="AB973" s="8"/>
      <c r="AC973" s="28"/>
      <c r="AE973" s="28"/>
    </row>
    <row r="974" spans="1:31" s="22" customFormat="1" ht="18.75" customHeight="1">
      <c r="A974" s="1479" t="s">
        <v>571</v>
      </c>
      <c r="B974" s="1479"/>
      <c r="C974" s="1479"/>
      <c r="D974" s="1452"/>
      <c r="E974" s="1452"/>
      <c r="F974" s="1452"/>
      <c r="G974" s="1452"/>
      <c r="H974" s="1452"/>
      <c r="I974" s="1452"/>
      <c r="J974" s="1452"/>
      <c r="K974" s="1452"/>
      <c r="L974" s="1452"/>
      <c r="M974" s="1452"/>
      <c r="N974" s="1452"/>
      <c r="O974" s="1452"/>
      <c r="P974" s="1452"/>
      <c r="Q974" s="1452"/>
      <c r="R974" s="1452"/>
      <c r="S974" s="1452"/>
      <c r="T974" s="1452"/>
      <c r="U974" s="1452"/>
      <c r="V974" s="1452"/>
      <c r="W974" s="1452"/>
      <c r="X974" s="1452"/>
      <c r="Y974" s="24"/>
      <c r="Z974" s="23"/>
      <c r="AB974" s="8"/>
      <c r="AC974" s="27"/>
    </row>
    <row r="975" spans="1:31" s="22" customFormat="1" ht="18.75" customHeight="1">
      <c r="A975" s="56">
        <f>A972+1</f>
        <v>767</v>
      </c>
      <c r="B975" s="710" t="s">
        <v>874</v>
      </c>
      <c r="C975" s="52">
        <f>D975+K975+M975+O975+Q975+S975+U975+V975+W975+X975</f>
        <v>1438068.36</v>
      </c>
      <c r="D975" s="51">
        <f>SUM(E975:I975)</f>
        <v>0</v>
      </c>
      <c r="E975" s="60"/>
      <c r="F975" s="60"/>
      <c r="G975" s="60"/>
      <c r="H975" s="60"/>
      <c r="I975" s="60"/>
      <c r="J975" s="60"/>
      <c r="K975" s="60"/>
      <c r="L975" s="60"/>
      <c r="M975" s="51">
        <v>1438068.36</v>
      </c>
      <c r="N975" s="60"/>
      <c r="O975" s="60"/>
      <c r="P975" s="60"/>
      <c r="Q975" s="60"/>
      <c r="R975" s="60"/>
      <c r="S975" s="60"/>
      <c r="T975" s="60"/>
      <c r="U975" s="60"/>
      <c r="V975" s="60"/>
      <c r="W975" s="51"/>
      <c r="X975" s="60"/>
      <c r="Y975" s="24"/>
      <c r="Z975" s="23"/>
      <c r="AB975" s="8"/>
      <c r="AC975" s="27"/>
    </row>
    <row r="976" spans="1:31" s="7" customFormat="1" ht="18.75" customHeight="1">
      <c r="A976" s="1475" t="s">
        <v>518</v>
      </c>
      <c r="B976" s="1475"/>
      <c r="C976" s="52">
        <f t="shared" ref="C976:X976" si="148">SUM(C975:C975)</f>
        <v>1438068.36</v>
      </c>
      <c r="D976" s="52">
        <f t="shared" si="148"/>
        <v>0</v>
      </c>
      <c r="E976" s="52">
        <f t="shared" si="148"/>
        <v>0</v>
      </c>
      <c r="F976" s="52">
        <f t="shared" si="148"/>
        <v>0</v>
      </c>
      <c r="G976" s="52">
        <f t="shared" si="148"/>
        <v>0</v>
      </c>
      <c r="H976" s="52">
        <f t="shared" si="148"/>
        <v>0</v>
      </c>
      <c r="I976" s="52">
        <f t="shared" si="148"/>
        <v>0</v>
      </c>
      <c r="J976" s="52">
        <f t="shared" si="148"/>
        <v>0</v>
      </c>
      <c r="K976" s="52">
        <f t="shared" si="148"/>
        <v>0</v>
      </c>
      <c r="L976" s="52">
        <f t="shared" si="148"/>
        <v>0</v>
      </c>
      <c r="M976" s="52">
        <f t="shared" si="148"/>
        <v>1438068.36</v>
      </c>
      <c r="N976" s="52">
        <f t="shared" si="148"/>
        <v>0</v>
      </c>
      <c r="O976" s="52">
        <f t="shared" si="148"/>
        <v>0</v>
      </c>
      <c r="P976" s="52">
        <f t="shared" si="148"/>
        <v>0</v>
      </c>
      <c r="Q976" s="52">
        <f t="shared" si="148"/>
        <v>0</v>
      </c>
      <c r="R976" s="52">
        <f t="shared" si="148"/>
        <v>0</v>
      </c>
      <c r="S976" s="52">
        <f t="shared" si="148"/>
        <v>0</v>
      </c>
      <c r="T976" s="52">
        <f t="shared" si="148"/>
        <v>0</v>
      </c>
      <c r="U976" s="52">
        <f t="shared" si="148"/>
        <v>0</v>
      </c>
      <c r="V976" s="52">
        <f t="shared" si="148"/>
        <v>0</v>
      </c>
      <c r="W976" s="52">
        <f t="shared" si="148"/>
        <v>0</v>
      </c>
      <c r="X976" s="52">
        <f t="shared" si="148"/>
        <v>0</v>
      </c>
      <c r="Y976" s="9"/>
      <c r="Z976" s="8"/>
      <c r="AA976" s="8"/>
      <c r="AB976" s="8"/>
      <c r="AC976" s="28"/>
      <c r="AE976" s="28"/>
    </row>
    <row r="977" spans="1:29" s="17" customFormat="1" ht="18.75" customHeight="1">
      <c r="A977" s="1479" t="s">
        <v>572</v>
      </c>
      <c r="B977" s="1479"/>
      <c r="C977" s="61" t="e">
        <f t="shared" ref="C977:X977" si="149">C899+C911+C927+C933+C950+C959+C976</f>
        <v>#REF!</v>
      </c>
      <c r="D977" s="61">
        <f t="shared" si="149"/>
        <v>60026142.18</v>
      </c>
      <c r="E977" s="61">
        <f t="shared" si="149"/>
        <v>21221641.579999998</v>
      </c>
      <c r="F977" s="61">
        <f t="shared" si="149"/>
        <v>17500712.16</v>
      </c>
      <c r="G977" s="61">
        <f t="shared" si="149"/>
        <v>6269727.040000001</v>
      </c>
      <c r="H977" s="61">
        <f t="shared" si="149"/>
        <v>5933120.2400000002</v>
      </c>
      <c r="I977" s="61">
        <f t="shared" si="149"/>
        <v>9100941.1600000001</v>
      </c>
      <c r="J977" s="61">
        <f t="shared" si="149"/>
        <v>0</v>
      </c>
      <c r="K977" s="61">
        <f t="shared" si="149"/>
        <v>0</v>
      </c>
      <c r="L977" s="61">
        <f t="shared" si="149"/>
        <v>6569</v>
      </c>
      <c r="M977" s="61">
        <f t="shared" si="149"/>
        <v>36417694.079999998</v>
      </c>
      <c r="N977" s="61">
        <f t="shared" si="149"/>
        <v>3881.9</v>
      </c>
      <c r="O977" s="61">
        <f t="shared" si="149"/>
        <v>18419000</v>
      </c>
      <c r="P977" s="61">
        <f t="shared" si="149"/>
        <v>0</v>
      </c>
      <c r="Q977" s="61">
        <f t="shared" si="149"/>
        <v>119049649.50999998</v>
      </c>
      <c r="R977" s="61">
        <f t="shared" si="149"/>
        <v>0</v>
      </c>
      <c r="S977" s="61">
        <f t="shared" si="149"/>
        <v>0</v>
      </c>
      <c r="T977" s="61">
        <f t="shared" si="149"/>
        <v>0</v>
      </c>
      <c r="U977" s="61">
        <f t="shared" si="149"/>
        <v>0</v>
      </c>
      <c r="V977" s="61">
        <f t="shared" si="149"/>
        <v>0</v>
      </c>
      <c r="W977" s="61">
        <f t="shared" si="149"/>
        <v>0</v>
      </c>
      <c r="X977" s="61">
        <f t="shared" si="149"/>
        <v>0</v>
      </c>
      <c r="Y977" s="9"/>
      <c r="Z977" s="8"/>
      <c r="AA977" s="14"/>
      <c r="AB977" s="8"/>
      <c r="AC977" s="28"/>
    </row>
    <row r="978" spans="1:29" s="7" customFormat="1" ht="16.5" customHeight="1">
      <c r="A978" s="1487" t="s">
        <v>573</v>
      </c>
      <c r="B978" s="1487"/>
      <c r="C978" s="1487"/>
      <c r="D978" s="1487"/>
      <c r="E978" s="1487"/>
      <c r="F978" s="1487"/>
      <c r="G978" s="1487"/>
      <c r="H978" s="1487"/>
      <c r="I978" s="1487"/>
      <c r="J978" s="1487"/>
      <c r="K978" s="1487"/>
      <c r="L978" s="1487"/>
      <c r="M978" s="1487"/>
      <c r="N978" s="1487"/>
      <c r="O978" s="1487"/>
      <c r="P978" s="1487"/>
      <c r="Q978" s="1487"/>
      <c r="R978" s="1487"/>
      <c r="S978" s="1487"/>
      <c r="T978" s="1487"/>
      <c r="U978" s="1487"/>
      <c r="V978" s="1487"/>
      <c r="W978" s="1487"/>
      <c r="X978" s="1487"/>
      <c r="Y978" s="9"/>
      <c r="Z978" s="8"/>
      <c r="AB978" s="8"/>
      <c r="AC978" s="28"/>
    </row>
    <row r="979" spans="1:29" s="3" customFormat="1" ht="15" customHeight="1">
      <c r="A979" s="1615" t="s">
        <v>283</v>
      </c>
      <c r="B979" s="1616"/>
      <c r="C979" s="485"/>
      <c r="D979" s="485"/>
      <c r="E979" s="485"/>
      <c r="F979" s="485"/>
      <c r="G979" s="485"/>
      <c r="H979" s="485"/>
      <c r="I979" s="485"/>
      <c r="J979" s="485"/>
      <c r="K979" s="485"/>
      <c r="L979" s="485"/>
      <c r="M979" s="485"/>
      <c r="N979" s="485"/>
      <c r="O979" s="485"/>
      <c r="P979" s="485"/>
      <c r="Q979" s="485"/>
      <c r="R979" s="485"/>
      <c r="S979" s="485"/>
      <c r="T979" s="485"/>
      <c r="U979" s="485"/>
      <c r="V979" s="485"/>
      <c r="W979" s="485"/>
      <c r="X979" s="485"/>
      <c r="Y979" s="1"/>
    </row>
    <row r="980" spans="1:29" s="3" customFormat="1">
      <c r="A980" s="685">
        <f>A975+1</f>
        <v>768</v>
      </c>
      <c r="B980" s="947" t="s">
        <v>284</v>
      </c>
      <c r="C980" s="485">
        <v>14411768</v>
      </c>
      <c r="D980" s="485">
        <v>1686300</v>
      </c>
      <c r="E980" s="485">
        <v>900000</v>
      </c>
      <c r="F980" s="486">
        <v>0</v>
      </c>
      <c r="G980" s="486">
        <v>0</v>
      </c>
      <c r="H980" s="486">
        <v>0</v>
      </c>
      <c r="I980" s="485">
        <v>786300</v>
      </c>
      <c r="J980" s="486">
        <v>0</v>
      </c>
      <c r="K980" s="486">
        <v>0</v>
      </c>
      <c r="L980" s="485">
        <v>1532</v>
      </c>
      <c r="M980" s="485">
        <v>11850020</v>
      </c>
      <c r="N980" s="486">
        <v>0</v>
      </c>
      <c r="O980" s="486">
        <v>0</v>
      </c>
      <c r="P980" s="486">
        <v>72</v>
      </c>
      <c r="Q980" s="485">
        <v>875448</v>
      </c>
      <c r="R980" s="486">
        <v>0</v>
      </c>
      <c r="S980" s="486">
        <v>0</v>
      </c>
      <c r="T980" s="486">
        <v>0</v>
      </c>
      <c r="U980" s="486">
        <v>0</v>
      </c>
      <c r="V980" s="486">
        <v>0</v>
      </c>
      <c r="W980" s="485"/>
      <c r="X980" s="485"/>
      <c r="Y980" s="1"/>
    </row>
    <row r="981" spans="1:29" s="3" customFormat="1">
      <c r="A981" s="686">
        <f t="shared" ref="A981:A989" si="150">A980+1</f>
        <v>769</v>
      </c>
      <c r="B981" s="691" t="s">
        <v>285</v>
      </c>
      <c r="C981" s="485">
        <v>31110798</v>
      </c>
      <c r="D981" s="485">
        <v>14506638</v>
      </c>
      <c r="E981" s="485">
        <v>900000</v>
      </c>
      <c r="F981" s="485">
        <v>7866470</v>
      </c>
      <c r="G981" s="485">
        <v>3278068</v>
      </c>
      <c r="H981" s="486">
        <v>0</v>
      </c>
      <c r="I981" s="485">
        <v>2462100</v>
      </c>
      <c r="J981" s="486">
        <v>0</v>
      </c>
      <c r="K981" s="486">
        <v>0</v>
      </c>
      <c r="L981" s="485">
        <v>2260</v>
      </c>
      <c r="M981" s="485">
        <v>15404160</v>
      </c>
      <c r="N981" s="486">
        <v>0</v>
      </c>
      <c r="O981" s="486">
        <v>0</v>
      </c>
      <c r="P981" s="485">
        <v>3000</v>
      </c>
      <c r="Q981" s="485">
        <v>1200000</v>
      </c>
      <c r="R981" s="486">
        <v>0</v>
      </c>
      <c r="S981" s="486">
        <v>0</v>
      </c>
      <c r="T981" s="486">
        <v>0</v>
      </c>
      <c r="U981" s="486">
        <v>0</v>
      </c>
      <c r="V981" s="486">
        <v>0</v>
      </c>
      <c r="W981" s="485"/>
      <c r="X981" s="485"/>
      <c r="Y981" s="1"/>
    </row>
    <row r="982" spans="1:29" s="3" customFormat="1">
      <c r="A982" s="686">
        <f t="shared" si="150"/>
        <v>770</v>
      </c>
      <c r="B982" s="691" t="s">
        <v>286</v>
      </c>
      <c r="C982" s="485">
        <v>15450443</v>
      </c>
      <c r="D982" s="485">
        <v>7148363</v>
      </c>
      <c r="E982" s="487">
        <v>900000</v>
      </c>
      <c r="F982" s="485">
        <v>3684196</v>
      </c>
      <c r="G982" s="485">
        <v>1469900</v>
      </c>
      <c r="H982" s="486">
        <v>0</v>
      </c>
      <c r="I982" s="487">
        <v>1094267</v>
      </c>
      <c r="J982" s="486">
        <v>0</v>
      </c>
      <c r="K982" s="486">
        <v>0</v>
      </c>
      <c r="L982" s="485">
        <v>1130</v>
      </c>
      <c r="M982" s="485">
        <v>7702080</v>
      </c>
      <c r="N982" s="486">
        <v>0</v>
      </c>
      <c r="O982" s="486">
        <v>0</v>
      </c>
      <c r="P982" s="485">
        <v>1500</v>
      </c>
      <c r="Q982" s="485">
        <v>600000</v>
      </c>
      <c r="R982" s="486">
        <v>0</v>
      </c>
      <c r="S982" s="486">
        <v>0</v>
      </c>
      <c r="T982" s="486">
        <v>0</v>
      </c>
      <c r="U982" s="486">
        <v>0</v>
      </c>
      <c r="V982" s="486">
        <v>0</v>
      </c>
      <c r="W982" s="485"/>
      <c r="X982" s="485"/>
      <c r="Y982" s="1"/>
    </row>
    <row r="983" spans="1:29" s="3" customFormat="1">
      <c r="A983" s="686">
        <f t="shared" si="150"/>
        <v>771</v>
      </c>
      <c r="B983" s="691" t="s">
        <v>287</v>
      </c>
      <c r="C983" s="485">
        <v>15450443</v>
      </c>
      <c r="D983" s="485">
        <v>7148363</v>
      </c>
      <c r="E983" s="487">
        <v>900000</v>
      </c>
      <c r="F983" s="485">
        <v>3684196</v>
      </c>
      <c r="G983" s="485">
        <v>1469900</v>
      </c>
      <c r="H983" s="486">
        <v>0</v>
      </c>
      <c r="I983" s="487">
        <v>1094267</v>
      </c>
      <c r="J983" s="486">
        <v>0</v>
      </c>
      <c r="K983" s="486">
        <v>0</v>
      </c>
      <c r="L983" s="485">
        <v>1130</v>
      </c>
      <c r="M983" s="485">
        <v>7702080</v>
      </c>
      <c r="N983" s="486">
        <v>0</v>
      </c>
      <c r="O983" s="486">
        <v>0</v>
      </c>
      <c r="P983" s="485">
        <v>1500</v>
      </c>
      <c r="Q983" s="485">
        <v>600000</v>
      </c>
      <c r="R983" s="486">
        <v>0</v>
      </c>
      <c r="S983" s="486">
        <v>0</v>
      </c>
      <c r="T983" s="486">
        <v>0</v>
      </c>
      <c r="U983" s="486">
        <v>0</v>
      </c>
      <c r="V983" s="486">
        <v>0</v>
      </c>
      <c r="W983" s="485"/>
      <c r="X983" s="485"/>
      <c r="Y983" s="1"/>
    </row>
    <row r="984" spans="1:29" s="3" customFormat="1">
      <c r="A984" s="686">
        <f t="shared" si="150"/>
        <v>772</v>
      </c>
      <c r="B984" s="691" t="s">
        <v>288</v>
      </c>
      <c r="C984" s="485">
        <v>4290355.3</v>
      </c>
      <c r="D984" s="485">
        <v>4290355.3</v>
      </c>
      <c r="E984" s="487">
        <v>900000</v>
      </c>
      <c r="F984" s="485">
        <v>2336618.2999999998</v>
      </c>
      <c r="G984" s="485">
        <v>553737</v>
      </c>
      <c r="H984" s="486">
        <v>0</v>
      </c>
      <c r="I984" s="485">
        <v>500000</v>
      </c>
      <c r="J984" s="486">
        <v>0</v>
      </c>
      <c r="K984" s="486">
        <v>0</v>
      </c>
      <c r="L984" s="486">
        <v>0</v>
      </c>
      <c r="M984" s="486">
        <v>0</v>
      </c>
      <c r="N984" s="486">
        <v>0</v>
      </c>
      <c r="O984" s="486">
        <v>0</v>
      </c>
      <c r="P984" s="486">
        <v>0</v>
      </c>
      <c r="Q984" s="486">
        <v>0</v>
      </c>
      <c r="R984" s="486">
        <v>0</v>
      </c>
      <c r="S984" s="486">
        <v>0</v>
      </c>
      <c r="T984" s="486">
        <v>0</v>
      </c>
      <c r="U984" s="486">
        <v>0</v>
      </c>
      <c r="V984" s="486">
        <v>0</v>
      </c>
      <c r="W984" s="485"/>
      <c r="X984" s="485"/>
      <c r="Y984" s="1"/>
    </row>
    <row r="985" spans="1:29" s="3" customFormat="1">
      <c r="A985" s="686">
        <f t="shared" si="150"/>
        <v>773</v>
      </c>
      <c r="B985" s="947" t="s">
        <v>289</v>
      </c>
      <c r="C985" s="485">
        <v>14411768</v>
      </c>
      <c r="D985" s="485">
        <v>1686300</v>
      </c>
      <c r="E985" s="485">
        <v>900000</v>
      </c>
      <c r="F985" s="486">
        <v>0</v>
      </c>
      <c r="G985" s="486">
        <v>0</v>
      </c>
      <c r="H985" s="486">
        <v>0</v>
      </c>
      <c r="I985" s="485">
        <v>786300</v>
      </c>
      <c r="J985" s="486">
        <v>0</v>
      </c>
      <c r="K985" s="486">
        <v>0</v>
      </c>
      <c r="L985" s="485">
        <v>1532</v>
      </c>
      <c r="M985" s="485">
        <v>11850020</v>
      </c>
      <c r="N985" s="486">
        <v>0</v>
      </c>
      <c r="O985" s="486">
        <v>0</v>
      </c>
      <c r="P985" s="485">
        <v>72</v>
      </c>
      <c r="Q985" s="485">
        <v>875448</v>
      </c>
      <c r="R985" s="486">
        <v>0</v>
      </c>
      <c r="S985" s="486">
        <v>0</v>
      </c>
      <c r="T985" s="486">
        <v>0</v>
      </c>
      <c r="U985" s="486">
        <v>0</v>
      </c>
      <c r="V985" s="486">
        <v>0</v>
      </c>
      <c r="W985" s="485"/>
      <c r="X985" s="485"/>
      <c r="Y985" s="1"/>
    </row>
    <row r="986" spans="1:29" s="3" customFormat="1">
      <c r="A986" s="686">
        <f t="shared" si="150"/>
        <v>774</v>
      </c>
      <c r="B986" s="947" t="s">
        <v>290</v>
      </c>
      <c r="C986" s="485">
        <v>4000502</v>
      </c>
      <c r="D986" s="485">
        <v>1994267</v>
      </c>
      <c r="E986" s="485">
        <v>900000</v>
      </c>
      <c r="F986" s="486">
        <v>0</v>
      </c>
      <c r="G986" s="486">
        <v>0</v>
      </c>
      <c r="H986" s="486">
        <v>0</v>
      </c>
      <c r="I986" s="487">
        <v>1094267</v>
      </c>
      <c r="J986" s="486">
        <v>0</v>
      </c>
      <c r="K986" s="486">
        <v>0</v>
      </c>
      <c r="L986" s="486">
        <v>0</v>
      </c>
      <c r="M986" s="486">
        <v>0</v>
      </c>
      <c r="N986" s="486">
        <v>0</v>
      </c>
      <c r="O986" s="486">
        <v>0</v>
      </c>
      <c r="P986" s="485">
        <v>165</v>
      </c>
      <c r="Q986" s="485">
        <v>2006235</v>
      </c>
      <c r="R986" s="486">
        <v>0</v>
      </c>
      <c r="S986" s="486">
        <v>0</v>
      </c>
      <c r="T986" s="486">
        <v>0</v>
      </c>
      <c r="U986" s="486">
        <v>0</v>
      </c>
      <c r="V986" s="486">
        <v>0</v>
      </c>
      <c r="W986" s="485"/>
      <c r="X986" s="485"/>
      <c r="Y986" s="1"/>
    </row>
    <row r="987" spans="1:29" s="3" customFormat="1">
      <c r="A987" s="686">
        <f t="shared" si="150"/>
        <v>775</v>
      </c>
      <c r="B987" s="947" t="s">
        <v>291</v>
      </c>
      <c r="C987" s="485">
        <v>4000502</v>
      </c>
      <c r="D987" s="485">
        <v>1994267</v>
      </c>
      <c r="E987" s="485">
        <v>900000</v>
      </c>
      <c r="F987" s="486">
        <v>0</v>
      </c>
      <c r="G987" s="486">
        <v>0</v>
      </c>
      <c r="H987" s="486">
        <v>0</v>
      </c>
      <c r="I987" s="487">
        <v>1094267</v>
      </c>
      <c r="J987" s="486">
        <v>0</v>
      </c>
      <c r="K987" s="486">
        <v>0</v>
      </c>
      <c r="L987" s="486">
        <v>0</v>
      </c>
      <c r="M987" s="486">
        <v>0</v>
      </c>
      <c r="N987" s="486">
        <v>0</v>
      </c>
      <c r="O987" s="486">
        <v>0</v>
      </c>
      <c r="P987" s="485">
        <v>165</v>
      </c>
      <c r="Q987" s="485">
        <v>2006235</v>
      </c>
      <c r="R987" s="486">
        <v>0</v>
      </c>
      <c r="S987" s="486">
        <v>0</v>
      </c>
      <c r="T987" s="486">
        <v>0</v>
      </c>
      <c r="U987" s="486">
        <v>0</v>
      </c>
      <c r="V987" s="486">
        <v>0</v>
      </c>
      <c r="W987" s="485"/>
      <c r="X987" s="485"/>
      <c r="Y987" s="1"/>
    </row>
    <row r="988" spans="1:29" s="3" customFormat="1">
      <c r="A988" s="686">
        <f t="shared" si="150"/>
        <v>776</v>
      </c>
      <c r="B988" s="947" t="s">
        <v>292</v>
      </c>
      <c r="C988" s="485">
        <v>4000502</v>
      </c>
      <c r="D988" s="485">
        <v>1994267</v>
      </c>
      <c r="E988" s="485">
        <v>900000</v>
      </c>
      <c r="F988" s="486">
        <v>0</v>
      </c>
      <c r="G988" s="486">
        <v>0</v>
      </c>
      <c r="H988" s="486">
        <v>0</v>
      </c>
      <c r="I988" s="487">
        <v>1094267</v>
      </c>
      <c r="J988" s="486">
        <v>0</v>
      </c>
      <c r="K988" s="486">
        <v>0</v>
      </c>
      <c r="L988" s="486">
        <v>0</v>
      </c>
      <c r="M988" s="486">
        <v>0</v>
      </c>
      <c r="N988" s="486">
        <v>0</v>
      </c>
      <c r="O988" s="486">
        <v>0</v>
      </c>
      <c r="P988" s="485">
        <v>165</v>
      </c>
      <c r="Q988" s="485">
        <v>2006235</v>
      </c>
      <c r="R988" s="486">
        <v>0</v>
      </c>
      <c r="S988" s="486">
        <v>0</v>
      </c>
      <c r="T988" s="486">
        <v>0</v>
      </c>
      <c r="U988" s="486">
        <v>0</v>
      </c>
      <c r="V988" s="486">
        <v>0</v>
      </c>
      <c r="W988" s="485"/>
      <c r="X988" s="485"/>
      <c r="Y988" s="1"/>
    </row>
    <row r="989" spans="1:29" s="3" customFormat="1" ht="20.25" customHeight="1" thickBot="1">
      <c r="A989" s="686">
        <f t="shared" si="150"/>
        <v>777</v>
      </c>
      <c r="B989" s="923" t="s">
        <v>293</v>
      </c>
      <c r="C989" s="485">
        <v>17957563</v>
      </c>
      <c r="D989" s="485">
        <v>7148363</v>
      </c>
      <c r="E989" s="485">
        <v>900000</v>
      </c>
      <c r="F989" s="485">
        <v>3684196</v>
      </c>
      <c r="G989" s="485">
        <v>1469900</v>
      </c>
      <c r="H989" s="486">
        <v>0</v>
      </c>
      <c r="I989" s="487">
        <v>1094267</v>
      </c>
      <c r="J989" s="486">
        <v>0</v>
      </c>
      <c r="K989" s="486">
        <v>0</v>
      </c>
      <c r="L989" s="485">
        <v>1130</v>
      </c>
      <c r="M989" s="485">
        <v>7702080</v>
      </c>
      <c r="N989" s="486">
        <v>0</v>
      </c>
      <c r="O989" s="486">
        <v>0</v>
      </c>
      <c r="P989" s="485">
        <v>1500</v>
      </c>
      <c r="Q989" s="485">
        <v>600000</v>
      </c>
      <c r="R989" s="485">
        <v>12</v>
      </c>
      <c r="S989" s="485">
        <v>101640</v>
      </c>
      <c r="T989" s="485">
        <v>284</v>
      </c>
      <c r="U989" s="485">
        <v>2405480</v>
      </c>
      <c r="V989" s="486">
        <v>0</v>
      </c>
      <c r="W989" s="485"/>
      <c r="X989" s="485"/>
      <c r="Y989" s="1"/>
    </row>
    <row r="990" spans="1:29" s="3" customFormat="1" ht="13.5" thickBot="1">
      <c r="A990" s="1562" t="s">
        <v>282</v>
      </c>
      <c r="B990" s="1563"/>
      <c r="C990" s="485">
        <f t="shared" ref="C990:I990" si="151">SUM(C980:C989)</f>
        <v>125084644.3</v>
      </c>
      <c r="D990" s="485">
        <f t="shared" si="151"/>
        <v>49597483.299999997</v>
      </c>
      <c r="E990" s="485">
        <f t="shared" si="151"/>
        <v>9000000</v>
      </c>
      <c r="F990" s="485">
        <f t="shared" si="151"/>
        <v>21255676.300000001</v>
      </c>
      <c r="G990" s="485">
        <f t="shared" si="151"/>
        <v>8241505</v>
      </c>
      <c r="H990" s="486">
        <f t="shared" si="151"/>
        <v>0</v>
      </c>
      <c r="I990" s="485">
        <f t="shared" si="151"/>
        <v>11100302</v>
      </c>
      <c r="J990" s="486">
        <v>0</v>
      </c>
      <c r="K990" s="486">
        <v>0</v>
      </c>
      <c r="L990" s="485">
        <f>SUM(L980:L989)</f>
        <v>8714</v>
      </c>
      <c r="M990" s="485">
        <f>SUM(M980:M989)</f>
        <v>62210440</v>
      </c>
      <c r="N990" s="486">
        <v>0</v>
      </c>
      <c r="O990" s="486">
        <v>0</v>
      </c>
      <c r="P990" s="485">
        <f>SUM(P980:P989)</f>
        <v>8139</v>
      </c>
      <c r="Q990" s="485">
        <f>SUM(Q980:Q989)</f>
        <v>10769601</v>
      </c>
      <c r="R990" s="485">
        <v>12</v>
      </c>
      <c r="S990" s="485">
        <v>101640</v>
      </c>
      <c r="T990" s="485">
        <v>284</v>
      </c>
      <c r="U990" s="485">
        <v>2405480</v>
      </c>
      <c r="V990" s="486">
        <v>0</v>
      </c>
      <c r="W990" s="485"/>
      <c r="X990" s="485"/>
      <c r="Y990" s="1"/>
    </row>
    <row r="991" spans="1:29" s="7" customFormat="1" ht="16.5" customHeight="1">
      <c r="A991" s="490" t="s">
        <v>298</v>
      </c>
      <c r="B991" s="948"/>
      <c r="C991" s="492"/>
      <c r="D991" s="493"/>
      <c r="E991" s="853"/>
      <c r="F991" s="853"/>
      <c r="G991" s="853"/>
      <c r="H991" s="853"/>
      <c r="I991" s="853"/>
      <c r="J991" s="853"/>
      <c r="K991" s="853"/>
      <c r="L991" s="853"/>
      <c r="M991" s="853"/>
      <c r="N991" s="853"/>
      <c r="O991" s="853"/>
      <c r="P991" s="853"/>
      <c r="Q991" s="853"/>
      <c r="R991" s="853"/>
      <c r="S991" s="853"/>
      <c r="T991" s="853"/>
      <c r="U991" s="853"/>
      <c r="V991" s="853"/>
      <c r="W991" s="853"/>
      <c r="X991" s="854"/>
      <c r="Y991" s="9"/>
      <c r="Z991" s="8"/>
    </row>
    <row r="992" spans="1:29" s="57" customFormat="1" ht="16.5" customHeight="1">
      <c r="A992" s="687">
        <f>A987+1</f>
        <v>776</v>
      </c>
      <c r="B992" s="711" t="s">
        <v>294</v>
      </c>
      <c r="C992" s="284"/>
      <c r="D992" s="285"/>
      <c r="E992" s="51">
        <v>0</v>
      </c>
      <c r="F992" s="51">
        <v>0</v>
      </c>
      <c r="G992" s="51">
        <v>0</v>
      </c>
      <c r="H992" s="51">
        <v>0</v>
      </c>
      <c r="I992" s="51">
        <v>0</v>
      </c>
      <c r="J992" s="51">
        <v>0</v>
      </c>
      <c r="K992" s="51">
        <v>0</v>
      </c>
      <c r="L992" s="485">
        <v>622</v>
      </c>
      <c r="M992" s="51"/>
      <c r="N992" s="51">
        <v>0</v>
      </c>
      <c r="O992" s="51">
        <v>0</v>
      </c>
      <c r="P992" s="51">
        <v>0</v>
      </c>
      <c r="Q992" s="51">
        <v>0</v>
      </c>
      <c r="R992" s="51">
        <v>0</v>
      </c>
      <c r="S992" s="51">
        <v>0</v>
      </c>
      <c r="T992" s="51">
        <v>0</v>
      </c>
      <c r="U992" s="51">
        <v>0</v>
      </c>
      <c r="V992" s="51">
        <v>0</v>
      </c>
      <c r="W992" s="51"/>
      <c r="X992" s="51"/>
      <c r="Y992" s="496"/>
      <c r="Z992" s="497"/>
    </row>
    <row r="993" spans="1:31" s="57" customFormat="1" ht="16.5" customHeight="1">
      <c r="A993" s="688">
        <f>A992+1</f>
        <v>777</v>
      </c>
      <c r="B993" s="711" t="s">
        <v>295</v>
      </c>
      <c r="C993" s="284"/>
      <c r="D993" s="285"/>
      <c r="E993" s="51">
        <v>0</v>
      </c>
      <c r="F993" s="51">
        <v>0</v>
      </c>
      <c r="G993" s="51">
        <v>0</v>
      </c>
      <c r="H993" s="51">
        <v>0</v>
      </c>
      <c r="I993" s="51">
        <v>0</v>
      </c>
      <c r="J993" s="51">
        <v>0</v>
      </c>
      <c r="K993" s="51">
        <v>0</v>
      </c>
      <c r="L993" s="485">
        <v>831</v>
      </c>
      <c r="M993" s="51"/>
      <c r="N993" s="51">
        <v>0</v>
      </c>
      <c r="O993" s="51">
        <v>0</v>
      </c>
      <c r="P993" s="51">
        <v>0</v>
      </c>
      <c r="Q993" s="51">
        <v>0</v>
      </c>
      <c r="R993" s="51">
        <v>0</v>
      </c>
      <c r="S993" s="51">
        <v>0</v>
      </c>
      <c r="T993" s="51">
        <v>0</v>
      </c>
      <c r="U993" s="51">
        <v>0</v>
      </c>
      <c r="V993" s="51">
        <v>0</v>
      </c>
      <c r="W993" s="51"/>
      <c r="X993" s="51"/>
      <c r="Y993" s="496"/>
      <c r="Z993" s="497"/>
    </row>
    <row r="994" spans="1:31" s="57" customFormat="1" ht="16.5" customHeight="1">
      <c r="A994" s="688">
        <f>A993+1</f>
        <v>778</v>
      </c>
      <c r="B994" s="711" t="s">
        <v>296</v>
      </c>
      <c r="C994" s="284"/>
      <c r="D994" s="285"/>
      <c r="E994" s="51">
        <v>0</v>
      </c>
      <c r="F994" s="51">
        <v>0</v>
      </c>
      <c r="G994" s="51">
        <v>0</v>
      </c>
      <c r="H994" s="51">
        <v>0</v>
      </c>
      <c r="I994" s="51">
        <v>0</v>
      </c>
      <c r="J994" s="51">
        <v>0</v>
      </c>
      <c r="K994" s="51">
        <v>0</v>
      </c>
      <c r="L994" s="51">
        <v>0</v>
      </c>
      <c r="M994" s="51">
        <v>0</v>
      </c>
      <c r="N994" s="51">
        <v>0</v>
      </c>
      <c r="O994" s="51">
        <v>0</v>
      </c>
      <c r="P994" s="485">
        <v>1035.75</v>
      </c>
      <c r="Q994" s="51"/>
      <c r="R994" s="51">
        <v>0</v>
      </c>
      <c r="S994" s="51">
        <v>0</v>
      </c>
      <c r="T994" s="51">
        <v>0</v>
      </c>
      <c r="U994" s="51">
        <v>0</v>
      </c>
      <c r="V994" s="51">
        <v>0</v>
      </c>
      <c r="W994" s="51"/>
      <c r="X994" s="51"/>
      <c r="Y994" s="496"/>
      <c r="Z994" s="497"/>
    </row>
    <row r="995" spans="1:31" s="57" customFormat="1" ht="16.5" customHeight="1">
      <c r="A995" s="688">
        <f>A994+1</f>
        <v>779</v>
      </c>
      <c r="B995" s="711" t="s">
        <v>297</v>
      </c>
      <c r="C995" s="284"/>
      <c r="D995" s="285"/>
      <c r="E995" s="51">
        <v>0</v>
      </c>
      <c r="F995" s="51"/>
      <c r="G995" s="51">
        <v>0</v>
      </c>
      <c r="H995" s="51">
        <v>0</v>
      </c>
      <c r="I995" s="51">
        <v>0</v>
      </c>
      <c r="J995" s="51">
        <v>0</v>
      </c>
      <c r="K995" s="51">
        <v>0</v>
      </c>
      <c r="L995" s="51">
        <v>0</v>
      </c>
      <c r="M995" s="51">
        <v>0</v>
      </c>
      <c r="N995" s="51">
        <v>0</v>
      </c>
      <c r="O995" s="51">
        <v>0</v>
      </c>
      <c r="P995" s="51">
        <v>0</v>
      </c>
      <c r="Q995" s="51">
        <v>0</v>
      </c>
      <c r="R995" s="51">
        <v>0</v>
      </c>
      <c r="S995" s="51">
        <v>0</v>
      </c>
      <c r="T995" s="51">
        <v>0</v>
      </c>
      <c r="U995" s="51">
        <v>0</v>
      </c>
      <c r="V995" s="51">
        <v>0</v>
      </c>
      <c r="W995" s="51"/>
      <c r="X995" s="51"/>
      <c r="Y995" s="496"/>
      <c r="Z995" s="497"/>
    </row>
    <row r="996" spans="1:31" s="7" customFormat="1" ht="12.75">
      <c r="A996" s="1453" t="s">
        <v>518</v>
      </c>
      <c r="B996" s="1454"/>
      <c r="C996" s="285">
        <f>SUM(C992:C995)</f>
        <v>0</v>
      </c>
      <c r="D996" s="285">
        <f t="shared" ref="D996:X996" si="152">SUM(D992:D995)</f>
        <v>0</v>
      </c>
      <c r="E996" s="51">
        <f t="shared" si="152"/>
        <v>0</v>
      </c>
      <c r="F996" s="51">
        <f t="shared" si="152"/>
        <v>0</v>
      </c>
      <c r="G996" s="51">
        <f t="shared" si="152"/>
        <v>0</v>
      </c>
      <c r="H996" s="51">
        <f t="shared" si="152"/>
        <v>0</v>
      </c>
      <c r="I996" s="51">
        <f t="shared" si="152"/>
        <v>0</v>
      </c>
      <c r="J996" s="51">
        <f t="shared" si="152"/>
        <v>0</v>
      </c>
      <c r="K996" s="51">
        <f t="shared" si="152"/>
        <v>0</v>
      </c>
      <c r="L996" s="51">
        <f t="shared" si="152"/>
        <v>1453</v>
      </c>
      <c r="M996" s="51">
        <f t="shared" si="152"/>
        <v>0</v>
      </c>
      <c r="N996" s="51">
        <f t="shared" si="152"/>
        <v>0</v>
      </c>
      <c r="O996" s="51">
        <f t="shared" si="152"/>
        <v>0</v>
      </c>
      <c r="P996" s="51">
        <f t="shared" si="152"/>
        <v>1035.75</v>
      </c>
      <c r="Q996" s="51">
        <f t="shared" si="152"/>
        <v>0</v>
      </c>
      <c r="R996" s="51">
        <f t="shared" si="152"/>
        <v>0</v>
      </c>
      <c r="S996" s="51">
        <f t="shared" si="152"/>
        <v>0</v>
      </c>
      <c r="T996" s="51">
        <f t="shared" si="152"/>
        <v>0</v>
      </c>
      <c r="U996" s="51">
        <f t="shared" si="152"/>
        <v>0</v>
      </c>
      <c r="V996" s="51">
        <f t="shared" si="152"/>
        <v>0</v>
      </c>
      <c r="W996" s="51">
        <f t="shared" si="152"/>
        <v>0</v>
      </c>
      <c r="X996" s="51">
        <f t="shared" si="152"/>
        <v>0</v>
      </c>
      <c r="Y996" s="9"/>
      <c r="Z996" s="8"/>
      <c r="AA996" s="8"/>
      <c r="AB996" s="8"/>
    </row>
    <row r="997" spans="1:31" s="22" customFormat="1" ht="21" customHeight="1">
      <c r="A997" s="1479" t="s">
        <v>574</v>
      </c>
      <c r="B997" s="1479"/>
      <c r="C997" s="1479"/>
      <c r="D997" s="1452"/>
      <c r="E997" s="1452"/>
      <c r="F997" s="1452"/>
      <c r="G997" s="1452"/>
      <c r="H997" s="1452"/>
      <c r="I997" s="1452"/>
      <c r="J997" s="1452"/>
      <c r="K997" s="1452"/>
      <c r="L997" s="1452"/>
      <c r="M997" s="1452"/>
      <c r="N997" s="1452"/>
      <c r="O997" s="1452"/>
      <c r="P997" s="1452"/>
      <c r="Q997" s="1452"/>
      <c r="R997" s="1452"/>
      <c r="S997" s="1452"/>
      <c r="T997" s="1452"/>
      <c r="U997" s="1452"/>
      <c r="V997" s="1452"/>
      <c r="W997" s="1452"/>
      <c r="X997" s="1452"/>
      <c r="Y997" s="24"/>
      <c r="Z997" s="23"/>
      <c r="AA997" s="23"/>
      <c r="AB997" s="8"/>
      <c r="AC997" s="27"/>
    </row>
    <row r="998" spans="1:31" s="7" customFormat="1" ht="21" customHeight="1">
      <c r="A998" s="55">
        <f>A995+1</f>
        <v>780</v>
      </c>
      <c r="B998" s="712" t="s">
        <v>817</v>
      </c>
      <c r="C998" s="52">
        <f>D998+K998+M998+O998+Q998+S998+U998+V998+W998+X998</f>
        <v>337448.14</v>
      </c>
      <c r="D998" s="52">
        <f>SUM(E998:I998)</f>
        <v>337448.14</v>
      </c>
      <c r="E998" s="51">
        <f>324338.34+13109.8</f>
        <v>337448.14</v>
      </c>
      <c r="F998" s="51"/>
      <c r="G998" s="51"/>
      <c r="H998" s="51"/>
      <c r="I998" s="51"/>
      <c r="J998" s="51"/>
      <c r="K998" s="51"/>
      <c r="L998" s="52"/>
      <c r="M998" s="52"/>
      <c r="N998" s="51"/>
      <c r="O998" s="51"/>
      <c r="P998" s="69"/>
      <c r="Q998" s="52"/>
      <c r="R998" s="51"/>
      <c r="S998" s="51"/>
      <c r="T998" s="51"/>
      <c r="U998" s="51"/>
      <c r="V998" s="51"/>
      <c r="W998" s="51"/>
      <c r="X998" s="51"/>
      <c r="Y998" s="9" t="s">
        <v>893</v>
      </c>
      <c r="Z998" s="8"/>
      <c r="AA998" s="8"/>
      <c r="AB998" s="8"/>
      <c r="AC998" s="28"/>
    </row>
    <row r="999" spans="1:31" s="7" customFormat="1" ht="21" customHeight="1">
      <c r="A999" s="55">
        <f>A998+1</f>
        <v>781</v>
      </c>
      <c r="B999" s="712" t="s">
        <v>818</v>
      </c>
      <c r="C999" s="52">
        <f>D999+K999+M999+O999+Q999+S999+U999+V999+W999+X999</f>
        <v>354820.1</v>
      </c>
      <c r="D999" s="52">
        <f>SUM(E999:I999)</f>
        <v>354820.1</v>
      </c>
      <c r="E999" s="51">
        <f>338603.36+16216.74</f>
        <v>354820.1</v>
      </c>
      <c r="F999" s="51"/>
      <c r="G999" s="51"/>
      <c r="H999" s="51"/>
      <c r="I999" s="51"/>
      <c r="J999" s="51"/>
      <c r="K999" s="51"/>
      <c r="L999" s="69"/>
      <c r="M999" s="52"/>
      <c r="N999" s="51"/>
      <c r="O999" s="51"/>
      <c r="P999" s="69"/>
      <c r="Q999" s="52"/>
      <c r="R999" s="51"/>
      <c r="S999" s="51"/>
      <c r="T999" s="51"/>
      <c r="U999" s="51"/>
      <c r="V999" s="51"/>
      <c r="W999" s="51"/>
      <c r="X999" s="51"/>
      <c r="Y999" s="9" t="s">
        <v>893</v>
      </c>
      <c r="Z999" s="8"/>
      <c r="AA999" s="8"/>
      <c r="AB999" s="8"/>
      <c r="AC999" s="28"/>
    </row>
    <row r="1000" spans="1:31" s="7" customFormat="1" ht="21" customHeight="1">
      <c r="A1000" s="1475" t="s">
        <v>518</v>
      </c>
      <c r="B1000" s="1475"/>
      <c r="C1000" s="51">
        <f>SUM(C998:C999)</f>
        <v>692268.24</v>
      </c>
      <c r="D1000" s="51">
        <f t="shared" ref="D1000:X1000" si="153">SUM(D998:D999)</f>
        <v>692268.24</v>
      </c>
      <c r="E1000" s="51">
        <f t="shared" si="153"/>
        <v>692268.24</v>
      </c>
      <c r="F1000" s="51">
        <f t="shared" si="153"/>
        <v>0</v>
      </c>
      <c r="G1000" s="51">
        <f t="shared" si="153"/>
        <v>0</v>
      </c>
      <c r="H1000" s="51">
        <f t="shared" si="153"/>
        <v>0</v>
      </c>
      <c r="I1000" s="51">
        <f t="shared" si="153"/>
        <v>0</v>
      </c>
      <c r="J1000" s="51">
        <f t="shared" si="153"/>
        <v>0</v>
      </c>
      <c r="K1000" s="51">
        <f t="shared" si="153"/>
        <v>0</v>
      </c>
      <c r="L1000" s="51">
        <f t="shared" si="153"/>
        <v>0</v>
      </c>
      <c r="M1000" s="51">
        <f t="shared" si="153"/>
        <v>0</v>
      </c>
      <c r="N1000" s="51">
        <f t="shared" si="153"/>
        <v>0</v>
      </c>
      <c r="O1000" s="51">
        <f t="shared" si="153"/>
        <v>0</v>
      </c>
      <c r="P1000" s="51">
        <f t="shared" si="153"/>
        <v>0</v>
      </c>
      <c r="Q1000" s="51">
        <f t="shared" si="153"/>
        <v>0</v>
      </c>
      <c r="R1000" s="51">
        <f t="shared" si="153"/>
        <v>0</v>
      </c>
      <c r="S1000" s="51">
        <f t="shared" si="153"/>
        <v>0</v>
      </c>
      <c r="T1000" s="51">
        <f t="shared" si="153"/>
        <v>0</v>
      </c>
      <c r="U1000" s="51">
        <f t="shared" si="153"/>
        <v>0</v>
      </c>
      <c r="V1000" s="51">
        <f t="shared" si="153"/>
        <v>0</v>
      </c>
      <c r="W1000" s="51">
        <f t="shared" si="153"/>
        <v>0</v>
      </c>
      <c r="X1000" s="51">
        <f t="shared" si="153"/>
        <v>0</v>
      </c>
      <c r="Y1000" s="9"/>
      <c r="Z1000" s="8"/>
      <c r="AA1000" s="8"/>
      <c r="AB1000" s="8"/>
      <c r="AC1000" s="28"/>
      <c r="AE1000" s="28"/>
    </row>
    <row r="1001" spans="1:31" s="22" customFormat="1" ht="21" customHeight="1">
      <c r="A1001" s="1479" t="s">
        <v>575</v>
      </c>
      <c r="B1001" s="1479"/>
      <c r="C1001" s="1479"/>
      <c r="D1001" s="1452"/>
      <c r="E1001" s="1452"/>
      <c r="F1001" s="1452"/>
      <c r="G1001" s="1452"/>
      <c r="H1001" s="1452"/>
      <c r="I1001" s="1452"/>
      <c r="J1001" s="1452"/>
      <c r="K1001" s="1452"/>
      <c r="L1001" s="1452"/>
      <c r="M1001" s="1452"/>
      <c r="N1001" s="1452"/>
      <c r="O1001" s="1452"/>
      <c r="P1001" s="1452"/>
      <c r="Q1001" s="1452"/>
      <c r="R1001" s="1452"/>
      <c r="S1001" s="1452"/>
      <c r="T1001" s="1452"/>
      <c r="U1001" s="1452"/>
      <c r="V1001" s="1452"/>
      <c r="W1001" s="1452"/>
      <c r="X1001" s="1452"/>
      <c r="Y1001" s="24"/>
      <c r="Z1001" s="23"/>
      <c r="AB1001" s="8"/>
      <c r="AC1001" s="27"/>
    </row>
    <row r="1002" spans="1:31" s="7" customFormat="1" ht="21" customHeight="1">
      <c r="A1002" s="56">
        <f>A999+1</f>
        <v>782</v>
      </c>
      <c r="B1002" s="695" t="s">
        <v>819</v>
      </c>
      <c r="C1002" s="52">
        <f>D1002+K1002+M1002+O1002+Q1002+S1002+U1002+V1002+W1002+X1002</f>
        <v>4600149.76</v>
      </c>
      <c r="D1002" s="52">
        <f>SUM(E1002:I1002)</f>
        <v>4133801.96</v>
      </c>
      <c r="E1002" s="51"/>
      <c r="F1002" s="51">
        <v>3377722.86</v>
      </c>
      <c r="G1002" s="51">
        <v>756079.1</v>
      </c>
      <c r="H1002" s="60"/>
      <c r="I1002" s="60"/>
      <c r="J1002" s="60"/>
      <c r="K1002" s="60"/>
      <c r="L1002" s="70"/>
      <c r="M1002" s="52"/>
      <c r="N1002" s="60"/>
      <c r="O1002" s="60"/>
      <c r="P1002" s="51"/>
      <c r="Q1002" s="51"/>
      <c r="R1002" s="60"/>
      <c r="S1002" s="60"/>
      <c r="T1002" s="60"/>
      <c r="U1002" s="60"/>
      <c r="V1002" s="51">
        <f>306397.62+159950.18</f>
        <v>466347.8</v>
      </c>
      <c r="W1002" s="51"/>
      <c r="X1002" s="51"/>
      <c r="Y1002" s="9" t="s">
        <v>886</v>
      </c>
      <c r="Z1002" s="8"/>
      <c r="AB1002" s="8"/>
      <c r="AC1002" s="28"/>
    </row>
    <row r="1003" spans="1:31" s="7" customFormat="1">
      <c r="A1003" s="688">
        <f>A1002+1</f>
        <v>783</v>
      </c>
      <c r="B1003" s="949" t="s">
        <v>306</v>
      </c>
      <c r="C1003" s="284"/>
      <c r="D1003" s="285"/>
      <c r="E1003" s="51"/>
      <c r="F1003" s="855" t="s">
        <v>24</v>
      </c>
      <c r="G1003" s="855" t="s">
        <v>24</v>
      </c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 t="s">
        <v>24</v>
      </c>
      <c r="X1003" s="856"/>
      <c r="Y1003" s="9" t="s">
        <v>299</v>
      </c>
      <c r="Z1003" s="8"/>
    </row>
    <row r="1004" spans="1:31" s="7" customFormat="1">
      <c r="A1004" s="1121">
        <f>A1003+1</f>
        <v>784</v>
      </c>
      <c r="B1004" s="949" t="s">
        <v>307</v>
      </c>
      <c r="C1004" s="284"/>
      <c r="D1004" s="285"/>
      <c r="E1004" s="51"/>
      <c r="F1004" s="51" t="s">
        <v>24</v>
      </c>
      <c r="G1004" s="51"/>
      <c r="H1004" s="60"/>
      <c r="I1004" s="60"/>
      <c r="J1004" s="60"/>
      <c r="K1004" s="60"/>
      <c r="L1004" s="70">
        <v>1374</v>
      </c>
      <c r="M1004" s="52"/>
      <c r="N1004" s="60"/>
      <c r="O1004" s="60"/>
      <c r="P1004" s="51"/>
      <c r="Q1004" s="51"/>
      <c r="R1004" s="60"/>
      <c r="S1004" s="60"/>
      <c r="T1004" s="60"/>
      <c r="U1004" s="60"/>
      <c r="V1004" s="51"/>
      <c r="W1004" s="51" t="s">
        <v>24</v>
      </c>
      <c r="X1004" s="51"/>
      <c r="Y1004" s="9" t="s">
        <v>300</v>
      </c>
      <c r="Z1004" s="8"/>
    </row>
    <row r="1005" spans="1:31" s="7" customFormat="1">
      <c r="A1005" s="1121">
        <f t="shared" ref="A1005:A1018" si="154">A1004+1</f>
        <v>785</v>
      </c>
      <c r="B1005" s="949" t="s">
        <v>308</v>
      </c>
      <c r="C1005" s="284"/>
      <c r="D1005" s="285"/>
      <c r="E1005" s="51"/>
      <c r="F1005" s="857">
        <v>1380.748</v>
      </c>
      <c r="G1005" s="51"/>
      <c r="H1005" s="60"/>
      <c r="I1005" s="60"/>
      <c r="J1005" s="60"/>
      <c r="K1005" s="60"/>
      <c r="L1005" s="858">
        <v>1368</v>
      </c>
      <c r="M1005" s="859"/>
      <c r="N1005" s="60"/>
      <c r="O1005" s="60"/>
      <c r="P1005" s="859"/>
      <c r="Q1005" s="859"/>
      <c r="R1005" s="60"/>
      <c r="S1005" s="51"/>
      <c r="T1005" s="51"/>
      <c r="U1005" s="60"/>
      <c r="V1005" s="52"/>
      <c r="W1005" s="51" t="s">
        <v>24</v>
      </c>
      <c r="X1005" s="856"/>
      <c r="Y1005" s="9" t="s">
        <v>300</v>
      </c>
      <c r="Z1005" s="8"/>
    </row>
    <row r="1006" spans="1:31" s="7" customFormat="1">
      <c r="A1006" s="1121">
        <f t="shared" si="154"/>
        <v>786</v>
      </c>
      <c r="B1006" s="949" t="s">
        <v>309</v>
      </c>
      <c r="C1006" s="284"/>
      <c r="D1006" s="285"/>
      <c r="E1006" s="51"/>
      <c r="F1006" s="51"/>
      <c r="G1006" s="860" t="s">
        <v>24</v>
      </c>
      <c r="H1006" s="60"/>
      <c r="I1006" s="60"/>
      <c r="J1006" s="60"/>
      <c r="K1006" s="60"/>
      <c r="L1006" s="858">
        <v>400</v>
      </c>
      <c r="M1006" s="52"/>
      <c r="N1006" s="60"/>
      <c r="O1006" s="60"/>
      <c r="P1006" s="859"/>
      <c r="Q1006" s="52"/>
      <c r="R1006" s="60"/>
      <c r="S1006" s="60"/>
      <c r="T1006" s="60"/>
      <c r="U1006" s="51"/>
      <c r="V1006" s="52"/>
      <c r="W1006" s="51" t="s">
        <v>24</v>
      </c>
      <c r="X1006" s="856"/>
      <c r="Y1006" s="9" t="s">
        <v>301</v>
      </c>
      <c r="Z1006" s="8"/>
      <c r="AA1006" s="8"/>
      <c r="AB1006" s="8"/>
    </row>
    <row r="1007" spans="1:31" s="7" customFormat="1">
      <c r="A1007" s="1121">
        <f t="shared" si="154"/>
        <v>787</v>
      </c>
      <c r="B1007" s="949" t="s">
        <v>310</v>
      </c>
      <c r="C1007" s="284"/>
      <c r="D1007" s="285"/>
      <c r="E1007" s="51"/>
      <c r="F1007" s="51"/>
      <c r="G1007" s="51"/>
      <c r="H1007" s="60"/>
      <c r="I1007" s="60"/>
      <c r="J1007" s="60"/>
      <c r="K1007" s="60"/>
      <c r="L1007" s="859">
        <v>1379</v>
      </c>
      <c r="M1007" s="859"/>
      <c r="N1007" s="60"/>
      <c r="O1007" s="60"/>
      <c r="P1007" s="52">
        <v>3111</v>
      </c>
      <c r="Q1007" s="52"/>
      <c r="R1007" s="60"/>
      <c r="S1007" s="60"/>
      <c r="T1007" s="60"/>
      <c r="U1007" s="60"/>
      <c r="V1007" s="52"/>
      <c r="W1007" s="51"/>
      <c r="X1007" s="856"/>
      <c r="Y1007" s="506" t="s">
        <v>302</v>
      </c>
      <c r="Z1007" s="8"/>
    </row>
    <row r="1008" spans="1:31" s="7" customFormat="1">
      <c r="A1008" s="1121">
        <f t="shared" si="154"/>
        <v>788</v>
      </c>
      <c r="B1008" s="949" t="s">
        <v>311</v>
      </c>
      <c r="C1008" s="284"/>
      <c r="D1008" s="285"/>
      <c r="E1008" s="51"/>
      <c r="F1008" s="51"/>
      <c r="G1008" s="51"/>
      <c r="H1008" s="861" t="s">
        <v>24</v>
      </c>
      <c r="I1008" s="861" t="s">
        <v>24</v>
      </c>
      <c r="J1008" s="51"/>
      <c r="K1008" s="51"/>
      <c r="L1008" s="858">
        <v>1388</v>
      </c>
      <c r="M1008" s="859"/>
      <c r="N1008" s="60"/>
      <c r="O1008" s="60"/>
      <c r="P1008" s="52"/>
      <c r="Q1008" s="52"/>
      <c r="R1008" s="60"/>
      <c r="S1008" s="60"/>
      <c r="T1008" s="60"/>
      <c r="U1008" s="60"/>
      <c r="V1008" s="52"/>
      <c r="W1008" s="51" t="s">
        <v>24</v>
      </c>
      <c r="X1008" s="856"/>
      <c r="Y1008" s="9" t="s">
        <v>303</v>
      </c>
      <c r="Z1008" s="8"/>
    </row>
    <row r="1009" spans="1:31" s="7" customFormat="1">
      <c r="A1009" s="1121">
        <f t="shared" si="154"/>
        <v>789</v>
      </c>
      <c r="B1009" s="949" t="s">
        <v>312</v>
      </c>
      <c r="C1009" s="284"/>
      <c r="D1009" s="285"/>
      <c r="E1009" s="51"/>
      <c r="F1009" s="51"/>
      <c r="G1009" s="51"/>
      <c r="H1009" s="60"/>
      <c r="I1009" s="60"/>
      <c r="J1009" s="51"/>
      <c r="K1009" s="51"/>
      <c r="L1009" s="858">
        <v>950</v>
      </c>
      <c r="M1009" s="858">
        <v>2762.377</v>
      </c>
      <c r="N1009" s="60"/>
      <c r="O1009" s="60"/>
      <c r="P1009" s="789">
        <v>1501</v>
      </c>
      <c r="Q1009" s="789"/>
      <c r="R1009" s="60"/>
      <c r="S1009" s="60"/>
      <c r="T1009" s="60"/>
      <c r="U1009" s="60"/>
      <c r="V1009" s="52"/>
      <c r="W1009" s="51"/>
      <c r="X1009" s="856"/>
      <c r="Y1009" s="506" t="s">
        <v>302</v>
      </c>
      <c r="Z1009" s="8"/>
    </row>
    <row r="1010" spans="1:31" s="7" customFormat="1">
      <c r="A1010" s="1121">
        <f t="shared" si="154"/>
        <v>790</v>
      </c>
      <c r="B1010" s="949" t="s">
        <v>313</v>
      </c>
      <c r="C1010" s="285"/>
      <c r="D1010" s="285"/>
      <c r="E1010" s="51"/>
      <c r="F1010" s="51"/>
      <c r="G1010" s="51"/>
      <c r="H1010" s="51"/>
      <c r="I1010" s="51"/>
      <c r="J1010" s="51"/>
      <c r="K1010" s="51"/>
      <c r="L1010" s="857">
        <v>800</v>
      </c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856"/>
      <c r="Y1010" s="9"/>
      <c r="Z1010" s="8"/>
      <c r="AA1010" s="8"/>
      <c r="AB1010" s="8"/>
    </row>
    <row r="1011" spans="1:31" s="7" customFormat="1">
      <c r="A1011" s="1121">
        <f t="shared" si="154"/>
        <v>791</v>
      </c>
      <c r="B1011" s="949" t="s">
        <v>314</v>
      </c>
      <c r="C1011" s="658"/>
      <c r="D1011" s="658"/>
      <c r="E1011" s="60"/>
      <c r="F1011" s="60" t="s">
        <v>24</v>
      </c>
      <c r="G1011" s="60"/>
      <c r="H1011" s="60"/>
      <c r="I1011" s="60" t="s">
        <v>24</v>
      </c>
      <c r="J1011" s="60"/>
      <c r="K1011" s="60"/>
      <c r="L1011" s="60"/>
      <c r="M1011" s="60"/>
      <c r="N1011" s="60"/>
      <c r="O1011" s="60"/>
      <c r="P1011" s="60">
        <v>1849</v>
      </c>
      <c r="Q1011" s="60"/>
      <c r="R1011" s="60"/>
      <c r="S1011" s="60"/>
      <c r="T1011" s="60"/>
      <c r="U1011" s="60"/>
      <c r="V1011" s="60"/>
      <c r="W1011" s="60" t="s">
        <v>24</v>
      </c>
      <c r="X1011" s="862"/>
      <c r="Y1011" s="9" t="s">
        <v>304</v>
      </c>
      <c r="Z1011" s="8"/>
      <c r="AA1011" s="13"/>
      <c r="AB1011" s="13"/>
    </row>
    <row r="1012" spans="1:31" s="7" customFormat="1">
      <c r="A1012" s="1121">
        <f t="shared" si="154"/>
        <v>792</v>
      </c>
      <c r="B1012" s="949" t="s">
        <v>315</v>
      </c>
      <c r="C1012" s="657"/>
      <c r="D1012" s="657"/>
      <c r="E1012" s="61"/>
      <c r="F1012" s="863" t="s">
        <v>24</v>
      </c>
      <c r="G1012" s="863" t="s">
        <v>24</v>
      </c>
      <c r="H1012" s="61"/>
      <c r="I1012" s="61"/>
      <c r="J1012" s="61"/>
      <c r="K1012" s="61"/>
      <c r="L1012" s="61"/>
      <c r="M1012" s="61"/>
      <c r="N1012" s="61"/>
      <c r="O1012" s="61"/>
      <c r="P1012" s="864">
        <v>3164</v>
      </c>
      <c r="Q1012" s="864"/>
      <c r="R1012" s="61"/>
      <c r="S1012" s="61"/>
      <c r="T1012" s="61"/>
      <c r="U1012" s="61"/>
      <c r="V1012" s="61"/>
      <c r="W1012" s="61" t="s">
        <v>24</v>
      </c>
      <c r="X1012" s="865"/>
      <c r="Y1012" s="9" t="s">
        <v>299</v>
      </c>
      <c r="Z1012" s="8"/>
      <c r="AA1012" s="8"/>
      <c r="AB1012" s="8"/>
    </row>
    <row r="1013" spans="1:31" s="7" customFormat="1">
      <c r="A1013" s="1121">
        <f t="shared" si="154"/>
        <v>793</v>
      </c>
      <c r="B1013" s="949" t="s">
        <v>316</v>
      </c>
      <c r="C1013" s="162"/>
      <c r="D1013" s="284"/>
      <c r="E1013" s="52"/>
      <c r="F1013" s="52"/>
      <c r="G1013" s="866" t="s">
        <v>24</v>
      </c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789">
        <v>171.36</v>
      </c>
      <c r="U1013" s="52"/>
      <c r="V1013" s="52"/>
      <c r="W1013" s="52" t="s">
        <v>24</v>
      </c>
      <c r="X1013" s="867"/>
      <c r="Y1013" s="9" t="s">
        <v>301</v>
      </c>
      <c r="Z1013" s="8"/>
    </row>
    <row r="1014" spans="1:31" s="7" customFormat="1">
      <c r="A1014" s="1121">
        <f t="shared" si="154"/>
        <v>794</v>
      </c>
      <c r="B1014" s="949" t="s">
        <v>317</v>
      </c>
      <c r="C1014" s="158"/>
      <c r="D1014" s="284"/>
      <c r="E1014" s="52"/>
      <c r="F1014" s="52"/>
      <c r="G1014" s="52"/>
      <c r="H1014" s="52"/>
      <c r="I1014" s="52"/>
      <c r="J1014" s="52"/>
      <c r="K1014" s="52"/>
      <c r="L1014" s="789">
        <v>1860</v>
      </c>
      <c r="M1014" s="52">
        <v>2468.6950000000002</v>
      </c>
      <c r="N1014" s="52"/>
      <c r="O1014" s="52"/>
      <c r="P1014" s="789">
        <v>3369</v>
      </c>
      <c r="Q1014" s="52">
        <v>1023.938</v>
      </c>
      <c r="R1014" s="52"/>
      <c r="S1014" s="52"/>
      <c r="T1014" s="52"/>
      <c r="U1014" s="52"/>
      <c r="V1014" s="52"/>
      <c r="W1014" s="52"/>
      <c r="X1014" s="867"/>
      <c r="Y1014" s="9"/>
      <c r="Z1014" s="8"/>
    </row>
    <row r="1015" spans="1:31" s="518" customFormat="1">
      <c r="A1015" s="1121">
        <f t="shared" si="154"/>
        <v>795</v>
      </c>
      <c r="B1015" s="949" t="s">
        <v>318</v>
      </c>
      <c r="C1015" s="514"/>
      <c r="D1015" s="514"/>
      <c r="E1015" s="868"/>
      <c r="F1015" s="868"/>
      <c r="G1015" s="866" t="s">
        <v>24</v>
      </c>
      <c r="H1015" s="868"/>
      <c r="I1015" s="868"/>
      <c r="J1015" s="868"/>
      <c r="K1015" s="868"/>
      <c r="L1015" s="868"/>
      <c r="M1015" s="868"/>
      <c r="N1015" s="868"/>
      <c r="O1015" s="868"/>
      <c r="P1015" s="868"/>
      <c r="Q1015" s="868"/>
      <c r="R1015" s="868"/>
      <c r="S1015" s="868"/>
      <c r="T1015" s="869">
        <v>728.4</v>
      </c>
      <c r="U1015" s="868"/>
      <c r="V1015" s="868"/>
      <c r="W1015" s="788" t="s">
        <v>24</v>
      </c>
      <c r="X1015" s="870"/>
      <c r="Y1015" s="506" t="s">
        <v>301</v>
      </c>
    </row>
    <row r="1016" spans="1:31" s="518" customFormat="1">
      <c r="A1016" s="1121">
        <f t="shared" si="154"/>
        <v>796</v>
      </c>
      <c r="B1016" s="949" t="s">
        <v>319</v>
      </c>
      <c r="C1016" s="514"/>
      <c r="D1016" s="514"/>
      <c r="E1016" s="868"/>
      <c r="F1016" s="868"/>
      <c r="G1016" s="868"/>
      <c r="H1016" s="868"/>
      <c r="I1016" s="868"/>
      <c r="J1016" s="868"/>
      <c r="K1016" s="868"/>
      <c r="L1016" s="868"/>
      <c r="M1016" s="868"/>
      <c r="N1016" s="868"/>
      <c r="O1016" s="868"/>
      <c r="P1016" s="869">
        <v>2229.56</v>
      </c>
      <c r="Q1016" s="868"/>
      <c r="R1016" s="868"/>
      <c r="S1016" s="868"/>
      <c r="T1016" s="868"/>
      <c r="U1016" s="868"/>
      <c r="V1016" s="868"/>
      <c r="W1016" s="868"/>
      <c r="X1016" s="870"/>
      <c r="Y1016" s="506"/>
    </row>
    <row r="1017" spans="1:31" s="7" customFormat="1">
      <c r="A1017" s="1121">
        <f t="shared" si="154"/>
        <v>797</v>
      </c>
      <c r="B1017" s="949" t="s">
        <v>320</v>
      </c>
      <c r="C1017" s="284"/>
      <c r="D1017" s="285"/>
      <c r="E1017" s="51"/>
      <c r="F1017" s="51"/>
      <c r="G1017" s="51"/>
      <c r="H1017" s="60"/>
      <c r="I1017" s="60"/>
      <c r="J1017" s="60"/>
      <c r="K1017" s="60"/>
      <c r="L1017" s="859"/>
      <c r="M1017" s="859"/>
      <c r="N1017" s="60"/>
      <c r="O1017" s="60"/>
      <c r="P1017" s="52"/>
      <c r="Q1017" s="52"/>
      <c r="R1017" s="60"/>
      <c r="S1017" s="60"/>
      <c r="T1017" s="861" t="s">
        <v>24</v>
      </c>
      <c r="U1017" s="60"/>
      <c r="V1017" s="52"/>
      <c r="W1017" s="51"/>
      <c r="X1017" s="856"/>
      <c r="Y1017" s="9"/>
      <c r="Z1017" s="8"/>
    </row>
    <row r="1018" spans="1:31" s="518" customFormat="1" ht="19.5">
      <c r="A1018" s="1121">
        <f t="shared" si="154"/>
        <v>798</v>
      </c>
      <c r="B1018" s="911" t="s">
        <v>321</v>
      </c>
      <c r="C1018" s="519"/>
      <c r="D1018" s="519"/>
      <c r="E1018" s="871"/>
      <c r="F1018" s="868"/>
      <c r="G1018" s="869">
        <v>760.03300000000002</v>
      </c>
      <c r="H1018" s="868"/>
      <c r="I1018" s="868"/>
      <c r="J1018" s="868"/>
      <c r="K1018" s="868"/>
      <c r="L1018" s="868"/>
      <c r="M1018" s="868"/>
      <c r="N1018" s="868"/>
      <c r="O1018" s="868"/>
      <c r="P1018" s="872" t="s">
        <v>24</v>
      </c>
      <c r="Q1018" s="868"/>
      <c r="R1018" s="868"/>
      <c r="S1018" s="868"/>
      <c r="T1018" s="868"/>
      <c r="U1018" s="868"/>
      <c r="V1018" s="868"/>
      <c r="W1018" s="788" t="s">
        <v>24</v>
      </c>
      <c r="X1018" s="873"/>
      <c r="Y1018" s="506" t="s">
        <v>305</v>
      </c>
    </row>
    <row r="1019" spans="1:31" s="7" customFormat="1" ht="21" customHeight="1">
      <c r="A1019" s="1475" t="s">
        <v>518</v>
      </c>
      <c r="B1019" s="1475"/>
      <c r="C1019" s="51">
        <f>SUM(C1002:C1018)</f>
        <v>4600149.76</v>
      </c>
      <c r="D1019" s="51">
        <f t="shared" ref="D1019:X1019" si="155">SUM(D1002:D1002)</f>
        <v>4133801.96</v>
      </c>
      <c r="E1019" s="51">
        <f t="shared" si="155"/>
        <v>0</v>
      </c>
      <c r="F1019" s="51">
        <f t="shared" si="155"/>
        <v>3377722.86</v>
      </c>
      <c r="G1019" s="51">
        <f t="shared" si="155"/>
        <v>756079.1</v>
      </c>
      <c r="H1019" s="51">
        <f t="shared" si="155"/>
        <v>0</v>
      </c>
      <c r="I1019" s="51">
        <f t="shared" si="155"/>
        <v>0</v>
      </c>
      <c r="J1019" s="51">
        <f t="shared" si="155"/>
        <v>0</v>
      </c>
      <c r="K1019" s="51">
        <f t="shared" si="155"/>
        <v>0</v>
      </c>
      <c r="L1019" s="51">
        <f t="shared" si="155"/>
        <v>0</v>
      </c>
      <c r="M1019" s="51">
        <f t="shared" si="155"/>
        <v>0</v>
      </c>
      <c r="N1019" s="51">
        <f t="shared" si="155"/>
        <v>0</v>
      </c>
      <c r="O1019" s="51">
        <f t="shared" si="155"/>
        <v>0</v>
      </c>
      <c r="P1019" s="51">
        <f t="shared" si="155"/>
        <v>0</v>
      </c>
      <c r="Q1019" s="51">
        <f t="shared" si="155"/>
        <v>0</v>
      </c>
      <c r="R1019" s="51">
        <f t="shared" si="155"/>
        <v>0</v>
      </c>
      <c r="S1019" s="51">
        <f t="shared" si="155"/>
        <v>0</v>
      </c>
      <c r="T1019" s="51">
        <f t="shared" si="155"/>
        <v>0</v>
      </c>
      <c r="U1019" s="51">
        <f t="shared" si="155"/>
        <v>0</v>
      </c>
      <c r="V1019" s="51">
        <f t="shared" si="155"/>
        <v>466347.8</v>
      </c>
      <c r="W1019" s="51">
        <f t="shared" si="155"/>
        <v>0</v>
      </c>
      <c r="X1019" s="51">
        <f t="shared" si="155"/>
        <v>0</v>
      </c>
      <c r="Y1019" s="9"/>
      <c r="Z1019" s="8"/>
      <c r="AA1019" s="8"/>
      <c r="AB1019" s="8"/>
      <c r="AC1019" s="28"/>
      <c r="AE1019" s="28"/>
    </row>
    <row r="1020" spans="1:31" s="7" customFormat="1" ht="21" customHeight="1">
      <c r="A1020" s="1479" t="s">
        <v>576</v>
      </c>
      <c r="B1020" s="1479"/>
      <c r="C1020" s="60">
        <f t="shared" ref="C1020:X1020" si="156">+C1000+C1019</f>
        <v>5292418</v>
      </c>
      <c r="D1020" s="60">
        <f t="shared" si="156"/>
        <v>4826070.2</v>
      </c>
      <c r="E1020" s="60">
        <f t="shared" si="156"/>
        <v>692268.24</v>
      </c>
      <c r="F1020" s="60">
        <f t="shared" si="156"/>
        <v>3377722.86</v>
      </c>
      <c r="G1020" s="60">
        <f t="shared" si="156"/>
        <v>756079.1</v>
      </c>
      <c r="H1020" s="60">
        <f t="shared" si="156"/>
        <v>0</v>
      </c>
      <c r="I1020" s="60">
        <f t="shared" si="156"/>
        <v>0</v>
      </c>
      <c r="J1020" s="60">
        <f t="shared" si="156"/>
        <v>0</v>
      </c>
      <c r="K1020" s="60">
        <f t="shared" si="156"/>
        <v>0</v>
      </c>
      <c r="L1020" s="60">
        <f t="shared" si="156"/>
        <v>0</v>
      </c>
      <c r="M1020" s="60">
        <f t="shared" si="156"/>
        <v>0</v>
      </c>
      <c r="N1020" s="60">
        <f t="shared" si="156"/>
        <v>0</v>
      </c>
      <c r="O1020" s="60">
        <f t="shared" si="156"/>
        <v>0</v>
      </c>
      <c r="P1020" s="60">
        <f t="shared" si="156"/>
        <v>0</v>
      </c>
      <c r="Q1020" s="60">
        <f t="shared" si="156"/>
        <v>0</v>
      </c>
      <c r="R1020" s="60">
        <f t="shared" si="156"/>
        <v>0</v>
      </c>
      <c r="S1020" s="60">
        <f t="shared" si="156"/>
        <v>0</v>
      </c>
      <c r="T1020" s="60">
        <f t="shared" si="156"/>
        <v>0</v>
      </c>
      <c r="U1020" s="60">
        <f t="shared" si="156"/>
        <v>0</v>
      </c>
      <c r="V1020" s="60">
        <f t="shared" si="156"/>
        <v>466347.8</v>
      </c>
      <c r="W1020" s="60">
        <f t="shared" si="156"/>
        <v>0</v>
      </c>
      <c r="X1020" s="60">
        <f t="shared" si="156"/>
        <v>0</v>
      </c>
      <c r="Y1020" s="9"/>
      <c r="Z1020" s="8"/>
      <c r="AA1020" s="13"/>
      <c r="AB1020" s="8"/>
      <c r="AC1020" s="28"/>
    </row>
    <row r="1021" spans="1:31" s="7" customFormat="1" ht="18.75" customHeight="1">
      <c r="A1021" s="1487" t="s">
        <v>577</v>
      </c>
      <c r="B1021" s="1487"/>
      <c r="C1021" s="1487"/>
      <c r="D1021" s="1487"/>
      <c r="E1021" s="1487"/>
      <c r="F1021" s="1487"/>
      <c r="G1021" s="1487"/>
      <c r="H1021" s="1487"/>
      <c r="I1021" s="1487"/>
      <c r="J1021" s="1487"/>
      <c r="K1021" s="1487"/>
      <c r="L1021" s="1487"/>
      <c r="M1021" s="1487"/>
      <c r="N1021" s="1487"/>
      <c r="O1021" s="1487"/>
      <c r="P1021" s="1487"/>
      <c r="Q1021" s="1487"/>
      <c r="R1021" s="1487"/>
      <c r="S1021" s="1487"/>
      <c r="T1021" s="1487"/>
      <c r="U1021" s="1487"/>
      <c r="V1021" s="1487"/>
      <c r="W1021" s="1487"/>
      <c r="X1021" s="1487"/>
      <c r="Y1021" s="9"/>
      <c r="Z1021" s="8"/>
      <c r="AB1021" s="8"/>
      <c r="AC1021" s="28"/>
    </row>
    <row r="1022" spans="1:31" s="7" customFormat="1" ht="18.75" customHeight="1">
      <c r="A1022" s="1559" t="s">
        <v>579</v>
      </c>
      <c r="B1022" s="1559"/>
      <c r="C1022" s="1559"/>
      <c r="D1022" s="1452"/>
      <c r="E1022" s="1452"/>
      <c r="F1022" s="1452"/>
      <c r="G1022" s="1452"/>
      <c r="H1022" s="1452"/>
      <c r="I1022" s="1452"/>
      <c r="J1022" s="1452"/>
      <c r="K1022" s="1452"/>
      <c r="L1022" s="1452"/>
      <c r="M1022" s="1452"/>
      <c r="N1022" s="1452"/>
      <c r="O1022" s="1452"/>
      <c r="P1022" s="1452"/>
      <c r="Q1022" s="1452"/>
      <c r="R1022" s="1452"/>
      <c r="S1022" s="1452"/>
      <c r="T1022" s="1452"/>
      <c r="U1022" s="1452"/>
      <c r="V1022" s="1452"/>
      <c r="W1022" s="1452"/>
      <c r="X1022" s="1452"/>
      <c r="Y1022" s="9"/>
      <c r="Z1022" s="8"/>
      <c r="AB1022" s="8"/>
      <c r="AC1022" s="28"/>
    </row>
    <row r="1023" spans="1:31" s="7" customFormat="1" ht="18.75" customHeight="1">
      <c r="A1023" s="56">
        <f>A1018+1</f>
        <v>799</v>
      </c>
      <c r="B1023" s="950" t="s">
        <v>821</v>
      </c>
      <c r="C1023" s="52">
        <f>D1023+K1023+M1023+O1023+Q1023+S1023+U1023+V1023+W1023+X1023</f>
        <v>3490462</v>
      </c>
      <c r="D1023" s="52">
        <f>SUM(E1023:I1023)</f>
        <v>336802</v>
      </c>
      <c r="E1023" s="52">
        <v>336802</v>
      </c>
      <c r="F1023" s="61"/>
      <c r="G1023" s="61"/>
      <c r="H1023" s="61"/>
      <c r="I1023" s="61"/>
      <c r="J1023" s="61"/>
      <c r="K1023" s="61"/>
      <c r="L1023" s="61"/>
      <c r="M1023" s="52">
        <v>2139871</v>
      </c>
      <c r="N1023" s="61"/>
      <c r="O1023" s="61"/>
      <c r="P1023" s="61"/>
      <c r="Q1023" s="52">
        <v>1013789</v>
      </c>
      <c r="R1023" s="61"/>
      <c r="S1023" s="61"/>
      <c r="T1023" s="61"/>
      <c r="U1023" s="61"/>
      <c r="V1023" s="61"/>
      <c r="W1023" s="61"/>
      <c r="X1023" s="61"/>
      <c r="Y1023" s="9"/>
      <c r="Z1023" s="8"/>
      <c r="AB1023" s="8"/>
      <c r="AC1023" s="28"/>
    </row>
    <row r="1024" spans="1:31" s="7" customFormat="1" ht="18.75" customHeight="1">
      <c r="A1024" s="94" t="s">
        <v>518</v>
      </c>
      <c r="B1024" s="950"/>
      <c r="C1024" s="284">
        <f>SUM(C1023)</f>
        <v>3490462</v>
      </c>
      <c r="D1024" s="284">
        <f t="shared" ref="D1024:X1024" si="157">SUM(D1023)</f>
        <v>336802</v>
      </c>
      <c r="E1024" s="52">
        <f t="shared" si="157"/>
        <v>336802</v>
      </c>
      <c r="F1024" s="52">
        <f t="shared" si="157"/>
        <v>0</v>
      </c>
      <c r="G1024" s="52">
        <f t="shared" si="157"/>
        <v>0</v>
      </c>
      <c r="H1024" s="52">
        <f t="shared" si="157"/>
        <v>0</v>
      </c>
      <c r="I1024" s="52">
        <f t="shared" si="157"/>
        <v>0</v>
      </c>
      <c r="J1024" s="52">
        <f t="shared" si="157"/>
        <v>0</v>
      </c>
      <c r="K1024" s="52">
        <f t="shared" si="157"/>
        <v>0</v>
      </c>
      <c r="L1024" s="52">
        <f t="shared" si="157"/>
        <v>0</v>
      </c>
      <c r="M1024" s="52">
        <f t="shared" si="157"/>
        <v>2139871</v>
      </c>
      <c r="N1024" s="52">
        <f t="shared" si="157"/>
        <v>0</v>
      </c>
      <c r="O1024" s="52">
        <f t="shared" si="157"/>
        <v>0</v>
      </c>
      <c r="P1024" s="52">
        <f t="shared" si="157"/>
        <v>0</v>
      </c>
      <c r="Q1024" s="52">
        <f t="shared" si="157"/>
        <v>1013789</v>
      </c>
      <c r="R1024" s="52">
        <f t="shared" si="157"/>
        <v>0</v>
      </c>
      <c r="S1024" s="52">
        <f t="shared" si="157"/>
        <v>0</v>
      </c>
      <c r="T1024" s="52">
        <f t="shared" si="157"/>
        <v>0</v>
      </c>
      <c r="U1024" s="52">
        <f t="shared" si="157"/>
        <v>0</v>
      </c>
      <c r="V1024" s="52">
        <f t="shared" si="157"/>
        <v>0</v>
      </c>
      <c r="W1024" s="52">
        <f t="shared" si="157"/>
        <v>0</v>
      </c>
      <c r="X1024" s="52">
        <f t="shared" si="157"/>
        <v>0</v>
      </c>
      <c r="Y1024" s="9"/>
      <c r="Z1024" s="8"/>
      <c r="AB1024" s="8"/>
      <c r="AC1024" s="28"/>
    </row>
    <row r="1025" spans="1:31" s="7" customFormat="1" ht="18.75" customHeight="1">
      <c r="A1025" s="1485" t="s">
        <v>578</v>
      </c>
      <c r="B1025" s="1485"/>
      <c r="C1025" s="1485"/>
      <c r="D1025" s="1452"/>
      <c r="E1025" s="1452"/>
      <c r="F1025" s="1452"/>
      <c r="G1025" s="1452"/>
      <c r="H1025" s="1452"/>
      <c r="I1025" s="1452"/>
      <c r="J1025" s="1452"/>
      <c r="K1025" s="1452"/>
      <c r="L1025" s="1452"/>
      <c r="M1025" s="1452"/>
      <c r="N1025" s="1452"/>
      <c r="O1025" s="1452"/>
      <c r="P1025" s="1452"/>
      <c r="Q1025" s="1452"/>
      <c r="R1025" s="1452"/>
      <c r="S1025" s="1452"/>
      <c r="T1025" s="1452"/>
      <c r="U1025" s="1452"/>
      <c r="V1025" s="1452"/>
      <c r="W1025" s="1452"/>
      <c r="X1025" s="1452"/>
      <c r="Y1025" s="9"/>
      <c r="Z1025" s="8"/>
      <c r="AB1025" s="8"/>
      <c r="AC1025" s="28"/>
    </row>
    <row r="1026" spans="1:31" s="7" customFormat="1" ht="18.75" customHeight="1">
      <c r="A1026" s="55">
        <f>A1023+1</f>
        <v>800</v>
      </c>
      <c r="B1026" s="695" t="s">
        <v>820</v>
      </c>
      <c r="C1026" s="52">
        <f>D1026+K1026+M1026+O1026+Q1026+S1026+U1026+V1026+W1026+X1026</f>
        <v>4296966.46</v>
      </c>
      <c r="D1026" s="52">
        <f>SUM(E1026:I1026)</f>
        <v>484463.16</v>
      </c>
      <c r="E1026" s="51">
        <v>484463.16</v>
      </c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>
        <v>3812503.3</v>
      </c>
      <c r="R1026" s="51"/>
      <c r="S1026" s="51"/>
      <c r="T1026" s="51"/>
      <c r="U1026" s="51"/>
      <c r="V1026" s="51"/>
      <c r="W1026" s="52"/>
      <c r="X1026" s="52"/>
      <c r="Y1026" s="9"/>
      <c r="Z1026" s="8"/>
      <c r="AB1026" s="8"/>
      <c r="AC1026" s="28"/>
    </row>
    <row r="1027" spans="1:31" s="7" customFormat="1" ht="18.75" customHeight="1">
      <c r="A1027" s="1475" t="s">
        <v>518</v>
      </c>
      <c r="B1027" s="1475"/>
      <c r="C1027" s="51">
        <f>SUM(C1026:C1026)</f>
        <v>4296966.46</v>
      </c>
      <c r="D1027" s="51">
        <f t="shared" ref="D1027:X1027" si="158">SUM(D1026:D1026)</f>
        <v>484463.16</v>
      </c>
      <c r="E1027" s="51">
        <f t="shared" si="158"/>
        <v>484463.16</v>
      </c>
      <c r="F1027" s="51">
        <f t="shared" si="158"/>
        <v>0</v>
      </c>
      <c r="G1027" s="51">
        <f t="shared" si="158"/>
        <v>0</v>
      </c>
      <c r="H1027" s="51">
        <f t="shared" si="158"/>
        <v>0</v>
      </c>
      <c r="I1027" s="51">
        <f t="shared" si="158"/>
        <v>0</v>
      </c>
      <c r="J1027" s="51">
        <f t="shared" si="158"/>
        <v>0</v>
      </c>
      <c r="K1027" s="51">
        <f t="shared" si="158"/>
        <v>0</v>
      </c>
      <c r="L1027" s="51">
        <f t="shared" si="158"/>
        <v>0</v>
      </c>
      <c r="M1027" s="51">
        <f t="shared" si="158"/>
        <v>0</v>
      </c>
      <c r="N1027" s="51">
        <f t="shared" si="158"/>
        <v>0</v>
      </c>
      <c r="O1027" s="51">
        <f t="shared" si="158"/>
        <v>0</v>
      </c>
      <c r="P1027" s="51">
        <f t="shared" si="158"/>
        <v>0</v>
      </c>
      <c r="Q1027" s="51">
        <f t="shared" si="158"/>
        <v>3812503.3</v>
      </c>
      <c r="R1027" s="51">
        <f t="shared" si="158"/>
        <v>0</v>
      </c>
      <c r="S1027" s="51">
        <f t="shared" si="158"/>
        <v>0</v>
      </c>
      <c r="T1027" s="51">
        <f t="shared" si="158"/>
        <v>0</v>
      </c>
      <c r="U1027" s="51">
        <f t="shared" si="158"/>
        <v>0</v>
      </c>
      <c r="V1027" s="51">
        <f t="shared" si="158"/>
        <v>0</v>
      </c>
      <c r="W1027" s="51">
        <f t="shared" si="158"/>
        <v>0</v>
      </c>
      <c r="X1027" s="51">
        <f t="shared" si="158"/>
        <v>0</v>
      </c>
      <c r="Y1027" s="9"/>
      <c r="Z1027" s="8"/>
      <c r="AB1027" s="8"/>
      <c r="AC1027" s="28"/>
    </row>
    <row r="1028" spans="1:31" s="22" customFormat="1" ht="18.75" customHeight="1">
      <c r="A1028" s="1479" t="s">
        <v>580</v>
      </c>
      <c r="B1028" s="1479"/>
      <c r="C1028" s="1479"/>
      <c r="D1028" s="1452"/>
      <c r="E1028" s="1452"/>
      <c r="F1028" s="1452"/>
      <c r="G1028" s="1452"/>
      <c r="H1028" s="1452"/>
      <c r="I1028" s="1452"/>
      <c r="J1028" s="1452"/>
      <c r="K1028" s="1452"/>
      <c r="L1028" s="1452"/>
      <c r="M1028" s="1452"/>
      <c r="N1028" s="1452"/>
      <c r="O1028" s="1452"/>
      <c r="P1028" s="1452"/>
      <c r="Q1028" s="1452"/>
      <c r="R1028" s="1452"/>
      <c r="S1028" s="1452"/>
      <c r="T1028" s="1452"/>
      <c r="U1028" s="1452"/>
      <c r="V1028" s="1452"/>
      <c r="W1028" s="1452"/>
      <c r="X1028" s="1452"/>
      <c r="Y1028" s="24"/>
      <c r="Z1028" s="23"/>
      <c r="AA1028" s="23"/>
      <c r="AB1028" s="8"/>
      <c r="AC1028" s="27"/>
    </row>
    <row r="1029" spans="1:31" s="7" customFormat="1" ht="18.75" customHeight="1">
      <c r="A1029" s="55">
        <f>A1026+1</f>
        <v>801</v>
      </c>
      <c r="B1029" s="713" t="s">
        <v>822</v>
      </c>
      <c r="C1029" s="52">
        <f t="shared" ref="C1029:C1034" si="159">D1029+K1029+M1029+O1029+Q1029+S1029+U1029+V1029+W1029+X1029</f>
        <v>7705718.5999999996</v>
      </c>
      <c r="D1029" s="52">
        <f t="shared" ref="D1029:D1034" si="160">SUM(E1029:I1029)</f>
        <v>7705718.5999999996</v>
      </c>
      <c r="E1029" s="51"/>
      <c r="F1029" s="51">
        <v>5017360</v>
      </c>
      <c r="G1029" s="51">
        <v>894996.96</v>
      </c>
      <c r="H1029" s="51">
        <v>1793361.64</v>
      </c>
      <c r="I1029" s="51"/>
      <c r="J1029" s="51"/>
      <c r="K1029" s="51"/>
      <c r="L1029" s="69"/>
      <c r="M1029" s="52"/>
      <c r="N1029" s="51"/>
      <c r="O1029" s="51"/>
      <c r="P1029" s="51"/>
      <c r="Q1029" s="51"/>
      <c r="R1029" s="51"/>
      <c r="S1029" s="51"/>
      <c r="T1029" s="51"/>
      <c r="U1029" s="51"/>
      <c r="V1029" s="51"/>
      <c r="W1029" s="52"/>
      <c r="X1029" s="52"/>
      <c r="Y1029" s="9"/>
      <c r="Z1029" s="8"/>
      <c r="AB1029" s="8"/>
      <c r="AC1029" s="28"/>
    </row>
    <row r="1030" spans="1:31" s="7" customFormat="1" ht="18.75" customHeight="1">
      <c r="A1030" s="55">
        <f>A1029+1</f>
        <v>802</v>
      </c>
      <c r="B1030" s="695" t="s">
        <v>823</v>
      </c>
      <c r="C1030" s="52">
        <f t="shared" si="159"/>
        <v>3778921.68</v>
      </c>
      <c r="D1030" s="52">
        <f t="shared" si="160"/>
        <v>3778921.68</v>
      </c>
      <c r="E1030" s="51">
        <v>508288.54</v>
      </c>
      <c r="F1030" s="51">
        <v>2110938.58</v>
      </c>
      <c r="G1030" s="51">
        <v>397414.56</v>
      </c>
      <c r="H1030" s="51">
        <v>523632.08</v>
      </c>
      <c r="I1030" s="51">
        <v>238647.92</v>
      </c>
      <c r="J1030" s="51"/>
      <c r="K1030" s="51"/>
      <c r="L1030" s="69"/>
      <c r="M1030" s="52"/>
      <c r="N1030" s="51"/>
      <c r="O1030" s="51"/>
      <c r="P1030" s="51"/>
      <c r="Q1030" s="52"/>
      <c r="R1030" s="51"/>
      <c r="S1030" s="51"/>
      <c r="T1030" s="51"/>
      <c r="U1030" s="51"/>
      <c r="V1030" s="51"/>
      <c r="W1030" s="52"/>
      <c r="X1030" s="52"/>
      <c r="Y1030" s="9"/>
      <c r="Z1030" s="8"/>
      <c r="AB1030" s="8"/>
      <c r="AC1030" s="28"/>
    </row>
    <row r="1031" spans="1:31" s="7" customFormat="1" ht="18.75" customHeight="1">
      <c r="A1031" s="55">
        <f>A1030+1</f>
        <v>803</v>
      </c>
      <c r="B1031" s="695" t="s">
        <v>824</v>
      </c>
      <c r="C1031" s="52">
        <f t="shared" si="159"/>
        <v>2708793.8400000003</v>
      </c>
      <c r="D1031" s="52">
        <f t="shared" si="160"/>
        <v>2708793.8400000003</v>
      </c>
      <c r="E1031" s="51">
        <v>341728</v>
      </c>
      <c r="F1031" s="51">
        <v>1555677.78</v>
      </c>
      <c r="G1031" s="51">
        <v>321893.38</v>
      </c>
      <c r="H1031" s="51">
        <v>315784.52</v>
      </c>
      <c r="I1031" s="51">
        <v>173710.16</v>
      </c>
      <c r="J1031" s="51"/>
      <c r="K1031" s="51"/>
      <c r="L1031" s="69"/>
      <c r="M1031" s="52"/>
      <c r="N1031" s="51"/>
      <c r="O1031" s="51"/>
      <c r="P1031" s="51"/>
      <c r="Q1031" s="52"/>
      <c r="R1031" s="51"/>
      <c r="S1031" s="51"/>
      <c r="T1031" s="51"/>
      <c r="U1031" s="51"/>
      <c r="V1031" s="51"/>
      <c r="W1031" s="52"/>
      <c r="X1031" s="52"/>
      <c r="Y1031" s="9"/>
      <c r="Z1031" s="8"/>
      <c r="AB1031" s="8"/>
      <c r="AC1031" s="28"/>
    </row>
    <row r="1032" spans="1:31" s="7" customFormat="1" ht="18.75" customHeight="1">
      <c r="A1032" s="55">
        <f>A1031+1</f>
        <v>804</v>
      </c>
      <c r="B1032" s="695" t="s">
        <v>825</v>
      </c>
      <c r="C1032" s="52">
        <f t="shared" si="159"/>
        <v>2754652.18</v>
      </c>
      <c r="D1032" s="52">
        <f t="shared" si="160"/>
        <v>2754652.18</v>
      </c>
      <c r="E1032" s="51">
        <v>387586.34</v>
      </c>
      <c r="F1032" s="51">
        <v>1555677.78</v>
      </c>
      <c r="G1032" s="51">
        <v>321893.38</v>
      </c>
      <c r="H1032" s="51">
        <v>315784.52</v>
      </c>
      <c r="I1032" s="51">
        <v>173710.16</v>
      </c>
      <c r="J1032" s="51"/>
      <c r="K1032" s="51"/>
      <c r="L1032" s="69"/>
      <c r="M1032" s="52"/>
      <c r="N1032" s="51"/>
      <c r="O1032" s="51"/>
      <c r="P1032" s="51"/>
      <c r="Q1032" s="52"/>
      <c r="R1032" s="51"/>
      <c r="S1032" s="51"/>
      <c r="T1032" s="51"/>
      <c r="U1032" s="51"/>
      <c r="V1032" s="51"/>
      <c r="W1032" s="52"/>
      <c r="X1032" s="52"/>
      <c r="Y1032" s="9"/>
      <c r="Z1032" s="8"/>
      <c r="AB1032" s="8"/>
      <c r="AC1032" s="28"/>
    </row>
    <row r="1033" spans="1:31" s="7" customFormat="1" ht="18.75" customHeight="1">
      <c r="A1033" s="55">
        <f>A1032+1</f>
        <v>805</v>
      </c>
      <c r="B1033" s="695" t="s">
        <v>826</v>
      </c>
      <c r="C1033" s="52">
        <f t="shared" si="159"/>
        <v>3737954.58</v>
      </c>
      <c r="D1033" s="52">
        <f t="shared" si="160"/>
        <v>3737954.58</v>
      </c>
      <c r="E1033" s="51">
        <v>458313.18</v>
      </c>
      <c r="F1033" s="51">
        <v>2110946.84</v>
      </c>
      <c r="G1033" s="51">
        <v>397414.56</v>
      </c>
      <c r="H1033" s="51">
        <v>532632.07999999996</v>
      </c>
      <c r="I1033" s="51">
        <v>238647.92</v>
      </c>
      <c r="J1033" s="51"/>
      <c r="K1033" s="51"/>
      <c r="L1033" s="69"/>
      <c r="M1033" s="52"/>
      <c r="N1033" s="51"/>
      <c r="O1033" s="51"/>
      <c r="P1033" s="51"/>
      <c r="Q1033" s="52"/>
      <c r="R1033" s="51"/>
      <c r="S1033" s="51"/>
      <c r="T1033" s="51"/>
      <c r="U1033" s="51"/>
      <c r="V1033" s="51"/>
      <c r="W1033" s="52"/>
      <c r="X1033" s="52"/>
      <c r="Y1033" s="9"/>
      <c r="Z1033" s="8"/>
      <c r="AB1033" s="8"/>
      <c r="AC1033" s="28"/>
    </row>
    <row r="1034" spans="1:31" s="7" customFormat="1" ht="18.75" customHeight="1">
      <c r="A1034" s="55">
        <f>A1033+1</f>
        <v>806</v>
      </c>
      <c r="B1034" s="695" t="s">
        <v>827</v>
      </c>
      <c r="C1034" s="52">
        <f t="shared" si="159"/>
        <v>3683820.76</v>
      </c>
      <c r="D1034" s="52">
        <f t="shared" si="160"/>
        <v>3683820.76</v>
      </c>
      <c r="E1034" s="51">
        <v>452255.06</v>
      </c>
      <c r="F1034" s="51">
        <v>2071871.14</v>
      </c>
      <c r="G1034" s="51">
        <v>397414.56</v>
      </c>
      <c r="H1034" s="51">
        <v>523632.08</v>
      </c>
      <c r="I1034" s="51">
        <v>238647.92</v>
      </c>
      <c r="J1034" s="51"/>
      <c r="K1034" s="51"/>
      <c r="L1034" s="69"/>
      <c r="M1034" s="52"/>
      <c r="N1034" s="51"/>
      <c r="O1034" s="51"/>
      <c r="P1034" s="51"/>
      <c r="Q1034" s="52"/>
      <c r="R1034" s="51"/>
      <c r="S1034" s="51"/>
      <c r="T1034" s="51"/>
      <c r="U1034" s="51"/>
      <c r="V1034" s="51"/>
      <c r="W1034" s="52"/>
      <c r="X1034" s="52"/>
      <c r="Y1034" s="9"/>
      <c r="Z1034" s="8"/>
      <c r="AB1034" s="8"/>
      <c r="AC1034" s="28"/>
    </row>
    <row r="1035" spans="1:31" s="7" customFormat="1" ht="18.75" customHeight="1">
      <c r="A1035" s="1475" t="s">
        <v>518</v>
      </c>
      <c r="B1035" s="1475"/>
      <c r="C1035" s="51">
        <f t="shared" ref="C1035:X1035" si="161">SUM(C1029:C1034)</f>
        <v>24369861.640000001</v>
      </c>
      <c r="D1035" s="51">
        <f t="shared" si="161"/>
        <v>24369861.640000001</v>
      </c>
      <c r="E1035" s="51">
        <f t="shared" si="161"/>
        <v>2148171.12</v>
      </c>
      <c r="F1035" s="51">
        <f t="shared" si="161"/>
        <v>14422472.119999999</v>
      </c>
      <c r="G1035" s="51">
        <f t="shared" si="161"/>
        <v>2731027.4</v>
      </c>
      <c r="H1035" s="51">
        <f t="shared" si="161"/>
        <v>4004826.92</v>
      </c>
      <c r="I1035" s="51">
        <f t="shared" si="161"/>
        <v>1063364.08</v>
      </c>
      <c r="J1035" s="51">
        <f t="shared" si="161"/>
        <v>0</v>
      </c>
      <c r="K1035" s="51">
        <f t="shared" si="161"/>
        <v>0</v>
      </c>
      <c r="L1035" s="51">
        <f t="shared" si="161"/>
        <v>0</v>
      </c>
      <c r="M1035" s="51">
        <f t="shared" si="161"/>
        <v>0</v>
      </c>
      <c r="N1035" s="51">
        <f t="shared" si="161"/>
        <v>0</v>
      </c>
      <c r="O1035" s="51">
        <f t="shared" si="161"/>
        <v>0</v>
      </c>
      <c r="P1035" s="51">
        <f t="shared" si="161"/>
        <v>0</v>
      </c>
      <c r="Q1035" s="51">
        <f t="shared" si="161"/>
        <v>0</v>
      </c>
      <c r="R1035" s="51">
        <f t="shared" si="161"/>
        <v>0</v>
      </c>
      <c r="S1035" s="51">
        <f t="shared" si="161"/>
        <v>0</v>
      </c>
      <c r="T1035" s="51">
        <f t="shared" si="161"/>
        <v>0</v>
      </c>
      <c r="U1035" s="51">
        <f t="shared" si="161"/>
        <v>0</v>
      </c>
      <c r="V1035" s="51">
        <f t="shared" si="161"/>
        <v>0</v>
      </c>
      <c r="W1035" s="51">
        <f t="shared" si="161"/>
        <v>0</v>
      </c>
      <c r="X1035" s="51">
        <f t="shared" si="161"/>
        <v>0</v>
      </c>
      <c r="Y1035" s="9"/>
      <c r="Z1035" s="8"/>
      <c r="AA1035" s="8"/>
      <c r="AB1035" s="8"/>
      <c r="AC1035" s="28"/>
      <c r="AE1035" s="28"/>
    </row>
    <row r="1036" spans="1:31" s="22" customFormat="1" ht="18.75" customHeight="1">
      <c r="A1036" s="1479" t="s">
        <v>581</v>
      </c>
      <c r="B1036" s="1479"/>
      <c r="C1036" s="1479"/>
      <c r="D1036" s="1452"/>
      <c r="E1036" s="1452"/>
      <c r="F1036" s="1452"/>
      <c r="G1036" s="1452"/>
      <c r="H1036" s="1452"/>
      <c r="I1036" s="1452"/>
      <c r="J1036" s="1452"/>
      <c r="K1036" s="1452"/>
      <c r="L1036" s="1452"/>
      <c r="M1036" s="1452"/>
      <c r="N1036" s="1452"/>
      <c r="O1036" s="1452"/>
      <c r="P1036" s="1452"/>
      <c r="Q1036" s="1452"/>
      <c r="R1036" s="1452"/>
      <c r="S1036" s="1452"/>
      <c r="T1036" s="1452"/>
      <c r="U1036" s="1452"/>
      <c r="V1036" s="1452"/>
      <c r="W1036" s="1452"/>
      <c r="X1036" s="1452"/>
      <c r="Y1036" s="24"/>
      <c r="Z1036" s="23"/>
      <c r="AB1036" s="8"/>
      <c r="AC1036" s="27"/>
    </row>
    <row r="1037" spans="1:31" s="7" customFormat="1" ht="18.75" customHeight="1">
      <c r="A1037" s="55">
        <f>A1034+1</f>
        <v>807</v>
      </c>
      <c r="B1037" s="695" t="s">
        <v>828</v>
      </c>
      <c r="C1037" s="52">
        <f>D1037+K1037+M1037+O1037+Q1037+S1037+U1037+V1037+W1037+X1037</f>
        <v>4643016.7799999993</v>
      </c>
      <c r="D1037" s="52">
        <f>SUM(E1037:I1037)</f>
        <v>4643016.7799999993</v>
      </c>
      <c r="E1037" s="51">
        <v>667346.64</v>
      </c>
      <c r="F1037" s="51">
        <v>2917253.8</v>
      </c>
      <c r="G1037" s="51">
        <v>395164.3</v>
      </c>
      <c r="H1037" s="51">
        <v>663252.04</v>
      </c>
      <c r="I1037" s="51"/>
      <c r="J1037" s="51"/>
      <c r="K1037" s="51"/>
      <c r="L1037" s="51"/>
      <c r="M1037" s="52"/>
      <c r="N1037" s="69"/>
      <c r="O1037" s="69"/>
      <c r="P1037" s="69"/>
      <c r="Q1037" s="52"/>
      <c r="R1037" s="51"/>
      <c r="S1037" s="51"/>
      <c r="T1037" s="51"/>
      <c r="U1037" s="51"/>
      <c r="V1037" s="51"/>
      <c r="W1037" s="51"/>
      <c r="X1037" s="51"/>
      <c r="Y1037" s="9"/>
      <c r="Z1037" s="8"/>
      <c r="AA1037" s="8"/>
      <c r="AB1037" s="8"/>
      <c r="AC1037" s="28"/>
    </row>
    <row r="1038" spans="1:31" s="7" customFormat="1" ht="18.75" customHeight="1">
      <c r="A1038" s="55">
        <f>A1037+1</f>
        <v>808</v>
      </c>
      <c r="B1038" s="695" t="s">
        <v>829</v>
      </c>
      <c r="C1038" s="52">
        <f>D1038+K1038+M1038+O1038+Q1038+S1038+U1038+V1038+W1038+X1038</f>
        <v>4643016.8</v>
      </c>
      <c r="D1038" s="52">
        <f>SUM(E1038:I1038)</f>
        <v>4643016.8</v>
      </c>
      <c r="E1038" s="51">
        <v>667346.64</v>
      </c>
      <c r="F1038" s="51">
        <v>2917253.82</v>
      </c>
      <c r="G1038" s="51">
        <v>395164.3</v>
      </c>
      <c r="H1038" s="51">
        <v>663252.04</v>
      </c>
      <c r="I1038" s="51"/>
      <c r="J1038" s="51"/>
      <c r="K1038" s="51"/>
      <c r="L1038" s="51"/>
      <c r="M1038" s="51"/>
      <c r="N1038" s="69"/>
      <c r="O1038" s="69"/>
      <c r="P1038" s="69"/>
      <c r="Q1038" s="52"/>
      <c r="R1038" s="51"/>
      <c r="S1038" s="51"/>
      <c r="T1038" s="51"/>
      <c r="U1038" s="51"/>
      <c r="V1038" s="51"/>
      <c r="W1038" s="51"/>
      <c r="X1038" s="51"/>
      <c r="Y1038" s="9"/>
      <c r="Z1038" s="8"/>
      <c r="AA1038" s="8"/>
      <c r="AB1038" s="8"/>
      <c r="AC1038" s="28"/>
    </row>
    <row r="1039" spans="1:31" s="7" customFormat="1" ht="18.75" customHeight="1">
      <c r="A1039" s="55">
        <f>A1038+1</f>
        <v>809</v>
      </c>
      <c r="B1039" s="695" t="s">
        <v>830</v>
      </c>
      <c r="C1039" s="52">
        <f>D1039+K1039+M1039+O1039+Q1039+S1039+U1039+V1039+W1039+X1039</f>
        <v>4643016.8</v>
      </c>
      <c r="D1039" s="52">
        <f>SUM(E1039:I1039)</f>
        <v>4643016.8</v>
      </c>
      <c r="E1039" s="51">
        <v>667346.64</v>
      </c>
      <c r="F1039" s="51">
        <v>2917253.82</v>
      </c>
      <c r="G1039" s="51">
        <v>395164.3</v>
      </c>
      <c r="H1039" s="51">
        <v>663252.04</v>
      </c>
      <c r="I1039" s="51"/>
      <c r="J1039" s="51"/>
      <c r="K1039" s="51"/>
      <c r="L1039" s="51"/>
      <c r="M1039" s="51"/>
      <c r="N1039" s="69"/>
      <c r="O1039" s="69"/>
      <c r="P1039" s="69"/>
      <c r="Q1039" s="52"/>
      <c r="R1039" s="51"/>
      <c r="S1039" s="51"/>
      <c r="T1039" s="51"/>
      <c r="U1039" s="51"/>
      <c r="V1039" s="51"/>
      <c r="W1039" s="51"/>
      <c r="X1039" s="51"/>
      <c r="Y1039" s="9"/>
      <c r="Z1039" s="8"/>
      <c r="AA1039" s="8"/>
      <c r="AB1039" s="8"/>
      <c r="AC1039" s="28"/>
    </row>
    <row r="1040" spans="1:31" s="7" customFormat="1" ht="18.75" customHeight="1">
      <c r="A1040" s="55">
        <f>A1039+1</f>
        <v>810</v>
      </c>
      <c r="B1040" s="695" t="s">
        <v>831</v>
      </c>
      <c r="C1040" s="52">
        <f>D1040+K1040+M1040+O1040+Q1040+S1040+U1040+V1040+W1040+X1040</f>
        <v>4643016.8</v>
      </c>
      <c r="D1040" s="52">
        <f>SUM(E1040:I1040)</f>
        <v>4643016.8</v>
      </c>
      <c r="E1040" s="51">
        <v>667346.64</v>
      </c>
      <c r="F1040" s="51">
        <v>2917253.82</v>
      </c>
      <c r="G1040" s="51">
        <v>395164.3</v>
      </c>
      <c r="H1040" s="51">
        <v>663252.04</v>
      </c>
      <c r="I1040" s="51"/>
      <c r="J1040" s="51"/>
      <c r="K1040" s="51"/>
      <c r="L1040" s="51"/>
      <c r="M1040" s="51"/>
      <c r="N1040" s="69"/>
      <c r="O1040" s="69"/>
      <c r="P1040" s="69"/>
      <c r="Q1040" s="52"/>
      <c r="R1040" s="51"/>
      <c r="S1040" s="51"/>
      <c r="T1040" s="51"/>
      <c r="U1040" s="51"/>
      <c r="V1040" s="51"/>
      <c r="W1040" s="51"/>
      <c r="X1040" s="51"/>
      <c r="Y1040" s="9"/>
      <c r="Z1040" s="8"/>
      <c r="AA1040" s="8"/>
      <c r="AB1040" s="8"/>
      <c r="AC1040" s="28"/>
    </row>
    <row r="1041" spans="1:31" s="7" customFormat="1" ht="18.75" customHeight="1">
      <c r="A1041" s="688"/>
      <c r="B1041" s="951" t="s">
        <v>1433</v>
      </c>
      <c r="C1041" s="52"/>
      <c r="D1041" s="52"/>
      <c r="E1041" s="51"/>
      <c r="F1041" s="51"/>
      <c r="G1041" s="51"/>
      <c r="H1041" s="51"/>
      <c r="I1041" s="51"/>
      <c r="J1041" s="51"/>
      <c r="K1041" s="51"/>
      <c r="L1041" s="51"/>
      <c r="M1041" s="51"/>
      <c r="N1041" s="69"/>
      <c r="O1041" s="69"/>
      <c r="P1041" s="1122"/>
      <c r="Q1041" s="970"/>
      <c r="R1041" s="51"/>
      <c r="S1041" s="51"/>
      <c r="T1041" s="51"/>
      <c r="U1041" s="51"/>
      <c r="V1041" s="51"/>
      <c r="W1041" s="51"/>
      <c r="X1041" s="51"/>
      <c r="Y1041" s="9"/>
      <c r="Z1041" s="8"/>
      <c r="AA1041" s="8"/>
      <c r="AB1041" s="8"/>
      <c r="AC1041" s="28"/>
    </row>
    <row r="1042" spans="1:31" s="7" customFormat="1" ht="18.75" customHeight="1">
      <c r="A1042" s="688"/>
      <c r="B1042" s="951" t="s">
        <v>1434</v>
      </c>
      <c r="C1042" s="52"/>
      <c r="D1042" s="52"/>
      <c r="E1042" s="51"/>
      <c r="F1042" s="51"/>
      <c r="G1042" s="51"/>
      <c r="H1042" s="51"/>
      <c r="I1042" s="51"/>
      <c r="J1042" s="51"/>
      <c r="K1042" s="51"/>
      <c r="L1042" s="51"/>
      <c r="M1042" s="51"/>
      <c r="N1042" s="69"/>
      <c r="O1042" s="69"/>
      <c r="P1042" s="1122"/>
      <c r="Q1042" s="970"/>
      <c r="R1042" s="51"/>
      <c r="S1042" s="51"/>
      <c r="T1042" s="51"/>
      <c r="U1042" s="51"/>
      <c r="V1042" s="51"/>
      <c r="W1042" s="51"/>
      <c r="X1042" s="51"/>
      <c r="Y1042" s="9"/>
      <c r="Z1042" s="8"/>
      <c r="AA1042" s="8"/>
      <c r="AB1042" s="8"/>
      <c r="AC1042" s="28"/>
    </row>
    <row r="1043" spans="1:31" s="7" customFormat="1" ht="18.75" customHeight="1">
      <c r="A1043" s="688"/>
      <c r="B1043" s="951" t="s">
        <v>1435</v>
      </c>
      <c r="C1043" s="52"/>
      <c r="D1043" s="52"/>
      <c r="E1043" s="51"/>
      <c r="F1043" s="51"/>
      <c r="G1043" s="51"/>
      <c r="H1043" s="51"/>
      <c r="I1043" s="51"/>
      <c r="J1043" s="51"/>
      <c r="K1043" s="51"/>
      <c r="L1043" s="51"/>
      <c r="M1043" s="51"/>
      <c r="N1043" s="69"/>
      <c r="O1043" s="69"/>
      <c r="P1043" s="1122"/>
      <c r="Q1043" s="970"/>
      <c r="R1043" s="51"/>
      <c r="S1043" s="51"/>
      <c r="T1043" s="51"/>
      <c r="U1043" s="51"/>
      <c r="V1043" s="51"/>
      <c r="W1043" s="51"/>
      <c r="X1043" s="51"/>
      <c r="Y1043" s="9"/>
      <c r="Z1043" s="8"/>
      <c r="AA1043" s="8"/>
      <c r="AB1043" s="8"/>
      <c r="AC1043" s="28"/>
    </row>
    <row r="1044" spans="1:31" s="7" customFormat="1" ht="18.75" customHeight="1">
      <c r="A1044" s="688"/>
      <c r="B1044" s="951" t="s">
        <v>1436</v>
      </c>
      <c r="C1044" s="52"/>
      <c r="D1044" s="52"/>
      <c r="E1044" s="51"/>
      <c r="F1044" s="51"/>
      <c r="G1044" s="51"/>
      <c r="H1044" s="51"/>
      <c r="I1044" s="51"/>
      <c r="J1044" s="51"/>
      <c r="K1044" s="51"/>
      <c r="L1044" s="333"/>
      <c r="M1044" s="333"/>
      <c r="N1044" s="1122"/>
      <c r="O1044" s="1122"/>
      <c r="P1044" s="1122"/>
      <c r="Q1044" s="970"/>
      <c r="R1044" s="51"/>
      <c r="S1044" s="51"/>
      <c r="T1044" s="51"/>
      <c r="U1044" s="51"/>
      <c r="V1044" s="51"/>
      <c r="W1044" s="51"/>
      <c r="X1044" s="51"/>
      <c r="Y1044" s="9"/>
      <c r="Z1044" s="8"/>
      <c r="AA1044" s="8"/>
      <c r="AB1044" s="8"/>
      <c r="AC1044" s="28"/>
    </row>
    <row r="1045" spans="1:31" s="7" customFormat="1" ht="18.75" customHeight="1">
      <c r="A1045" s="688"/>
      <c r="B1045" s="951" t="s">
        <v>1437</v>
      </c>
      <c r="C1045" s="52"/>
      <c r="D1045" s="52"/>
      <c r="E1045" s="51"/>
      <c r="F1045" s="51"/>
      <c r="G1045" s="51"/>
      <c r="H1045" s="51"/>
      <c r="I1045" s="51"/>
      <c r="J1045" s="51"/>
      <c r="K1045" s="51"/>
      <c r="L1045" s="333"/>
      <c r="M1045" s="333"/>
      <c r="N1045" s="1122"/>
      <c r="O1045" s="1122"/>
      <c r="P1045" s="1122"/>
      <c r="Q1045" s="970"/>
      <c r="R1045" s="51"/>
      <c r="S1045" s="51"/>
      <c r="T1045" s="51"/>
      <c r="U1045" s="51"/>
      <c r="V1045" s="51"/>
      <c r="W1045" s="51"/>
      <c r="X1045" s="51"/>
      <c r="Y1045" s="9"/>
      <c r="Z1045" s="8"/>
      <c r="AA1045" s="8"/>
      <c r="AB1045" s="8"/>
      <c r="AC1045" s="28"/>
    </row>
    <row r="1046" spans="1:31" s="7" customFormat="1" ht="18.75" customHeight="1">
      <c r="A1046" s="688"/>
      <c r="B1046" s="951" t="s">
        <v>1438</v>
      </c>
      <c r="C1046" s="52"/>
      <c r="D1046" s="52"/>
      <c r="E1046" s="333"/>
      <c r="F1046" s="333"/>
      <c r="G1046" s="333"/>
      <c r="H1046" s="333"/>
      <c r="I1046" s="51"/>
      <c r="J1046" s="51"/>
      <c r="K1046" s="51"/>
      <c r="L1046" s="333"/>
      <c r="M1046" s="333"/>
      <c r="N1046" s="69"/>
      <c r="O1046" s="69"/>
      <c r="P1046" s="1122"/>
      <c r="Q1046" s="970"/>
      <c r="R1046" s="51"/>
      <c r="S1046" s="51"/>
      <c r="T1046" s="51"/>
      <c r="U1046" s="51"/>
      <c r="V1046" s="51"/>
      <c r="W1046" s="51"/>
      <c r="X1046" s="51"/>
      <c r="Y1046" s="9"/>
      <c r="Z1046" s="8"/>
      <c r="AA1046" s="8"/>
      <c r="AB1046" s="8"/>
      <c r="AC1046" s="28"/>
    </row>
    <row r="1047" spans="1:31" s="7" customFormat="1" ht="18.75" customHeight="1">
      <c r="A1047" s="688"/>
      <c r="B1047" s="951" t="s">
        <v>1439</v>
      </c>
      <c r="C1047" s="52"/>
      <c r="D1047" s="52"/>
      <c r="E1047" s="333"/>
      <c r="F1047" s="333"/>
      <c r="G1047" s="333"/>
      <c r="H1047" s="333"/>
      <c r="I1047" s="51"/>
      <c r="J1047" s="51"/>
      <c r="K1047" s="51"/>
      <c r="L1047" s="333"/>
      <c r="M1047" s="333"/>
      <c r="N1047" s="69"/>
      <c r="O1047" s="69"/>
      <c r="P1047" s="1122"/>
      <c r="Q1047" s="970"/>
      <c r="R1047" s="51"/>
      <c r="S1047" s="51"/>
      <c r="T1047" s="51"/>
      <c r="U1047" s="51"/>
      <c r="V1047" s="51"/>
      <c r="W1047" s="51"/>
      <c r="X1047" s="51"/>
      <c r="Y1047" s="9"/>
      <c r="Z1047" s="8"/>
      <c r="AA1047" s="8"/>
      <c r="AB1047" s="8"/>
      <c r="AC1047" s="28"/>
    </row>
    <row r="1048" spans="1:31" s="7" customFormat="1" ht="18.75" customHeight="1">
      <c r="A1048" s="688"/>
      <c r="B1048" s="951" t="s">
        <v>1440</v>
      </c>
      <c r="C1048" s="52"/>
      <c r="D1048" s="52"/>
      <c r="E1048" s="333"/>
      <c r="F1048" s="333"/>
      <c r="G1048" s="333"/>
      <c r="H1048" s="333"/>
      <c r="I1048" s="333"/>
      <c r="J1048" s="51"/>
      <c r="K1048" s="51"/>
      <c r="L1048" s="333"/>
      <c r="M1048" s="333"/>
      <c r="N1048" s="69"/>
      <c r="O1048" s="69"/>
      <c r="P1048" s="1122"/>
      <c r="Q1048" s="970"/>
      <c r="R1048" s="51"/>
      <c r="S1048" s="51"/>
      <c r="T1048" s="51"/>
      <c r="U1048" s="51"/>
      <c r="V1048" s="51"/>
      <c r="W1048" s="51"/>
      <c r="X1048" s="51"/>
      <c r="Y1048" s="9"/>
      <c r="Z1048" s="8"/>
      <c r="AA1048" s="8"/>
      <c r="AB1048" s="8"/>
      <c r="AC1048" s="28"/>
    </row>
    <row r="1049" spans="1:31" s="7" customFormat="1" ht="18.75" customHeight="1">
      <c r="A1049" s="688"/>
      <c r="B1049" s="951" t="s">
        <v>1441</v>
      </c>
      <c r="C1049" s="52"/>
      <c r="D1049" s="52"/>
      <c r="E1049" s="333"/>
      <c r="F1049" s="333"/>
      <c r="G1049" s="333"/>
      <c r="H1049" s="333"/>
      <c r="I1049" s="333"/>
      <c r="J1049" s="51"/>
      <c r="K1049" s="51"/>
      <c r="L1049" s="51"/>
      <c r="M1049" s="51"/>
      <c r="N1049" s="69"/>
      <c r="O1049" s="69"/>
      <c r="P1049" s="69"/>
      <c r="Q1049" s="52"/>
      <c r="R1049" s="51"/>
      <c r="S1049" s="51"/>
      <c r="T1049" s="51"/>
      <c r="U1049" s="51"/>
      <c r="V1049" s="51"/>
      <c r="W1049" s="51"/>
      <c r="X1049" s="51"/>
      <c r="Y1049" s="9"/>
      <c r="Z1049" s="8"/>
      <c r="AA1049" s="8"/>
      <c r="AB1049" s="8"/>
      <c r="AC1049" s="28"/>
    </row>
    <row r="1050" spans="1:31" s="7" customFormat="1" ht="18.75" customHeight="1">
      <c r="A1050" s="1475" t="s">
        <v>518</v>
      </c>
      <c r="B1050" s="1475"/>
      <c r="C1050" s="51">
        <f t="shared" ref="C1050:X1050" si="162">SUM(C1037:C1040)</f>
        <v>18572067.18</v>
      </c>
      <c r="D1050" s="51">
        <f t="shared" si="162"/>
        <v>18572067.18</v>
      </c>
      <c r="E1050" s="51">
        <f t="shared" si="162"/>
        <v>2669386.56</v>
      </c>
      <c r="F1050" s="51">
        <f t="shared" si="162"/>
        <v>11669015.26</v>
      </c>
      <c r="G1050" s="51">
        <f t="shared" si="162"/>
        <v>1580657.2</v>
      </c>
      <c r="H1050" s="51">
        <f t="shared" si="162"/>
        <v>2653008.16</v>
      </c>
      <c r="I1050" s="51">
        <f t="shared" si="162"/>
        <v>0</v>
      </c>
      <c r="J1050" s="51">
        <f t="shared" si="162"/>
        <v>0</v>
      </c>
      <c r="K1050" s="51">
        <f t="shared" si="162"/>
        <v>0</v>
      </c>
      <c r="L1050" s="51">
        <f t="shared" si="162"/>
        <v>0</v>
      </c>
      <c r="M1050" s="51">
        <f t="shared" si="162"/>
        <v>0</v>
      </c>
      <c r="N1050" s="51">
        <f t="shared" si="162"/>
        <v>0</v>
      </c>
      <c r="O1050" s="51">
        <f t="shared" si="162"/>
        <v>0</v>
      </c>
      <c r="P1050" s="51">
        <f t="shared" si="162"/>
        <v>0</v>
      </c>
      <c r="Q1050" s="51">
        <f t="shared" si="162"/>
        <v>0</v>
      </c>
      <c r="R1050" s="51">
        <f t="shared" si="162"/>
        <v>0</v>
      </c>
      <c r="S1050" s="51">
        <f t="shared" si="162"/>
        <v>0</v>
      </c>
      <c r="T1050" s="51">
        <f t="shared" si="162"/>
        <v>0</v>
      </c>
      <c r="U1050" s="51">
        <f t="shared" si="162"/>
        <v>0</v>
      </c>
      <c r="V1050" s="51">
        <f t="shared" si="162"/>
        <v>0</v>
      </c>
      <c r="W1050" s="51">
        <f t="shared" si="162"/>
        <v>0</v>
      </c>
      <c r="X1050" s="51">
        <f t="shared" si="162"/>
        <v>0</v>
      </c>
      <c r="Y1050" s="9"/>
      <c r="Z1050" s="8"/>
      <c r="AA1050" s="8"/>
      <c r="AB1050" s="8"/>
      <c r="AC1050" s="28"/>
      <c r="AE1050" s="28"/>
    </row>
    <row r="1051" spans="1:31" s="22" customFormat="1" ht="18.75" customHeight="1">
      <c r="A1051" s="1479" t="s">
        <v>582</v>
      </c>
      <c r="B1051" s="1479"/>
      <c r="C1051" s="1479"/>
      <c r="D1051" s="1452"/>
      <c r="E1051" s="1452"/>
      <c r="F1051" s="1452"/>
      <c r="G1051" s="1452"/>
      <c r="H1051" s="1452"/>
      <c r="I1051" s="1452"/>
      <c r="J1051" s="1452"/>
      <c r="K1051" s="1452"/>
      <c r="L1051" s="1452"/>
      <c r="M1051" s="1452"/>
      <c r="N1051" s="1452"/>
      <c r="O1051" s="1452"/>
      <c r="P1051" s="1452"/>
      <c r="Q1051" s="1452"/>
      <c r="R1051" s="1452"/>
      <c r="S1051" s="1452"/>
      <c r="T1051" s="1452"/>
      <c r="U1051" s="1452"/>
      <c r="V1051" s="1452"/>
      <c r="W1051" s="1452"/>
      <c r="X1051" s="1452"/>
      <c r="Y1051" s="24"/>
      <c r="Z1051" s="23"/>
      <c r="AB1051" s="8"/>
      <c r="AC1051" s="27"/>
    </row>
    <row r="1052" spans="1:31" s="7" customFormat="1" ht="18.75" customHeight="1">
      <c r="A1052" s="55">
        <f>A1040+1</f>
        <v>811</v>
      </c>
      <c r="B1052" s="714" t="s">
        <v>832</v>
      </c>
      <c r="C1052" s="52">
        <f>D1052+K1052+M1052+O1052+Q1052+S1052+U1052+V1052+W1052+X1052</f>
        <v>7420379.2599999998</v>
      </c>
      <c r="D1052" s="52">
        <f>SUM(E1052:I1052)</f>
        <v>0</v>
      </c>
      <c r="E1052" s="60"/>
      <c r="F1052" s="51"/>
      <c r="G1052" s="60"/>
      <c r="H1052" s="51"/>
      <c r="I1052" s="60"/>
      <c r="J1052" s="60"/>
      <c r="K1052" s="60"/>
      <c r="L1052" s="69"/>
      <c r="M1052" s="52"/>
      <c r="N1052" s="69"/>
      <c r="O1052" s="69"/>
      <c r="P1052" s="69"/>
      <c r="Q1052" s="69">
        <v>3657661.34</v>
      </c>
      <c r="R1052" s="69"/>
      <c r="S1052" s="69">
        <v>3762717.92</v>
      </c>
      <c r="T1052" s="60"/>
      <c r="U1052" s="60"/>
      <c r="V1052" s="51"/>
      <c r="W1052" s="52"/>
      <c r="X1052" s="52"/>
      <c r="Y1052" s="9"/>
      <c r="Z1052" s="8"/>
      <c r="AB1052" s="8"/>
      <c r="AC1052" s="28"/>
    </row>
    <row r="1053" spans="1:31" s="7" customFormat="1" ht="18.75" customHeight="1">
      <c r="A1053" s="55">
        <f>A1052+1</f>
        <v>812</v>
      </c>
      <c r="B1053" s="714" t="s">
        <v>583</v>
      </c>
      <c r="C1053" s="52">
        <f>D1053+K1053+M1053+O1053+Q1053+S1053+U1053+V1053+W1053+X1053</f>
        <v>234075.42</v>
      </c>
      <c r="D1053" s="52">
        <f>SUM(E1053:I1053)</f>
        <v>234075.42</v>
      </c>
      <c r="E1053" s="60"/>
      <c r="F1053" s="51"/>
      <c r="G1053" s="51">
        <v>234075.42</v>
      </c>
      <c r="H1053" s="51"/>
      <c r="I1053" s="51"/>
      <c r="J1053" s="60"/>
      <c r="K1053" s="60"/>
      <c r="L1053" s="69"/>
      <c r="M1053" s="52"/>
      <c r="N1053" s="69"/>
      <c r="O1053" s="69"/>
      <c r="P1053" s="69"/>
      <c r="Q1053" s="69"/>
      <c r="R1053" s="69"/>
      <c r="S1053" s="69"/>
      <c r="T1053" s="60"/>
      <c r="U1053" s="60"/>
      <c r="V1053" s="51"/>
      <c r="W1053" s="52"/>
      <c r="X1053" s="52"/>
      <c r="Y1053" s="9"/>
      <c r="Z1053" s="8"/>
      <c r="AB1053" s="8"/>
      <c r="AC1053" s="28"/>
    </row>
    <row r="1054" spans="1:31" s="7" customFormat="1" ht="18.75" customHeight="1">
      <c r="A1054" s="1475" t="s">
        <v>518</v>
      </c>
      <c r="B1054" s="1475"/>
      <c r="C1054" s="51">
        <f t="shared" ref="C1054:X1054" si="163">SUM(C1052:C1053)</f>
        <v>7654454.6799999997</v>
      </c>
      <c r="D1054" s="51">
        <f t="shared" si="163"/>
        <v>234075.42</v>
      </c>
      <c r="E1054" s="51">
        <f t="shared" si="163"/>
        <v>0</v>
      </c>
      <c r="F1054" s="51">
        <f t="shared" si="163"/>
        <v>0</v>
      </c>
      <c r="G1054" s="51">
        <f t="shared" si="163"/>
        <v>234075.42</v>
      </c>
      <c r="H1054" s="51">
        <f t="shared" si="163"/>
        <v>0</v>
      </c>
      <c r="I1054" s="51">
        <f t="shared" si="163"/>
        <v>0</v>
      </c>
      <c r="J1054" s="51">
        <f t="shared" si="163"/>
        <v>0</v>
      </c>
      <c r="K1054" s="51">
        <f t="shared" si="163"/>
        <v>0</v>
      </c>
      <c r="L1054" s="51">
        <f t="shared" si="163"/>
        <v>0</v>
      </c>
      <c r="M1054" s="51">
        <f t="shared" si="163"/>
        <v>0</v>
      </c>
      <c r="N1054" s="51">
        <f t="shared" si="163"/>
        <v>0</v>
      </c>
      <c r="O1054" s="51">
        <f t="shared" si="163"/>
        <v>0</v>
      </c>
      <c r="P1054" s="51">
        <f t="shared" si="163"/>
        <v>0</v>
      </c>
      <c r="Q1054" s="51">
        <f t="shared" si="163"/>
        <v>3657661.34</v>
      </c>
      <c r="R1054" s="51">
        <f t="shared" si="163"/>
        <v>0</v>
      </c>
      <c r="S1054" s="51">
        <f t="shared" si="163"/>
        <v>3762717.92</v>
      </c>
      <c r="T1054" s="51">
        <f t="shared" si="163"/>
        <v>0</v>
      </c>
      <c r="U1054" s="51">
        <f t="shared" si="163"/>
        <v>0</v>
      </c>
      <c r="V1054" s="51">
        <f t="shared" si="163"/>
        <v>0</v>
      </c>
      <c r="W1054" s="51">
        <f t="shared" si="163"/>
        <v>0</v>
      </c>
      <c r="X1054" s="51">
        <f t="shared" si="163"/>
        <v>0</v>
      </c>
      <c r="Y1054" s="9"/>
      <c r="Z1054" s="8"/>
      <c r="AA1054" s="8"/>
      <c r="AB1054" s="8"/>
      <c r="AC1054" s="28"/>
      <c r="AE1054" s="28"/>
    </row>
    <row r="1055" spans="1:31" s="7" customFormat="1" ht="18.75" customHeight="1">
      <c r="A1055" s="1479" t="s">
        <v>584</v>
      </c>
      <c r="B1055" s="1479"/>
      <c r="C1055" s="60">
        <f t="shared" ref="C1055:X1055" si="164">SUM(C1054,C1050,,C1035,C1027,C1024)</f>
        <v>58383811.960000001</v>
      </c>
      <c r="D1055" s="60">
        <f t="shared" si="164"/>
        <v>43997269.399999999</v>
      </c>
      <c r="E1055" s="60">
        <f t="shared" si="164"/>
        <v>5638822.8399999999</v>
      </c>
      <c r="F1055" s="60">
        <f t="shared" si="164"/>
        <v>26091487.379999999</v>
      </c>
      <c r="G1055" s="60">
        <f t="shared" si="164"/>
        <v>4545760.0199999996</v>
      </c>
      <c r="H1055" s="60">
        <f t="shared" si="164"/>
        <v>6657835.0800000001</v>
      </c>
      <c r="I1055" s="60">
        <f t="shared" si="164"/>
        <v>1063364.08</v>
      </c>
      <c r="J1055" s="60">
        <f t="shared" si="164"/>
        <v>0</v>
      </c>
      <c r="K1055" s="60">
        <f t="shared" si="164"/>
        <v>0</v>
      </c>
      <c r="L1055" s="60">
        <f t="shared" si="164"/>
        <v>0</v>
      </c>
      <c r="M1055" s="60">
        <f t="shared" si="164"/>
        <v>2139871</v>
      </c>
      <c r="N1055" s="60">
        <f t="shared" si="164"/>
        <v>0</v>
      </c>
      <c r="O1055" s="60">
        <f t="shared" si="164"/>
        <v>0</v>
      </c>
      <c r="P1055" s="60">
        <f t="shared" si="164"/>
        <v>0</v>
      </c>
      <c r="Q1055" s="60">
        <f t="shared" si="164"/>
        <v>8483953.6400000006</v>
      </c>
      <c r="R1055" s="60">
        <f t="shared" si="164"/>
        <v>0</v>
      </c>
      <c r="S1055" s="60">
        <f t="shared" si="164"/>
        <v>3762717.92</v>
      </c>
      <c r="T1055" s="60">
        <f t="shared" si="164"/>
        <v>0</v>
      </c>
      <c r="U1055" s="60">
        <f t="shared" si="164"/>
        <v>0</v>
      </c>
      <c r="V1055" s="60">
        <f t="shared" si="164"/>
        <v>0</v>
      </c>
      <c r="W1055" s="60">
        <f t="shared" si="164"/>
        <v>0</v>
      </c>
      <c r="X1055" s="60">
        <f t="shared" si="164"/>
        <v>0</v>
      </c>
      <c r="Y1055" s="9"/>
      <c r="Z1055" s="8"/>
      <c r="AA1055" s="8"/>
      <c r="AB1055" s="8"/>
      <c r="AC1055" s="28"/>
    </row>
    <row r="1056" spans="1:31" s="7" customFormat="1" ht="18.75" customHeight="1">
      <c r="A1056" s="1564" t="s">
        <v>585</v>
      </c>
      <c r="B1056" s="1564"/>
      <c r="C1056" s="1564"/>
      <c r="D1056" s="1564"/>
      <c r="E1056" s="1564"/>
      <c r="F1056" s="1564"/>
      <c r="G1056" s="1564"/>
      <c r="H1056" s="1564"/>
      <c r="I1056" s="1564"/>
      <c r="J1056" s="1564"/>
      <c r="K1056" s="1564"/>
      <c r="L1056" s="1564"/>
      <c r="M1056" s="1564"/>
      <c r="N1056" s="1564"/>
      <c r="O1056" s="1564"/>
      <c r="P1056" s="1564"/>
      <c r="Q1056" s="1564"/>
      <c r="R1056" s="1564"/>
      <c r="S1056" s="1564"/>
      <c r="T1056" s="1564"/>
      <c r="U1056" s="1564"/>
      <c r="V1056" s="1564"/>
      <c r="W1056" s="1564"/>
      <c r="X1056" s="1564"/>
      <c r="Y1056" s="9"/>
      <c r="Z1056" s="8"/>
      <c r="AB1056" s="8"/>
      <c r="AC1056" s="28"/>
    </row>
    <row r="1057" spans="1:29" s="7" customFormat="1" ht="18.75" customHeight="1">
      <c r="A1057" s="1565" t="s">
        <v>586</v>
      </c>
      <c r="B1057" s="1565"/>
      <c r="C1057" s="1565"/>
      <c r="D1057" s="1452"/>
      <c r="E1057" s="1452"/>
      <c r="F1057" s="1452"/>
      <c r="G1057" s="1452"/>
      <c r="H1057" s="1452"/>
      <c r="I1057" s="1452"/>
      <c r="J1057" s="1452"/>
      <c r="K1057" s="1452"/>
      <c r="L1057" s="1452"/>
      <c r="M1057" s="1452"/>
      <c r="N1057" s="1452"/>
      <c r="O1057" s="1452"/>
      <c r="P1057" s="1452"/>
      <c r="Q1057" s="1452"/>
      <c r="R1057" s="1452"/>
      <c r="S1057" s="1452"/>
      <c r="T1057" s="1452"/>
      <c r="U1057" s="1452"/>
      <c r="V1057" s="1452"/>
      <c r="W1057" s="1452"/>
      <c r="X1057" s="1452"/>
      <c r="Y1057" s="9"/>
      <c r="Z1057" s="8"/>
      <c r="AB1057" s="8"/>
      <c r="AC1057" s="28"/>
    </row>
    <row r="1058" spans="1:29" s="7" customFormat="1" ht="18.75" customHeight="1">
      <c r="A1058" s="71">
        <f>A1053+1</f>
        <v>813</v>
      </c>
      <c r="B1058" s="697" t="s">
        <v>587</v>
      </c>
      <c r="C1058" s="52">
        <f>D1058+K1058+M1058+O1058+Q1058+S1058+U1058+V1058+W1058+X1058</f>
        <v>6118025.0599999996</v>
      </c>
      <c r="D1058" s="52">
        <f>SUM(E1058:I1058)</f>
        <v>5801099.4799999995</v>
      </c>
      <c r="E1058" s="72"/>
      <c r="F1058" s="72">
        <v>3715975.76</v>
      </c>
      <c r="G1058" s="72">
        <v>1041419.62</v>
      </c>
      <c r="H1058" s="72">
        <v>1043704.1</v>
      </c>
      <c r="I1058" s="72"/>
      <c r="J1058" s="72"/>
      <c r="K1058" s="72"/>
      <c r="L1058" s="72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>
        <v>316925.58</v>
      </c>
      <c r="W1058" s="73"/>
      <c r="X1058" s="73"/>
      <c r="Y1058" s="9" t="s">
        <v>883</v>
      </c>
      <c r="Z1058" s="8"/>
      <c r="AB1058" s="8"/>
      <c r="AC1058" s="28"/>
    </row>
    <row r="1059" spans="1:29" s="7" customFormat="1" ht="18.75" customHeight="1">
      <c r="A1059" s="1475" t="s">
        <v>518</v>
      </c>
      <c r="B1059" s="1475"/>
      <c r="C1059" s="73">
        <f>C1058</f>
        <v>6118025.0599999996</v>
      </c>
      <c r="D1059" s="73">
        <f t="shared" ref="D1059:X1059" si="165">D1058</f>
        <v>5801099.4799999995</v>
      </c>
      <c r="E1059" s="73">
        <f t="shared" si="165"/>
        <v>0</v>
      </c>
      <c r="F1059" s="73">
        <f t="shared" si="165"/>
        <v>3715975.76</v>
      </c>
      <c r="G1059" s="73">
        <f t="shared" si="165"/>
        <v>1041419.62</v>
      </c>
      <c r="H1059" s="73">
        <f t="shared" si="165"/>
        <v>1043704.1</v>
      </c>
      <c r="I1059" s="73">
        <f t="shared" si="165"/>
        <v>0</v>
      </c>
      <c r="J1059" s="73">
        <f t="shared" si="165"/>
        <v>0</v>
      </c>
      <c r="K1059" s="73">
        <f t="shared" si="165"/>
        <v>0</v>
      </c>
      <c r="L1059" s="73">
        <f t="shared" si="165"/>
        <v>0</v>
      </c>
      <c r="M1059" s="73">
        <f t="shared" si="165"/>
        <v>0</v>
      </c>
      <c r="N1059" s="73">
        <f t="shared" si="165"/>
        <v>0</v>
      </c>
      <c r="O1059" s="73">
        <f t="shared" si="165"/>
        <v>0</v>
      </c>
      <c r="P1059" s="73">
        <f t="shared" si="165"/>
        <v>0</v>
      </c>
      <c r="Q1059" s="73">
        <f t="shared" si="165"/>
        <v>0</v>
      </c>
      <c r="R1059" s="73">
        <f t="shared" si="165"/>
        <v>0</v>
      </c>
      <c r="S1059" s="73">
        <f t="shared" si="165"/>
        <v>0</v>
      </c>
      <c r="T1059" s="73">
        <f t="shared" si="165"/>
        <v>0</v>
      </c>
      <c r="U1059" s="73">
        <f t="shared" si="165"/>
        <v>0</v>
      </c>
      <c r="V1059" s="73">
        <f t="shared" si="165"/>
        <v>316925.58</v>
      </c>
      <c r="W1059" s="73">
        <f t="shared" si="165"/>
        <v>0</v>
      </c>
      <c r="X1059" s="73">
        <f t="shared" si="165"/>
        <v>0</v>
      </c>
      <c r="Y1059" s="9"/>
      <c r="Z1059" s="8"/>
      <c r="AA1059" s="8"/>
      <c r="AB1059" s="8"/>
      <c r="AC1059" s="28"/>
    </row>
    <row r="1060" spans="1:29" s="7" customFormat="1" ht="18.75" customHeight="1">
      <c r="A1060" s="1565" t="s">
        <v>588</v>
      </c>
      <c r="B1060" s="1565"/>
      <c r="C1060" s="1565"/>
      <c r="D1060" s="1452"/>
      <c r="E1060" s="1452"/>
      <c r="F1060" s="1452"/>
      <c r="G1060" s="1452"/>
      <c r="H1060" s="1452"/>
      <c r="I1060" s="1452"/>
      <c r="J1060" s="1452"/>
      <c r="K1060" s="1452"/>
      <c r="L1060" s="1452"/>
      <c r="M1060" s="1452"/>
      <c r="N1060" s="1452"/>
      <c r="O1060" s="1452"/>
      <c r="P1060" s="1452"/>
      <c r="Q1060" s="1452"/>
      <c r="R1060" s="1452"/>
      <c r="S1060" s="1452"/>
      <c r="T1060" s="1452"/>
      <c r="U1060" s="1452"/>
      <c r="V1060" s="1452"/>
      <c r="W1060" s="1452"/>
      <c r="X1060" s="1452"/>
      <c r="Y1060" s="9"/>
      <c r="Z1060" s="8"/>
      <c r="AB1060" s="8"/>
      <c r="AC1060" s="28"/>
    </row>
    <row r="1061" spans="1:29" s="7" customFormat="1" ht="18.75" customHeight="1">
      <c r="A1061" s="71">
        <f>A1058+1</f>
        <v>814</v>
      </c>
      <c r="B1061" s="697" t="s">
        <v>833</v>
      </c>
      <c r="C1061" s="52">
        <f>D1061+K1061+M1061+O1061+Q1061+S1061+U1061+V1061+W1061+X1061</f>
        <v>24266154.840000004</v>
      </c>
      <c r="D1061" s="52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>
        <v>12595663.380000001</v>
      </c>
      <c r="P1061" s="73"/>
      <c r="Q1061" s="73">
        <v>11670491.460000001</v>
      </c>
      <c r="R1061" s="73"/>
      <c r="S1061" s="73"/>
      <c r="T1061" s="73"/>
      <c r="U1061" s="73"/>
      <c r="V1061" s="73"/>
      <c r="W1061" s="73"/>
      <c r="X1061" s="73"/>
      <c r="Y1061" s="9"/>
      <c r="Z1061" s="8"/>
      <c r="AB1061" s="8"/>
      <c r="AC1061" s="28"/>
    </row>
    <row r="1062" spans="1:29" s="7" customFormat="1" ht="18.75" customHeight="1">
      <c r="A1062" s="71">
        <f>A1061+1</f>
        <v>815</v>
      </c>
      <c r="B1062" s="697" t="s">
        <v>834</v>
      </c>
      <c r="C1062" s="52">
        <f>D1062+K1062+M1062+O1062+Q1062+S1062+U1062+V1062+W1062+X1062</f>
        <v>24299926.440000001</v>
      </c>
      <c r="D1062" s="52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>
        <v>12595663.380000001</v>
      </c>
      <c r="P1062" s="73"/>
      <c r="Q1062" s="73">
        <v>11704263.060000001</v>
      </c>
      <c r="R1062" s="73"/>
      <c r="S1062" s="73"/>
      <c r="T1062" s="73"/>
      <c r="U1062" s="73"/>
      <c r="V1062" s="73"/>
      <c r="W1062" s="73"/>
      <c r="X1062" s="73"/>
      <c r="Y1062" s="9"/>
      <c r="Z1062" s="8"/>
      <c r="AB1062" s="8"/>
      <c r="AC1062" s="28"/>
    </row>
    <row r="1063" spans="1:29" s="7" customFormat="1" ht="18.75" customHeight="1">
      <c r="A1063" s="71">
        <f>A1062+1</f>
        <v>816</v>
      </c>
      <c r="B1063" s="697" t="s">
        <v>835</v>
      </c>
      <c r="C1063" s="52">
        <f>D1063+K1063+M1063+O1063+Q1063+S1063+U1063+V1063+W1063+X1063</f>
        <v>5176261.16</v>
      </c>
      <c r="D1063" s="52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>
        <v>5176261.16</v>
      </c>
      <c r="P1063" s="73"/>
      <c r="Q1063" s="73"/>
      <c r="R1063" s="73"/>
      <c r="S1063" s="73"/>
      <c r="T1063" s="73"/>
      <c r="U1063" s="73"/>
      <c r="V1063" s="73"/>
      <c r="W1063" s="73"/>
      <c r="X1063" s="73"/>
      <c r="Y1063" s="9"/>
      <c r="Z1063" s="8"/>
      <c r="AB1063" s="8"/>
      <c r="AC1063" s="28"/>
    </row>
    <row r="1064" spans="1:29" s="7" customFormat="1" ht="18.75" customHeight="1">
      <c r="A1064" s="71">
        <f>A1063+1</f>
        <v>817</v>
      </c>
      <c r="B1064" s="697" t="s">
        <v>836</v>
      </c>
      <c r="C1064" s="52">
        <f>D1064+K1064+M1064+O1064+Q1064+S1064+U1064+V1064+W1064+X1064</f>
        <v>5178046.5</v>
      </c>
      <c r="D1064" s="52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>
        <v>5178046.5</v>
      </c>
      <c r="P1064" s="73"/>
      <c r="Q1064" s="73"/>
      <c r="R1064" s="73"/>
      <c r="S1064" s="73"/>
      <c r="T1064" s="73"/>
      <c r="U1064" s="73"/>
      <c r="V1064" s="73"/>
      <c r="W1064" s="73"/>
      <c r="X1064" s="73"/>
      <c r="Y1064" s="9"/>
      <c r="Z1064" s="8"/>
      <c r="AB1064" s="8"/>
      <c r="AC1064" s="28"/>
    </row>
    <row r="1065" spans="1:29" s="7" customFormat="1" ht="18" customHeight="1">
      <c r="A1065" s="1475" t="s">
        <v>518</v>
      </c>
      <c r="B1065" s="1475"/>
      <c r="C1065" s="73">
        <f>SUM(C1061:C1064)</f>
        <v>58920388.939999998</v>
      </c>
      <c r="D1065" s="73">
        <f t="shared" ref="D1065:X1065" si="166">SUM(D1061:D1064)</f>
        <v>0</v>
      </c>
      <c r="E1065" s="73">
        <f t="shared" si="166"/>
        <v>0</v>
      </c>
      <c r="F1065" s="73">
        <f t="shared" si="166"/>
        <v>0</v>
      </c>
      <c r="G1065" s="73">
        <f t="shared" si="166"/>
        <v>0</v>
      </c>
      <c r="H1065" s="73">
        <f t="shared" si="166"/>
        <v>0</v>
      </c>
      <c r="I1065" s="73">
        <f t="shared" si="166"/>
        <v>0</v>
      </c>
      <c r="J1065" s="73">
        <f t="shared" si="166"/>
        <v>0</v>
      </c>
      <c r="K1065" s="73">
        <f t="shared" si="166"/>
        <v>0</v>
      </c>
      <c r="L1065" s="73">
        <f t="shared" si="166"/>
        <v>0</v>
      </c>
      <c r="M1065" s="73">
        <f t="shared" si="166"/>
        <v>0</v>
      </c>
      <c r="N1065" s="73">
        <f t="shared" si="166"/>
        <v>0</v>
      </c>
      <c r="O1065" s="73">
        <f t="shared" si="166"/>
        <v>35545634.420000002</v>
      </c>
      <c r="P1065" s="73">
        <f t="shared" si="166"/>
        <v>0</v>
      </c>
      <c r="Q1065" s="73">
        <f t="shared" si="166"/>
        <v>23374754.520000003</v>
      </c>
      <c r="R1065" s="73">
        <f t="shared" si="166"/>
        <v>0</v>
      </c>
      <c r="S1065" s="73">
        <f t="shared" si="166"/>
        <v>0</v>
      </c>
      <c r="T1065" s="73">
        <f t="shared" si="166"/>
        <v>0</v>
      </c>
      <c r="U1065" s="73">
        <f t="shared" si="166"/>
        <v>0</v>
      </c>
      <c r="V1065" s="73">
        <f t="shared" si="166"/>
        <v>0</v>
      </c>
      <c r="W1065" s="73">
        <f t="shared" si="166"/>
        <v>0</v>
      </c>
      <c r="X1065" s="73">
        <f t="shared" si="166"/>
        <v>0</v>
      </c>
      <c r="Y1065" s="9"/>
      <c r="Z1065" s="8"/>
      <c r="AA1065" s="8"/>
      <c r="AB1065" s="8"/>
      <c r="AC1065" s="28"/>
    </row>
    <row r="1066" spans="1:29" s="7" customFormat="1" ht="18" customHeight="1">
      <c r="A1066" s="1565" t="s">
        <v>589</v>
      </c>
      <c r="B1066" s="1565"/>
      <c r="C1066" s="1565"/>
      <c r="D1066" s="1452"/>
      <c r="E1066" s="1452"/>
      <c r="F1066" s="1452"/>
      <c r="G1066" s="1452"/>
      <c r="H1066" s="1452"/>
      <c r="I1066" s="1452"/>
      <c r="J1066" s="1452"/>
      <c r="K1066" s="1452"/>
      <c r="L1066" s="1452"/>
      <c r="M1066" s="1452"/>
      <c r="N1066" s="1452"/>
      <c r="O1066" s="1452"/>
      <c r="P1066" s="1452"/>
      <c r="Q1066" s="1452"/>
      <c r="R1066" s="1452"/>
      <c r="S1066" s="1452"/>
      <c r="T1066" s="1452"/>
      <c r="U1066" s="1452"/>
      <c r="V1066" s="1452"/>
      <c r="W1066" s="1452"/>
      <c r="X1066" s="1452"/>
      <c r="Y1066" s="9"/>
      <c r="Z1066" s="8"/>
      <c r="AB1066" s="8"/>
      <c r="AC1066" s="28"/>
    </row>
    <row r="1067" spans="1:29" s="7" customFormat="1" ht="18" customHeight="1">
      <c r="A1067" s="71">
        <f>A1064+1</f>
        <v>818</v>
      </c>
      <c r="B1067" s="42" t="s">
        <v>839</v>
      </c>
      <c r="C1067" s="52">
        <f t="shared" ref="C1067:C1073" si="167">D1067+K1067+M1067+O1067+Q1067+S1067+U1067+V1067+W1067+X1067</f>
        <v>8206994.4000000004</v>
      </c>
      <c r="D1067" s="52">
        <f>SUM(E1067:I1067)</f>
        <v>8206994.4000000004</v>
      </c>
      <c r="E1067" s="51">
        <v>752652.38</v>
      </c>
      <c r="F1067" s="51">
        <v>6700600.5</v>
      </c>
      <c r="G1067" s="51">
        <v>753741.52</v>
      </c>
      <c r="H1067" s="51"/>
      <c r="I1067" s="51"/>
      <c r="J1067" s="51"/>
      <c r="K1067" s="51"/>
      <c r="L1067" s="52"/>
      <c r="M1067" s="52"/>
      <c r="N1067" s="52"/>
      <c r="O1067" s="52"/>
      <c r="P1067" s="52"/>
      <c r="Q1067" s="52"/>
      <c r="R1067" s="73"/>
      <c r="S1067" s="51"/>
      <c r="T1067" s="73"/>
      <c r="U1067" s="73"/>
      <c r="V1067" s="72"/>
      <c r="W1067" s="51"/>
      <c r="X1067" s="51"/>
      <c r="Y1067" s="9"/>
      <c r="Z1067" s="8"/>
      <c r="AA1067" s="8"/>
      <c r="AB1067" s="8"/>
      <c r="AC1067" s="28"/>
    </row>
    <row r="1068" spans="1:29" s="541" customFormat="1" ht="18" customHeight="1">
      <c r="A1068" s="1123">
        <f>A1067+1</f>
        <v>819</v>
      </c>
      <c r="B1068" s="1124" t="s">
        <v>332</v>
      </c>
      <c r="C1068" s="526">
        <f t="shared" si="167"/>
        <v>2404806</v>
      </c>
      <c r="D1068" s="527">
        <f>E1068+F1068+G1068+H1068+I1068</f>
        <v>0</v>
      </c>
      <c r="E1068" s="534"/>
      <c r="F1068" s="534"/>
      <c r="G1068" s="534"/>
      <c r="H1068" s="534"/>
      <c r="I1068" s="534"/>
      <c r="J1068" s="874">
        <v>1</v>
      </c>
      <c r="K1068" s="534">
        <v>2404806</v>
      </c>
      <c r="L1068" s="534"/>
      <c r="M1068" s="534"/>
      <c r="N1068" s="534"/>
      <c r="O1068" s="534"/>
      <c r="P1068" s="534"/>
      <c r="Q1068" s="534"/>
      <c r="R1068" s="534"/>
      <c r="S1068" s="534"/>
      <c r="T1068" s="534"/>
      <c r="U1068" s="534"/>
      <c r="V1068" s="534"/>
      <c r="W1068" s="534"/>
      <c r="X1068" s="534"/>
      <c r="Y1068" s="531"/>
      <c r="Z1068" s="540"/>
      <c r="AA1068" s="540"/>
      <c r="AB1068" s="540"/>
    </row>
    <row r="1069" spans="1:29" s="541" customFormat="1" ht="18" customHeight="1">
      <c r="A1069" s="1123">
        <f t="shared" ref="A1069:A1101" si="168">A1068+1</f>
        <v>820</v>
      </c>
      <c r="B1069" s="1124" t="s">
        <v>329</v>
      </c>
      <c r="C1069" s="526">
        <f t="shared" si="167"/>
        <v>3746980</v>
      </c>
      <c r="D1069" s="527">
        <f>E1069+F1069+G1069+H1069+I1069</f>
        <v>0</v>
      </c>
      <c r="E1069" s="534"/>
      <c r="F1069" s="534"/>
      <c r="G1069" s="534"/>
      <c r="H1069" s="534"/>
      <c r="I1069" s="534"/>
      <c r="J1069" s="534"/>
      <c r="K1069" s="534"/>
      <c r="L1069" s="534">
        <v>776</v>
      </c>
      <c r="M1069" s="534">
        <v>2506416</v>
      </c>
      <c r="N1069" s="534"/>
      <c r="O1069" s="534"/>
      <c r="P1069" s="534">
        <v>485.4</v>
      </c>
      <c r="Q1069" s="534">
        <v>1240564</v>
      </c>
      <c r="R1069" s="534"/>
      <c r="S1069" s="534"/>
      <c r="T1069" s="534"/>
      <c r="U1069" s="534"/>
      <c r="V1069" s="534"/>
      <c r="W1069" s="534"/>
      <c r="X1069" s="534"/>
      <c r="Y1069" s="531"/>
      <c r="Z1069" s="540"/>
      <c r="AA1069" s="540"/>
      <c r="AB1069" s="540"/>
    </row>
    <row r="1070" spans="1:29" s="7" customFormat="1" ht="18" customHeight="1">
      <c r="A1070" s="71">
        <f t="shared" si="168"/>
        <v>821</v>
      </c>
      <c r="B1070" s="42" t="s">
        <v>840</v>
      </c>
      <c r="C1070" s="52">
        <f t="shared" si="167"/>
        <v>5673529.6799999997</v>
      </c>
      <c r="D1070" s="52">
        <f>SUM(E1070:I1070)</f>
        <v>5673529.6799999997</v>
      </c>
      <c r="E1070" s="51">
        <v>624225.9</v>
      </c>
      <c r="F1070" s="51">
        <v>4009002.8</v>
      </c>
      <c r="G1070" s="51">
        <v>539698.96</v>
      </c>
      <c r="H1070" s="51"/>
      <c r="I1070" s="51">
        <v>500602.02</v>
      </c>
      <c r="J1070" s="51"/>
      <c r="K1070" s="51"/>
      <c r="L1070" s="52"/>
      <c r="M1070" s="52"/>
      <c r="N1070" s="52"/>
      <c r="O1070" s="51"/>
      <c r="P1070" s="52"/>
      <c r="Q1070" s="52"/>
      <c r="R1070" s="73"/>
      <c r="S1070" s="51"/>
      <c r="T1070" s="73"/>
      <c r="U1070" s="73"/>
      <c r="V1070" s="72"/>
      <c r="W1070" s="51"/>
      <c r="X1070" s="51"/>
      <c r="Y1070" s="9"/>
      <c r="Z1070" s="8"/>
      <c r="AA1070" s="8"/>
      <c r="AB1070" s="8"/>
      <c r="AC1070" s="28"/>
    </row>
    <row r="1071" spans="1:29" s="7" customFormat="1" ht="18" customHeight="1">
      <c r="A1071" s="71">
        <f t="shared" si="168"/>
        <v>822</v>
      </c>
      <c r="B1071" s="42" t="s">
        <v>841</v>
      </c>
      <c r="C1071" s="52">
        <f t="shared" si="167"/>
        <v>5308155.66</v>
      </c>
      <c r="D1071" s="52">
        <f>SUM(E1071:I1071)</f>
        <v>5308155.66</v>
      </c>
      <c r="E1071" s="51">
        <v>576078.36</v>
      </c>
      <c r="F1071" s="51">
        <v>4059247.2</v>
      </c>
      <c r="G1071" s="51">
        <v>672830.1</v>
      </c>
      <c r="H1071" s="51"/>
      <c r="I1071" s="51"/>
      <c r="J1071" s="51"/>
      <c r="K1071" s="51"/>
      <c r="L1071" s="52"/>
      <c r="M1071" s="52"/>
      <c r="N1071" s="52"/>
      <c r="O1071" s="51"/>
      <c r="P1071" s="52"/>
      <c r="Q1071" s="52"/>
      <c r="R1071" s="73"/>
      <c r="S1071" s="51"/>
      <c r="T1071" s="73"/>
      <c r="U1071" s="73"/>
      <c r="V1071" s="72"/>
      <c r="W1071" s="51"/>
      <c r="X1071" s="51"/>
      <c r="Y1071" s="9"/>
      <c r="Z1071" s="8"/>
      <c r="AA1071" s="8"/>
      <c r="AB1071" s="8"/>
      <c r="AC1071" s="28"/>
    </row>
    <row r="1072" spans="1:29" s="541" customFormat="1" ht="18" customHeight="1">
      <c r="A1072" s="1123">
        <f t="shared" si="168"/>
        <v>823</v>
      </c>
      <c r="B1072" s="1124" t="s">
        <v>330</v>
      </c>
      <c r="C1072" s="526">
        <f t="shared" si="167"/>
        <v>5244930</v>
      </c>
      <c r="D1072" s="527">
        <f t="shared" ref="D1072:D1078" si="169">E1072+F1072+G1072+H1072+I1072</f>
        <v>0</v>
      </c>
      <c r="E1072" s="534"/>
      <c r="F1072" s="534"/>
      <c r="G1072" s="534"/>
      <c r="H1072" s="534"/>
      <c r="I1072" s="534"/>
      <c r="J1072" s="534"/>
      <c r="K1072" s="534"/>
      <c r="L1072" s="534">
        <v>545</v>
      </c>
      <c r="M1072" s="534">
        <v>2635760</v>
      </c>
      <c r="N1072" s="534"/>
      <c r="O1072" s="534"/>
      <c r="P1072" s="534">
        <v>653</v>
      </c>
      <c r="Q1072" s="534">
        <v>2609170</v>
      </c>
      <c r="R1072" s="534"/>
      <c r="S1072" s="534"/>
      <c r="T1072" s="534"/>
      <c r="U1072" s="534"/>
      <c r="V1072" s="534"/>
      <c r="W1072" s="534"/>
      <c r="X1072" s="534"/>
      <c r="Y1072" s="542"/>
      <c r="Z1072" s="540"/>
      <c r="AA1072" s="540"/>
      <c r="AB1072" s="540"/>
    </row>
    <row r="1073" spans="1:29" s="533" customFormat="1" ht="18" customHeight="1">
      <c r="A1073" s="1123">
        <f t="shared" si="168"/>
        <v>824</v>
      </c>
      <c r="B1073" s="1125" t="s">
        <v>344</v>
      </c>
      <c r="C1073" s="526">
        <f t="shared" si="167"/>
        <v>2460000</v>
      </c>
      <c r="D1073" s="527">
        <f t="shared" si="169"/>
        <v>0</v>
      </c>
      <c r="E1073" s="534"/>
      <c r="F1073" s="534"/>
      <c r="G1073" s="534"/>
      <c r="H1073" s="534"/>
      <c r="I1073" s="534"/>
      <c r="J1073" s="534"/>
      <c r="K1073" s="534"/>
      <c r="L1073" s="534"/>
      <c r="M1073" s="534"/>
      <c r="N1073" s="534"/>
      <c r="O1073" s="534"/>
      <c r="P1073" s="534">
        <v>1170</v>
      </c>
      <c r="Q1073" s="534">
        <v>2460000</v>
      </c>
      <c r="R1073" s="534"/>
      <c r="S1073" s="534"/>
      <c r="T1073" s="534"/>
      <c r="U1073" s="534"/>
      <c r="V1073" s="534"/>
      <c r="W1073" s="534"/>
      <c r="X1073" s="534"/>
      <c r="Y1073" s="531"/>
      <c r="Z1073" s="532"/>
    </row>
    <row r="1074" spans="1:29" s="533" customFormat="1" ht="18" customHeight="1">
      <c r="A1074" s="1123">
        <f t="shared" si="168"/>
        <v>825</v>
      </c>
      <c r="B1074" s="1126" t="s">
        <v>327</v>
      </c>
      <c r="C1074" s="526">
        <f>D1074+K1074+M1074+O1074+Q1074+S1074+U1074+V1074+X1074</f>
        <v>5103197</v>
      </c>
      <c r="D1074" s="527">
        <f t="shared" si="169"/>
        <v>0</v>
      </c>
      <c r="E1074" s="538"/>
      <c r="F1074" s="538"/>
      <c r="G1074" s="538"/>
      <c r="H1074" s="538"/>
      <c r="I1074" s="538"/>
      <c r="J1074" s="538"/>
      <c r="K1074" s="538"/>
      <c r="L1074" s="539">
        <v>3226</v>
      </c>
      <c r="M1074" s="539">
        <v>5103197</v>
      </c>
      <c r="N1074" s="538"/>
      <c r="O1074" s="538"/>
      <c r="P1074" s="538"/>
      <c r="Q1074" s="538"/>
      <c r="R1074" s="534"/>
      <c r="S1074" s="534"/>
      <c r="T1074" s="534"/>
      <c r="U1074" s="534"/>
      <c r="V1074" s="534"/>
      <c r="W1074" s="534" t="s">
        <v>896</v>
      </c>
      <c r="X1074" s="534"/>
      <c r="Y1074" s="531"/>
      <c r="Z1074" s="532"/>
    </row>
    <row r="1075" spans="1:29" s="533" customFormat="1" ht="18" customHeight="1">
      <c r="A1075" s="1123">
        <f t="shared" si="168"/>
        <v>826</v>
      </c>
      <c r="B1075" s="1127" t="s">
        <v>337</v>
      </c>
      <c r="C1075" s="526">
        <f>D1075+K1075+M1075+O1075+Q1075+S1075+U1075+V1075+W1075+X1075</f>
        <v>5613000</v>
      </c>
      <c r="D1075" s="527">
        <f t="shared" si="169"/>
        <v>0</v>
      </c>
      <c r="E1075" s="534"/>
      <c r="F1075" s="534"/>
      <c r="G1075" s="534"/>
      <c r="H1075" s="534"/>
      <c r="I1075" s="534"/>
      <c r="J1075" s="534"/>
      <c r="K1075" s="534"/>
      <c r="L1075" s="534">
        <v>1446</v>
      </c>
      <c r="M1075" s="534">
        <v>3600000</v>
      </c>
      <c r="N1075" s="534"/>
      <c r="O1075" s="534"/>
      <c r="P1075" s="534">
        <v>954</v>
      </c>
      <c r="Q1075" s="534">
        <v>2013000</v>
      </c>
      <c r="R1075" s="534"/>
      <c r="S1075" s="534"/>
      <c r="T1075" s="534"/>
      <c r="U1075" s="534"/>
      <c r="V1075" s="534"/>
      <c r="W1075" s="534"/>
      <c r="X1075" s="534"/>
      <c r="Y1075" s="531"/>
      <c r="Z1075" s="532"/>
    </row>
    <row r="1076" spans="1:29" s="533" customFormat="1" ht="18" customHeight="1">
      <c r="A1076" s="1123">
        <f t="shared" si="168"/>
        <v>827</v>
      </c>
      <c r="B1076" s="1127" t="s">
        <v>340</v>
      </c>
      <c r="C1076" s="526">
        <f>D1076+K1076+M1076+O1076+Q1076+S1076+U1076+V1076+W1076+X1076</f>
        <v>4800000</v>
      </c>
      <c r="D1076" s="527">
        <f t="shared" si="169"/>
        <v>0</v>
      </c>
      <c r="E1076" s="534"/>
      <c r="F1076" s="534"/>
      <c r="G1076" s="534"/>
      <c r="H1076" s="534"/>
      <c r="I1076" s="534"/>
      <c r="J1076" s="534"/>
      <c r="K1076" s="534"/>
      <c r="L1076" s="534">
        <v>626</v>
      </c>
      <c r="M1076" s="534">
        <v>3030000</v>
      </c>
      <c r="N1076" s="534"/>
      <c r="O1076" s="534"/>
      <c r="P1076" s="534">
        <v>752</v>
      </c>
      <c r="Q1076" s="534">
        <v>1770000</v>
      </c>
      <c r="R1076" s="534"/>
      <c r="S1076" s="534"/>
      <c r="T1076" s="534"/>
      <c r="U1076" s="534"/>
      <c r="V1076" s="534"/>
      <c r="W1076" s="534"/>
      <c r="X1076" s="534"/>
      <c r="Y1076" s="531"/>
      <c r="Z1076" s="532"/>
    </row>
    <row r="1077" spans="1:29" s="533" customFormat="1" ht="18" customHeight="1">
      <c r="A1077" s="1123">
        <f t="shared" si="168"/>
        <v>828</v>
      </c>
      <c r="B1077" s="1124" t="s">
        <v>346</v>
      </c>
      <c r="C1077" s="526">
        <f>D1077+K1077+M1077+O1077+Q1077+S1077+U1077+V1077+W1077+X1077</f>
        <v>753382</v>
      </c>
      <c r="D1077" s="527">
        <f t="shared" si="169"/>
        <v>753382</v>
      </c>
      <c r="E1077" s="534"/>
      <c r="F1077" s="534"/>
      <c r="G1077" s="534">
        <v>461599</v>
      </c>
      <c r="H1077" s="534"/>
      <c r="I1077" s="534">
        <v>291783</v>
      </c>
      <c r="J1077" s="534"/>
      <c r="K1077" s="534"/>
      <c r="L1077" s="534"/>
      <c r="M1077" s="534"/>
      <c r="N1077" s="534"/>
      <c r="O1077" s="534"/>
      <c r="P1077" s="534"/>
      <c r="Q1077" s="534"/>
      <c r="R1077" s="534"/>
      <c r="S1077" s="534"/>
      <c r="T1077" s="534"/>
      <c r="U1077" s="534"/>
      <c r="V1077" s="534"/>
      <c r="W1077" s="534"/>
      <c r="X1077" s="534"/>
      <c r="Y1077" s="531"/>
      <c r="Z1077" s="532"/>
    </row>
    <row r="1078" spans="1:29" s="533" customFormat="1" ht="18" customHeight="1">
      <c r="A1078" s="1123">
        <f t="shared" si="168"/>
        <v>829</v>
      </c>
      <c r="B1078" s="1124" t="s">
        <v>348</v>
      </c>
      <c r="C1078" s="526">
        <f>D1078+K1078+M1078+O1078+Q1078+S1078+U1078+V1078+W1078+X1078</f>
        <v>10977000</v>
      </c>
      <c r="D1078" s="527">
        <f t="shared" si="169"/>
        <v>0</v>
      </c>
      <c r="E1078" s="534"/>
      <c r="F1078" s="534"/>
      <c r="G1078" s="534"/>
      <c r="H1078" s="534"/>
      <c r="I1078" s="534"/>
      <c r="J1078" s="874">
        <v>4</v>
      </c>
      <c r="K1078" s="534">
        <v>10977000</v>
      </c>
      <c r="L1078" s="534"/>
      <c r="M1078" s="534"/>
      <c r="N1078" s="534"/>
      <c r="O1078" s="534"/>
      <c r="P1078" s="534"/>
      <c r="Q1078" s="534"/>
      <c r="R1078" s="534"/>
      <c r="S1078" s="534"/>
      <c r="T1078" s="534"/>
      <c r="U1078" s="534"/>
      <c r="V1078" s="534"/>
      <c r="W1078" s="534"/>
      <c r="X1078" s="534"/>
      <c r="Y1078" s="531"/>
      <c r="Z1078" s="532"/>
    </row>
    <row r="1079" spans="1:29" s="7" customFormat="1" ht="18" customHeight="1">
      <c r="A1079" s="71">
        <f t="shared" si="168"/>
        <v>830</v>
      </c>
      <c r="B1079" s="42" t="s">
        <v>846</v>
      </c>
      <c r="C1079" s="52" t="e">
        <f>D1079+K1079+#REF!+O1079+Q1079+S1079+U1079+V1079+W1079+X1079</f>
        <v>#REF!</v>
      </c>
      <c r="D1079" s="52">
        <f>SUM(E1079:I1079)</f>
        <v>0</v>
      </c>
      <c r="E1079" s="51"/>
      <c r="F1079" s="51"/>
      <c r="G1079" s="51"/>
      <c r="H1079" s="51"/>
      <c r="I1079" s="51"/>
      <c r="J1079" s="51"/>
      <c r="K1079" s="51"/>
      <c r="L1079" s="534">
        <v>1700</v>
      </c>
      <c r="M1079" s="534">
        <v>2820359</v>
      </c>
      <c r="N1079" s="52"/>
      <c r="O1079" s="52">
        <v>17251879.66</v>
      </c>
      <c r="P1079" s="52"/>
      <c r="Q1079" s="52"/>
      <c r="R1079" s="73"/>
      <c r="S1079" s="73"/>
      <c r="T1079" s="73"/>
      <c r="U1079" s="73"/>
      <c r="V1079" s="72"/>
      <c r="W1079" s="51"/>
      <c r="X1079" s="51"/>
      <c r="Y1079" s="9"/>
      <c r="Z1079" s="8"/>
      <c r="AB1079" s="8"/>
      <c r="AC1079" s="28"/>
    </row>
    <row r="1080" spans="1:29" s="533" customFormat="1" ht="18" customHeight="1">
      <c r="A1080" s="1123">
        <f t="shared" si="168"/>
        <v>831</v>
      </c>
      <c r="B1080" s="1127" t="s">
        <v>323</v>
      </c>
      <c r="C1080" s="526">
        <f t="shared" ref="C1080:C1086" si="170">D1080+K1080+M1080+O1080+Q1080+S1080+U1080+V1080+W1080+X1080</f>
        <v>23454414.379999999</v>
      </c>
      <c r="D1080" s="527">
        <f>E1080+F1080+G1080+H1080+I1080</f>
        <v>0</v>
      </c>
      <c r="E1080" s="534"/>
      <c r="F1080" s="534"/>
      <c r="G1080" s="534"/>
      <c r="H1080" s="534"/>
      <c r="I1080" s="534"/>
      <c r="J1080" s="534"/>
      <c r="K1080" s="534"/>
      <c r="L1080" s="534">
        <v>612</v>
      </c>
      <c r="M1080" s="534">
        <v>2119085.2999999998</v>
      </c>
      <c r="N1080" s="534">
        <v>612</v>
      </c>
      <c r="O1080" s="534">
        <v>11323582.08</v>
      </c>
      <c r="P1080" s="534">
        <v>2340</v>
      </c>
      <c r="Q1080" s="534">
        <v>10011747</v>
      </c>
      <c r="R1080" s="534"/>
      <c r="S1080" s="534"/>
      <c r="T1080" s="534"/>
      <c r="U1080" s="534"/>
      <c r="V1080" s="534"/>
      <c r="W1080" s="534"/>
      <c r="X1080" s="534"/>
      <c r="Y1080" s="531"/>
      <c r="Z1080" s="532"/>
    </row>
    <row r="1081" spans="1:29" s="533" customFormat="1" ht="18" customHeight="1">
      <c r="A1081" s="1123">
        <f t="shared" si="168"/>
        <v>832</v>
      </c>
      <c r="B1081" s="1124" t="s">
        <v>331</v>
      </c>
      <c r="C1081" s="526">
        <f t="shared" si="170"/>
        <v>5879948</v>
      </c>
      <c r="D1081" s="527">
        <f>E1081+F1081+G1081+H1081+I1081</f>
        <v>0</v>
      </c>
      <c r="E1081" s="534"/>
      <c r="F1081" s="534"/>
      <c r="G1081" s="534"/>
      <c r="H1081" s="534"/>
      <c r="I1081" s="534"/>
      <c r="J1081" s="875"/>
      <c r="K1081" s="875"/>
      <c r="L1081" s="534">
        <v>928.4</v>
      </c>
      <c r="M1081" s="534">
        <v>4513770</v>
      </c>
      <c r="N1081" s="534"/>
      <c r="O1081" s="534"/>
      <c r="P1081" s="534">
        <v>771</v>
      </c>
      <c r="Q1081" s="534">
        <v>1366178</v>
      </c>
      <c r="R1081" s="534"/>
      <c r="S1081" s="534"/>
      <c r="T1081" s="534"/>
      <c r="U1081" s="534"/>
      <c r="V1081" s="534"/>
      <c r="W1081" s="534"/>
      <c r="X1081" s="534"/>
      <c r="Y1081" s="531"/>
      <c r="Z1081" s="532"/>
    </row>
    <row r="1082" spans="1:29" s="533" customFormat="1" ht="18" customHeight="1">
      <c r="A1082" s="1123">
        <f t="shared" si="168"/>
        <v>833</v>
      </c>
      <c r="B1082" s="1127" t="s">
        <v>325</v>
      </c>
      <c r="C1082" s="526">
        <f t="shared" si="170"/>
        <v>2053336</v>
      </c>
      <c r="D1082" s="527">
        <f>E1082+F1082+G1082+H1082+I1082</f>
        <v>0</v>
      </c>
      <c r="E1082" s="534"/>
      <c r="F1082" s="534"/>
      <c r="G1082" s="534"/>
      <c r="H1082" s="534"/>
      <c r="I1082" s="534"/>
      <c r="J1082" s="534"/>
      <c r="K1082" s="534"/>
      <c r="L1082" s="876">
        <v>1260</v>
      </c>
      <c r="M1082" s="534">
        <v>2053336</v>
      </c>
      <c r="N1082" s="534"/>
      <c r="O1082" s="534"/>
      <c r="P1082" s="534"/>
      <c r="Q1082" s="534"/>
      <c r="R1082" s="534"/>
      <c r="S1082" s="534"/>
      <c r="T1082" s="534"/>
      <c r="U1082" s="534"/>
      <c r="V1082" s="534"/>
      <c r="W1082" s="534"/>
      <c r="X1082" s="534"/>
      <c r="Y1082" s="531"/>
      <c r="Z1082" s="532"/>
    </row>
    <row r="1083" spans="1:29" s="533" customFormat="1" ht="18" customHeight="1">
      <c r="A1083" s="1123">
        <f t="shared" si="168"/>
        <v>834</v>
      </c>
      <c r="B1083" s="1128" t="s">
        <v>326</v>
      </c>
      <c r="C1083" s="526">
        <f t="shared" si="170"/>
        <v>3627925</v>
      </c>
      <c r="D1083" s="527">
        <f>E1083+F1083+G1083+H1083+I1083</f>
        <v>0</v>
      </c>
      <c r="E1083" s="536"/>
      <c r="F1083" s="536"/>
      <c r="G1083" s="536"/>
      <c r="H1083" s="536"/>
      <c r="I1083" s="536"/>
      <c r="J1083" s="877"/>
      <c r="K1083" s="536"/>
      <c r="L1083" s="536">
        <v>2155</v>
      </c>
      <c r="M1083" s="536">
        <v>3627925</v>
      </c>
      <c r="N1083" s="536"/>
      <c r="O1083" s="536"/>
      <c r="P1083" s="536"/>
      <c r="Q1083" s="536"/>
      <c r="R1083" s="534"/>
      <c r="S1083" s="534"/>
      <c r="T1083" s="534"/>
      <c r="U1083" s="534"/>
      <c r="V1083" s="534"/>
      <c r="W1083" s="534"/>
      <c r="X1083" s="534"/>
      <c r="Y1083" s="531"/>
      <c r="Z1083" s="532"/>
    </row>
    <row r="1084" spans="1:29" s="533" customFormat="1" ht="18" customHeight="1">
      <c r="A1084" s="1123">
        <f t="shared" si="168"/>
        <v>835</v>
      </c>
      <c r="B1084" s="1127" t="s">
        <v>322</v>
      </c>
      <c r="C1084" s="526">
        <f t="shared" si="170"/>
        <v>18626161.989999998</v>
      </c>
      <c r="D1084" s="527">
        <f>E1084+F1084+G1084+H1084+I1084</f>
        <v>0</v>
      </c>
      <c r="E1084" s="534"/>
      <c r="F1084" s="534"/>
      <c r="G1084" s="534"/>
      <c r="H1084" s="534"/>
      <c r="I1084" s="534"/>
      <c r="J1084" s="534"/>
      <c r="K1084" s="534"/>
      <c r="L1084" s="534"/>
      <c r="M1084" s="534"/>
      <c r="N1084" s="534">
        <v>877</v>
      </c>
      <c r="O1084" s="534">
        <v>18626161.989999998</v>
      </c>
      <c r="P1084" s="534"/>
      <c r="Q1084" s="534"/>
      <c r="R1084" s="536"/>
      <c r="S1084" s="536"/>
      <c r="T1084" s="536"/>
      <c r="U1084" s="536"/>
      <c r="V1084" s="546"/>
      <c r="W1084" s="534"/>
      <c r="X1084" s="547"/>
      <c r="Y1084" s="531"/>
      <c r="Z1084" s="532"/>
    </row>
    <row r="1085" spans="1:29" s="7" customFormat="1" ht="18" customHeight="1">
      <c r="A1085" s="71">
        <f t="shared" si="168"/>
        <v>836</v>
      </c>
      <c r="B1085" s="42" t="s">
        <v>842</v>
      </c>
      <c r="C1085" s="52">
        <f t="shared" si="170"/>
        <v>22656181.719999999</v>
      </c>
      <c r="D1085" s="52">
        <f>SUM(E1085:I1085)</f>
        <v>4435478.4000000004</v>
      </c>
      <c r="E1085" s="51">
        <v>4435478.4000000004</v>
      </c>
      <c r="F1085" s="51"/>
      <c r="G1085" s="51"/>
      <c r="H1085" s="51"/>
      <c r="I1085" s="51"/>
      <c r="J1085" s="55"/>
      <c r="K1085" s="51"/>
      <c r="L1085" s="52"/>
      <c r="M1085" s="52">
        <v>2579264.06</v>
      </c>
      <c r="N1085" s="52"/>
      <c r="O1085" s="52">
        <v>10895627.939999999</v>
      </c>
      <c r="P1085" s="52"/>
      <c r="Q1085" s="52">
        <v>4745811.32</v>
      </c>
      <c r="R1085" s="73"/>
      <c r="S1085" s="51"/>
      <c r="T1085" s="73"/>
      <c r="U1085" s="73"/>
      <c r="V1085" s="72"/>
      <c r="W1085" s="51"/>
      <c r="X1085" s="51"/>
      <c r="Y1085" s="9"/>
      <c r="Z1085" s="8"/>
      <c r="AB1085" s="8"/>
      <c r="AC1085" s="28"/>
    </row>
    <row r="1086" spans="1:29" s="7" customFormat="1" ht="18" customHeight="1">
      <c r="A1086" s="71">
        <f t="shared" si="168"/>
        <v>837</v>
      </c>
      <c r="B1086" s="42" t="s">
        <v>843</v>
      </c>
      <c r="C1086" s="52">
        <f t="shared" si="170"/>
        <v>3573914.3800000004</v>
      </c>
      <c r="D1086" s="52">
        <f>SUM(E1086:I1086)</f>
        <v>3573914.3800000004</v>
      </c>
      <c r="E1086" s="51">
        <v>246617.64</v>
      </c>
      <c r="F1086" s="51">
        <v>2516662.7000000002</v>
      </c>
      <c r="G1086" s="51">
        <v>477446.88</v>
      </c>
      <c r="H1086" s="51"/>
      <c r="I1086" s="51">
        <v>333187.15999999997</v>
      </c>
      <c r="J1086" s="55"/>
      <c r="K1086" s="51"/>
      <c r="L1086" s="52"/>
      <c r="M1086" s="52"/>
      <c r="N1086" s="52"/>
      <c r="O1086" s="52"/>
      <c r="P1086" s="52"/>
      <c r="Q1086" s="52"/>
      <c r="R1086" s="73"/>
      <c r="S1086" s="51"/>
      <c r="T1086" s="73"/>
      <c r="U1086" s="73"/>
      <c r="V1086" s="72"/>
      <c r="W1086" s="51"/>
      <c r="X1086" s="51"/>
      <c r="Y1086" s="9"/>
      <c r="Z1086" s="8"/>
      <c r="AA1086" s="8"/>
      <c r="AB1086" s="8"/>
      <c r="AC1086" s="28"/>
    </row>
    <row r="1087" spans="1:29" s="533" customFormat="1" ht="18" customHeight="1">
      <c r="A1087" s="1123">
        <f t="shared" si="168"/>
        <v>838</v>
      </c>
      <c r="B1087" s="1124" t="s">
        <v>347</v>
      </c>
      <c r="C1087" s="526">
        <f>D1087+M1087+Q1087</f>
        <v>2632742</v>
      </c>
      <c r="D1087" s="527">
        <f>E1087+F1087+G1087+H1087+I1087</f>
        <v>0</v>
      </c>
      <c r="E1087" s="534"/>
      <c r="F1087" s="534"/>
      <c r="G1087" s="534"/>
      <c r="H1087" s="534"/>
      <c r="I1087" s="534"/>
      <c r="J1087" s="534"/>
      <c r="K1087" s="534"/>
      <c r="L1087" s="534">
        <v>1050</v>
      </c>
      <c r="M1087" s="878">
        <v>1688470</v>
      </c>
      <c r="N1087" s="534"/>
      <c r="O1087" s="534"/>
      <c r="P1087" s="534">
        <v>1807.8</v>
      </c>
      <c r="Q1087" s="534">
        <v>944272</v>
      </c>
      <c r="R1087" s="534"/>
      <c r="S1087" s="534"/>
      <c r="T1087" s="534"/>
      <c r="U1087" s="534"/>
      <c r="V1087" s="534"/>
      <c r="W1087" s="534"/>
      <c r="X1087" s="534"/>
      <c r="Y1087" s="531"/>
      <c r="Z1087" s="532"/>
    </row>
    <row r="1088" spans="1:29" s="533" customFormat="1" ht="18" customHeight="1">
      <c r="A1088" s="1123">
        <f t="shared" si="168"/>
        <v>839</v>
      </c>
      <c r="B1088" s="1124" t="s">
        <v>328</v>
      </c>
      <c r="C1088" s="526">
        <f t="shared" ref="C1088:C1101" si="171">D1088+K1088+M1088+O1088+Q1088+S1088+U1088+V1088+W1088+X1088</f>
        <v>4858147</v>
      </c>
      <c r="D1088" s="527">
        <f>E1088+F1088+G1088+H1088+I1088</f>
        <v>0</v>
      </c>
      <c r="E1088" s="534"/>
      <c r="F1088" s="534"/>
      <c r="G1088" s="534"/>
      <c r="H1088" s="534"/>
      <c r="I1088" s="534"/>
      <c r="J1088" s="534"/>
      <c r="K1088" s="534"/>
      <c r="L1088" s="534">
        <v>868</v>
      </c>
      <c r="M1088" s="534">
        <v>3284650</v>
      </c>
      <c r="N1088" s="534"/>
      <c r="O1088" s="534"/>
      <c r="P1088" s="534">
        <v>571</v>
      </c>
      <c r="Q1088" s="534">
        <v>1573497</v>
      </c>
      <c r="R1088" s="534"/>
      <c r="S1088" s="534"/>
      <c r="T1088" s="534"/>
      <c r="U1088" s="534"/>
      <c r="V1088" s="534"/>
      <c r="W1088" s="534"/>
      <c r="X1088" s="534"/>
      <c r="Y1088" s="531"/>
      <c r="Z1088" s="532"/>
    </row>
    <row r="1089" spans="1:31" s="541" customFormat="1" ht="18" customHeight="1">
      <c r="A1089" s="1123">
        <f t="shared" si="168"/>
        <v>840</v>
      </c>
      <c r="B1089" s="1127" t="s">
        <v>335</v>
      </c>
      <c r="C1089" s="526">
        <f t="shared" si="171"/>
        <v>1780760</v>
      </c>
      <c r="D1089" s="527">
        <f>E1089+F1089+G1089+H1089+I1089</f>
        <v>0</v>
      </c>
      <c r="E1089" s="534"/>
      <c r="F1089" s="534"/>
      <c r="G1089" s="534"/>
      <c r="H1089" s="534"/>
      <c r="I1089" s="534"/>
      <c r="J1089" s="534"/>
      <c r="K1089" s="534"/>
      <c r="L1089" s="534">
        <v>258</v>
      </c>
      <c r="M1089" s="534">
        <v>1200350</v>
      </c>
      <c r="N1089" s="534"/>
      <c r="O1089" s="534"/>
      <c r="P1089" s="534" t="s">
        <v>336</v>
      </c>
      <c r="Q1089" s="534">
        <v>580410</v>
      </c>
      <c r="R1089" s="534"/>
      <c r="S1089" s="534"/>
      <c r="T1089" s="534"/>
      <c r="U1089" s="534"/>
      <c r="V1089" s="534"/>
      <c r="W1089" s="534"/>
      <c r="X1089" s="534"/>
      <c r="Y1089" s="531"/>
      <c r="Z1089" s="540"/>
      <c r="AA1089" s="540"/>
      <c r="AB1089" s="540"/>
    </row>
    <row r="1090" spans="1:31" s="7" customFormat="1" ht="18" customHeight="1">
      <c r="A1090" s="71">
        <f t="shared" si="168"/>
        <v>841</v>
      </c>
      <c r="B1090" s="42" t="s">
        <v>837</v>
      </c>
      <c r="C1090" s="52">
        <f t="shared" si="171"/>
        <v>8062339.3799999999</v>
      </c>
      <c r="D1090" s="52">
        <f>SUM(E1090:I1090)</f>
        <v>8062339.3799999999</v>
      </c>
      <c r="E1090" s="51">
        <v>812968.08</v>
      </c>
      <c r="F1090" s="51">
        <v>6649451.04</v>
      </c>
      <c r="G1090" s="51">
        <v>599920.26</v>
      </c>
      <c r="H1090" s="51"/>
      <c r="I1090" s="51"/>
      <c r="J1090" s="51"/>
      <c r="K1090" s="51"/>
      <c r="L1090" s="52"/>
      <c r="M1090" s="52"/>
      <c r="N1090" s="52"/>
      <c r="O1090" s="52"/>
      <c r="P1090" s="52"/>
      <c r="Q1090" s="52"/>
      <c r="R1090" s="73"/>
      <c r="S1090" s="51"/>
      <c r="T1090" s="73"/>
      <c r="U1090" s="73"/>
      <c r="V1090" s="72"/>
      <c r="W1090" s="51"/>
      <c r="X1090" s="51"/>
      <c r="Y1090" s="9"/>
      <c r="Z1090" s="8"/>
      <c r="AA1090" s="8"/>
      <c r="AB1090" s="8"/>
      <c r="AC1090" s="28"/>
    </row>
    <row r="1091" spans="1:31" s="533" customFormat="1" ht="18" customHeight="1">
      <c r="A1091" s="1123">
        <f t="shared" si="168"/>
        <v>842</v>
      </c>
      <c r="B1091" s="1127" t="s">
        <v>342</v>
      </c>
      <c r="C1091" s="526">
        <f t="shared" si="171"/>
        <v>1990000</v>
      </c>
      <c r="D1091" s="527">
        <f t="shared" ref="D1091:D1096" si="172">E1091+F1091+G1091+H1091+I1091</f>
        <v>0</v>
      </c>
      <c r="E1091" s="545"/>
      <c r="F1091" s="546"/>
      <c r="G1091" s="546"/>
      <c r="H1091" s="546"/>
      <c r="I1091" s="546"/>
      <c r="J1091" s="546"/>
      <c r="K1091" s="536"/>
      <c r="L1091" s="536"/>
      <c r="M1091" s="536"/>
      <c r="N1091" s="536"/>
      <c r="O1091" s="536"/>
      <c r="P1091" s="536">
        <v>952</v>
      </c>
      <c r="Q1091" s="536">
        <v>1990000</v>
      </c>
      <c r="R1091" s="536"/>
      <c r="S1091" s="536"/>
      <c r="T1091" s="536"/>
      <c r="U1091" s="536"/>
      <c r="V1091" s="546"/>
      <c r="W1091" s="534"/>
      <c r="X1091" s="547"/>
      <c r="Y1091" s="531"/>
      <c r="Z1091" s="532"/>
    </row>
    <row r="1092" spans="1:31" s="533" customFormat="1" ht="18" customHeight="1">
      <c r="A1092" s="1123">
        <f t="shared" si="168"/>
        <v>843</v>
      </c>
      <c r="B1092" s="1127" t="s">
        <v>343</v>
      </c>
      <c r="C1092" s="526">
        <f t="shared" si="171"/>
        <v>3970000</v>
      </c>
      <c r="D1092" s="527">
        <f t="shared" si="172"/>
        <v>0</v>
      </c>
      <c r="E1092" s="545"/>
      <c r="F1092" s="546"/>
      <c r="G1092" s="546"/>
      <c r="H1092" s="546"/>
      <c r="I1092" s="546"/>
      <c r="J1092" s="546"/>
      <c r="K1092" s="536"/>
      <c r="L1092" s="536"/>
      <c r="M1092" s="536"/>
      <c r="N1092" s="536"/>
      <c r="O1092" s="536"/>
      <c r="P1092" s="536">
        <v>1890</v>
      </c>
      <c r="Q1092" s="536">
        <v>3970000</v>
      </c>
      <c r="R1092" s="536"/>
      <c r="S1092" s="536"/>
      <c r="T1092" s="536"/>
      <c r="U1092" s="536"/>
      <c r="V1092" s="546"/>
      <c r="W1092" s="536"/>
      <c r="X1092" s="547"/>
      <c r="Y1092" s="531"/>
      <c r="Z1092" s="532"/>
    </row>
    <row r="1093" spans="1:31" s="533" customFormat="1" ht="18" customHeight="1">
      <c r="A1093" s="1123">
        <f t="shared" si="168"/>
        <v>844</v>
      </c>
      <c r="B1093" s="1127" t="s">
        <v>338</v>
      </c>
      <c r="C1093" s="526">
        <f t="shared" si="171"/>
        <v>6760000</v>
      </c>
      <c r="D1093" s="527">
        <f t="shared" si="172"/>
        <v>0</v>
      </c>
      <c r="E1093" s="534"/>
      <c r="F1093" s="534"/>
      <c r="G1093" s="534"/>
      <c r="H1093" s="534"/>
      <c r="I1093" s="534"/>
      <c r="J1093" s="534"/>
      <c r="K1093" s="534"/>
      <c r="L1093" s="534">
        <v>1025</v>
      </c>
      <c r="M1093" s="534">
        <v>4300000</v>
      </c>
      <c r="N1093" s="534"/>
      <c r="O1093" s="534"/>
      <c r="P1093" s="534">
        <v>1170</v>
      </c>
      <c r="Q1093" s="534">
        <v>2460000</v>
      </c>
      <c r="R1093" s="534"/>
      <c r="S1093" s="534"/>
      <c r="T1093" s="534"/>
      <c r="U1093" s="534"/>
      <c r="V1093" s="534"/>
      <c r="W1093" s="534"/>
      <c r="X1093" s="534"/>
      <c r="Y1093" s="531"/>
      <c r="Z1093" s="532"/>
    </row>
    <row r="1094" spans="1:31" s="533" customFormat="1" ht="18" customHeight="1">
      <c r="A1094" s="1123">
        <f t="shared" si="168"/>
        <v>845</v>
      </c>
      <c r="B1094" s="1127" t="s">
        <v>339</v>
      </c>
      <c r="C1094" s="526">
        <f t="shared" si="171"/>
        <v>4989000</v>
      </c>
      <c r="D1094" s="527">
        <f t="shared" si="172"/>
        <v>3038000</v>
      </c>
      <c r="E1094" s="534"/>
      <c r="F1094" s="534">
        <v>1966000</v>
      </c>
      <c r="G1094" s="534">
        <v>492000</v>
      </c>
      <c r="H1094" s="534"/>
      <c r="I1094" s="534">
        <v>580000</v>
      </c>
      <c r="J1094" s="534"/>
      <c r="K1094" s="534"/>
      <c r="L1094" s="534"/>
      <c r="M1094" s="534"/>
      <c r="N1094" s="534"/>
      <c r="O1094" s="534"/>
      <c r="P1094" s="534">
        <v>800</v>
      </c>
      <c r="Q1094" s="534">
        <v>1951000</v>
      </c>
      <c r="R1094" s="534"/>
      <c r="S1094" s="534"/>
      <c r="T1094" s="534"/>
      <c r="U1094" s="534"/>
      <c r="V1094" s="534"/>
      <c r="W1094" s="534"/>
      <c r="X1094" s="534"/>
      <c r="Y1094" s="531"/>
      <c r="Z1094" s="532"/>
    </row>
    <row r="1095" spans="1:31" s="541" customFormat="1" ht="18" customHeight="1">
      <c r="A1095" s="1123">
        <f t="shared" si="168"/>
        <v>846</v>
      </c>
      <c r="B1095" s="1127" t="s">
        <v>333</v>
      </c>
      <c r="C1095" s="526">
        <f t="shared" si="171"/>
        <v>4960830</v>
      </c>
      <c r="D1095" s="527">
        <f t="shared" si="172"/>
        <v>0</v>
      </c>
      <c r="E1095" s="534"/>
      <c r="F1095" s="534"/>
      <c r="G1095" s="534"/>
      <c r="H1095" s="534"/>
      <c r="I1095" s="534"/>
      <c r="J1095" s="534"/>
      <c r="K1095" s="534"/>
      <c r="L1095" s="534">
        <v>690.5</v>
      </c>
      <c r="M1095" s="534">
        <v>3523230</v>
      </c>
      <c r="N1095" s="534"/>
      <c r="O1095" s="534"/>
      <c r="P1095" s="534" t="s">
        <v>334</v>
      </c>
      <c r="Q1095" s="534">
        <v>1437600</v>
      </c>
      <c r="R1095" s="534"/>
      <c r="S1095" s="534"/>
      <c r="T1095" s="534"/>
      <c r="U1095" s="534"/>
      <c r="V1095" s="534"/>
      <c r="W1095" s="534"/>
      <c r="X1095" s="534"/>
      <c r="Y1095" s="531"/>
      <c r="Z1095" s="540"/>
      <c r="AA1095" s="540"/>
      <c r="AB1095" s="540"/>
    </row>
    <row r="1096" spans="1:31" s="533" customFormat="1" ht="18" customHeight="1">
      <c r="A1096" s="1123">
        <f t="shared" si="168"/>
        <v>847</v>
      </c>
      <c r="B1096" s="1127" t="s">
        <v>341</v>
      </c>
      <c r="C1096" s="526">
        <f t="shared" si="171"/>
        <v>2940000</v>
      </c>
      <c r="D1096" s="527">
        <f t="shared" si="172"/>
        <v>0</v>
      </c>
      <c r="E1096" s="534"/>
      <c r="F1096" s="534"/>
      <c r="G1096" s="534"/>
      <c r="H1096" s="534"/>
      <c r="I1096" s="534"/>
      <c r="J1096" s="534"/>
      <c r="K1096" s="534"/>
      <c r="L1096" s="534"/>
      <c r="M1096" s="534"/>
      <c r="N1096" s="534"/>
      <c r="O1096" s="534"/>
      <c r="P1096" s="534">
        <v>1400</v>
      </c>
      <c r="Q1096" s="534">
        <v>2940000</v>
      </c>
      <c r="R1096" s="534"/>
      <c r="S1096" s="534"/>
      <c r="T1096" s="534"/>
      <c r="U1096" s="534"/>
      <c r="V1096" s="534"/>
      <c r="W1096" s="534"/>
      <c r="X1096" s="534"/>
      <c r="Y1096" s="531"/>
      <c r="Z1096" s="532"/>
    </row>
    <row r="1097" spans="1:31" s="7" customFormat="1" ht="18" customHeight="1">
      <c r="A1097" s="71">
        <f t="shared" si="168"/>
        <v>848</v>
      </c>
      <c r="B1097" s="42" t="s">
        <v>838</v>
      </c>
      <c r="C1097" s="52">
        <f t="shared" si="171"/>
        <v>7897533.5000000009</v>
      </c>
      <c r="D1097" s="52">
        <f>SUM(E1097:I1097)</f>
        <v>7897533.5000000009</v>
      </c>
      <c r="E1097" s="51">
        <v>801443.02</v>
      </c>
      <c r="F1097" s="51">
        <v>6435021.4400000004</v>
      </c>
      <c r="G1097" s="51">
        <v>661069.04</v>
      </c>
      <c r="H1097" s="51"/>
      <c r="I1097" s="51"/>
      <c r="J1097" s="51"/>
      <c r="K1097" s="51"/>
      <c r="L1097" s="52"/>
      <c r="M1097" s="52"/>
      <c r="N1097" s="52"/>
      <c r="O1097" s="52"/>
      <c r="P1097" s="52"/>
      <c r="Q1097" s="52"/>
      <c r="R1097" s="73"/>
      <c r="S1097" s="51"/>
      <c r="T1097" s="73"/>
      <c r="U1097" s="73"/>
      <c r="V1097" s="72"/>
      <c r="W1097" s="51"/>
      <c r="X1097" s="51"/>
      <c r="Y1097" s="9"/>
      <c r="Z1097" s="8"/>
      <c r="AA1097" s="8"/>
      <c r="AB1097" s="8"/>
      <c r="AC1097" s="28"/>
    </row>
    <row r="1098" spans="1:31" s="7" customFormat="1" ht="18" customHeight="1">
      <c r="A1098" s="71">
        <f t="shared" si="168"/>
        <v>849</v>
      </c>
      <c r="B1098" s="42" t="s">
        <v>844</v>
      </c>
      <c r="C1098" s="52">
        <f t="shared" si="171"/>
        <v>8185663.54</v>
      </c>
      <c r="D1098" s="52">
        <f>SUM(E1098:I1098)</f>
        <v>568141.68000000005</v>
      </c>
      <c r="E1098" s="51">
        <v>568141.68000000005</v>
      </c>
      <c r="F1098" s="51"/>
      <c r="G1098" s="51"/>
      <c r="H1098" s="51"/>
      <c r="I1098" s="51"/>
      <c r="J1098" s="55"/>
      <c r="K1098" s="51"/>
      <c r="L1098" s="52"/>
      <c r="M1098" s="52"/>
      <c r="N1098" s="52"/>
      <c r="O1098" s="52"/>
      <c r="P1098" s="52"/>
      <c r="Q1098" s="52">
        <v>7617521.8600000003</v>
      </c>
      <c r="R1098" s="73"/>
      <c r="S1098" s="51"/>
      <c r="T1098" s="73"/>
      <c r="U1098" s="73"/>
      <c r="V1098" s="72"/>
      <c r="W1098" s="51"/>
      <c r="X1098" s="51"/>
      <c r="Y1098" s="9"/>
      <c r="Z1098" s="8"/>
      <c r="AB1098" s="8"/>
      <c r="AC1098" s="28"/>
    </row>
    <row r="1099" spans="1:31" s="7" customFormat="1" ht="18" customHeight="1">
      <c r="A1099" s="71">
        <f t="shared" si="168"/>
        <v>850</v>
      </c>
      <c r="B1099" s="42" t="s">
        <v>845</v>
      </c>
      <c r="C1099" s="52">
        <f t="shared" si="171"/>
        <v>566049.54</v>
      </c>
      <c r="D1099" s="52">
        <f>SUM(E1099:I1099)</f>
        <v>566049.54</v>
      </c>
      <c r="E1099" s="51">
        <v>566049.54</v>
      </c>
      <c r="F1099" s="51"/>
      <c r="G1099" s="51"/>
      <c r="H1099" s="51"/>
      <c r="I1099" s="51"/>
      <c r="J1099" s="55"/>
      <c r="K1099" s="51"/>
      <c r="L1099" s="52"/>
      <c r="M1099" s="52"/>
      <c r="N1099" s="52"/>
      <c r="O1099" s="52"/>
      <c r="P1099" s="52"/>
      <c r="Q1099" s="52"/>
      <c r="R1099" s="73"/>
      <c r="S1099" s="51"/>
      <c r="T1099" s="73"/>
      <c r="U1099" s="73"/>
      <c r="V1099" s="72"/>
      <c r="W1099" s="51"/>
      <c r="X1099" s="51"/>
      <c r="Y1099" s="9"/>
      <c r="Z1099" s="8"/>
      <c r="AA1099" s="8"/>
      <c r="AB1099" s="8"/>
      <c r="AC1099" s="28"/>
    </row>
    <row r="1100" spans="1:31" s="533" customFormat="1" ht="18" customHeight="1">
      <c r="A1100" s="1123">
        <f t="shared" si="168"/>
        <v>851</v>
      </c>
      <c r="B1100" s="1127" t="s">
        <v>324</v>
      </c>
      <c r="C1100" s="526">
        <f t="shared" si="171"/>
        <v>10849721.35</v>
      </c>
      <c r="D1100" s="527">
        <f>E1100+F1100+G1100+H1100+I1100</f>
        <v>0</v>
      </c>
      <c r="E1100" s="534"/>
      <c r="F1100" s="534"/>
      <c r="G1100" s="534"/>
      <c r="H1100" s="534"/>
      <c r="I1100" s="534"/>
      <c r="J1100" s="534"/>
      <c r="K1100" s="534"/>
      <c r="L1100" s="534">
        <v>1357</v>
      </c>
      <c r="M1100" s="534">
        <v>7106762.0099999998</v>
      </c>
      <c r="N1100" s="534"/>
      <c r="O1100" s="534"/>
      <c r="P1100" s="534">
        <v>1021</v>
      </c>
      <c r="Q1100" s="534">
        <v>3742959.34</v>
      </c>
      <c r="R1100" s="534"/>
      <c r="S1100" s="534"/>
      <c r="T1100" s="534"/>
      <c r="U1100" s="534"/>
      <c r="V1100" s="534"/>
      <c r="W1100" s="534"/>
      <c r="X1100" s="534"/>
      <c r="Y1100" s="531"/>
      <c r="Z1100" s="532"/>
    </row>
    <row r="1101" spans="1:31" s="533" customFormat="1" ht="18" customHeight="1">
      <c r="A1101" s="1123">
        <f t="shared" si="168"/>
        <v>852</v>
      </c>
      <c r="B1101" s="1129" t="s">
        <v>345</v>
      </c>
      <c r="C1101" s="526">
        <f t="shared" si="171"/>
        <v>3222000</v>
      </c>
      <c r="D1101" s="527">
        <f>E1101+F1101+G1101+H1101+I1101</f>
        <v>0</v>
      </c>
      <c r="E1101" s="545"/>
      <c r="F1101" s="546"/>
      <c r="G1101" s="546"/>
      <c r="H1101" s="546"/>
      <c r="I1101" s="546"/>
      <c r="J1101" s="546"/>
      <c r="K1101" s="536"/>
      <c r="L1101" s="536">
        <v>496</v>
      </c>
      <c r="M1101" s="536">
        <v>2080000</v>
      </c>
      <c r="N1101" s="536"/>
      <c r="O1101" s="536"/>
      <c r="P1101" s="536">
        <v>544</v>
      </c>
      <c r="Q1101" s="536">
        <v>1142000</v>
      </c>
      <c r="R1101" s="536"/>
      <c r="S1101" s="536"/>
      <c r="T1101" s="536"/>
      <c r="U1101" s="536"/>
      <c r="V1101" s="546"/>
      <c r="W1101" s="534"/>
      <c r="X1101" s="534"/>
      <c r="Y1101" s="531"/>
      <c r="Z1101" s="532"/>
    </row>
    <row r="1102" spans="1:31" s="7" customFormat="1" ht="18" customHeight="1">
      <c r="A1102" s="1475" t="s">
        <v>518</v>
      </c>
      <c r="B1102" s="1475"/>
      <c r="C1102" s="72" t="e">
        <f t="shared" ref="C1102:X1102" si="173">SUM(C1067:C1101)</f>
        <v>#REF!</v>
      </c>
      <c r="D1102" s="72">
        <f t="shared" si="173"/>
        <v>48083518.619999997</v>
      </c>
      <c r="E1102" s="72">
        <f t="shared" si="173"/>
        <v>9383655</v>
      </c>
      <c r="F1102" s="72">
        <f t="shared" si="173"/>
        <v>32335985.68</v>
      </c>
      <c r="G1102" s="72">
        <f t="shared" si="173"/>
        <v>4658305.76</v>
      </c>
      <c r="H1102" s="72">
        <f t="shared" si="173"/>
        <v>0</v>
      </c>
      <c r="I1102" s="72">
        <f t="shared" si="173"/>
        <v>1705572.18</v>
      </c>
      <c r="J1102" s="72">
        <f t="shared" si="173"/>
        <v>5</v>
      </c>
      <c r="K1102" s="72">
        <f t="shared" si="173"/>
        <v>13381806</v>
      </c>
      <c r="L1102" s="72">
        <f t="shared" si="173"/>
        <v>19018.900000000001</v>
      </c>
      <c r="M1102" s="72">
        <f t="shared" si="173"/>
        <v>57772574.369999997</v>
      </c>
      <c r="N1102" s="72">
        <f t="shared" si="173"/>
        <v>1489</v>
      </c>
      <c r="O1102" s="72">
        <f t="shared" si="173"/>
        <v>58097251.670000002</v>
      </c>
      <c r="P1102" s="72">
        <f t="shared" si="173"/>
        <v>17281.199999999997</v>
      </c>
      <c r="Q1102" s="72">
        <f t="shared" si="173"/>
        <v>56565730.519999996</v>
      </c>
      <c r="R1102" s="72">
        <f t="shared" si="173"/>
        <v>0</v>
      </c>
      <c r="S1102" s="72">
        <f t="shared" si="173"/>
        <v>0</v>
      </c>
      <c r="T1102" s="72">
        <f t="shared" si="173"/>
        <v>0</v>
      </c>
      <c r="U1102" s="72">
        <f t="shared" si="173"/>
        <v>0</v>
      </c>
      <c r="V1102" s="72">
        <f t="shared" si="173"/>
        <v>0</v>
      </c>
      <c r="W1102" s="72">
        <f t="shared" si="173"/>
        <v>0</v>
      </c>
      <c r="X1102" s="72">
        <f t="shared" si="173"/>
        <v>0</v>
      </c>
      <c r="Y1102" s="9"/>
      <c r="Z1102" s="8"/>
      <c r="AA1102" s="8"/>
      <c r="AB1102" s="8"/>
      <c r="AC1102" s="28"/>
      <c r="AE1102" s="28"/>
    </row>
    <row r="1103" spans="1:31" s="7" customFormat="1" ht="18" customHeight="1">
      <c r="A1103" s="1479" t="s">
        <v>590</v>
      </c>
      <c r="B1103" s="1479"/>
      <c r="C1103" s="74" t="e">
        <f t="shared" ref="C1103:X1103" si="174">C1059+C1065+C1102</f>
        <v>#REF!</v>
      </c>
      <c r="D1103" s="74">
        <f t="shared" si="174"/>
        <v>53884618.099999994</v>
      </c>
      <c r="E1103" s="74">
        <f t="shared" si="174"/>
        <v>9383655</v>
      </c>
      <c r="F1103" s="74">
        <f t="shared" si="174"/>
        <v>36051961.439999998</v>
      </c>
      <c r="G1103" s="74">
        <f t="shared" si="174"/>
        <v>5699725.3799999999</v>
      </c>
      <c r="H1103" s="74">
        <f t="shared" si="174"/>
        <v>1043704.1</v>
      </c>
      <c r="I1103" s="74">
        <f t="shared" si="174"/>
        <v>1705572.18</v>
      </c>
      <c r="J1103" s="74">
        <f t="shared" si="174"/>
        <v>5</v>
      </c>
      <c r="K1103" s="74">
        <f t="shared" si="174"/>
        <v>13381806</v>
      </c>
      <c r="L1103" s="74">
        <f t="shared" si="174"/>
        <v>19018.900000000001</v>
      </c>
      <c r="M1103" s="74">
        <f t="shared" si="174"/>
        <v>57772574.369999997</v>
      </c>
      <c r="N1103" s="74">
        <f t="shared" si="174"/>
        <v>1489</v>
      </c>
      <c r="O1103" s="74">
        <f t="shared" si="174"/>
        <v>93642886.090000004</v>
      </c>
      <c r="P1103" s="74">
        <f t="shared" si="174"/>
        <v>17281.199999999997</v>
      </c>
      <c r="Q1103" s="74">
        <f t="shared" si="174"/>
        <v>79940485.039999992</v>
      </c>
      <c r="R1103" s="74">
        <f t="shared" si="174"/>
        <v>0</v>
      </c>
      <c r="S1103" s="74">
        <f t="shared" si="174"/>
        <v>0</v>
      </c>
      <c r="T1103" s="74">
        <f t="shared" si="174"/>
        <v>0</v>
      </c>
      <c r="U1103" s="74">
        <f t="shared" si="174"/>
        <v>0</v>
      </c>
      <c r="V1103" s="74">
        <f t="shared" si="174"/>
        <v>316925.58</v>
      </c>
      <c r="W1103" s="74">
        <f t="shared" si="174"/>
        <v>0</v>
      </c>
      <c r="X1103" s="74">
        <f t="shared" si="174"/>
        <v>0</v>
      </c>
      <c r="Y1103" s="9"/>
      <c r="Z1103" s="8"/>
      <c r="AA1103" s="8"/>
      <c r="AB1103" s="8"/>
      <c r="AC1103" s="28"/>
    </row>
    <row r="1104" spans="1:31" s="7" customFormat="1" ht="18" customHeight="1">
      <c r="A1104" s="1564" t="s">
        <v>591</v>
      </c>
      <c r="B1104" s="1564"/>
      <c r="C1104" s="1564"/>
      <c r="D1104" s="1564"/>
      <c r="E1104" s="1564"/>
      <c r="F1104" s="1564"/>
      <c r="G1104" s="1564"/>
      <c r="H1104" s="1564"/>
      <c r="I1104" s="1564"/>
      <c r="J1104" s="1564"/>
      <c r="K1104" s="1564"/>
      <c r="L1104" s="1564"/>
      <c r="M1104" s="1564"/>
      <c r="N1104" s="1564"/>
      <c r="O1104" s="1564"/>
      <c r="P1104" s="1564"/>
      <c r="Q1104" s="1564"/>
      <c r="R1104" s="1564"/>
      <c r="S1104" s="1564"/>
      <c r="T1104" s="1564"/>
      <c r="U1104" s="1564"/>
      <c r="V1104" s="1564"/>
      <c r="W1104" s="1564"/>
      <c r="X1104" s="1564"/>
      <c r="Y1104" s="9"/>
      <c r="Z1104" s="8"/>
      <c r="AB1104" s="8"/>
      <c r="AC1104" s="28"/>
    </row>
    <row r="1105" spans="1:25" s="552" customFormat="1">
      <c r="A1105" s="1123">
        <f>A1101+1</f>
        <v>853</v>
      </c>
      <c r="B1105" s="958" t="s">
        <v>357</v>
      </c>
      <c r="C1105" s="52">
        <f t="shared" ref="C1105:C1162" si="175">D1105+K1105+M1105+O1105+Q1105+S1105+U1105+V1105+W1105+X1105</f>
        <v>3250000</v>
      </c>
      <c r="D1105" s="324"/>
      <c r="E1105" s="197"/>
      <c r="F1105" s="562"/>
      <c r="G1105" s="562"/>
      <c r="H1105" s="562"/>
      <c r="I1105" s="562"/>
      <c r="J1105" s="197"/>
      <c r="K1105" s="197"/>
      <c r="L1105" s="197"/>
      <c r="M1105" s="197"/>
      <c r="N1105" s="197">
        <v>336</v>
      </c>
      <c r="O1105" s="557">
        <v>250000</v>
      </c>
      <c r="P1105" s="879">
        <v>2100</v>
      </c>
      <c r="Q1105" s="557">
        <v>3000000</v>
      </c>
      <c r="R1105" s="197"/>
      <c r="S1105" s="197"/>
      <c r="T1105" s="197"/>
      <c r="U1105" s="197"/>
      <c r="V1105" s="1571"/>
      <c r="W1105" s="1571"/>
      <c r="X1105" s="1566"/>
      <c r="Y1105" s="1566"/>
    </row>
    <row r="1106" spans="1:25" s="552" customFormat="1">
      <c r="A1106" s="1123">
        <f t="shared" ref="A1106:A1162" si="176">A1105+1</f>
        <v>854</v>
      </c>
      <c r="B1106" s="959" t="s">
        <v>358</v>
      </c>
      <c r="C1106" s="52">
        <f t="shared" si="175"/>
        <v>3500000</v>
      </c>
      <c r="D1106" s="324"/>
      <c r="E1106" s="197"/>
      <c r="F1106" s="562"/>
      <c r="G1106" s="562"/>
      <c r="H1106" s="562"/>
      <c r="I1106" s="562"/>
      <c r="J1106" s="197"/>
      <c r="K1106" s="197"/>
      <c r="L1106" s="197"/>
      <c r="M1106" s="197"/>
      <c r="N1106" s="197" t="s">
        <v>349</v>
      </c>
      <c r="O1106" s="197">
        <v>500000</v>
      </c>
      <c r="P1106" s="880" t="s">
        <v>350</v>
      </c>
      <c r="Q1106" s="557">
        <v>3000000</v>
      </c>
      <c r="R1106" s="197"/>
      <c r="S1106" s="197"/>
      <c r="T1106" s="197"/>
      <c r="U1106" s="197"/>
      <c r="V1106" s="1571"/>
      <c r="W1106" s="1571"/>
      <c r="X1106" s="1566"/>
      <c r="Y1106" s="1566"/>
    </row>
    <row r="1107" spans="1:25" s="552" customFormat="1">
      <c r="A1107" s="1123">
        <f t="shared" si="176"/>
        <v>855</v>
      </c>
      <c r="B1107" s="960" t="s">
        <v>359</v>
      </c>
      <c r="C1107" s="52">
        <f t="shared" si="175"/>
        <v>3000000</v>
      </c>
      <c r="D1107" s="324"/>
      <c r="E1107" s="197"/>
      <c r="F1107" s="562"/>
      <c r="G1107" s="562"/>
      <c r="H1107" s="562"/>
      <c r="I1107" s="562"/>
      <c r="J1107" s="197"/>
      <c r="K1107" s="197"/>
      <c r="L1107" s="197"/>
      <c r="M1107" s="197"/>
      <c r="N1107" s="197"/>
      <c r="O1107" s="197"/>
      <c r="P1107" s="197">
        <v>2100</v>
      </c>
      <c r="Q1107" s="557">
        <v>3000000</v>
      </c>
      <c r="R1107" s="197"/>
      <c r="S1107" s="197"/>
      <c r="T1107" s="197"/>
      <c r="U1107" s="197"/>
      <c r="V1107" s="1571"/>
      <c r="W1107" s="1571"/>
      <c r="X1107" s="1566"/>
      <c r="Y1107" s="1566"/>
    </row>
    <row r="1108" spans="1:25" s="552" customFormat="1">
      <c r="A1108" s="1123">
        <f t="shared" si="176"/>
        <v>856</v>
      </c>
      <c r="B1108" s="960" t="s">
        <v>360</v>
      </c>
      <c r="C1108" s="52">
        <f t="shared" si="175"/>
        <v>3250000</v>
      </c>
      <c r="D1108" s="324"/>
      <c r="E1108" s="197"/>
      <c r="F1108" s="562"/>
      <c r="G1108" s="562"/>
      <c r="H1108" s="562"/>
      <c r="I1108" s="562"/>
      <c r="J1108" s="197"/>
      <c r="K1108" s="197"/>
      <c r="L1108" s="197"/>
      <c r="M1108" s="197"/>
      <c r="N1108" s="197">
        <v>690</v>
      </c>
      <c r="O1108" s="557">
        <v>250000</v>
      </c>
      <c r="P1108" s="197">
        <v>2070</v>
      </c>
      <c r="Q1108" s="557">
        <v>3000000</v>
      </c>
      <c r="R1108" s="197"/>
      <c r="S1108" s="197"/>
      <c r="T1108" s="197"/>
      <c r="U1108" s="197"/>
      <c r="V1108" s="1571"/>
      <c r="W1108" s="1571"/>
      <c r="X1108" s="1566"/>
      <c r="Y1108" s="1566"/>
    </row>
    <row r="1109" spans="1:25" s="558" customFormat="1">
      <c r="A1109" s="1123">
        <f t="shared" si="176"/>
        <v>857</v>
      </c>
      <c r="B1109" s="960" t="s">
        <v>381</v>
      </c>
      <c r="C1109" s="52">
        <f t="shared" si="175"/>
        <v>3000000</v>
      </c>
      <c r="D1109" s="515"/>
      <c r="E1109" s="197"/>
      <c r="F1109" s="562"/>
      <c r="G1109" s="562"/>
      <c r="H1109" s="562"/>
      <c r="I1109" s="562"/>
      <c r="J1109" s="197"/>
      <c r="K1109" s="197"/>
      <c r="L1109" s="197"/>
      <c r="M1109" s="197"/>
      <c r="N1109" s="197"/>
      <c r="O1109" s="197"/>
      <c r="P1109" s="197">
        <v>1825</v>
      </c>
      <c r="Q1109" s="197">
        <v>3000000</v>
      </c>
      <c r="R1109" s="197"/>
      <c r="S1109" s="197"/>
      <c r="T1109" s="197"/>
      <c r="U1109" s="197"/>
      <c r="V1109" s="1571"/>
      <c r="W1109" s="1571"/>
      <c r="X1109" s="1568"/>
      <c r="Y1109" s="1568"/>
    </row>
    <row r="1110" spans="1:25" s="558" customFormat="1">
      <c r="A1110" s="1123">
        <f t="shared" si="176"/>
        <v>858</v>
      </c>
      <c r="B1110" s="959" t="s">
        <v>390</v>
      </c>
      <c r="C1110" s="52">
        <f t="shared" si="175"/>
        <v>2750000</v>
      </c>
      <c r="D1110" s="515"/>
      <c r="E1110" s="197"/>
      <c r="F1110" s="562"/>
      <c r="G1110" s="562"/>
      <c r="H1110" s="562"/>
      <c r="I1110" s="562"/>
      <c r="J1110" s="197">
        <v>1</v>
      </c>
      <c r="K1110" s="197">
        <f t="shared" ref="K1110:K1116" si="177">2750000*J1110</f>
        <v>2750000</v>
      </c>
      <c r="L1110" s="197"/>
      <c r="M1110" s="197"/>
      <c r="N1110" s="197"/>
      <c r="O1110" s="197"/>
      <c r="P1110" s="197"/>
      <c r="Q1110" s="197"/>
      <c r="R1110" s="197"/>
      <c r="S1110" s="197"/>
      <c r="T1110" s="197"/>
      <c r="U1110" s="197"/>
      <c r="V1110" s="1571"/>
      <c r="W1110" s="1571"/>
      <c r="X1110" s="1568"/>
      <c r="Y1110" s="1568"/>
    </row>
    <row r="1111" spans="1:25" s="558" customFormat="1">
      <c r="A1111" s="1123">
        <f t="shared" si="176"/>
        <v>859</v>
      </c>
      <c r="B1111" s="959" t="s">
        <v>391</v>
      </c>
      <c r="C1111" s="52">
        <f t="shared" si="175"/>
        <v>2750000</v>
      </c>
      <c r="D1111" s="515"/>
      <c r="E1111" s="197"/>
      <c r="F1111" s="562"/>
      <c r="G1111" s="562"/>
      <c r="H1111" s="562"/>
      <c r="I1111" s="562"/>
      <c r="J1111" s="197">
        <v>1</v>
      </c>
      <c r="K1111" s="197">
        <f t="shared" si="177"/>
        <v>2750000</v>
      </c>
      <c r="L1111" s="197"/>
      <c r="M1111" s="197"/>
      <c r="N1111" s="197"/>
      <c r="O1111" s="197"/>
      <c r="P1111" s="197"/>
      <c r="Q1111" s="197"/>
      <c r="R1111" s="197"/>
      <c r="S1111" s="197"/>
      <c r="T1111" s="197"/>
      <c r="U1111" s="197"/>
      <c r="V1111" s="1571"/>
      <c r="W1111" s="1571"/>
      <c r="X1111" s="1568"/>
      <c r="Y1111" s="1568"/>
    </row>
    <row r="1112" spans="1:25" s="558" customFormat="1">
      <c r="A1112" s="1123">
        <f t="shared" si="176"/>
        <v>860</v>
      </c>
      <c r="B1112" s="959" t="s">
        <v>392</v>
      </c>
      <c r="C1112" s="52">
        <f t="shared" si="175"/>
        <v>2750000</v>
      </c>
      <c r="D1112" s="515"/>
      <c r="E1112" s="197"/>
      <c r="F1112" s="562"/>
      <c r="G1112" s="562"/>
      <c r="H1112" s="562"/>
      <c r="I1112" s="562"/>
      <c r="J1112" s="197">
        <v>1</v>
      </c>
      <c r="K1112" s="197">
        <f t="shared" si="177"/>
        <v>2750000</v>
      </c>
      <c r="L1112" s="197"/>
      <c r="M1112" s="197"/>
      <c r="N1112" s="197"/>
      <c r="O1112" s="197"/>
      <c r="P1112" s="197"/>
      <c r="Q1112" s="197"/>
      <c r="R1112" s="197"/>
      <c r="S1112" s="197"/>
      <c r="T1112" s="197"/>
      <c r="U1112" s="197"/>
      <c r="V1112" s="1571"/>
      <c r="W1112" s="1571"/>
      <c r="X1112" s="1568"/>
      <c r="Y1112" s="1568"/>
    </row>
    <row r="1113" spans="1:25" s="558" customFormat="1">
      <c r="A1113" s="1123">
        <f t="shared" si="176"/>
        <v>861</v>
      </c>
      <c r="B1113" s="959" t="s">
        <v>393</v>
      </c>
      <c r="C1113" s="52">
        <f t="shared" si="175"/>
        <v>2750000</v>
      </c>
      <c r="D1113" s="515"/>
      <c r="E1113" s="197"/>
      <c r="F1113" s="562"/>
      <c r="G1113" s="562"/>
      <c r="H1113" s="562"/>
      <c r="I1113" s="562"/>
      <c r="J1113" s="197">
        <v>1</v>
      </c>
      <c r="K1113" s="197">
        <f t="shared" si="177"/>
        <v>2750000</v>
      </c>
      <c r="L1113" s="197"/>
      <c r="M1113" s="197"/>
      <c r="N1113" s="197"/>
      <c r="O1113" s="197"/>
      <c r="P1113" s="197"/>
      <c r="Q1113" s="197"/>
      <c r="R1113" s="197"/>
      <c r="S1113" s="197"/>
      <c r="T1113" s="197"/>
      <c r="U1113" s="197"/>
      <c r="V1113" s="1571"/>
      <c r="W1113" s="1571"/>
      <c r="X1113" s="1568"/>
      <c r="Y1113" s="1568"/>
    </row>
    <row r="1114" spans="1:25" s="558" customFormat="1">
      <c r="A1114" s="1123">
        <f t="shared" si="176"/>
        <v>862</v>
      </c>
      <c r="B1114" s="959" t="s">
        <v>394</v>
      </c>
      <c r="C1114" s="52">
        <f t="shared" si="175"/>
        <v>2750000</v>
      </c>
      <c r="D1114" s="515"/>
      <c r="E1114" s="197"/>
      <c r="F1114" s="562"/>
      <c r="G1114" s="562"/>
      <c r="H1114" s="562"/>
      <c r="I1114" s="562"/>
      <c r="J1114" s="197">
        <v>1</v>
      </c>
      <c r="K1114" s="197">
        <f t="shared" si="177"/>
        <v>2750000</v>
      </c>
      <c r="L1114" s="197"/>
      <c r="M1114" s="197"/>
      <c r="N1114" s="197"/>
      <c r="O1114" s="197"/>
      <c r="P1114" s="197"/>
      <c r="Q1114" s="197"/>
      <c r="R1114" s="197"/>
      <c r="S1114" s="197"/>
      <c r="T1114" s="197"/>
      <c r="U1114" s="197"/>
      <c r="V1114" s="1571"/>
      <c r="W1114" s="1571"/>
      <c r="X1114" s="1568"/>
      <c r="Y1114" s="1568"/>
    </row>
    <row r="1115" spans="1:25" s="558" customFormat="1">
      <c r="A1115" s="1123">
        <f t="shared" si="176"/>
        <v>863</v>
      </c>
      <c r="B1115" s="959" t="s">
        <v>395</v>
      </c>
      <c r="C1115" s="52">
        <f t="shared" si="175"/>
        <v>2750000</v>
      </c>
      <c r="D1115" s="515"/>
      <c r="E1115" s="197"/>
      <c r="F1115" s="562"/>
      <c r="G1115" s="562"/>
      <c r="H1115" s="562"/>
      <c r="I1115" s="562"/>
      <c r="J1115" s="197">
        <v>1</v>
      </c>
      <c r="K1115" s="197">
        <f t="shared" si="177"/>
        <v>2750000</v>
      </c>
      <c r="L1115" s="197"/>
      <c r="M1115" s="197"/>
      <c r="N1115" s="197"/>
      <c r="O1115" s="197"/>
      <c r="P1115" s="197"/>
      <c r="Q1115" s="197"/>
      <c r="R1115" s="197"/>
      <c r="S1115" s="197"/>
      <c r="T1115" s="197"/>
      <c r="U1115" s="197"/>
      <c r="V1115" s="1571"/>
      <c r="W1115" s="1571"/>
      <c r="X1115" s="1568"/>
      <c r="Y1115" s="1568"/>
    </row>
    <row r="1116" spans="1:25" s="558" customFormat="1">
      <c r="A1116" s="1123">
        <f t="shared" si="176"/>
        <v>864</v>
      </c>
      <c r="B1116" s="959" t="s">
        <v>396</v>
      </c>
      <c r="C1116" s="52">
        <f t="shared" si="175"/>
        <v>2750000</v>
      </c>
      <c r="D1116" s="515"/>
      <c r="E1116" s="197"/>
      <c r="F1116" s="562"/>
      <c r="G1116" s="562"/>
      <c r="H1116" s="562"/>
      <c r="I1116" s="562"/>
      <c r="J1116" s="197">
        <v>1</v>
      </c>
      <c r="K1116" s="197">
        <f t="shared" si="177"/>
        <v>2750000</v>
      </c>
      <c r="L1116" s="197"/>
      <c r="M1116" s="197"/>
      <c r="N1116" s="197"/>
      <c r="O1116" s="197"/>
      <c r="P1116" s="197"/>
      <c r="Q1116" s="197"/>
      <c r="R1116" s="197"/>
      <c r="S1116" s="197"/>
      <c r="T1116" s="197"/>
      <c r="U1116" s="197"/>
      <c r="V1116" s="1571"/>
      <c r="W1116" s="1571"/>
      <c r="X1116" s="1568"/>
      <c r="Y1116" s="1568"/>
    </row>
    <row r="1117" spans="1:25" s="558" customFormat="1">
      <c r="A1117" s="1123">
        <f t="shared" si="176"/>
        <v>865</v>
      </c>
      <c r="B1117" s="960" t="s">
        <v>361</v>
      </c>
      <c r="C1117" s="52">
        <f t="shared" si="175"/>
        <v>3500000</v>
      </c>
      <c r="D1117" s="515"/>
      <c r="E1117" s="197"/>
      <c r="F1117" s="562"/>
      <c r="G1117" s="562"/>
      <c r="H1117" s="562"/>
      <c r="I1117" s="562"/>
      <c r="J1117" s="197"/>
      <c r="K1117" s="197"/>
      <c r="L1117" s="197"/>
      <c r="M1117" s="197"/>
      <c r="N1117" s="557">
        <v>1099.3</v>
      </c>
      <c r="O1117" s="557">
        <v>500000</v>
      </c>
      <c r="P1117" s="557">
        <v>4397.2</v>
      </c>
      <c r="Q1117" s="557">
        <v>3000000</v>
      </c>
      <c r="R1117" s="197"/>
      <c r="S1117" s="197"/>
      <c r="T1117" s="197"/>
      <c r="U1117" s="197"/>
      <c r="V1117" s="1571"/>
      <c r="W1117" s="1571"/>
      <c r="X1117" s="1568"/>
      <c r="Y1117" s="1568"/>
    </row>
    <row r="1118" spans="1:25" s="558" customFormat="1">
      <c r="A1118" s="1123">
        <f t="shared" si="176"/>
        <v>866</v>
      </c>
      <c r="B1118" s="960" t="s">
        <v>362</v>
      </c>
      <c r="C1118" s="52">
        <f t="shared" si="175"/>
        <v>500000</v>
      </c>
      <c r="D1118" s="515"/>
      <c r="E1118" s="197"/>
      <c r="F1118" s="562"/>
      <c r="G1118" s="562"/>
      <c r="H1118" s="562"/>
      <c r="I1118" s="562"/>
      <c r="J1118" s="197"/>
      <c r="K1118" s="197"/>
      <c r="L1118" s="197"/>
      <c r="M1118" s="197"/>
      <c r="N1118" s="197">
        <v>968.6</v>
      </c>
      <c r="O1118" s="197">
        <v>500000</v>
      </c>
      <c r="P1118" s="197"/>
      <c r="Q1118" s="197"/>
      <c r="R1118" s="197"/>
      <c r="S1118" s="197"/>
      <c r="T1118" s="197"/>
      <c r="U1118" s="197"/>
      <c r="V1118" s="1571"/>
      <c r="W1118" s="1571"/>
      <c r="X1118" s="1568"/>
      <c r="Y1118" s="1568"/>
    </row>
    <row r="1119" spans="1:25" s="558" customFormat="1">
      <c r="A1119" s="1123">
        <f t="shared" si="176"/>
        <v>867</v>
      </c>
      <c r="B1119" s="960" t="s">
        <v>375</v>
      </c>
      <c r="C1119" s="52" t="e">
        <f t="shared" si="175"/>
        <v>#REF!</v>
      </c>
      <c r="D1119" s="515" t="e">
        <f>E1119+F1119+#REF!+G1119+H1119+I1119</f>
        <v>#REF!</v>
      </c>
      <c r="E1119" s="197">
        <v>1000000</v>
      </c>
      <c r="F1119" s="562"/>
      <c r="G1119" s="562"/>
      <c r="H1119" s="562"/>
      <c r="I1119" s="562"/>
      <c r="J1119" s="197"/>
      <c r="K1119" s="197"/>
      <c r="L1119" s="197"/>
      <c r="M1119" s="197"/>
      <c r="N1119" s="197">
        <v>1090</v>
      </c>
      <c r="O1119" s="557">
        <v>500000</v>
      </c>
      <c r="P1119" s="197">
        <v>2877</v>
      </c>
      <c r="Q1119" s="557">
        <v>2000000</v>
      </c>
      <c r="R1119" s="197"/>
      <c r="S1119" s="197"/>
      <c r="T1119" s="197"/>
      <c r="U1119" s="197"/>
      <c r="V1119" s="1571"/>
      <c r="W1119" s="1571"/>
      <c r="X1119" s="1568">
        <v>250000</v>
      </c>
      <c r="Y1119" s="1568"/>
    </row>
    <row r="1120" spans="1:25" s="558" customFormat="1">
      <c r="A1120" s="1123">
        <f t="shared" si="176"/>
        <v>868</v>
      </c>
      <c r="B1120" s="959" t="s">
        <v>376</v>
      </c>
      <c r="C1120" s="52" t="e">
        <f t="shared" si="175"/>
        <v>#REF!</v>
      </c>
      <c r="D1120" s="515" t="e">
        <f>E1120+F1120+#REF!+G1120+H1120+I1120</f>
        <v>#REF!</v>
      </c>
      <c r="E1120" s="197">
        <v>1000000</v>
      </c>
      <c r="F1120" s="562"/>
      <c r="G1120" s="562"/>
      <c r="H1120" s="562"/>
      <c r="I1120" s="562"/>
      <c r="J1120" s="197"/>
      <c r="K1120" s="197"/>
      <c r="L1120" s="197"/>
      <c r="M1120" s="197"/>
      <c r="N1120" s="197"/>
      <c r="O1120" s="197"/>
      <c r="P1120" s="197"/>
      <c r="Q1120" s="197"/>
      <c r="R1120" s="197"/>
      <c r="S1120" s="197"/>
      <c r="T1120" s="197"/>
      <c r="U1120" s="197"/>
      <c r="V1120" s="1571"/>
      <c r="W1120" s="1571"/>
      <c r="X1120" s="1568">
        <v>250000</v>
      </c>
      <c r="Y1120" s="1568"/>
    </row>
    <row r="1121" spans="1:29" s="558" customFormat="1">
      <c r="A1121" s="1123">
        <f t="shared" si="176"/>
        <v>869</v>
      </c>
      <c r="B1121" s="960" t="s">
        <v>377</v>
      </c>
      <c r="C1121" s="52">
        <f t="shared" si="175"/>
        <v>3150000</v>
      </c>
      <c r="D1121" s="515"/>
      <c r="E1121" s="197"/>
      <c r="F1121" s="562"/>
      <c r="G1121" s="562"/>
      <c r="H1121" s="562"/>
      <c r="I1121" s="562"/>
      <c r="J1121" s="197"/>
      <c r="K1121" s="197"/>
      <c r="L1121" s="197"/>
      <c r="M1121" s="197"/>
      <c r="N1121" s="197">
        <v>27</v>
      </c>
      <c r="O1121" s="557">
        <v>150000</v>
      </c>
      <c r="P1121" s="197">
        <v>880</v>
      </c>
      <c r="Q1121" s="557">
        <v>3000000</v>
      </c>
      <c r="R1121" s="197"/>
      <c r="S1121" s="197"/>
      <c r="T1121" s="197"/>
      <c r="U1121" s="197"/>
      <c r="V1121" s="1571"/>
      <c r="W1121" s="1571"/>
      <c r="X1121" s="1568"/>
      <c r="Y1121" s="1568"/>
    </row>
    <row r="1122" spans="1:29" s="558" customFormat="1">
      <c r="A1122" s="1123">
        <f t="shared" si="176"/>
        <v>870</v>
      </c>
      <c r="B1122" s="959" t="s">
        <v>378</v>
      </c>
      <c r="C1122" s="52" t="e">
        <f t="shared" si="175"/>
        <v>#REF!</v>
      </c>
      <c r="D1122" s="515" t="e">
        <f>E1122+F1122+#REF!+G1122+H1122+I1122</f>
        <v>#REF!</v>
      </c>
      <c r="E1122" s="197">
        <v>1000000</v>
      </c>
      <c r="F1122" s="562"/>
      <c r="G1122" s="562"/>
      <c r="H1122" s="562"/>
      <c r="I1122" s="562"/>
      <c r="J1122" s="197"/>
      <c r="K1122" s="197"/>
      <c r="L1122" s="197"/>
      <c r="M1122" s="197"/>
      <c r="N1122" s="197"/>
      <c r="O1122" s="197"/>
      <c r="P1122" s="197"/>
      <c r="Q1122" s="197"/>
      <c r="R1122" s="197"/>
      <c r="S1122" s="197"/>
      <c r="T1122" s="197"/>
      <c r="U1122" s="197"/>
      <c r="V1122" s="1571"/>
      <c r="W1122" s="1571"/>
      <c r="X1122" s="1568">
        <v>250000</v>
      </c>
      <c r="Y1122" s="1568"/>
    </row>
    <row r="1123" spans="1:29" s="558" customFormat="1">
      <c r="A1123" s="1123">
        <f t="shared" si="176"/>
        <v>871</v>
      </c>
      <c r="B1123" s="959" t="s">
        <v>379</v>
      </c>
      <c r="C1123" s="52" t="e">
        <f t="shared" si="175"/>
        <v>#REF!</v>
      </c>
      <c r="D1123" s="515" t="e">
        <f>E1123+F1123+#REF!+G1123+H1123+I1123</f>
        <v>#REF!</v>
      </c>
      <c r="E1123" s="197">
        <v>1000000</v>
      </c>
      <c r="F1123" s="562"/>
      <c r="G1123" s="562"/>
      <c r="H1123" s="562"/>
      <c r="I1123" s="562"/>
      <c r="J1123" s="197"/>
      <c r="K1123" s="197"/>
      <c r="L1123" s="197"/>
      <c r="M1123" s="197"/>
      <c r="N1123" s="197">
        <v>540.20000000000005</v>
      </c>
      <c r="O1123" s="557">
        <v>250000</v>
      </c>
      <c r="P1123" s="197"/>
      <c r="Q1123" s="197"/>
      <c r="R1123" s="197"/>
      <c r="S1123" s="197"/>
      <c r="T1123" s="197"/>
      <c r="U1123" s="197"/>
      <c r="V1123" s="1571"/>
      <c r="W1123" s="1571"/>
      <c r="X1123" s="1568">
        <v>250000</v>
      </c>
      <c r="Y1123" s="1568"/>
    </row>
    <row r="1124" spans="1:29" s="558" customFormat="1" ht="13.15" customHeight="1">
      <c r="A1124" s="1123">
        <f t="shared" si="176"/>
        <v>872</v>
      </c>
      <c r="B1124" s="958" t="s">
        <v>380</v>
      </c>
      <c r="C1124" s="52">
        <f t="shared" si="175"/>
        <v>2000000</v>
      </c>
      <c r="D1124" s="515"/>
      <c r="E1124" s="197"/>
      <c r="F1124" s="562"/>
      <c r="G1124" s="562"/>
      <c r="H1124" s="562"/>
      <c r="I1124" s="562"/>
      <c r="J1124" s="197"/>
      <c r="K1124" s="197"/>
      <c r="L1124" s="197"/>
      <c r="M1124" s="197"/>
      <c r="N1124" s="197"/>
      <c r="O1124" s="197"/>
      <c r="P1124" s="197">
        <v>2486</v>
      </c>
      <c r="Q1124" s="197">
        <v>2000000</v>
      </c>
      <c r="R1124" s="197"/>
      <c r="S1124" s="197"/>
      <c r="T1124" s="197"/>
      <c r="U1124" s="197"/>
      <c r="V1124" s="1571"/>
      <c r="W1124" s="1571"/>
      <c r="X1124" s="1568"/>
      <c r="Y1124" s="1568"/>
    </row>
    <row r="1125" spans="1:29" s="558" customFormat="1">
      <c r="A1125" s="1123">
        <f t="shared" si="176"/>
        <v>873</v>
      </c>
      <c r="B1125" s="959" t="s">
        <v>386</v>
      </c>
      <c r="C1125" s="52">
        <f t="shared" si="175"/>
        <v>2000000</v>
      </c>
      <c r="D1125" s="515"/>
      <c r="E1125" s="197"/>
      <c r="F1125" s="562"/>
      <c r="G1125" s="562"/>
      <c r="H1125" s="562"/>
      <c r="I1125" s="562"/>
      <c r="J1125" s="197"/>
      <c r="K1125" s="197"/>
      <c r="L1125" s="197"/>
      <c r="M1125" s="197"/>
      <c r="N1125" s="197"/>
      <c r="O1125" s="197"/>
      <c r="P1125" s="197">
        <v>1792.4</v>
      </c>
      <c r="Q1125" s="197">
        <v>2000000</v>
      </c>
      <c r="R1125" s="197"/>
      <c r="S1125" s="197"/>
      <c r="T1125" s="197"/>
      <c r="U1125" s="197"/>
      <c r="V1125" s="1571"/>
      <c r="W1125" s="1571"/>
      <c r="X1125" s="1568"/>
      <c r="Y1125" s="1568"/>
    </row>
    <row r="1126" spans="1:29" s="558" customFormat="1">
      <c r="A1126" s="1123">
        <f t="shared" si="176"/>
        <v>874</v>
      </c>
      <c r="B1126" s="959" t="s">
        <v>387</v>
      </c>
      <c r="C1126" s="52">
        <f t="shared" si="175"/>
        <v>750000</v>
      </c>
      <c r="D1126" s="515"/>
      <c r="E1126" s="197"/>
      <c r="F1126" s="562"/>
      <c r="G1126" s="562"/>
      <c r="H1126" s="562"/>
      <c r="I1126" s="562"/>
      <c r="J1126" s="197"/>
      <c r="K1126" s="197"/>
      <c r="L1126" s="197"/>
      <c r="M1126" s="197"/>
      <c r="N1126" s="197">
        <v>1129.2</v>
      </c>
      <c r="O1126" s="197">
        <v>750000</v>
      </c>
      <c r="P1126" s="197"/>
      <c r="Q1126" s="197"/>
      <c r="R1126" s="197"/>
      <c r="S1126" s="197"/>
      <c r="T1126" s="197"/>
      <c r="U1126" s="197"/>
      <c r="V1126" s="1571"/>
      <c r="W1126" s="1571"/>
      <c r="X1126" s="1568"/>
      <c r="Y1126" s="1568"/>
    </row>
    <row r="1127" spans="1:29" s="563" customFormat="1">
      <c r="A1127" s="1123">
        <f t="shared" si="176"/>
        <v>875</v>
      </c>
      <c r="B1127" s="959" t="s">
        <v>388</v>
      </c>
      <c r="C1127" s="52">
        <f t="shared" si="175"/>
        <v>500000</v>
      </c>
      <c r="D1127" s="515"/>
      <c r="E1127" s="197"/>
      <c r="F1127" s="562"/>
      <c r="G1127" s="562"/>
      <c r="H1127" s="562"/>
      <c r="I1127" s="562"/>
      <c r="J1127" s="197"/>
      <c r="K1127" s="197"/>
      <c r="L1127" s="197"/>
      <c r="M1127" s="197"/>
      <c r="N1127" s="197">
        <v>771.6</v>
      </c>
      <c r="O1127" s="197">
        <v>500000</v>
      </c>
      <c r="P1127" s="197"/>
      <c r="Q1127" s="197"/>
      <c r="R1127" s="197"/>
      <c r="S1127" s="197"/>
      <c r="T1127" s="197"/>
      <c r="U1127" s="197"/>
      <c r="V1127" s="1571"/>
      <c r="W1127" s="1571"/>
      <c r="X1127" s="1571"/>
      <c r="Y1127" s="1571"/>
    </row>
    <row r="1128" spans="1:29" s="558" customFormat="1">
      <c r="A1128" s="1123">
        <f t="shared" si="176"/>
        <v>876</v>
      </c>
      <c r="B1128" s="959" t="s">
        <v>389</v>
      </c>
      <c r="C1128" s="52">
        <f t="shared" si="175"/>
        <v>2750000</v>
      </c>
      <c r="D1128" s="515"/>
      <c r="E1128" s="197"/>
      <c r="F1128" s="562"/>
      <c r="G1128" s="562"/>
      <c r="H1128" s="562"/>
      <c r="I1128" s="562"/>
      <c r="J1128" s="197">
        <v>1</v>
      </c>
      <c r="K1128" s="197">
        <f>2750000*J1128</f>
        <v>2750000</v>
      </c>
      <c r="L1128" s="197"/>
      <c r="M1128" s="197"/>
      <c r="N1128" s="197"/>
      <c r="O1128" s="197"/>
      <c r="P1128" s="197"/>
      <c r="Q1128" s="197"/>
      <c r="R1128" s="197"/>
      <c r="S1128" s="197"/>
      <c r="T1128" s="197"/>
      <c r="U1128" s="197"/>
      <c r="V1128" s="1571"/>
      <c r="W1128" s="1571"/>
      <c r="X1128" s="1568"/>
      <c r="Y1128" s="1568"/>
    </row>
    <row r="1129" spans="1:29" s="558" customFormat="1">
      <c r="A1129" s="1123">
        <f t="shared" si="176"/>
        <v>877</v>
      </c>
      <c r="B1129" s="960" t="s">
        <v>363</v>
      </c>
      <c r="C1129" s="52">
        <f t="shared" si="175"/>
        <v>6250000</v>
      </c>
      <c r="D1129" s="515"/>
      <c r="E1129" s="197"/>
      <c r="F1129" s="562"/>
      <c r="G1129" s="562"/>
      <c r="H1129" s="562"/>
      <c r="I1129" s="562"/>
      <c r="J1129" s="197"/>
      <c r="K1129" s="197"/>
      <c r="L1129" s="557">
        <v>1240</v>
      </c>
      <c r="M1129" s="557">
        <v>3000000</v>
      </c>
      <c r="N1129" s="557">
        <v>882</v>
      </c>
      <c r="O1129" s="557">
        <v>250000</v>
      </c>
      <c r="P1129" s="557">
        <v>2445</v>
      </c>
      <c r="Q1129" s="557">
        <v>3000000</v>
      </c>
      <c r="R1129" s="197"/>
      <c r="S1129" s="197"/>
      <c r="T1129" s="197"/>
      <c r="U1129" s="197"/>
      <c r="V1129" s="1571"/>
      <c r="W1129" s="1571"/>
      <c r="X1129" s="1568"/>
      <c r="Y1129" s="1568"/>
    </row>
    <row r="1130" spans="1:29" s="7" customFormat="1" ht="18" customHeight="1">
      <c r="A1130" s="1123">
        <f t="shared" si="176"/>
        <v>878</v>
      </c>
      <c r="B1130" s="695" t="s">
        <v>847</v>
      </c>
      <c r="C1130" s="52">
        <f t="shared" si="175"/>
        <v>1841445.46</v>
      </c>
      <c r="D1130" s="52">
        <f>SUM(E1130:I1130)</f>
        <v>1841445.46</v>
      </c>
      <c r="E1130" s="52">
        <v>1841445.46</v>
      </c>
      <c r="F1130" s="66"/>
      <c r="G1130" s="73"/>
      <c r="H1130" s="66"/>
      <c r="I1130" s="66"/>
      <c r="J1130" s="75"/>
      <c r="K1130" s="66"/>
      <c r="L1130" s="76"/>
      <c r="M1130" s="52"/>
      <c r="N1130" s="73"/>
      <c r="O1130" s="73"/>
      <c r="P1130" s="73"/>
      <c r="Q1130" s="73"/>
      <c r="R1130" s="73"/>
      <c r="S1130" s="73"/>
      <c r="T1130" s="73"/>
      <c r="U1130" s="73"/>
      <c r="V1130" s="73"/>
      <c r="W1130" s="51"/>
      <c r="X1130" s="51"/>
      <c r="Y1130" s="9"/>
      <c r="Z1130" s="8"/>
      <c r="AB1130" s="8"/>
      <c r="AC1130" s="28"/>
    </row>
    <row r="1131" spans="1:29" s="7" customFormat="1" ht="18" customHeight="1">
      <c r="A1131" s="1123">
        <f t="shared" si="176"/>
        <v>879</v>
      </c>
      <c r="B1131" s="695" t="s">
        <v>848</v>
      </c>
      <c r="C1131" s="52">
        <f t="shared" si="175"/>
        <v>10473055.779999999</v>
      </c>
      <c r="D1131" s="52">
        <f>SUM(E1131:I1131)</f>
        <v>0</v>
      </c>
      <c r="E1131" s="66"/>
      <c r="F1131" s="66"/>
      <c r="G1131" s="73"/>
      <c r="H1131" s="66"/>
      <c r="I1131" s="66"/>
      <c r="J1131" s="75"/>
      <c r="K1131" s="66"/>
      <c r="L1131" s="66"/>
      <c r="M1131" s="66"/>
      <c r="N1131" s="73"/>
      <c r="O1131" s="73"/>
      <c r="P1131" s="73"/>
      <c r="Q1131" s="73">
        <v>10473055.779999999</v>
      </c>
      <c r="R1131" s="73"/>
      <c r="S1131" s="73"/>
      <c r="T1131" s="73"/>
      <c r="U1131" s="73"/>
      <c r="V1131" s="73"/>
      <c r="W1131" s="51"/>
      <c r="X1131" s="51"/>
      <c r="Y1131" s="9"/>
      <c r="Z1131" s="8"/>
      <c r="AB1131" s="8"/>
      <c r="AC1131" s="28"/>
    </row>
    <row r="1132" spans="1:29" s="7" customFormat="1" ht="18" customHeight="1">
      <c r="A1132" s="1123">
        <f t="shared" si="176"/>
        <v>880</v>
      </c>
      <c r="B1132" s="695" t="s">
        <v>849</v>
      </c>
      <c r="C1132" s="52">
        <f t="shared" si="175"/>
        <v>8885108.540000001</v>
      </c>
      <c r="D1132" s="52">
        <f>SUM(E1132:I1132)</f>
        <v>8885108.540000001</v>
      </c>
      <c r="E1132" s="66"/>
      <c r="F1132" s="66">
        <v>5733545.6600000001</v>
      </c>
      <c r="G1132" s="73">
        <v>1642128.12</v>
      </c>
      <c r="H1132" s="66">
        <v>1509434.76</v>
      </c>
      <c r="I1132" s="66"/>
      <c r="J1132" s="75"/>
      <c r="K1132" s="66"/>
      <c r="L1132" s="66"/>
      <c r="M1132" s="77"/>
      <c r="N1132" s="73"/>
      <c r="O1132" s="73"/>
      <c r="P1132" s="73"/>
      <c r="Q1132" s="73"/>
      <c r="R1132" s="73"/>
      <c r="S1132" s="73"/>
      <c r="T1132" s="73"/>
      <c r="U1132" s="73"/>
      <c r="V1132" s="73"/>
      <c r="W1132" s="66"/>
      <c r="X1132" s="66"/>
      <c r="Y1132" s="9"/>
      <c r="Z1132" s="8"/>
      <c r="AB1132" s="8"/>
      <c r="AC1132" s="28"/>
    </row>
    <row r="1133" spans="1:29" s="558" customFormat="1">
      <c r="A1133" s="1123">
        <f t="shared" si="176"/>
        <v>881</v>
      </c>
      <c r="B1133" s="960" t="s">
        <v>374</v>
      </c>
      <c r="C1133" s="52">
        <f t="shared" si="175"/>
        <v>250000</v>
      </c>
      <c r="D1133" s="515"/>
      <c r="E1133" s="197"/>
      <c r="F1133" s="562"/>
      <c r="G1133" s="562"/>
      <c r="H1133" s="562"/>
      <c r="I1133" s="562"/>
      <c r="J1133" s="197"/>
      <c r="K1133" s="197"/>
      <c r="L1133" s="197"/>
      <c r="M1133" s="197"/>
      <c r="N1133" s="197">
        <v>436.3</v>
      </c>
      <c r="O1133" s="557">
        <v>250000</v>
      </c>
      <c r="P1133" s="197"/>
      <c r="Q1133" s="197"/>
      <c r="R1133" s="197"/>
      <c r="S1133" s="197"/>
      <c r="T1133" s="197"/>
      <c r="U1133" s="197"/>
      <c r="V1133" s="1571"/>
      <c r="W1133" s="1571"/>
      <c r="X1133" s="1568"/>
      <c r="Y1133" s="1568"/>
    </row>
    <row r="1134" spans="1:29" s="7" customFormat="1" ht="18" customHeight="1">
      <c r="A1134" s="1123">
        <f t="shared" si="176"/>
        <v>882</v>
      </c>
      <c r="B1134" s="695" t="s">
        <v>850</v>
      </c>
      <c r="C1134" s="52">
        <f t="shared" si="175"/>
        <v>709821.92</v>
      </c>
      <c r="D1134" s="52">
        <f>SUM(E1134:I1134)</f>
        <v>709821.92</v>
      </c>
      <c r="E1134" s="66">
        <v>709821.92</v>
      </c>
      <c r="F1134" s="66"/>
      <c r="G1134" s="73"/>
      <c r="H1134" s="66"/>
      <c r="I1134" s="66"/>
      <c r="J1134" s="75"/>
      <c r="K1134" s="66"/>
      <c r="L1134" s="76"/>
      <c r="M1134" s="52"/>
      <c r="N1134" s="73"/>
      <c r="O1134" s="73"/>
      <c r="P1134" s="73"/>
      <c r="Q1134" s="73"/>
      <c r="R1134" s="73"/>
      <c r="S1134" s="73"/>
      <c r="T1134" s="73"/>
      <c r="U1134" s="73"/>
      <c r="V1134" s="73"/>
      <c r="W1134" s="66"/>
      <c r="X1134" s="66"/>
      <c r="Y1134" s="9"/>
      <c r="Z1134" s="8"/>
      <c r="AB1134" s="8"/>
      <c r="AC1134" s="28"/>
    </row>
    <row r="1135" spans="1:29" s="7" customFormat="1" ht="18" customHeight="1">
      <c r="A1135" s="1123">
        <f t="shared" si="176"/>
        <v>883</v>
      </c>
      <c r="B1135" s="695" t="s">
        <v>851</v>
      </c>
      <c r="C1135" s="52">
        <f t="shared" si="175"/>
        <v>7759597.4000000004</v>
      </c>
      <c r="D1135" s="52">
        <f>SUM(E1135:I1135)</f>
        <v>0</v>
      </c>
      <c r="E1135" s="66"/>
      <c r="F1135" s="66"/>
      <c r="G1135" s="73"/>
      <c r="H1135" s="66"/>
      <c r="I1135" s="66"/>
      <c r="J1135" s="75"/>
      <c r="K1135" s="77"/>
      <c r="L1135" s="66"/>
      <c r="M1135" s="66"/>
      <c r="N1135" s="73"/>
      <c r="O1135" s="73"/>
      <c r="P1135" s="73"/>
      <c r="Q1135" s="73">
        <v>7759597.4000000004</v>
      </c>
      <c r="R1135" s="73"/>
      <c r="S1135" s="73"/>
      <c r="T1135" s="73"/>
      <c r="U1135" s="73"/>
      <c r="V1135" s="73"/>
      <c r="W1135" s="66"/>
      <c r="X1135" s="66"/>
      <c r="Y1135" s="9"/>
      <c r="Z1135" s="8"/>
      <c r="AB1135" s="8"/>
      <c r="AC1135" s="28"/>
    </row>
    <row r="1136" spans="1:29" s="7" customFormat="1" ht="18" customHeight="1">
      <c r="A1136" s="1123">
        <f t="shared" si="176"/>
        <v>884</v>
      </c>
      <c r="B1136" s="695" t="s">
        <v>852</v>
      </c>
      <c r="C1136" s="52" t="e">
        <f>D1136+K1136+M1136+#REF!+Q1136+S1136+U1136+V1136+W1136+X1136</f>
        <v>#REF!</v>
      </c>
      <c r="D1136" s="52">
        <f>SUM(E1136:I1136)</f>
        <v>0</v>
      </c>
      <c r="E1136" s="66"/>
      <c r="F1136" s="66"/>
      <c r="G1136" s="73"/>
      <c r="H1136" s="66"/>
      <c r="I1136" s="66"/>
      <c r="J1136" s="75"/>
      <c r="K1136" s="66"/>
      <c r="L1136" s="66"/>
      <c r="M1136" s="66"/>
      <c r="N1136" s="197">
        <v>514</v>
      </c>
      <c r="O1136" s="197">
        <v>250000</v>
      </c>
      <c r="P1136" s="73"/>
      <c r="Q1136" s="73">
        <v>5732613.46</v>
      </c>
      <c r="R1136" s="73"/>
      <c r="S1136" s="73"/>
      <c r="T1136" s="73"/>
      <c r="U1136" s="73"/>
      <c r="V1136" s="73"/>
      <c r="W1136" s="66"/>
      <c r="X1136" s="66"/>
      <c r="Y1136" s="9"/>
      <c r="Z1136" s="8"/>
      <c r="AB1136" s="8"/>
      <c r="AC1136" s="28"/>
    </row>
    <row r="1137" spans="1:29" s="558" customFormat="1">
      <c r="A1137" s="1123">
        <f t="shared" si="176"/>
        <v>885</v>
      </c>
      <c r="B1137" s="960" t="s">
        <v>364</v>
      </c>
      <c r="C1137" s="52">
        <f t="shared" si="175"/>
        <v>3250000</v>
      </c>
      <c r="D1137" s="515"/>
      <c r="E1137" s="197"/>
      <c r="F1137" s="562"/>
      <c r="G1137" s="562"/>
      <c r="H1137" s="562"/>
      <c r="I1137" s="562"/>
      <c r="J1137" s="197"/>
      <c r="K1137" s="197"/>
      <c r="L1137" s="197"/>
      <c r="M1137" s="197"/>
      <c r="N1137" s="197">
        <v>739</v>
      </c>
      <c r="O1137" s="557">
        <v>250000</v>
      </c>
      <c r="P1137" s="559" t="s">
        <v>351</v>
      </c>
      <c r="Q1137" s="557">
        <v>3000000</v>
      </c>
      <c r="R1137" s="197"/>
      <c r="S1137" s="197"/>
      <c r="T1137" s="197"/>
      <c r="U1137" s="197"/>
      <c r="V1137" s="1571"/>
      <c r="W1137" s="1571"/>
      <c r="X1137" s="1568"/>
      <c r="Y1137" s="1568"/>
    </row>
    <row r="1138" spans="1:29" s="558" customFormat="1">
      <c r="A1138" s="1123">
        <f t="shared" si="176"/>
        <v>886</v>
      </c>
      <c r="B1138" s="958" t="s">
        <v>365</v>
      </c>
      <c r="C1138" s="52">
        <f t="shared" si="175"/>
        <v>500000</v>
      </c>
      <c r="D1138" s="515"/>
      <c r="E1138" s="197"/>
      <c r="F1138" s="562"/>
      <c r="G1138" s="562"/>
      <c r="H1138" s="562"/>
      <c r="I1138" s="562"/>
      <c r="J1138" s="197"/>
      <c r="K1138" s="197"/>
      <c r="L1138" s="197"/>
      <c r="M1138" s="197"/>
      <c r="N1138" s="197">
        <v>741</v>
      </c>
      <c r="O1138" s="197">
        <v>500000</v>
      </c>
      <c r="P1138" s="197"/>
      <c r="Q1138" s="197"/>
      <c r="R1138" s="197"/>
      <c r="S1138" s="197"/>
      <c r="T1138" s="197"/>
      <c r="U1138" s="197"/>
      <c r="V1138" s="1571"/>
      <c r="W1138" s="1571"/>
      <c r="X1138" s="1568"/>
      <c r="Y1138" s="1568"/>
    </row>
    <row r="1139" spans="1:29" s="558" customFormat="1">
      <c r="A1139" s="1123">
        <f t="shared" si="176"/>
        <v>887</v>
      </c>
      <c r="B1139" s="960" t="s">
        <v>366</v>
      </c>
      <c r="C1139" s="52">
        <f t="shared" si="175"/>
        <v>3250000</v>
      </c>
      <c r="D1139" s="515"/>
      <c r="E1139" s="197"/>
      <c r="F1139" s="562"/>
      <c r="G1139" s="562"/>
      <c r="H1139" s="562"/>
      <c r="I1139" s="562"/>
      <c r="J1139" s="197"/>
      <c r="K1139" s="197"/>
      <c r="L1139" s="197"/>
      <c r="M1139" s="197"/>
      <c r="N1139" s="197">
        <v>683</v>
      </c>
      <c r="O1139" s="557">
        <v>250000</v>
      </c>
      <c r="P1139" s="197">
        <v>1970.6</v>
      </c>
      <c r="Q1139" s="557">
        <v>3000000</v>
      </c>
      <c r="R1139" s="197"/>
      <c r="S1139" s="197"/>
      <c r="T1139" s="197"/>
      <c r="U1139" s="197"/>
      <c r="V1139" s="1571"/>
      <c r="W1139" s="1571"/>
      <c r="X1139" s="1568"/>
      <c r="Y1139" s="1568"/>
    </row>
    <row r="1140" spans="1:29" s="558" customFormat="1">
      <c r="A1140" s="1123">
        <f t="shared" si="176"/>
        <v>888</v>
      </c>
      <c r="B1140" s="958" t="s">
        <v>367</v>
      </c>
      <c r="C1140" s="52">
        <f t="shared" si="175"/>
        <v>6500000</v>
      </c>
      <c r="D1140" s="515"/>
      <c r="E1140" s="197"/>
      <c r="F1140" s="562"/>
      <c r="G1140" s="562"/>
      <c r="H1140" s="562"/>
      <c r="I1140" s="562"/>
      <c r="J1140" s="197"/>
      <c r="K1140" s="197"/>
      <c r="L1140" s="197">
        <v>1058</v>
      </c>
      <c r="M1140" s="197">
        <v>3000000</v>
      </c>
      <c r="N1140" s="197">
        <v>483</v>
      </c>
      <c r="O1140" s="197">
        <v>500000</v>
      </c>
      <c r="P1140" s="197">
        <v>2751</v>
      </c>
      <c r="Q1140" s="197">
        <v>3000000</v>
      </c>
      <c r="R1140" s="197"/>
      <c r="S1140" s="197"/>
      <c r="T1140" s="197"/>
      <c r="U1140" s="197"/>
      <c r="V1140" s="1571"/>
      <c r="W1140" s="1571"/>
      <c r="X1140" s="1568"/>
      <c r="Y1140" s="1568"/>
    </row>
    <row r="1141" spans="1:29" s="558" customFormat="1">
      <c r="A1141" s="1123">
        <f t="shared" si="176"/>
        <v>889</v>
      </c>
      <c r="B1141" s="958" t="s">
        <v>368</v>
      </c>
      <c r="C1141" s="52">
        <f t="shared" si="175"/>
        <v>500000</v>
      </c>
      <c r="D1141" s="515"/>
      <c r="E1141" s="197"/>
      <c r="F1141" s="562"/>
      <c r="G1141" s="562"/>
      <c r="H1141" s="562"/>
      <c r="I1141" s="562"/>
      <c r="J1141" s="197"/>
      <c r="K1141" s="197"/>
      <c r="L1141" s="197"/>
      <c r="M1141" s="197"/>
      <c r="N1141" s="197">
        <v>550</v>
      </c>
      <c r="O1141" s="197">
        <v>500000</v>
      </c>
      <c r="P1141" s="197"/>
      <c r="Q1141" s="197"/>
      <c r="R1141" s="197"/>
      <c r="S1141" s="197"/>
      <c r="T1141" s="197"/>
      <c r="U1141" s="197"/>
      <c r="V1141" s="1571"/>
      <c r="W1141" s="1571"/>
      <c r="X1141" s="1568"/>
      <c r="Y1141" s="1568"/>
    </row>
    <row r="1142" spans="1:29" s="561" customFormat="1">
      <c r="A1142" s="1123">
        <f t="shared" si="176"/>
        <v>890</v>
      </c>
      <c r="B1142" s="919" t="s">
        <v>369</v>
      </c>
      <c r="C1142" s="52">
        <f t="shared" si="175"/>
        <v>1986957</v>
      </c>
      <c r="D1142" s="515"/>
      <c r="E1142" s="197"/>
      <c r="F1142" s="197"/>
      <c r="G1142" s="197"/>
      <c r="H1142" s="197"/>
      <c r="I1142" s="197"/>
      <c r="J1142" s="197"/>
      <c r="K1142" s="197"/>
      <c r="L1142" s="197">
        <v>362</v>
      </c>
      <c r="M1142" s="881">
        <v>721659</v>
      </c>
      <c r="N1142" s="197">
        <v>484</v>
      </c>
      <c r="O1142" s="197">
        <v>218511</v>
      </c>
      <c r="P1142" s="197">
        <v>2605.3000000000002</v>
      </c>
      <c r="Q1142" s="197">
        <v>1046787</v>
      </c>
      <c r="R1142" s="197"/>
      <c r="S1142" s="197"/>
      <c r="T1142" s="197"/>
      <c r="U1142" s="197"/>
      <c r="V1142" s="1571"/>
      <c r="W1142" s="1571"/>
      <c r="X1142" s="1568"/>
      <c r="Y1142" s="1568"/>
    </row>
    <row r="1143" spans="1:29" s="558" customFormat="1">
      <c r="A1143" s="1123">
        <f t="shared" si="176"/>
        <v>891</v>
      </c>
      <c r="B1143" s="959" t="s">
        <v>370</v>
      </c>
      <c r="C1143" s="52">
        <f t="shared" si="175"/>
        <v>3250000</v>
      </c>
      <c r="D1143" s="515"/>
      <c r="E1143" s="197"/>
      <c r="F1143" s="562"/>
      <c r="G1143" s="562"/>
      <c r="H1143" s="562"/>
      <c r="I1143" s="562"/>
      <c r="J1143" s="197"/>
      <c r="K1143" s="197"/>
      <c r="L1143" s="197"/>
      <c r="M1143" s="197"/>
      <c r="N1143" s="197">
        <v>242</v>
      </c>
      <c r="O1143" s="557">
        <v>250000</v>
      </c>
      <c r="P1143" s="197">
        <v>1703.7</v>
      </c>
      <c r="Q1143" s="197">
        <v>3000000</v>
      </c>
      <c r="R1143" s="197"/>
      <c r="S1143" s="197"/>
      <c r="T1143" s="197"/>
      <c r="U1143" s="197"/>
      <c r="V1143" s="1571"/>
      <c r="W1143" s="1571"/>
      <c r="X1143" s="1568"/>
      <c r="Y1143" s="1568"/>
    </row>
    <row r="1144" spans="1:29" s="558" customFormat="1">
      <c r="A1144" s="1123">
        <f t="shared" si="176"/>
        <v>892</v>
      </c>
      <c r="B1144" s="959" t="s">
        <v>371</v>
      </c>
      <c r="C1144" s="52">
        <f t="shared" si="175"/>
        <v>3250000</v>
      </c>
      <c r="D1144" s="515"/>
      <c r="E1144" s="197"/>
      <c r="F1144" s="562"/>
      <c r="G1144" s="562"/>
      <c r="H1144" s="562"/>
      <c r="I1144" s="562"/>
      <c r="J1144" s="197"/>
      <c r="K1144" s="197"/>
      <c r="L1144" s="197"/>
      <c r="M1144" s="197"/>
      <c r="N1144" s="197">
        <v>590</v>
      </c>
      <c r="O1144" s="557">
        <v>250000</v>
      </c>
      <c r="P1144" s="197">
        <v>1459.5</v>
      </c>
      <c r="Q1144" s="197">
        <v>3000000</v>
      </c>
      <c r="R1144" s="197"/>
      <c r="S1144" s="197"/>
      <c r="T1144" s="197"/>
      <c r="U1144" s="197"/>
      <c r="V1144" s="1571"/>
      <c r="W1144" s="1571"/>
      <c r="X1144" s="1568"/>
      <c r="Y1144" s="1568"/>
    </row>
    <row r="1145" spans="1:29" s="558" customFormat="1">
      <c r="A1145" s="1123">
        <f t="shared" si="176"/>
        <v>893</v>
      </c>
      <c r="B1145" s="959" t="s">
        <v>372</v>
      </c>
      <c r="C1145" s="52">
        <f t="shared" si="175"/>
        <v>5250000</v>
      </c>
      <c r="D1145" s="515"/>
      <c r="E1145" s="197"/>
      <c r="F1145" s="562"/>
      <c r="G1145" s="562"/>
      <c r="H1145" s="562"/>
      <c r="I1145" s="562"/>
      <c r="J1145" s="197"/>
      <c r="K1145" s="197"/>
      <c r="L1145" s="197">
        <v>717.9</v>
      </c>
      <c r="M1145" s="197">
        <v>3000000</v>
      </c>
      <c r="N1145" s="197">
        <v>590</v>
      </c>
      <c r="O1145" s="557">
        <v>250000</v>
      </c>
      <c r="P1145" s="197">
        <v>1459.5</v>
      </c>
      <c r="Q1145" s="197">
        <v>2000000</v>
      </c>
      <c r="R1145" s="197"/>
      <c r="S1145" s="197"/>
      <c r="T1145" s="197"/>
      <c r="U1145" s="197"/>
      <c r="V1145" s="1571"/>
      <c r="W1145" s="1571"/>
      <c r="X1145" s="1568"/>
      <c r="Y1145" s="1568"/>
    </row>
    <row r="1146" spans="1:29" s="558" customFormat="1">
      <c r="A1146" s="1123">
        <f t="shared" si="176"/>
        <v>894</v>
      </c>
      <c r="B1146" s="959" t="s">
        <v>373</v>
      </c>
      <c r="C1146" s="52">
        <f t="shared" si="175"/>
        <v>2000000</v>
      </c>
      <c r="D1146" s="515"/>
      <c r="E1146" s="197"/>
      <c r="F1146" s="562"/>
      <c r="G1146" s="562"/>
      <c r="H1146" s="562"/>
      <c r="I1146" s="562"/>
      <c r="J1146" s="197"/>
      <c r="K1146" s="197"/>
      <c r="L1146" s="197"/>
      <c r="M1146" s="197"/>
      <c r="N1146" s="197"/>
      <c r="O1146" s="197"/>
      <c r="P1146" s="197">
        <v>1459.5</v>
      </c>
      <c r="Q1146" s="197">
        <v>2000000</v>
      </c>
      <c r="R1146" s="197"/>
      <c r="S1146" s="197"/>
      <c r="T1146" s="197"/>
      <c r="U1146" s="197"/>
      <c r="V1146" s="1571"/>
      <c r="W1146" s="1571"/>
      <c r="X1146" s="1568"/>
      <c r="Y1146" s="1568"/>
    </row>
    <row r="1147" spans="1:29" s="7" customFormat="1" ht="18" customHeight="1">
      <c r="A1147" s="1123">
        <f t="shared" si="176"/>
        <v>895</v>
      </c>
      <c r="B1147" s="695" t="s">
        <v>853</v>
      </c>
      <c r="C1147" s="52">
        <f>D1147+K1147+M1147+O1147+Q1147+S1147+U1147+V1147+W1147+X1147</f>
        <v>2979247.48</v>
      </c>
      <c r="D1147" s="52">
        <f>SUM(E1147:I1147)</f>
        <v>2979247.48</v>
      </c>
      <c r="E1147" s="52">
        <v>2979247.48</v>
      </c>
      <c r="F1147" s="66"/>
      <c r="G1147" s="73"/>
      <c r="H1147" s="66"/>
      <c r="I1147" s="66"/>
      <c r="J1147" s="75"/>
      <c r="K1147" s="66"/>
      <c r="L1147" s="52"/>
      <c r="M1147" s="52"/>
      <c r="N1147" s="73"/>
      <c r="O1147" s="73"/>
      <c r="P1147" s="73"/>
      <c r="Q1147" s="52"/>
      <c r="R1147" s="73"/>
      <c r="S1147" s="73"/>
      <c r="T1147" s="73"/>
      <c r="U1147" s="73"/>
      <c r="V1147" s="73"/>
      <c r="W1147" s="66"/>
      <c r="X1147" s="66"/>
      <c r="Y1147" s="9" t="s">
        <v>889</v>
      </c>
      <c r="Z1147" s="8"/>
      <c r="AA1147" s="8"/>
      <c r="AB1147" s="8"/>
      <c r="AC1147" s="28"/>
    </row>
    <row r="1148" spans="1:29" s="558" customFormat="1">
      <c r="A1148" s="1123">
        <f t="shared" si="176"/>
        <v>896</v>
      </c>
      <c r="B1148" s="960" t="s">
        <v>401</v>
      </c>
      <c r="C1148" s="52">
        <f t="shared" si="175"/>
        <v>3000000</v>
      </c>
      <c r="D1148" s="515"/>
      <c r="E1148" s="197"/>
      <c r="F1148" s="562"/>
      <c r="G1148" s="562"/>
      <c r="H1148" s="562"/>
      <c r="I1148" s="562"/>
      <c r="J1148" s="197"/>
      <c r="K1148" s="197"/>
      <c r="L1148" s="197">
        <v>2035</v>
      </c>
      <c r="M1148" s="197">
        <v>3000000</v>
      </c>
      <c r="N1148" s="197"/>
      <c r="O1148" s="197"/>
      <c r="P1148" s="197"/>
      <c r="Q1148" s="197"/>
      <c r="R1148" s="197"/>
      <c r="S1148" s="197"/>
      <c r="T1148" s="197"/>
      <c r="U1148" s="197"/>
      <c r="V1148" s="1571"/>
      <c r="W1148" s="1571"/>
      <c r="X1148" s="1568"/>
      <c r="Y1148" s="1568"/>
    </row>
    <row r="1149" spans="1:29" s="566" customFormat="1">
      <c r="A1149" s="1123">
        <f t="shared" si="176"/>
        <v>897</v>
      </c>
      <c r="B1149" s="960" t="s">
        <v>402</v>
      </c>
      <c r="C1149" s="277">
        <f t="shared" si="175"/>
        <v>3000000</v>
      </c>
      <c r="D1149" s="324"/>
      <c r="E1149" s="197"/>
      <c r="F1149" s="562"/>
      <c r="G1149" s="562"/>
      <c r="H1149" s="562"/>
      <c r="I1149" s="562"/>
      <c r="J1149" s="197"/>
      <c r="K1149" s="197"/>
      <c r="L1149" s="197"/>
      <c r="M1149" s="197"/>
      <c r="N1149" s="197"/>
      <c r="O1149" s="197"/>
      <c r="P1149" s="197" t="s">
        <v>352</v>
      </c>
      <c r="Q1149" s="197">
        <v>3000000</v>
      </c>
      <c r="R1149" s="197"/>
      <c r="S1149" s="197"/>
      <c r="T1149" s="197"/>
      <c r="U1149" s="197"/>
      <c r="V1149" s="1572"/>
      <c r="W1149" s="1617"/>
      <c r="X1149" s="1567"/>
      <c r="Y1149" s="1603"/>
    </row>
    <row r="1150" spans="1:29" s="566" customFormat="1">
      <c r="A1150" s="1123">
        <f t="shared" si="176"/>
        <v>898</v>
      </c>
      <c r="B1150" s="960" t="s">
        <v>403</v>
      </c>
      <c r="C1150" s="277">
        <f t="shared" si="175"/>
        <v>2000000</v>
      </c>
      <c r="D1150" s="324"/>
      <c r="E1150" s="197"/>
      <c r="F1150" s="562"/>
      <c r="G1150" s="562"/>
      <c r="H1150" s="562"/>
      <c r="I1150" s="562"/>
      <c r="J1150" s="197"/>
      <c r="K1150" s="197"/>
      <c r="L1150" s="197"/>
      <c r="M1150" s="197"/>
      <c r="N1150" s="197"/>
      <c r="O1150" s="197"/>
      <c r="P1150" s="197">
        <v>4037.8</v>
      </c>
      <c r="Q1150" s="197">
        <v>2000000</v>
      </c>
      <c r="R1150" s="197"/>
      <c r="S1150" s="197"/>
      <c r="T1150" s="197"/>
      <c r="U1150" s="197"/>
      <c r="V1150" s="1572"/>
      <c r="W1150" s="1617"/>
      <c r="X1150" s="1567"/>
      <c r="Y1150" s="1603"/>
    </row>
    <row r="1151" spans="1:29" s="558" customFormat="1" ht="13.15" customHeight="1">
      <c r="A1151" s="1123">
        <f t="shared" si="176"/>
        <v>899</v>
      </c>
      <c r="B1151" s="958" t="s">
        <v>382</v>
      </c>
      <c r="C1151" s="52">
        <f t="shared" si="175"/>
        <v>2000000</v>
      </c>
      <c r="D1151" s="515"/>
      <c r="E1151" s="197"/>
      <c r="F1151" s="562"/>
      <c r="G1151" s="562"/>
      <c r="H1151" s="562"/>
      <c r="I1151" s="562"/>
      <c r="J1151" s="197"/>
      <c r="K1151" s="197"/>
      <c r="L1151" s="197"/>
      <c r="M1151" s="197"/>
      <c r="N1151" s="197"/>
      <c r="O1151" s="197"/>
      <c r="P1151" s="197">
        <v>1923</v>
      </c>
      <c r="Q1151" s="197">
        <v>2000000</v>
      </c>
      <c r="R1151" s="197"/>
      <c r="S1151" s="197"/>
      <c r="T1151" s="197"/>
      <c r="U1151" s="197"/>
      <c r="V1151" s="1571"/>
      <c r="W1151" s="1571"/>
      <c r="X1151" s="1568"/>
      <c r="Y1151" s="1568"/>
    </row>
    <row r="1152" spans="1:29" s="558" customFormat="1">
      <c r="A1152" s="1123">
        <f t="shared" si="176"/>
        <v>900</v>
      </c>
      <c r="B1152" s="958" t="s">
        <v>383</v>
      </c>
      <c r="C1152" s="52">
        <f t="shared" si="175"/>
        <v>5250000</v>
      </c>
      <c r="D1152" s="515"/>
      <c r="E1152" s="197"/>
      <c r="F1152" s="562"/>
      <c r="G1152" s="562"/>
      <c r="H1152" s="562"/>
      <c r="I1152" s="562"/>
      <c r="J1152" s="197"/>
      <c r="K1152" s="197"/>
      <c r="L1152" s="197"/>
      <c r="M1152" s="197"/>
      <c r="N1152" s="197">
        <v>558.79999999999995</v>
      </c>
      <c r="O1152" s="557">
        <v>250000</v>
      </c>
      <c r="P1152" s="197">
        <v>1992</v>
      </c>
      <c r="Q1152" s="197">
        <v>2500000</v>
      </c>
      <c r="R1152" s="197"/>
      <c r="S1152" s="197"/>
      <c r="T1152" s="197">
        <v>1992</v>
      </c>
      <c r="U1152" s="197">
        <v>2500000</v>
      </c>
      <c r="V1152" s="1571"/>
      <c r="W1152" s="1571"/>
      <c r="X1152" s="1568"/>
      <c r="Y1152" s="1568"/>
    </row>
    <row r="1153" spans="1:31" s="558" customFormat="1">
      <c r="A1153" s="1123">
        <f t="shared" si="176"/>
        <v>901</v>
      </c>
      <c r="B1153" s="959" t="s">
        <v>384</v>
      </c>
      <c r="C1153" s="52">
        <f t="shared" si="175"/>
        <v>11750000</v>
      </c>
      <c r="D1153" s="515"/>
      <c r="E1153" s="197"/>
      <c r="F1153" s="562"/>
      <c r="G1153" s="562"/>
      <c r="H1153" s="562"/>
      <c r="I1153" s="562"/>
      <c r="J1153" s="197">
        <v>3</v>
      </c>
      <c r="K1153" s="197">
        <f>2750000*J1153</f>
        <v>8250000</v>
      </c>
      <c r="L1153" s="197"/>
      <c r="M1153" s="197"/>
      <c r="N1153" s="197">
        <v>690</v>
      </c>
      <c r="O1153" s="197">
        <v>500000</v>
      </c>
      <c r="P1153" s="197">
        <v>3832.4</v>
      </c>
      <c r="Q1153" s="197">
        <v>3000000</v>
      </c>
      <c r="R1153" s="197"/>
      <c r="S1153" s="197"/>
      <c r="T1153" s="197"/>
      <c r="U1153" s="197"/>
      <c r="V1153" s="1571"/>
      <c r="W1153" s="1571"/>
      <c r="X1153" s="1568"/>
      <c r="Y1153" s="1568"/>
    </row>
    <row r="1154" spans="1:31" s="558" customFormat="1">
      <c r="A1154" s="1123">
        <f t="shared" si="176"/>
        <v>902</v>
      </c>
      <c r="B1154" s="959" t="s">
        <v>385</v>
      </c>
      <c r="C1154" s="52" t="e">
        <f t="shared" si="175"/>
        <v>#REF!</v>
      </c>
      <c r="D1154" s="515" t="e">
        <f>E1154+F1154+#REF!+G1154+H1154+I1154</f>
        <v>#REF!</v>
      </c>
      <c r="E1154" s="197">
        <v>1000000</v>
      </c>
      <c r="F1154" s="562"/>
      <c r="G1154" s="562"/>
      <c r="H1154" s="562"/>
      <c r="I1154" s="562"/>
      <c r="J1154" s="197"/>
      <c r="K1154" s="197"/>
      <c r="L1154" s="197"/>
      <c r="M1154" s="197"/>
      <c r="N1154" s="197"/>
      <c r="O1154" s="197"/>
      <c r="P1154" s="197"/>
      <c r="Q1154" s="197"/>
      <c r="R1154" s="197"/>
      <c r="S1154" s="197"/>
      <c r="T1154" s="197"/>
      <c r="U1154" s="197"/>
      <c r="V1154" s="1571"/>
      <c r="W1154" s="1571"/>
      <c r="X1154" s="1568">
        <v>250000</v>
      </c>
      <c r="Y1154" s="1568"/>
    </row>
    <row r="1155" spans="1:31" s="558" customFormat="1">
      <c r="A1155" s="1123">
        <f t="shared" si="176"/>
        <v>903</v>
      </c>
      <c r="B1155" s="960" t="s">
        <v>397</v>
      </c>
      <c r="C1155" s="52">
        <f t="shared" si="175"/>
        <v>750000</v>
      </c>
      <c r="D1155" s="515"/>
      <c r="E1155" s="197"/>
      <c r="F1155" s="562"/>
      <c r="G1155" s="562"/>
      <c r="H1155" s="562"/>
      <c r="I1155" s="562"/>
      <c r="J1155" s="197"/>
      <c r="K1155" s="197"/>
      <c r="L1155" s="197"/>
      <c r="M1155" s="197"/>
      <c r="N1155" s="197">
        <v>1101.2</v>
      </c>
      <c r="O1155" s="197">
        <v>750000</v>
      </c>
      <c r="P1155" s="197"/>
      <c r="Q1155" s="197"/>
      <c r="R1155" s="197"/>
      <c r="S1155" s="197"/>
      <c r="T1155" s="197"/>
      <c r="U1155" s="197"/>
      <c r="V1155" s="1571"/>
      <c r="W1155" s="1571"/>
      <c r="X1155" s="1568"/>
      <c r="Y1155" s="1568"/>
    </row>
    <row r="1156" spans="1:31" s="558" customFormat="1">
      <c r="A1156" s="1123">
        <f t="shared" si="176"/>
        <v>904</v>
      </c>
      <c r="B1156" s="959" t="s">
        <v>398</v>
      </c>
      <c r="C1156" s="52">
        <f t="shared" si="175"/>
        <v>8250000</v>
      </c>
      <c r="D1156" s="515"/>
      <c r="E1156" s="197"/>
      <c r="F1156" s="562"/>
      <c r="G1156" s="562"/>
      <c r="H1156" s="562"/>
      <c r="I1156" s="562"/>
      <c r="J1156" s="197">
        <v>3</v>
      </c>
      <c r="K1156" s="197">
        <f>2750000*J1156</f>
        <v>8250000</v>
      </c>
      <c r="L1156" s="197"/>
      <c r="M1156" s="197"/>
      <c r="N1156" s="197"/>
      <c r="O1156" s="197"/>
      <c r="P1156" s="197"/>
      <c r="Q1156" s="197"/>
      <c r="R1156" s="197"/>
      <c r="S1156" s="197"/>
      <c r="T1156" s="197"/>
      <c r="U1156" s="197"/>
      <c r="V1156" s="1571"/>
      <c r="W1156" s="1571"/>
      <c r="X1156" s="1568"/>
      <c r="Y1156" s="1568"/>
    </row>
    <row r="1157" spans="1:31" s="558" customFormat="1">
      <c r="A1157" s="1123">
        <f t="shared" si="176"/>
        <v>905</v>
      </c>
      <c r="B1157" s="959" t="s">
        <v>399</v>
      </c>
      <c r="C1157" s="52">
        <f t="shared" si="175"/>
        <v>11000000</v>
      </c>
      <c r="D1157" s="564"/>
      <c r="E1157" s="882"/>
      <c r="F1157" s="197"/>
      <c r="G1157" s="197"/>
      <c r="H1157" s="197"/>
      <c r="I1157" s="197"/>
      <c r="J1157" s="197">
        <v>4</v>
      </c>
      <c r="K1157" s="197">
        <f>2750000*J1157</f>
        <v>11000000</v>
      </c>
      <c r="L1157" s="197"/>
      <c r="M1157" s="197"/>
      <c r="N1157" s="197"/>
      <c r="O1157" s="197"/>
      <c r="P1157" s="197"/>
      <c r="Q1157" s="197"/>
      <c r="R1157" s="197"/>
      <c r="S1157" s="197"/>
      <c r="T1157" s="197"/>
      <c r="U1157" s="197"/>
      <c r="V1157" s="1571"/>
      <c r="W1157" s="1571"/>
      <c r="X1157" s="1568"/>
      <c r="Y1157" s="1568"/>
    </row>
    <row r="1158" spans="1:31" s="558" customFormat="1">
      <c r="A1158" s="1123">
        <f t="shared" si="176"/>
        <v>906</v>
      </c>
      <c r="B1158" s="960" t="s">
        <v>400</v>
      </c>
      <c r="C1158" s="52">
        <f t="shared" si="175"/>
        <v>3000000</v>
      </c>
      <c r="D1158" s="515"/>
      <c r="E1158" s="197"/>
      <c r="F1158" s="562"/>
      <c r="G1158" s="562"/>
      <c r="H1158" s="562"/>
      <c r="I1158" s="562"/>
      <c r="J1158" s="197"/>
      <c r="K1158" s="197"/>
      <c r="L1158" s="197">
        <v>1200</v>
      </c>
      <c r="M1158" s="197">
        <v>3000000</v>
      </c>
      <c r="N1158" s="197"/>
      <c r="O1158" s="197"/>
      <c r="P1158" s="197"/>
      <c r="Q1158" s="197"/>
      <c r="R1158" s="197"/>
      <c r="S1158" s="197"/>
      <c r="T1158" s="197"/>
      <c r="U1158" s="197"/>
      <c r="V1158" s="1571"/>
      <c r="W1158" s="1571"/>
      <c r="X1158" s="1568"/>
      <c r="Y1158" s="1568"/>
    </row>
    <row r="1159" spans="1:31" s="552" customFormat="1">
      <c r="A1159" s="1123">
        <f t="shared" si="176"/>
        <v>907</v>
      </c>
      <c r="B1159" s="958" t="s">
        <v>353</v>
      </c>
      <c r="C1159" s="52">
        <f t="shared" si="175"/>
        <v>5000000</v>
      </c>
      <c r="D1159" s="324"/>
      <c r="E1159" s="197"/>
      <c r="F1159" s="562"/>
      <c r="G1159" s="562"/>
      <c r="H1159" s="562"/>
      <c r="I1159" s="562"/>
      <c r="J1159" s="197"/>
      <c r="K1159" s="197"/>
      <c r="L1159" s="197"/>
      <c r="M1159" s="197"/>
      <c r="N1159" s="197"/>
      <c r="O1159" s="197"/>
      <c r="P1159" s="880">
        <v>3425</v>
      </c>
      <c r="Q1159" s="197">
        <v>2500000</v>
      </c>
      <c r="R1159" s="197"/>
      <c r="S1159" s="197"/>
      <c r="T1159" s="197">
        <v>3425</v>
      </c>
      <c r="U1159" s="197">
        <v>2500000</v>
      </c>
      <c r="V1159" s="1571"/>
      <c r="W1159" s="1571"/>
      <c r="X1159" s="1566"/>
      <c r="Y1159" s="1566"/>
    </row>
    <row r="1160" spans="1:31" s="552" customFormat="1">
      <c r="A1160" s="1123">
        <f t="shared" si="176"/>
        <v>908</v>
      </c>
      <c r="B1160" s="958" t="s">
        <v>354</v>
      </c>
      <c r="C1160" s="52">
        <f t="shared" si="175"/>
        <v>5000000</v>
      </c>
      <c r="D1160" s="324"/>
      <c r="E1160" s="197"/>
      <c r="F1160" s="562"/>
      <c r="G1160" s="562"/>
      <c r="H1160" s="562"/>
      <c r="I1160" s="562"/>
      <c r="J1160" s="197"/>
      <c r="K1160" s="197"/>
      <c r="L1160" s="197"/>
      <c r="M1160" s="197"/>
      <c r="N1160" s="197"/>
      <c r="O1160" s="197"/>
      <c r="P1160" s="880">
        <v>3096.2</v>
      </c>
      <c r="Q1160" s="197">
        <v>2500000</v>
      </c>
      <c r="R1160" s="197"/>
      <c r="S1160" s="197"/>
      <c r="T1160" s="197">
        <v>3096.2</v>
      </c>
      <c r="U1160" s="197">
        <v>2500000</v>
      </c>
      <c r="V1160" s="1571"/>
      <c r="W1160" s="1571"/>
      <c r="X1160" s="1566"/>
      <c r="Y1160" s="1566"/>
    </row>
    <row r="1161" spans="1:31" s="552" customFormat="1">
      <c r="A1161" s="1123">
        <f t="shared" si="176"/>
        <v>909</v>
      </c>
      <c r="B1161" s="960" t="s">
        <v>355</v>
      </c>
      <c r="C1161" s="52">
        <f t="shared" si="175"/>
        <v>3500000</v>
      </c>
      <c r="D1161" s="324"/>
      <c r="E1161" s="197"/>
      <c r="F1161" s="562"/>
      <c r="G1161" s="562"/>
      <c r="H1161" s="562"/>
      <c r="I1161" s="562"/>
      <c r="J1161" s="197"/>
      <c r="K1161" s="197"/>
      <c r="L1161" s="197"/>
      <c r="M1161" s="197"/>
      <c r="N1161" s="197">
        <v>904.3</v>
      </c>
      <c r="O1161" s="557">
        <v>500000</v>
      </c>
      <c r="P1161" s="883">
        <v>2387.6</v>
      </c>
      <c r="Q1161" s="557">
        <v>3000000</v>
      </c>
      <c r="R1161" s="197"/>
      <c r="S1161" s="197"/>
      <c r="T1161" s="197"/>
      <c r="U1161" s="197"/>
      <c r="V1161" s="1571"/>
      <c r="W1161" s="1571"/>
      <c r="X1161" s="1566"/>
      <c r="Y1161" s="1566"/>
    </row>
    <row r="1162" spans="1:31" s="552" customFormat="1">
      <c r="A1162" s="1123">
        <f t="shared" si="176"/>
        <v>910</v>
      </c>
      <c r="B1162" s="961" t="s">
        <v>356</v>
      </c>
      <c r="C1162" s="52">
        <f t="shared" si="175"/>
        <v>3500000</v>
      </c>
      <c r="D1162" s="324"/>
      <c r="E1162" s="197"/>
      <c r="F1162" s="562"/>
      <c r="G1162" s="562"/>
      <c r="H1162" s="562"/>
      <c r="I1162" s="562"/>
      <c r="J1162" s="197"/>
      <c r="K1162" s="197"/>
      <c r="L1162" s="197"/>
      <c r="M1162" s="197"/>
      <c r="N1162" s="197">
        <v>919</v>
      </c>
      <c r="O1162" s="197">
        <v>500000</v>
      </c>
      <c r="P1162" s="880">
        <v>2380</v>
      </c>
      <c r="Q1162" s="557">
        <v>3000000</v>
      </c>
      <c r="R1162" s="197"/>
      <c r="S1162" s="197"/>
      <c r="T1162" s="197"/>
      <c r="U1162" s="197"/>
      <c r="V1162" s="1571"/>
      <c r="W1162" s="1571"/>
      <c r="X1162" s="1566"/>
      <c r="Y1162" s="1566"/>
    </row>
    <row r="1163" spans="1:31" s="7" customFormat="1" ht="18" customHeight="1">
      <c r="A1163" s="1565" t="s">
        <v>887</v>
      </c>
      <c r="B1163" s="1565"/>
      <c r="C1163" s="74" t="e">
        <f t="shared" ref="C1163:X1163" si="178">SUM(C1105:C1150)</f>
        <v>#REF!</v>
      </c>
      <c r="D1163" s="74" t="e">
        <f t="shared" si="178"/>
        <v>#REF!</v>
      </c>
      <c r="E1163" s="74">
        <f t="shared" si="178"/>
        <v>9530514.8599999994</v>
      </c>
      <c r="F1163" s="74">
        <f t="shared" si="178"/>
        <v>5733545.6600000001</v>
      </c>
      <c r="G1163" s="74">
        <f t="shared" si="178"/>
        <v>1642128.12</v>
      </c>
      <c r="H1163" s="74">
        <f t="shared" si="178"/>
        <v>1509434.76</v>
      </c>
      <c r="I1163" s="74">
        <f t="shared" si="178"/>
        <v>0</v>
      </c>
      <c r="J1163" s="74">
        <f t="shared" si="178"/>
        <v>8</v>
      </c>
      <c r="K1163" s="74">
        <f t="shared" si="178"/>
        <v>22000000</v>
      </c>
      <c r="L1163" s="74">
        <f t="shared" si="178"/>
        <v>5412.9</v>
      </c>
      <c r="M1163" s="74">
        <f t="shared" si="178"/>
        <v>12721659</v>
      </c>
      <c r="N1163" s="74">
        <f t="shared" si="178"/>
        <v>13586.2</v>
      </c>
      <c r="O1163" s="74">
        <f t="shared" si="178"/>
        <v>7868511</v>
      </c>
      <c r="P1163" s="74">
        <f t="shared" si="178"/>
        <v>40419.5</v>
      </c>
      <c r="Q1163" s="74">
        <f t="shared" si="178"/>
        <v>79012053.640000001</v>
      </c>
      <c r="R1163" s="74">
        <f t="shared" si="178"/>
        <v>0</v>
      </c>
      <c r="S1163" s="74">
        <f t="shared" si="178"/>
        <v>0</v>
      </c>
      <c r="T1163" s="74">
        <f t="shared" si="178"/>
        <v>0</v>
      </c>
      <c r="U1163" s="74">
        <f t="shared" si="178"/>
        <v>0</v>
      </c>
      <c r="V1163" s="74">
        <f t="shared" si="178"/>
        <v>0</v>
      </c>
      <c r="W1163" s="74">
        <f t="shared" si="178"/>
        <v>0</v>
      </c>
      <c r="X1163" s="74">
        <f t="shared" si="178"/>
        <v>1000000</v>
      </c>
      <c r="Y1163" s="9"/>
      <c r="Z1163" s="8"/>
      <c r="AA1163" s="8"/>
      <c r="AB1163" s="8"/>
      <c r="AC1163" s="28"/>
      <c r="AE1163" s="28"/>
    </row>
    <row r="1164" spans="1:31" s="7" customFormat="1" ht="18" customHeight="1">
      <c r="A1164" s="1487" t="s">
        <v>635</v>
      </c>
      <c r="B1164" s="1487"/>
      <c r="C1164" s="1487"/>
      <c r="D1164" s="1487"/>
      <c r="E1164" s="1487"/>
      <c r="F1164" s="1487"/>
      <c r="G1164" s="1487"/>
      <c r="H1164" s="1487"/>
      <c r="I1164" s="1487"/>
      <c r="J1164" s="1487"/>
      <c r="K1164" s="1487"/>
      <c r="L1164" s="1487"/>
      <c r="M1164" s="1487"/>
      <c r="N1164" s="1487"/>
      <c r="O1164" s="1487"/>
      <c r="P1164" s="1487"/>
      <c r="Q1164" s="1487"/>
      <c r="R1164" s="1487"/>
      <c r="S1164" s="1487"/>
      <c r="T1164" s="1487"/>
      <c r="U1164" s="1487"/>
      <c r="V1164" s="1487"/>
      <c r="W1164" s="1487"/>
      <c r="X1164" s="1487"/>
      <c r="Y1164" s="9"/>
      <c r="Z1164" s="8"/>
      <c r="AA1164" s="5"/>
      <c r="AB1164" s="8"/>
      <c r="AC1164" s="28"/>
    </row>
    <row r="1165" spans="1:31" s="184" customFormat="1" ht="23.25" customHeight="1">
      <c r="A1165" s="315"/>
      <c r="B1165" s="962" t="s">
        <v>404</v>
      </c>
      <c r="C1165" s="315"/>
      <c r="D1165" s="315"/>
      <c r="E1165" s="884"/>
      <c r="F1165" s="885"/>
      <c r="G1165" s="885"/>
      <c r="H1165" s="885"/>
      <c r="I1165" s="885"/>
      <c r="J1165" s="885"/>
      <c r="K1165" s="885"/>
      <c r="L1165" s="885"/>
      <c r="M1165" s="885"/>
      <c r="N1165" s="885"/>
      <c r="O1165" s="885"/>
      <c r="P1165" s="885"/>
      <c r="Q1165" s="885"/>
      <c r="R1165" s="885"/>
      <c r="S1165" s="885"/>
      <c r="T1165" s="885"/>
      <c r="U1165" s="885"/>
      <c r="V1165" s="885"/>
      <c r="W1165" s="885"/>
      <c r="X1165" s="885"/>
    </row>
    <row r="1166" spans="1:31" s="184" customFormat="1">
      <c r="A1166" s="71">
        <f>A1162+1</f>
        <v>911</v>
      </c>
      <c r="B1166" s="963" t="s">
        <v>405</v>
      </c>
      <c r="C1166" s="601">
        <v>4073000</v>
      </c>
      <c r="D1166" s="188">
        <f>E1166+F1166+G1166+H1166+I1166</f>
        <v>373000</v>
      </c>
      <c r="E1166" s="90">
        <v>373000</v>
      </c>
      <c r="F1166" s="85"/>
      <c r="G1166" s="85"/>
      <c r="H1166" s="85"/>
      <c r="I1166" s="85"/>
      <c r="J1166" s="85"/>
      <c r="K1166" s="85"/>
      <c r="L1166" s="85"/>
      <c r="M1166" s="85"/>
      <c r="N1166" s="85"/>
      <c r="O1166" s="85"/>
      <c r="P1166" s="85"/>
      <c r="Q1166" s="85"/>
      <c r="R1166" s="85"/>
      <c r="S1166" s="85"/>
      <c r="T1166" s="744">
        <v>560</v>
      </c>
      <c r="U1166" s="744">
        <v>3700000</v>
      </c>
      <c r="V1166" s="744"/>
      <c r="W1166" s="744"/>
      <c r="X1166" s="85">
        <v>0</v>
      </c>
    </row>
    <row r="1167" spans="1:31" s="184" customFormat="1">
      <c r="A1167" s="71">
        <f>A1166+1</f>
        <v>912</v>
      </c>
      <c r="B1167" s="963" t="s">
        <v>406</v>
      </c>
      <c r="C1167" s="601">
        <v>3873000</v>
      </c>
      <c r="D1167" s="188">
        <f>E1167+F1167+G1167+H1167+I1167</f>
        <v>373000</v>
      </c>
      <c r="E1167" s="90">
        <v>373000</v>
      </c>
      <c r="F1167" s="85"/>
      <c r="G1167" s="85"/>
      <c r="H1167" s="85"/>
      <c r="I1167" s="85"/>
      <c r="J1167" s="85"/>
      <c r="K1167" s="85"/>
      <c r="L1167" s="85"/>
      <c r="M1167" s="85"/>
      <c r="N1167" s="85"/>
      <c r="O1167" s="85"/>
      <c r="P1167" s="85"/>
      <c r="Q1167" s="85"/>
      <c r="R1167" s="85"/>
      <c r="S1167" s="85"/>
      <c r="T1167" s="744">
        <v>526</v>
      </c>
      <c r="U1167" s="744">
        <v>3500000</v>
      </c>
      <c r="V1167" s="744"/>
      <c r="W1167" s="744"/>
      <c r="X1167" s="85">
        <v>0</v>
      </c>
    </row>
    <row r="1168" spans="1:31" s="184" customFormat="1">
      <c r="A1168" s="71">
        <f>A1167+1</f>
        <v>913</v>
      </c>
      <c r="B1168" s="963" t="s">
        <v>407</v>
      </c>
      <c r="C1168" s="601">
        <v>6000000</v>
      </c>
      <c r="D1168" s="188">
        <f>E1168+F1168+G1168+H1168+I1168</f>
        <v>0</v>
      </c>
      <c r="E1168" s="85"/>
      <c r="F1168" s="85"/>
      <c r="G1168" s="85"/>
      <c r="H1168" s="85"/>
      <c r="I1168" s="85"/>
      <c r="J1168" s="85"/>
      <c r="K1168" s="85"/>
      <c r="L1168" s="85">
        <v>464</v>
      </c>
      <c r="M1168" s="85">
        <v>2400000</v>
      </c>
      <c r="N1168" s="85"/>
      <c r="O1168" s="85"/>
      <c r="P1168" s="85"/>
      <c r="Q1168" s="85"/>
      <c r="R1168" s="85"/>
      <c r="S1168" s="85"/>
      <c r="T1168" s="744">
        <v>542</v>
      </c>
      <c r="U1168" s="744">
        <v>3600000</v>
      </c>
      <c r="V1168" s="744"/>
      <c r="W1168" s="744"/>
      <c r="X1168" s="85">
        <v>0</v>
      </c>
    </row>
    <row r="1169" spans="1:29" s="184" customFormat="1">
      <c r="A1169" s="71">
        <f>A1168+1</f>
        <v>914</v>
      </c>
      <c r="B1169" s="961" t="s">
        <v>408</v>
      </c>
      <c r="C1169" s="601">
        <f>D1169+M1169+O1169+Q1169+S1169+U1169+V1169+W1169+X1169</f>
        <v>3893000</v>
      </c>
      <c r="D1169" s="178">
        <v>373000</v>
      </c>
      <c r="E1169" s="90">
        <v>373000</v>
      </c>
      <c r="F1169" s="85"/>
      <c r="G1169" s="85"/>
      <c r="H1169" s="85"/>
      <c r="I1169" s="85"/>
      <c r="J1169" s="85"/>
      <c r="K1169" s="85"/>
      <c r="L1169" s="85"/>
      <c r="M1169" s="85"/>
      <c r="N1169" s="85"/>
      <c r="O1169" s="85"/>
      <c r="P1169" s="85"/>
      <c r="Q1169" s="85"/>
      <c r="R1169" s="85"/>
      <c r="S1169" s="85"/>
      <c r="T1169" s="744">
        <v>532</v>
      </c>
      <c r="U1169" s="744">
        <v>3520000</v>
      </c>
      <c r="V1169" s="744"/>
      <c r="W1169" s="744"/>
      <c r="X1169" s="85">
        <v>0</v>
      </c>
    </row>
    <row r="1170" spans="1:29" s="184" customFormat="1">
      <c r="A1170" s="71">
        <f>A1169+1</f>
        <v>915</v>
      </c>
      <c r="B1170" s="961" t="s">
        <v>409</v>
      </c>
      <c r="C1170" s="601">
        <v>4800000</v>
      </c>
      <c r="D1170" s="188">
        <v>0</v>
      </c>
      <c r="E1170" s="85"/>
      <c r="F1170" s="85"/>
      <c r="G1170" s="85"/>
      <c r="H1170" s="85"/>
      <c r="I1170" s="85"/>
      <c r="J1170" s="85"/>
      <c r="K1170" s="85"/>
      <c r="L1170" s="85">
        <v>593</v>
      </c>
      <c r="M1170" s="85">
        <v>3350000</v>
      </c>
      <c r="N1170" s="85"/>
      <c r="O1170" s="85"/>
      <c r="P1170" s="85">
        <v>529</v>
      </c>
      <c r="Q1170" s="85">
        <v>1450000</v>
      </c>
      <c r="R1170" s="85"/>
      <c r="S1170" s="85"/>
      <c r="T1170" s="744"/>
      <c r="U1170" s="744"/>
      <c r="V1170" s="744"/>
      <c r="W1170" s="744"/>
      <c r="X1170" s="85"/>
    </row>
    <row r="1171" spans="1:29" s="599" customFormat="1" ht="31.5" customHeight="1">
      <c r="A1171" s="1574" t="s">
        <v>518</v>
      </c>
      <c r="B1171" s="1574"/>
      <c r="C1171" s="598">
        <f t="shared" ref="C1171:X1171" si="179">SUM(C1166:C1170)</f>
        <v>22639000</v>
      </c>
      <c r="D1171" s="598">
        <f t="shared" si="179"/>
        <v>1119000</v>
      </c>
      <c r="E1171" s="886">
        <f>SUM(E1166:E1170)</f>
        <v>1119000</v>
      </c>
      <c r="F1171" s="886">
        <f t="shared" si="179"/>
        <v>0</v>
      </c>
      <c r="G1171" s="886">
        <f t="shared" si="179"/>
        <v>0</v>
      </c>
      <c r="H1171" s="886">
        <f t="shared" si="179"/>
        <v>0</v>
      </c>
      <c r="I1171" s="886">
        <f t="shared" si="179"/>
        <v>0</v>
      </c>
      <c r="J1171" s="886">
        <f t="shared" si="179"/>
        <v>0</v>
      </c>
      <c r="K1171" s="886">
        <f t="shared" si="179"/>
        <v>0</v>
      </c>
      <c r="L1171" s="886">
        <f t="shared" si="179"/>
        <v>1057</v>
      </c>
      <c r="M1171" s="886">
        <f t="shared" si="179"/>
        <v>5750000</v>
      </c>
      <c r="N1171" s="886">
        <f t="shared" si="179"/>
        <v>0</v>
      </c>
      <c r="O1171" s="886">
        <f t="shared" si="179"/>
        <v>0</v>
      </c>
      <c r="P1171" s="886">
        <f t="shared" si="179"/>
        <v>529</v>
      </c>
      <c r="Q1171" s="886">
        <f t="shared" si="179"/>
        <v>1450000</v>
      </c>
      <c r="R1171" s="886">
        <f t="shared" si="179"/>
        <v>0</v>
      </c>
      <c r="S1171" s="886">
        <f t="shared" si="179"/>
        <v>0</v>
      </c>
      <c r="T1171" s="886">
        <f t="shared" si="179"/>
        <v>2160</v>
      </c>
      <c r="U1171" s="886">
        <f t="shared" si="179"/>
        <v>14320000</v>
      </c>
      <c r="V1171" s="886">
        <f t="shared" si="179"/>
        <v>0</v>
      </c>
      <c r="W1171" s="886">
        <f t="shared" si="179"/>
        <v>0</v>
      </c>
      <c r="X1171" s="886">
        <f t="shared" si="179"/>
        <v>0</v>
      </c>
    </row>
    <row r="1172" spans="1:29" s="184" customFormat="1">
      <c r="A1172" s="315" t="s">
        <v>410</v>
      </c>
      <c r="B1172" s="962"/>
      <c r="C1172" s="315"/>
      <c r="D1172" s="315"/>
      <c r="E1172" s="884"/>
      <c r="F1172" s="885"/>
      <c r="G1172" s="885"/>
      <c r="H1172" s="885"/>
      <c r="I1172" s="885"/>
      <c r="J1172" s="885"/>
      <c r="K1172" s="885"/>
      <c r="L1172" s="885"/>
      <c r="M1172" s="885"/>
      <c r="N1172" s="885"/>
      <c r="O1172" s="885"/>
      <c r="P1172" s="885"/>
      <c r="Q1172" s="885"/>
      <c r="R1172" s="885"/>
      <c r="S1172" s="885"/>
      <c r="T1172" s="885"/>
      <c r="U1172" s="885"/>
      <c r="V1172" s="885"/>
      <c r="W1172" s="885"/>
      <c r="X1172" s="885"/>
      <c r="Y1172" s="603"/>
      <c r="Z1172" s="604"/>
      <c r="AA1172" s="604"/>
      <c r="AB1172" s="604"/>
      <c r="AC1172" s="604"/>
    </row>
    <row r="1173" spans="1:29" s="184" customFormat="1" ht="20.25" customHeight="1">
      <c r="A1173" s="71">
        <f>A1170+1</f>
        <v>916</v>
      </c>
      <c r="B1173" s="912" t="s">
        <v>411</v>
      </c>
      <c r="C1173" s="601">
        <v>2850000</v>
      </c>
      <c r="D1173" s="188">
        <f>E1173+F1173+G1173+H1173+I1173</f>
        <v>0</v>
      </c>
      <c r="E1173" s="85">
        <v>0</v>
      </c>
      <c r="F1173" s="85">
        <v>0</v>
      </c>
      <c r="G1173" s="85">
        <v>0</v>
      </c>
      <c r="H1173" s="85">
        <v>0</v>
      </c>
      <c r="I1173" s="85">
        <v>0</v>
      </c>
      <c r="J1173" s="85">
        <v>0</v>
      </c>
      <c r="K1173" s="85">
        <v>0</v>
      </c>
      <c r="L1173" s="85">
        <v>892.8</v>
      </c>
      <c r="M1173" s="85">
        <v>2850000</v>
      </c>
      <c r="N1173" s="85">
        <v>0</v>
      </c>
      <c r="O1173" s="85">
        <v>0</v>
      </c>
      <c r="P1173" s="85">
        <v>0</v>
      </c>
      <c r="Q1173" s="85">
        <v>0</v>
      </c>
      <c r="R1173" s="85">
        <v>0</v>
      </c>
      <c r="S1173" s="85">
        <v>0</v>
      </c>
      <c r="T1173" s="744">
        <v>0</v>
      </c>
      <c r="U1173" s="744">
        <v>0</v>
      </c>
      <c r="V1173" s="744">
        <v>0</v>
      </c>
      <c r="W1173" s="744">
        <v>0</v>
      </c>
      <c r="X1173" s="85">
        <v>0</v>
      </c>
    </row>
    <row r="1174" spans="1:29" s="606" customFormat="1" ht="24" customHeight="1">
      <c r="A1174" s="1577" t="s">
        <v>518</v>
      </c>
      <c r="B1174" s="1577"/>
      <c r="C1174" s="605">
        <f t="shared" ref="C1174:X1174" si="180">SUM(C1173:C1173)</f>
        <v>2850000</v>
      </c>
      <c r="D1174" s="605">
        <f t="shared" si="180"/>
        <v>0</v>
      </c>
      <c r="E1174" s="887">
        <f t="shared" si="180"/>
        <v>0</v>
      </c>
      <c r="F1174" s="887">
        <f t="shared" si="180"/>
        <v>0</v>
      </c>
      <c r="G1174" s="887">
        <f t="shared" si="180"/>
        <v>0</v>
      </c>
      <c r="H1174" s="887">
        <f t="shared" si="180"/>
        <v>0</v>
      </c>
      <c r="I1174" s="887">
        <f t="shared" si="180"/>
        <v>0</v>
      </c>
      <c r="J1174" s="887">
        <f t="shared" si="180"/>
        <v>0</v>
      </c>
      <c r="K1174" s="887">
        <f t="shared" si="180"/>
        <v>0</v>
      </c>
      <c r="L1174" s="887">
        <f t="shared" si="180"/>
        <v>892.8</v>
      </c>
      <c r="M1174" s="887">
        <f t="shared" si="180"/>
        <v>2850000</v>
      </c>
      <c r="N1174" s="887">
        <f t="shared" si="180"/>
        <v>0</v>
      </c>
      <c r="O1174" s="887">
        <f t="shared" si="180"/>
        <v>0</v>
      </c>
      <c r="P1174" s="887">
        <f t="shared" si="180"/>
        <v>0</v>
      </c>
      <c r="Q1174" s="887">
        <f t="shared" si="180"/>
        <v>0</v>
      </c>
      <c r="R1174" s="887">
        <f t="shared" si="180"/>
        <v>0</v>
      </c>
      <c r="S1174" s="887">
        <f t="shared" si="180"/>
        <v>0</v>
      </c>
      <c r="T1174" s="887">
        <f t="shared" si="180"/>
        <v>0</v>
      </c>
      <c r="U1174" s="887">
        <f t="shared" si="180"/>
        <v>0</v>
      </c>
      <c r="V1174" s="887">
        <f t="shared" si="180"/>
        <v>0</v>
      </c>
      <c r="W1174" s="887">
        <f t="shared" si="180"/>
        <v>0</v>
      </c>
      <c r="X1174" s="887">
        <f t="shared" si="180"/>
        <v>0</v>
      </c>
    </row>
    <row r="1175" spans="1:29" s="184" customFormat="1">
      <c r="A1175" s="640" t="s">
        <v>636</v>
      </c>
      <c r="B1175" s="715"/>
      <c r="C1175" s="315"/>
      <c r="D1175" s="315"/>
      <c r="E1175" s="884"/>
      <c r="F1175" s="885"/>
      <c r="G1175" s="885"/>
      <c r="H1175" s="885"/>
      <c r="I1175" s="885"/>
      <c r="J1175" s="885"/>
      <c r="K1175" s="885"/>
      <c r="L1175" s="885"/>
      <c r="M1175" s="885"/>
      <c r="N1175" s="885"/>
      <c r="O1175" s="885"/>
      <c r="P1175" s="885"/>
      <c r="Q1175" s="885"/>
      <c r="R1175" s="885"/>
      <c r="S1175" s="885"/>
      <c r="T1175" s="885"/>
      <c r="U1175" s="885"/>
      <c r="V1175" s="885"/>
      <c r="W1175" s="885"/>
      <c r="X1175" s="885"/>
    </row>
    <row r="1176" spans="1:29" s="184" customFormat="1">
      <c r="A1176" s="71">
        <f>A1173+1</f>
        <v>917</v>
      </c>
      <c r="B1176" s="963" t="s">
        <v>430</v>
      </c>
      <c r="C1176" s="181"/>
      <c r="D1176" s="35"/>
      <c r="E1176" s="85" t="s">
        <v>412</v>
      </c>
      <c r="F1176" s="85"/>
      <c r="G1176" s="85"/>
      <c r="H1176" s="85"/>
      <c r="I1176" s="85"/>
      <c r="J1176" s="85"/>
      <c r="K1176" s="85"/>
      <c r="L1176" s="85"/>
      <c r="M1176" s="85"/>
      <c r="N1176" s="85"/>
      <c r="O1176" s="85"/>
      <c r="P1176" s="85">
        <v>924</v>
      </c>
      <c r="Q1176" s="85"/>
      <c r="R1176" s="85"/>
      <c r="S1176" s="85"/>
      <c r="T1176" s="888"/>
      <c r="U1176" s="888"/>
      <c r="V1176" s="888"/>
      <c r="W1176" s="888"/>
      <c r="X1176" s="85"/>
    </row>
    <row r="1177" spans="1:29" s="7" customFormat="1" ht="19.5" customHeight="1">
      <c r="A1177" s="71">
        <f>A1176+1</f>
        <v>918</v>
      </c>
      <c r="B1177" s="715" t="s">
        <v>877</v>
      </c>
      <c r="C1177" s="52">
        <f>D1177+K1177+M1177+O1177+Q1177+S1177+U1177+V1177+W1177+X1177</f>
        <v>10889487.220000001</v>
      </c>
      <c r="D1177" s="52">
        <f>SUM(E1177:I1177)</f>
        <v>0</v>
      </c>
      <c r="E1177" s="52"/>
      <c r="F1177" s="51"/>
      <c r="G1177" s="51"/>
      <c r="H1177" s="51"/>
      <c r="I1177" s="51"/>
      <c r="J1177" s="52"/>
      <c r="K1177" s="52"/>
      <c r="L1177" s="52"/>
      <c r="M1177" s="51"/>
      <c r="N1177" s="52"/>
      <c r="O1177" s="52"/>
      <c r="P1177" s="52"/>
      <c r="Q1177" s="52">
        <v>10889487.220000001</v>
      </c>
      <c r="R1177" s="52"/>
      <c r="S1177" s="52"/>
      <c r="T1177" s="52"/>
      <c r="U1177" s="52"/>
      <c r="V1177" s="52"/>
      <c r="W1177" s="51"/>
      <c r="X1177" s="51"/>
      <c r="Y1177" s="25"/>
      <c r="Z1177" s="8"/>
      <c r="AA1177" s="8"/>
      <c r="AB1177" s="8"/>
      <c r="AC1177" s="28"/>
    </row>
    <row r="1178" spans="1:29" s="7" customFormat="1" ht="19.5" customHeight="1">
      <c r="A1178" s="56">
        <f>A1177+1</f>
        <v>919</v>
      </c>
      <c r="B1178" s="715" t="s">
        <v>878</v>
      </c>
      <c r="C1178" s="52">
        <f>D1178+K1178+M1178+O1178+Q1178+S1178+U1178+V1178+W1178+X1178</f>
        <v>3955022.52</v>
      </c>
      <c r="D1178" s="52">
        <f>SUM(E1178:I1178)</f>
        <v>0</v>
      </c>
      <c r="E1178" s="52"/>
      <c r="F1178" s="51"/>
      <c r="G1178" s="51"/>
      <c r="H1178" s="51"/>
      <c r="I1178" s="51"/>
      <c r="J1178" s="52"/>
      <c r="K1178" s="52"/>
      <c r="L1178" s="52"/>
      <c r="M1178" s="51"/>
      <c r="N1178" s="52"/>
      <c r="O1178" s="52"/>
      <c r="P1178" s="52"/>
      <c r="Q1178" s="52">
        <v>3955022.52</v>
      </c>
      <c r="R1178" s="52"/>
      <c r="S1178" s="52"/>
      <c r="T1178" s="52"/>
      <c r="U1178" s="52"/>
      <c r="V1178" s="52"/>
      <c r="W1178" s="51"/>
      <c r="X1178" s="51"/>
      <c r="Y1178" s="25"/>
      <c r="Z1178" s="8"/>
      <c r="AA1178" s="8"/>
      <c r="AB1178" s="8"/>
      <c r="AC1178" s="28"/>
    </row>
    <row r="1179" spans="1:29" s="184" customFormat="1">
      <c r="A1179" s="56">
        <f t="shared" ref="A1179:A1242" si="181">A1178+1</f>
        <v>920</v>
      </c>
      <c r="B1179" s="963" t="s">
        <v>431</v>
      </c>
      <c r="C1179" s="181"/>
      <c r="D1179" s="35"/>
      <c r="E1179" s="85" t="s">
        <v>413</v>
      </c>
      <c r="F1179" s="85"/>
      <c r="G1179" s="85"/>
      <c r="H1179" s="85"/>
      <c r="I1179" s="85"/>
      <c r="J1179" s="85"/>
      <c r="K1179" s="85"/>
      <c r="L1179" s="85"/>
      <c r="M1179" s="85"/>
      <c r="N1179" s="85"/>
      <c r="O1179" s="85"/>
      <c r="P1179" s="85"/>
      <c r="Q1179" s="85"/>
      <c r="R1179" s="85"/>
      <c r="S1179" s="85"/>
      <c r="T1179" s="888"/>
      <c r="U1179" s="888"/>
      <c r="V1179" s="888"/>
      <c r="W1179" s="888"/>
      <c r="X1179" s="85"/>
    </row>
    <row r="1180" spans="1:29" s="184" customFormat="1">
      <c r="A1180" s="56">
        <f t="shared" si="181"/>
        <v>921</v>
      </c>
      <c r="B1180" s="963" t="s">
        <v>432</v>
      </c>
      <c r="C1180" s="181"/>
      <c r="D1180" s="35"/>
      <c r="E1180" s="85" t="s">
        <v>413</v>
      </c>
      <c r="F1180" s="85"/>
      <c r="G1180" s="85"/>
      <c r="H1180" s="85"/>
      <c r="I1180" s="85"/>
      <c r="J1180" s="85"/>
      <c r="K1180" s="85"/>
      <c r="L1180" s="85"/>
      <c r="M1180" s="85"/>
      <c r="N1180" s="85"/>
      <c r="O1180" s="85"/>
      <c r="P1180" s="85"/>
      <c r="Q1180" s="85"/>
      <c r="R1180" s="85"/>
      <c r="S1180" s="85"/>
      <c r="T1180" s="888"/>
      <c r="U1180" s="888"/>
      <c r="V1180" s="888"/>
      <c r="W1180" s="888"/>
      <c r="X1180" s="85"/>
    </row>
    <row r="1181" spans="1:29" s="184" customFormat="1">
      <c r="A1181" s="56">
        <f t="shared" si="181"/>
        <v>922</v>
      </c>
      <c r="B1181" s="961" t="s">
        <v>433</v>
      </c>
      <c r="C1181" s="181"/>
      <c r="D1181" s="35"/>
      <c r="E1181" s="85" t="s">
        <v>413</v>
      </c>
      <c r="F1181" s="85"/>
      <c r="G1181" s="85"/>
      <c r="H1181" s="85"/>
      <c r="I1181" s="85"/>
      <c r="J1181" s="85"/>
      <c r="K1181" s="85"/>
      <c r="L1181" s="85"/>
      <c r="M1181" s="85"/>
      <c r="N1181" s="85"/>
      <c r="O1181" s="85"/>
      <c r="P1181" s="85"/>
      <c r="Q1181" s="85"/>
      <c r="R1181" s="85"/>
      <c r="S1181" s="85"/>
      <c r="T1181" s="888"/>
      <c r="U1181" s="888"/>
      <c r="V1181" s="888"/>
      <c r="W1181" s="888"/>
      <c r="X1181" s="85"/>
    </row>
    <row r="1182" spans="1:29" s="184" customFormat="1">
      <c r="A1182" s="56">
        <f t="shared" si="181"/>
        <v>923</v>
      </c>
      <c r="B1182" s="961" t="s">
        <v>434</v>
      </c>
      <c r="C1182" s="181"/>
      <c r="D1182" s="35"/>
      <c r="E1182" s="85"/>
      <c r="F1182" s="85"/>
      <c r="G1182" s="85"/>
      <c r="H1182" s="85"/>
      <c r="I1182" s="85"/>
      <c r="J1182" s="85"/>
      <c r="K1182" s="85"/>
      <c r="L1182" s="85"/>
      <c r="M1182" s="85"/>
      <c r="N1182" s="85">
        <v>989</v>
      </c>
      <c r="O1182" s="85"/>
      <c r="P1182" s="85">
        <v>2149</v>
      </c>
      <c r="Q1182" s="85"/>
      <c r="R1182" s="85"/>
      <c r="S1182" s="85"/>
      <c r="T1182" s="888"/>
      <c r="U1182" s="888"/>
      <c r="V1182" s="888"/>
      <c r="W1182" s="888"/>
      <c r="X1182" s="85"/>
    </row>
    <row r="1183" spans="1:29" s="184" customFormat="1">
      <c r="A1183" s="56">
        <f t="shared" si="181"/>
        <v>924</v>
      </c>
      <c r="B1183" s="963" t="s">
        <v>435</v>
      </c>
      <c r="C1183" s="181"/>
      <c r="D1183" s="35"/>
      <c r="E1183" s="85"/>
      <c r="F1183" s="85"/>
      <c r="G1183" s="85"/>
      <c r="H1183" s="85"/>
      <c r="I1183" s="85"/>
      <c r="J1183" s="85"/>
      <c r="K1183" s="85"/>
      <c r="L1183" s="85"/>
      <c r="M1183" s="85"/>
      <c r="N1183" s="85">
        <v>2681</v>
      </c>
      <c r="O1183" s="85"/>
      <c r="P1183" s="85">
        <v>917</v>
      </c>
      <c r="Q1183" s="85"/>
      <c r="R1183" s="85"/>
      <c r="S1183" s="85"/>
      <c r="T1183" s="888"/>
      <c r="U1183" s="888"/>
      <c r="V1183" s="888"/>
      <c r="W1183" s="888"/>
      <c r="X1183" s="85"/>
    </row>
    <row r="1184" spans="1:29" s="184" customFormat="1">
      <c r="A1184" s="56">
        <f t="shared" si="181"/>
        <v>925</v>
      </c>
      <c r="B1184" s="963" t="s">
        <v>436</v>
      </c>
      <c r="C1184" s="181"/>
      <c r="D1184" s="35"/>
      <c r="E1184" s="85"/>
      <c r="F1184" s="85"/>
      <c r="G1184" s="85"/>
      <c r="H1184" s="85"/>
      <c r="I1184" s="85"/>
      <c r="J1184" s="85"/>
      <c r="K1184" s="85"/>
      <c r="L1184" s="85"/>
      <c r="M1184" s="85"/>
      <c r="N1184" s="85">
        <v>2673</v>
      </c>
      <c r="O1184" s="85"/>
      <c r="P1184" s="85">
        <v>907</v>
      </c>
      <c r="Q1184" s="85"/>
      <c r="R1184" s="85"/>
      <c r="S1184" s="85"/>
      <c r="T1184" s="888"/>
      <c r="U1184" s="888"/>
      <c r="V1184" s="888"/>
      <c r="W1184" s="888"/>
      <c r="X1184" s="85"/>
    </row>
    <row r="1185" spans="1:24" s="184" customFormat="1">
      <c r="A1185" s="56">
        <f t="shared" si="181"/>
        <v>926</v>
      </c>
      <c r="B1185" s="963" t="s">
        <v>437</v>
      </c>
      <c r="C1185" s="181"/>
      <c r="D1185" s="35"/>
      <c r="E1185" s="85" t="s">
        <v>412</v>
      </c>
      <c r="F1185" s="85"/>
      <c r="G1185" s="85"/>
      <c r="H1185" s="85"/>
      <c r="I1185" s="85"/>
      <c r="J1185" s="85"/>
      <c r="K1185" s="85"/>
      <c r="L1185" s="85"/>
      <c r="M1185" s="85"/>
      <c r="N1185" s="85"/>
      <c r="O1185" s="85"/>
      <c r="P1185" s="85"/>
      <c r="Q1185" s="85"/>
      <c r="R1185" s="85"/>
      <c r="S1185" s="85"/>
      <c r="T1185" s="888"/>
      <c r="U1185" s="888"/>
      <c r="V1185" s="888"/>
      <c r="W1185" s="888"/>
      <c r="X1185" s="85"/>
    </row>
    <row r="1186" spans="1:24" s="184" customFormat="1">
      <c r="A1186" s="56">
        <f t="shared" si="181"/>
        <v>927</v>
      </c>
      <c r="B1186" s="963" t="s">
        <v>438</v>
      </c>
      <c r="C1186" s="181"/>
      <c r="D1186" s="35"/>
      <c r="E1186" s="85" t="s">
        <v>413</v>
      </c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P1186" s="85"/>
      <c r="Q1186" s="85"/>
      <c r="R1186" s="85"/>
      <c r="S1186" s="85"/>
      <c r="T1186" s="888"/>
      <c r="U1186" s="888"/>
      <c r="V1186" s="888"/>
      <c r="W1186" s="888"/>
      <c r="X1186" s="85"/>
    </row>
    <row r="1187" spans="1:24" s="184" customFormat="1">
      <c r="A1187" s="56">
        <f t="shared" si="181"/>
        <v>928</v>
      </c>
      <c r="B1187" s="963" t="s">
        <v>439</v>
      </c>
      <c r="C1187" s="181"/>
      <c r="D1187" s="35"/>
      <c r="E1187" s="85" t="s">
        <v>413</v>
      </c>
      <c r="F1187" s="85"/>
      <c r="G1187" s="85"/>
      <c r="H1187" s="85"/>
      <c r="I1187" s="85"/>
      <c r="J1187" s="85"/>
      <c r="K1187" s="85"/>
      <c r="L1187" s="85"/>
      <c r="M1187" s="85"/>
      <c r="N1187" s="85"/>
      <c r="O1187" s="85"/>
      <c r="P1187" s="85"/>
      <c r="Q1187" s="85"/>
      <c r="R1187" s="85"/>
      <c r="S1187" s="85"/>
      <c r="T1187" s="888"/>
      <c r="U1187" s="888"/>
      <c r="V1187" s="888"/>
      <c r="W1187" s="888"/>
      <c r="X1187" s="85"/>
    </row>
    <row r="1188" spans="1:24" s="184" customFormat="1">
      <c r="A1188" s="56">
        <f t="shared" si="181"/>
        <v>929</v>
      </c>
      <c r="B1188" s="963" t="s">
        <v>440</v>
      </c>
      <c r="C1188" s="181"/>
      <c r="D1188" s="35"/>
      <c r="E1188" s="85"/>
      <c r="F1188" s="85"/>
      <c r="G1188" s="85"/>
      <c r="H1188" s="85"/>
      <c r="I1188" s="85"/>
      <c r="J1188" s="85"/>
      <c r="K1188" s="85"/>
      <c r="L1188" s="85"/>
      <c r="M1188" s="85"/>
      <c r="N1188" s="85">
        <v>3298</v>
      </c>
      <c r="O1188" s="85"/>
      <c r="P1188" s="85">
        <v>990</v>
      </c>
      <c r="Q1188" s="85"/>
      <c r="R1188" s="85"/>
      <c r="S1188" s="85"/>
      <c r="T1188" s="888"/>
      <c r="U1188" s="888"/>
      <c r="V1188" s="888"/>
      <c r="W1188" s="888"/>
      <c r="X1188" s="85"/>
    </row>
    <row r="1189" spans="1:24" s="184" customFormat="1">
      <c r="A1189" s="56">
        <f t="shared" si="181"/>
        <v>930</v>
      </c>
      <c r="B1189" s="963" t="s">
        <v>441</v>
      </c>
      <c r="C1189" s="181"/>
      <c r="D1189" s="35"/>
      <c r="E1189" s="85"/>
      <c r="F1189" s="85"/>
      <c r="G1189" s="85"/>
      <c r="H1189" s="85"/>
      <c r="I1189" s="85"/>
      <c r="J1189" s="85"/>
      <c r="K1189" s="85"/>
      <c r="L1189" s="85"/>
      <c r="M1189" s="85"/>
      <c r="N1189" s="85">
        <v>3273</v>
      </c>
      <c r="O1189" s="85"/>
      <c r="P1189" s="85">
        <v>1000</v>
      </c>
      <c r="Q1189" s="85"/>
      <c r="R1189" s="85"/>
      <c r="S1189" s="85"/>
      <c r="T1189" s="888"/>
      <c r="U1189" s="888"/>
      <c r="V1189" s="888"/>
      <c r="W1189" s="888"/>
      <c r="X1189" s="85"/>
    </row>
    <row r="1190" spans="1:24" s="184" customFormat="1">
      <c r="A1190" s="56">
        <f t="shared" si="181"/>
        <v>931</v>
      </c>
      <c r="B1190" s="963" t="s">
        <v>442</v>
      </c>
      <c r="C1190" s="181"/>
      <c r="D1190" s="35"/>
      <c r="E1190" s="85"/>
      <c r="F1190" s="85"/>
      <c r="G1190" s="85"/>
      <c r="H1190" s="85"/>
      <c r="I1190" s="85"/>
      <c r="J1190" s="85"/>
      <c r="K1190" s="85"/>
      <c r="L1190" s="85"/>
      <c r="M1190" s="85"/>
      <c r="N1190" s="85">
        <v>3180</v>
      </c>
      <c r="O1190" s="85"/>
      <c r="P1190" s="85">
        <v>1069</v>
      </c>
      <c r="Q1190" s="85"/>
      <c r="R1190" s="85"/>
      <c r="S1190" s="85"/>
      <c r="T1190" s="888"/>
      <c r="U1190" s="888"/>
      <c r="V1190" s="888"/>
      <c r="W1190" s="888"/>
      <c r="X1190" s="85"/>
    </row>
    <row r="1191" spans="1:24" s="184" customFormat="1">
      <c r="A1191" s="56">
        <f t="shared" si="181"/>
        <v>932</v>
      </c>
      <c r="B1191" s="963" t="s">
        <v>443</v>
      </c>
      <c r="C1191" s="181"/>
      <c r="D1191" s="35"/>
      <c r="E1191" s="85"/>
      <c r="F1191" s="85"/>
      <c r="G1191" s="85"/>
      <c r="H1191" s="85"/>
      <c r="I1191" s="85"/>
      <c r="J1191" s="85"/>
      <c r="K1191" s="85"/>
      <c r="L1191" s="85"/>
      <c r="M1191" s="85"/>
      <c r="N1191" s="85">
        <v>3951</v>
      </c>
      <c r="O1191" s="85"/>
      <c r="P1191" s="85">
        <v>1422</v>
      </c>
      <c r="Q1191" s="85"/>
      <c r="R1191" s="85"/>
      <c r="S1191" s="85"/>
      <c r="T1191" s="888"/>
      <c r="U1191" s="888"/>
      <c r="V1191" s="888"/>
      <c r="W1191" s="888"/>
      <c r="X1191" s="85"/>
    </row>
    <row r="1192" spans="1:24" s="184" customFormat="1">
      <c r="A1192" s="56">
        <f t="shared" si="181"/>
        <v>933</v>
      </c>
      <c r="B1192" s="963" t="s">
        <v>444</v>
      </c>
      <c r="C1192" s="181"/>
      <c r="D1192" s="35"/>
      <c r="E1192" s="85"/>
      <c r="F1192" s="85"/>
      <c r="G1192" s="85"/>
      <c r="H1192" s="85"/>
      <c r="I1192" s="85"/>
      <c r="J1192" s="85"/>
      <c r="K1192" s="85"/>
      <c r="L1192" s="85"/>
      <c r="M1192" s="85"/>
      <c r="N1192" s="85">
        <v>3222</v>
      </c>
      <c r="O1192" s="85"/>
      <c r="P1192" s="85">
        <v>1069</v>
      </c>
      <c r="Q1192" s="85"/>
      <c r="R1192" s="85"/>
      <c r="S1192" s="85"/>
      <c r="T1192" s="888"/>
      <c r="U1192" s="888"/>
      <c r="V1192" s="888"/>
      <c r="W1192" s="888"/>
      <c r="X1192" s="85"/>
    </row>
    <row r="1193" spans="1:24" s="184" customFormat="1">
      <c r="A1193" s="56">
        <f t="shared" si="181"/>
        <v>934</v>
      </c>
      <c r="B1193" s="963" t="s">
        <v>445</v>
      </c>
      <c r="C1193" s="181"/>
      <c r="D1193" s="35"/>
      <c r="E1193" s="85"/>
      <c r="F1193" s="85"/>
      <c r="G1193" s="85"/>
      <c r="H1193" s="85"/>
      <c r="I1193" s="85"/>
      <c r="J1193" s="85"/>
      <c r="K1193" s="85"/>
      <c r="L1193" s="85"/>
      <c r="M1193" s="85"/>
      <c r="N1193" s="85">
        <v>4301</v>
      </c>
      <c r="O1193" s="85"/>
      <c r="P1193" s="85">
        <v>1239</v>
      </c>
      <c r="Q1193" s="85"/>
      <c r="R1193" s="85"/>
      <c r="S1193" s="85"/>
      <c r="T1193" s="888"/>
      <c r="U1193" s="888"/>
      <c r="V1193" s="888"/>
      <c r="W1193" s="888"/>
      <c r="X1193" s="85"/>
    </row>
    <row r="1194" spans="1:24" s="184" customFormat="1">
      <c r="A1194" s="56">
        <f t="shared" si="181"/>
        <v>935</v>
      </c>
      <c r="B1194" s="963" t="s">
        <v>446</v>
      </c>
      <c r="C1194" s="181"/>
      <c r="D1194" s="35"/>
      <c r="E1194" s="85"/>
      <c r="F1194" s="85"/>
      <c r="G1194" s="85"/>
      <c r="H1194" s="85"/>
      <c r="I1194" s="85"/>
      <c r="J1194" s="85"/>
      <c r="K1194" s="85"/>
      <c r="L1194" s="85"/>
      <c r="M1194" s="85"/>
      <c r="N1194" s="85">
        <v>4165</v>
      </c>
      <c r="O1194" s="85"/>
      <c r="P1194" s="85">
        <v>942</v>
      </c>
      <c r="Q1194" s="85"/>
      <c r="R1194" s="85"/>
      <c r="S1194" s="85"/>
      <c r="T1194" s="888"/>
      <c r="U1194" s="888"/>
      <c r="V1194" s="888"/>
      <c r="W1194" s="888"/>
      <c r="X1194" s="85"/>
    </row>
    <row r="1195" spans="1:24" s="184" customFormat="1">
      <c r="A1195" s="56">
        <f t="shared" si="181"/>
        <v>936</v>
      </c>
      <c r="B1195" s="963" t="s">
        <v>447</v>
      </c>
      <c r="C1195" s="181"/>
      <c r="D1195" s="35"/>
      <c r="E1195" s="85"/>
      <c r="F1195" s="85"/>
      <c r="G1195" s="85"/>
      <c r="H1195" s="85"/>
      <c r="I1195" s="85"/>
      <c r="J1195" s="85"/>
      <c r="K1195" s="85"/>
      <c r="L1195" s="85"/>
      <c r="M1195" s="85"/>
      <c r="N1195" s="85">
        <v>4165</v>
      </c>
      <c r="O1195" s="85"/>
      <c r="P1195" s="85">
        <v>938</v>
      </c>
      <c r="Q1195" s="85"/>
      <c r="R1195" s="85"/>
      <c r="S1195" s="85"/>
      <c r="T1195" s="888"/>
      <c r="U1195" s="888"/>
      <c r="V1195" s="888"/>
      <c r="W1195" s="888"/>
      <c r="X1195" s="85"/>
    </row>
    <row r="1196" spans="1:24" s="184" customFormat="1">
      <c r="A1196" s="56">
        <f t="shared" si="181"/>
        <v>937</v>
      </c>
      <c r="B1196" s="963" t="s">
        <v>448</v>
      </c>
      <c r="C1196" s="181"/>
      <c r="D1196" s="35"/>
      <c r="E1196" s="85"/>
      <c r="F1196" s="85"/>
      <c r="G1196" s="85"/>
      <c r="H1196" s="85"/>
      <c r="I1196" s="85"/>
      <c r="J1196" s="85"/>
      <c r="K1196" s="85"/>
      <c r="L1196" s="85"/>
      <c r="M1196" s="85"/>
      <c r="N1196" s="85">
        <v>2395</v>
      </c>
      <c r="O1196" s="85"/>
      <c r="P1196" s="85">
        <v>934</v>
      </c>
      <c r="Q1196" s="85"/>
      <c r="R1196" s="85"/>
      <c r="S1196" s="85"/>
      <c r="T1196" s="888"/>
      <c r="U1196" s="888"/>
      <c r="V1196" s="888"/>
      <c r="W1196" s="888"/>
      <c r="X1196" s="85"/>
    </row>
    <row r="1197" spans="1:24" s="184" customFormat="1">
      <c r="A1197" s="56">
        <f t="shared" si="181"/>
        <v>938</v>
      </c>
      <c r="B1197" s="963" t="s">
        <v>449</v>
      </c>
      <c r="C1197" s="181"/>
      <c r="D1197" s="35"/>
      <c r="E1197" s="85"/>
      <c r="F1197" s="85"/>
      <c r="G1197" s="85"/>
      <c r="H1197" s="85"/>
      <c r="I1197" s="85"/>
      <c r="J1197" s="85"/>
      <c r="K1197" s="85"/>
      <c r="L1197" s="85"/>
      <c r="M1197" s="85"/>
      <c r="N1197" s="85">
        <v>4042</v>
      </c>
      <c r="O1197" s="85"/>
      <c r="P1197" s="85">
        <v>1339</v>
      </c>
      <c r="Q1197" s="85"/>
      <c r="R1197" s="85"/>
      <c r="S1197" s="85"/>
      <c r="T1197" s="888"/>
      <c r="U1197" s="888"/>
      <c r="V1197" s="888"/>
      <c r="W1197" s="888"/>
      <c r="X1197" s="85"/>
    </row>
    <row r="1198" spans="1:24" s="184" customFormat="1">
      <c r="A1198" s="56">
        <f t="shared" si="181"/>
        <v>939</v>
      </c>
      <c r="B1198" s="963" t="s">
        <v>450</v>
      </c>
      <c r="C1198" s="181"/>
      <c r="D1198" s="35"/>
      <c r="E1198" s="85" t="s">
        <v>413</v>
      </c>
      <c r="F1198" s="85"/>
      <c r="G1198" s="85"/>
      <c r="H1198" s="85"/>
      <c r="I1198" s="85"/>
      <c r="J1198" s="85"/>
      <c r="K1198" s="85"/>
      <c r="L1198" s="85"/>
      <c r="M1198" s="85"/>
      <c r="N1198" s="85"/>
      <c r="O1198" s="85"/>
      <c r="P1198" s="85"/>
      <c r="Q1198" s="85"/>
      <c r="R1198" s="85"/>
      <c r="S1198" s="85"/>
      <c r="T1198" s="888"/>
      <c r="U1198" s="888"/>
      <c r="V1198" s="888"/>
      <c r="W1198" s="888"/>
      <c r="X1198" s="85"/>
    </row>
    <row r="1199" spans="1:24" s="184" customFormat="1">
      <c r="A1199" s="56">
        <f t="shared" si="181"/>
        <v>940</v>
      </c>
      <c r="B1199" s="963" t="s">
        <v>451</v>
      </c>
      <c r="C1199" s="181"/>
      <c r="D1199" s="35"/>
      <c r="E1199" s="85"/>
      <c r="F1199" s="85"/>
      <c r="G1199" s="85"/>
      <c r="H1199" s="85"/>
      <c r="I1199" s="85"/>
      <c r="J1199" s="85"/>
      <c r="K1199" s="85"/>
      <c r="L1199" s="85"/>
      <c r="M1199" s="85"/>
      <c r="N1199" s="85">
        <v>1950</v>
      </c>
      <c r="O1199" s="85"/>
      <c r="P1199" s="85">
        <v>470</v>
      </c>
      <c r="Q1199" s="85"/>
      <c r="R1199" s="85"/>
      <c r="S1199" s="85"/>
      <c r="T1199" s="888"/>
      <c r="U1199" s="888"/>
      <c r="V1199" s="888"/>
      <c r="W1199" s="888"/>
      <c r="X1199" s="85"/>
    </row>
    <row r="1200" spans="1:24" s="184" customFormat="1">
      <c r="A1200" s="56">
        <f t="shared" si="181"/>
        <v>941</v>
      </c>
      <c r="B1200" s="963" t="s">
        <v>452</v>
      </c>
      <c r="C1200" s="181"/>
      <c r="D1200" s="35"/>
      <c r="E1200" s="85"/>
      <c r="F1200" s="85"/>
      <c r="G1200" s="85"/>
      <c r="H1200" s="85"/>
      <c r="I1200" s="85"/>
      <c r="J1200" s="85"/>
      <c r="K1200" s="85"/>
      <c r="L1200" s="85"/>
      <c r="M1200" s="85"/>
      <c r="N1200" s="85">
        <v>4175</v>
      </c>
      <c r="O1200" s="85"/>
      <c r="P1200" s="85">
        <v>1327</v>
      </c>
      <c r="Q1200" s="85"/>
      <c r="R1200" s="85"/>
      <c r="S1200" s="85"/>
      <c r="T1200" s="888"/>
      <c r="U1200" s="888"/>
      <c r="V1200" s="888"/>
      <c r="W1200" s="888"/>
      <c r="X1200" s="85"/>
    </row>
    <row r="1201" spans="1:24" s="184" customFormat="1">
      <c r="A1201" s="56">
        <f t="shared" si="181"/>
        <v>942</v>
      </c>
      <c r="B1201" s="963" t="s">
        <v>453</v>
      </c>
      <c r="C1201" s="181"/>
      <c r="D1201" s="35"/>
      <c r="E1201" s="85"/>
      <c r="F1201" s="85"/>
      <c r="G1201" s="85"/>
      <c r="H1201" s="85"/>
      <c r="I1201" s="85"/>
      <c r="J1201" s="85"/>
      <c r="K1201" s="85"/>
      <c r="L1201" s="85"/>
      <c r="M1201" s="85"/>
      <c r="N1201" s="85">
        <v>4229</v>
      </c>
      <c r="O1201" s="85"/>
      <c r="P1201" s="85">
        <v>1365</v>
      </c>
      <c r="Q1201" s="85"/>
      <c r="R1201" s="85"/>
      <c r="S1201" s="85"/>
      <c r="T1201" s="888"/>
      <c r="U1201" s="888"/>
      <c r="V1201" s="888"/>
      <c r="W1201" s="888"/>
      <c r="X1201" s="85"/>
    </row>
    <row r="1202" spans="1:24" s="184" customFormat="1">
      <c r="A1202" s="56">
        <f t="shared" si="181"/>
        <v>943</v>
      </c>
      <c r="B1202" s="963" t="s">
        <v>454</v>
      </c>
      <c r="C1202" s="181"/>
      <c r="D1202" s="35"/>
      <c r="E1202" s="85"/>
      <c r="F1202" s="85"/>
      <c r="G1202" s="85"/>
      <c r="H1202" s="85"/>
      <c r="I1202" s="85"/>
      <c r="J1202" s="85"/>
      <c r="K1202" s="85"/>
      <c r="L1202" s="85"/>
      <c r="M1202" s="85"/>
      <c r="N1202" s="85">
        <v>3225</v>
      </c>
      <c r="O1202" s="85"/>
      <c r="P1202" s="85">
        <v>1015</v>
      </c>
      <c r="Q1202" s="85"/>
      <c r="R1202" s="85"/>
      <c r="S1202" s="85"/>
      <c r="T1202" s="888"/>
      <c r="U1202" s="888"/>
      <c r="V1202" s="888"/>
      <c r="W1202" s="888"/>
      <c r="X1202" s="85"/>
    </row>
    <row r="1203" spans="1:24" s="184" customFormat="1">
      <c r="A1203" s="56">
        <f t="shared" si="181"/>
        <v>944</v>
      </c>
      <c r="B1203" s="963" t="s">
        <v>455</v>
      </c>
      <c r="C1203" s="181"/>
      <c r="D1203" s="35"/>
      <c r="E1203" s="85"/>
      <c r="F1203" s="85"/>
      <c r="G1203" s="85"/>
      <c r="H1203" s="85"/>
      <c r="I1203" s="85"/>
      <c r="J1203" s="85"/>
      <c r="K1203" s="85"/>
      <c r="L1203" s="85"/>
      <c r="M1203" s="85"/>
      <c r="N1203" s="85">
        <v>3182</v>
      </c>
      <c r="O1203" s="85"/>
      <c r="P1203" s="85">
        <v>1027</v>
      </c>
      <c r="Q1203" s="85"/>
      <c r="R1203" s="85"/>
      <c r="S1203" s="85"/>
      <c r="T1203" s="888"/>
      <c r="U1203" s="888"/>
      <c r="V1203" s="888"/>
      <c r="W1203" s="888"/>
      <c r="X1203" s="85"/>
    </row>
    <row r="1204" spans="1:24" s="184" customFormat="1">
      <c r="A1204" s="56">
        <f t="shared" si="181"/>
        <v>945</v>
      </c>
      <c r="B1204" s="963" t="s">
        <v>456</v>
      </c>
      <c r="C1204" s="181"/>
      <c r="D1204" s="35"/>
      <c r="E1204" s="85"/>
      <c r="F1204" s="85"/>
      <c r="G1204" s="85"/>
      <c r="H1204" s="85"/>
      <c r="I1204" s="85"/>
      <c r="J1204" s="85"/>
      <c r="K1204" s="85"/>
      <c r="L1204" s="85"/>
      <c r="M1204" s="85"/>
      <c r="N1204" s="85">
        <v>3228</v>
      </c>
      <c r="O1204" s="85"/>
      <c r="P1204" s="85">
        <v>856</v>
      </c>
      <c r="Q1204" s="85"/>
      <c r="R1204" s="85"/>
      <c r="S1204" s="85"/>
      <c r="T1204" s="888"/>
      <c r="U1204" s="888"/>
      <c r="V1204" s="888"/>
      <c r="W1204" s="888"/>
      <c r="X1204" s="85"/>
    </row>
    <row r="1205" spans="1:24" s="184" customFormat="1">
      <c r="A1205" s="56">
        <f t="shared" si="181"/>
        <v>946</v>
      </c>
      <c r="B1205" s="963" t="s">
        <v>457</v>
      </c>
      <c r="C1205" s="181"/>
      <c r="D1205" s="35"/>
      <c r="E1205" s="85" t="s">
        <v>413</v>
      </c>
      <c r="F1205" s="85"/>
      <c r="G1205" s="85"/>
      <c r="H1205" s="85"/>
      <c r="I1205" s="85"/>
      <c r="J1205" s="85"/>
      <c r="K1205" s="85"/>
      <c r="L1205" s="85"/>
      <c r="M1205" s="85"/>
      <c r="N1205" s="85"/>
      <c r="O1205" s="85"/>
      <c r="P1205" s="85"/>
      <c r="Q1205" s="85"/>
      <c r="R1205" s="85"/>
      <c r="S1205" s="85"/>
      <c r="T1205" s="888"/>
      <c r="U1205" s="888"/>
      <c r="V1205" s="888"/>
      <c r="W1205" s="888"/>
      <c r="X1205" s="85"/>
    </row>
    <row r="1206" spans="1:24" s="184" customFormat="1">
      <c r="A1206" s="56">
        <f t="shared" si="181"/>
        <v>947</v>
      </c>
      <c r="B1206" s="963" t="s">
        <v>458</v>
      </c>
      <c r="C1206" s="181"/>
      <c r="D1206" s="35"/>
      <c r="E1206" s="85" t="s">
        <v>413</v>
      </c>
      <c r="F1206" s="85"/>
      <c r="G1206" s="85"/>
      <c r="H1206" s="85"/>
      <c r="I1206" s="85"/>
      <c r="J1206" s="85"/>
      <c r="K1206" s="85"/>
      <c r="L1206" s="85"/>
      <c r="M1206" s="85"/>
      <c r="N1206" s="85"/>
      <c r="O1206" s="85"/>
      <c r="P1206" s="85"/>
      <c r="Q1206" s="85"/>
      <c r="R1206" s="85"/>
      <c r="S1206" s="85"/>
      <c r="T1206" s="888"/>
      <c r="U1206" s="888"/>
      <c r="V1206" s="888"/>
      <c r="W1206" s="888"/>
      <c r="X1206" s="85"/>
    </row>
    <row r="1207" spans="1:24" s="184" customFormat="1">
      <c r="A1207" s="56">
        <f t="shared" si="181"/>
        <v>948</v>
      </c>
      <c r="B1207" s="963" t="s">
        <v>459</v>
      </c>
      <c r="C1207" s="181"/>
      <c r="D1207" s="35"/>
      <c r="E1207" s="85" t="s">
        <v>413</v>
      </c>
      <c r="F1207" s="85"/>
      <c r="G1207" s="85"/>
      <c r="H1207" s="85"/>
      <c r="I1207" s="85"/>
      <c r="J1207" s="85"/>
      <c r="K1207" s="85"/>
      <c r="L1207" s="85"/>
      <c r="M1207" s="85"/>
      <c r="N1207" s="85"/>
      <c r="O1207" s="85"/>
      <c r="P1207" s="85"/>
      <c r="Q1207" s="85"/>
      <c r="R1207" s="85"/>
      <c r="S1207" s="85"/>
      <c r="T1207" s="888"/>
      <c r="U1207" s="888"/>
      <c r="V1207" s="888"/>
      <c r="W1207" s="888"/>
      <c r="X1207" s="85"/>
    </row>
    <row r="1208" spans="1:24" s="184" customFormat="1">
      <c r="A1208" s="56">
        <f t="shared" si="181"/>
        <v>949</v>
      </c>
      <c r="B1208" s="963" t="s">
        <v>460</v>
      </c>
      <c r="C1208" s="181"/>
      <c r="D1208" s="35"/>
      <c r="E1208" s="85" t="s">
        <v>413</v>
      </c>
      <c r="F1208" s="85"/>
      <c r="G1208" s="85"/>
      <c r="H1208" s="85"/>
      <c r="I1208" s="85"/>
      <c r="J1208" s="85"/>
      <c r="K1208" s="85"/>
      <c r="L1208" s="85"/>
      <c r="M1208" s="85"/>
      <c r="N1208" s="85"/>
      <c r="O1208" s="85"/>
      <c r="P1208" s="85"/>
      <c r="Q1208" s="85"/>
      <c r="R1208" s="85"/>
      <c r="S1208" s="85"/>
      <c r="T1208" s="888"/>
      <c r="U1208" s="888"/>
      <c r="V1208" s="888"/>
      <c r="W1208" s="888"/>
      <c r="X1208" s="85"/>
    </row>
    <row r="1209" spans="1:24" s="184" customFormat="1">
      <c r="A1209" s="56">
        <f t="shared" si="181"/>
        <v>950</v>
      </c>
      <c r="B1209" s="963" t="s">
        <v>461</v>
      </c>
      <c r="C1209" s="181"/>
      <c r="D1209" s="35"/>
      <c r="E1209" s="85"/>
      <c r="F1209" s="85"/>
      <c r="G1209" s="85"/>
      <c r="H1209" s="85"/>
      <c r="I1209" s="85"/>
      <c r="J1209" s="85"/>
      <c r="K1209" s="85"/>
      <c r="L1209" s="85"/>
      <c r="M1209" s="85"/>
      <c r="N1209" s="85">
        <v>3480</v>
      </c>
      <c r="O1209" s="85"/>
      <c r="P1209" s="85">
        <v>1016</v>
      </c>
      <c r="Q1209" s="85"/>
      <c r="R1209" s="85"/>
      <c r="S1209" s="85"/>
      <c r="T1209" s="888"/>
      <c r="U1209" s="888"/>
      <c r="V1209" s="888"/>
      <c r="W1209" s="888"/>
      <c r="X1209" s="85"/>
    </row>
    <row r="1210" spans="1:24" s="184" customFormat="1">
      <c r="A1210" s="56">
        <f t="shared" si="181"/>
        <v>951</v>
      </c>
      <c r="B1210" s="963" t="s">
        <v>462</v>
      </c>
      <c r="C1210" s="181"/>
      <c r="D1210" s="35"/>
      <c r="E1210" s="85"/>
      <c r="F1210" s="85"/>
      <c r="G1210" s="85"/>
      <c r="H1210" s="85"/>
      <c r="I1210" s="85"/>
      <c r="J1210" s="85"/>
      <c r="K1210" s="85"/>
      <c r="L1210" s="85"/>
      <c r="M1210" s="85"/>
      <c r="N1210" s="85">
        <v>8974</v>
      </c>
      <c r="O1210" s="85"/>
      <c r="P1210" s="85">
        <v>1663</v>
      </c>
      <c r="Q1210" s="85"/>
      <c r="R1210" s="85"/>
      <c r="S1210" s="85"/>
      <c r="T1210" s="888"/>
      <c r="U1210" s="888"/>
      <c r="V1210" s="888"/>
      <c r="W1210" s="888"/>
      <c r="X1210" s="85"/>
    </row>
    <row r="1211" spans="1:24" s="184" customFormat="1">
      <c r="A1211" s="56">
        <f t="shared" si="181"/>
        <v>952</v>
      </c>
      <c r="B1211" s="963" t="s">
        <v>463</v>
      </c>
      <c r="C1211" s="181"/>
      <c r="D1211" s="35"/>
      <c r="E1211" s="85"/>
      <c r="F1211" s="85"/>
      <c r="G1211" s="85"/>
      <c r="H1211" s="85"/>
      <c r="I1211" s="85"/>
      <c r="J1211" s="85"/>
      <c r="K1211" s="85"/>
      <c r="L1211" s="85">
        <v>2345</v>
      </c>
      <c r="M1211" s="85"/>
      <c r="N1211" s="85">
        <v>9240</v>
      </c>
      <c r="O1211" s="85"/>
      <c r="P1211" s="85"/>
      <c r="Q1211" s="85"/>
      <c r="R1211" s="85"/>
      <c r="S1211" s="85"/>
      <c r="T1211" s="888"/>
      <c r="U1211" s="888"/>
      <c r="V1211" s="888"/>
      <c r="W1211" s="888"/>
      <c r="X1211" s="85"/>
    </row>
    <row r="1212" spans="1:24" s="184" customFormat="1">
      <c r="A1212" s="56">
        <f t="shared" si="181"/>
        <v>953</v>
      </c>
      <c r="B1212" s="963" t="s">
        <v>464</v>
      </c>
      <c r="C1212" s="181"/>
      <c r="D1212" s="35"/>
      <c r="E1212" s="85"/>
      <c r="F1212" s="85"/>
      <c r="G1212" s="85"/>
      <c r="H1212" s="85"/>
      <c r="I1212" s="85"/>
      <c r="J1212" s="85"/>
      <c r="K1212" s="85"/>
      <c r="L1212" s="85"/>
      <c r="M1212" s="85"/>
      <c r="N1212" s="85">
        <v>3190</v>
      </c>
      <c r="O1212" s="85"/>
      <c r="P1212" s="85">
        <v>995</v>
      </c>
      <c r="Q1212" s="85"/>
      <c r="R1212" s="85"/>
      <c r="S1212" s="85"/>
      <c r="T1212" s="888"/>
      <c r="U1212" s="888"/>
      <c r="V1212" s="888"/>
      <c r="W1212" s="888"/>
      <c r="X1212" s="85"/>
    </row>
    <row r="1213" spans="1:24" s="184" customFormat="1">
      <c r="A1213" s="56">
        <f t="shared" si="181"/>
        <v>954</v>
      </c>
      <c r="B1213" s="963" t="s">
        <v>465</v>
      </c>
      <c r="C1213" s="181"/>
      <c r="D1213" s="35"/>
      <c r="E1213" s="85"/>
      <c r="F1213" s="85"/>
      <c r="G1213" s="85"/>
      <c r="H1213" s="85"/>
      <c r="I1213" s="85"/>
      <c r="J1213" s="85"/>
      <c r="K1213" s="85"/>
      <c r="L1213" s="85"/>
      <c r="M1213" s="85"/>
      <c r="N1213" s="85">
        <v>3109</v>
      </c>
      <c r="O1213" s="85"/>
      <c r="P1213" s="85">
        <v>992</v>
      </c>
      <c r="Q1213" s="85"/>
      <c r="R1213" s="85"/>
      <c r="S1213" s="85"/>
      <c r="T1213" s="888"/>
      <c r="U1213" s="888"/>
      <c r="V1213" s="888"/>
      <c r="W1213" s="888"/>
      <c r="X1213" s="85"/>
    </row>
    <row r="1214" spans="1:24" s="184" customFormat="1">
      <c r="A1214" s="56">
        <f t="shared" si="181"/>
        <v>955</v>
      </c>
      <c r="B1214" s="963" t="s">
        <v>466</v>
      </c>
      <c r="C1214" s="181"/>
      <c r="D1214" s="35"/>
      <c r="E1214" s="85"/>
      <c r="F1214" s="85"/>
      <c r="G1214" s="85"/>
      <c r="H1214" s="85"/>
      <c r="I1214" s="85"/>
      <c r="J1214" s="85"/>
      <c r="K1214" s="85"/>
      <c r="L1214" s="85"/>
      <c r="M1214" s="85"/>
      <c r="N1214" s="85">
        <v>1784</v>
      </c>
      <c r="O1214" s="85"/>
      <c r="P1214" s="85">
        <v>274</v>
      </c>
      <c r="Q1214" s="85"/>
      <c r="R1214" s="85"/>
      <c r="S1214" s="85"/>
      <c r="T1214" s="888"/>
      <c r="U1214" s="888"/>
      <c r="V1214" s="888"/>
      <c r="W1214" s="888"/>
      <c r="X1214" s="85"/>
    </row>
    <row r="1215" spans="1:24" s="184" customFormat="1">
      <c r="A1215" s="56">
        <f t="shared" si="181"/>
        <v>956</v>
      </c>
      <c r="B1215" s="963" t="s">
        <v>467</v>
      </c>
      <c r="C1215" s="181"/>
      <c r="D1215" s="35"/>
      <c r="E1215" s="85"/>
      <c r="F1215" s="85"/>
      <c r="G1215" s="85"/>
      <c r="H1215" s="85"/>
      <c r="I1215" s="85"/>
      <c r="J1215" s="85"/>
      <c r="K1215" s="85"/>
      <c r="L1215" s="85">
        <v>1006</v>
      </c>
      <c r="M1215" s="85"/>
      <c r="N1215" s="85">
        <v>2482</v>
      </c>
      <c r="O1215" s="85"/>
      <c r="P1215" s="85"/>
      <c r="Q1215" s="85"/>
      <c r="R1215" s="85"/>
      <c r="S1215" s="85"/>
      <c r="T1215" s="888"/>
      <c r="U1215" s="888"/>
      <c r="V1215" s="888"/>
      <c r="W1215" s="888"/>
      <c r="X1215" s="85"/>
    </row>
    <row r="1216" spans="1:24" s="184" customFormat="1">
      <c r="A1216" s="56">
        <f t="shared" si="181"/>
        <v>957</v>
      </c>
      <c r="B1216" s="963" t="s">
        <v>468</v>
      </c>
      <c r="C1216" s="181"/>
      <c r="D1216" s="35"/>
      <c r="E1216" s="85" t="s">
        <v>413</v>
      </c>
      <c r="F1216" s="85" t="s">
        <v>412</v>
      </c>
      <c r="G1216" s="85" t="s">
        <v>412</v>
      </c>
      <c r="H1216" s="889"/>
      <c r="I1216" s="85"/>
      <c r="J1216" s="85"/>
      <c r="K1216" s="85"/>
      <c r="L1216" s="85"/>
      <c r="M1216" s="85"/>
      <c r="N1216" s="85">
        <v>2000</v>
      </c>
      <c r="O1216" s="85"/>
      <c r="P1216" s="85">
        <v>300</v>
      </c>
      <c r="Q1216" s="85"/>
      <c r="R1216" s="85"/>
      <c r="S1216" s="85"/>
      <c r="T1216" s="888"/>
      <c r="U1216" s="888"/>
      <c r="V1216" s="888"/>
      <c r="W1216" s="888"/>
      <c r="X1216" s="85"/>
    </row>
    <row r="1217" spans="1:24" s="184" customFormat="1">
      <c r="A1217" s="56">
        <f t="shared" si="181"/>
        <v>958</v>
      </c>
      <c r="B1217" s="963" t="s">
        <v>1386</v>
      </c>
      <c r="C1217" s="181"/>
      <c r="D1217" s="35"/>
      <c r="E1217" s="85"/>
      <c r="F1217" s="85"/>
      <c r="G1217" s="85"/>
      <c r="H1217" s="85"/>
      <c r="I1217" s="85"/>
      <c r="J1217" s="85"/>
      <c r="K1217" s="85"/>
      <c r="L1217" s="85">
        <v>2599</v>
      </c>
      <c r="M1217" s="85"/>
      <c r="N1217" s="85">
        <v>5867</v>
      </c>
      <c r="O1217" s="85"/>
      <c r="P1217" s="85"/>
      <c r="Q1217" s="85"/>
      <c r="R1217" s="85"/>
      <c r="S1217" s="85"/>
      <c r="T1217" s="888"/>
      <c r="U1217" s="888"/>
      <c r="V1217" s="888"/>
      <c r="W1217" s="888"/>
      <c r="X1217" s="85"/>
    </row>
    <row r="1218" spans="1:24" s="184" customFormat="1">
      <c r="A1218" s="56">
        <f t="shared" si="181"/>
        <v>959</v>
      </c>
      <c r="B1218" s="963" t="s">
        <v>1387</v>
      </c>
      <c r="C1218" s="181"/>
      <c r="D1218" s="35"/>
      <c r="E1218" s="85"/>
      <c r="F1218" s="85"/>
      <c r="G1218" s="85"/>
      <c r="H1218" s="85"/>
      <c r="I1218" s="85"/>
      <c r="J1218" s="85"/>
      <c r="K1218" s="85"/>
      <c r="L1218" s="85"/>
      <c r="M1218" s="85"/>
      <c r="N1218" s="85"/>
      <c r="O1218" s="85"/>
      <c r="P1218" s="85">
        <v>1661</v>
      </c>
      <c r="Q1218" s="85"/>
      <c r="R1218" s="85"/>
      <c r="S1218" s="85"/>
      <c r="T1218" s="888"/>
      <c r="U1218" s="888"/>
      <c r="V1218" s="888"/>
      <c r="W1218" s="888"/>
      <c r="X1218" s="85"/>
    </row>
    <row r="1219" spans="1:24" s="184" customFormat="1">
      <c r="A1219" s="56">
        <f t="shared" si="181"/>
        <v>960</v>
      </c>
      <c r="B1219" s="961" t="s">
        <v>1388</v>
      </c>
      <c r="C1219" s="181"/>
      <c r="D1219" s="35"/>
      <c r="E1219" s="85"/>
      <c r="F1219" s="85"/>
      <c r="G1219" s="85"/>
      <c r="H1219" s="85"/>
      <c r="I1219" s="85"/>
      <c r="J1219" s="85"/>
      <c r="K1219" s="85"/>
      <c r="L1219" s="85">
        <v>592</v>
      </c>
      <c r="M1219" s="85"/>
      <c r="N1219" s="85">
        <v>2594</v>
      </c>
      <c r="O1219" s="85"/>
      <c r="P1219" s="85">
        <v>438</v>
      </c>
      <c r="Q1219" s="85"/>
      <c r="R1219" s="85"/>
      <c r="S1219" s="85"/>
      <c r="T1219" s="888"/>
      <c r="U1219" s="888"/>
      <c r="V1219" s="888"/>
      <c r="W1219" s="888"/>
      <c r="X1219" s="85"/>
    </row>
    <row r="1220" spans="1:24" s="184" customFormat="1">
      <c r="A1220" s="56">
        <f t="shared" si="181"/>
        <v>961</v>
      </c>
      <c r="B1220" s="961" t="s">
        <v>1389</v>
      </c>
      <c r="C1220" s="181"/>
      <c r="D1220" s="35"/>
      <c r="E1220" s="85"/>
      <c r="F1220" s="85"/>
      <c r="G1220" s="85"/>
      <c r="H1220" s="85"/>
      <c r="I1220" s="85"/>
      <c r="J1220" s="85"/>
      <c r="K1220" s="85"/>
      <c r="L1220" s="85">
        <v>592</v>
      </c>
      <c r="M1220" s="85"/>
      <c r="N1220" s="85">
        <v>2594</v>
      </c>
      <c r="O1220" s="85"/>
      <c r="P1220" s="85">
        <v>438</v>
      </c>
      <c r="Q1220" s="85"/>
      <c r="R1220" s="85"/>
      <c r="S1220" s="85"/>
      <c r="T1220" s="888"/>
      <c r="U1220" s="888"/>
      <c r="V1220" s="888"/>
      <c r="W1220" s="888"/>
      <c r="X1220" s="85"/>
    </row>
    <row r="1221" spans="1:24" s="184" customFormat="1">
      <c r="A1221" s="56">
        <f t="shared" si="181"/>
        <v>962</v>
      </c>
      <c r="B1221" s="961" t="s">
        <v>1390</v>
      </c>
      <c r="C1221" s="181"/>
      <c r="D1221" s="35"/>
      <c r="E1221" s="85"/>
      <c r="F1221" s="85"/>
      <c r="G1221" s="85"/>
      <c r="H1221" s="85"/>
      <c r="I1221" s="85"/>
      <c r="J1221" s="85"/>
      <c r="K1221" s="85"/>
      <c r="L1221" s="85">
        <v>1175</v>
      </c>
      <c r="M1221" s="85"/>
      <c r="N1221" s="85"/>
      <c r="O1221" s="85"/>
      <c r="P1221" s="85"/>
      <c r="Q1221" s="85"/>
      <c r="R1221" s="85"/>
      <c r="S1221" s="85"/>
      <c r="T1221" s="888"/>
      <c r="U1221" s="888"/>
      <c r="V1221" s="888"/>
      <c r="W1221" s="888"/>
      <c r="X1221" s="85"/>
    </row>
    <row r="1222" spans="1:24" s="184" customFormat="1">
      <c r="A1222" s="56">
        <f t="shared" si="181"/>
        <v>963</v>
      </c>
      <c r="B1222" s="963" t="s">
        <v>1391</v>
      </c>
      <c r="C1222" s="181"/>
      <c r="D1222" s="35"/>
      <c r="E1222" s="85" t="s">
        <v>413</v>
      </c>
      <c r="F1222" s="85"/>
      <c r="G1222" s="85"/>
      <c r="H1222" s="85"/>
      <c r="I1222" s="85"/>
      <c r="J1222" s="85"/>
      <c r="K1222" s="85"/>
      <c r="L1222" s="85"/>
      <c r="M1222" s="85"/>
      <c r="N1222" s="85">
        <v>4873</v>
      </c>
      <c r="O1222" s="85"/>
      <c r="P1222" s="85">
        <v>1194</v>
      </c>
      <c r="Q1222" s="85"/>
      <c r="R1222" s="85"/>
      <c r="S1222" s="85"/>
      <c r="T1222" s="888"/>
      <c r="U1222" s="888"/>
      <c r="V1222" s="888"/>
      <c r="W1222" s="888"/>
      <c r="X1222" s="85"/>
    </row>
    <row r="1223" spans="1:24" s="184" customFormat="1">
      <c r="A1223" s="56">
        <f t="shared" si="181"/>
        <v>964</v>
      </c>
      <c r="B1223" s="963" t="s">
        <v>1392</v>
      </c>
      <c r="C1223" s="181"/>
      <c r="D1223" s="35"/>
      <c r="E1223" s="85" t="s">
        <v>413</v>
      </c>
      <c r="F1223" s="85"/>
      <c r="G1223" s="85"/>
      <c r="H1223" s="85"/>
      <c r="I1223" s="85"/>
      <c r="J1223" s="85"/>
      <c r="K1223" s="889"/>
      <c r="L1223" s="85"/>
      <c r="M1223" s="85"/>
      <c r="N1223" s="85">
        <v>1836</v>
      </c>
      <c r="O1223" s="85"/>
      <c r="P1223" s="85">
        <v>332</v>
      </c>
      <c r="Q1223" s="85"/>
      <c r="R1223" s="85"/>
      <c r="S1223" s="85"/>
      <c r="T1223" s="888"/>
      <c r="U1223" s="888"/>
      <c r="V1223" s="888"/>
      <c r="W1223" s="888"/>
      <c r="X1223" s="85"/>
    </row>
    <row r="1224" spans="1:24" s="184" customFormat="1">
      <c r="A1224" s="56">
        <f t="shared" si="181"/>
        <v>965</v>
      </c>
      <c r="B1224" s="963" t="s">
        <v>1393</v>
      </c>
      <c r="C1224" s="181"/>
      <c r="D1224" s="35"/>
      <c r="E1224" s="85" t="s">
        <v>413</v>
      </c>
      <c r="F1224" s="85"/>
      <c r="G1224" s="85"/>
      <c r="H1224" s="85"/>
      <c r="I1224" s="85"/>
      <c r="J1224" s="85"/>
      <c r="K1224" s="889"/>
      <c r="L1224" s="85"/>
      <c r="M1224" s="85"/>
      <c r="N1224" s="85">
        <v>1836</v>
      </c>
      <c r="O1224" s="85"/>
      <c r="P1224" s="85">
        <v>241</v>
      </c>
      <c r="Q1224" s="85"/>
      <c r="R1224" s="85"/>
      <c r="S1224" s="85"/>
      <c r="T1224" s="888"/>
      <c r="U1224" s="888"/>
      <c r="V1224" s="888"/>
      <c r="W1224" s="888"/>
      <c r="X1224" s="85"/>
    </row>
    <row r="1225" spans="1:24" s="184" customFormat="1" ht="15" customHeight="1">
      <c r="A1225" s="56">
        <f t="shared" si="181"/>
        <v>966</v>
      </c>
      <c r="B1225" s="963" t="s">
        <v>1394</v>
      </c>
      <c r="C1225" s="181"/>
      <c r="D1225" s="35"/>
      <c r="E1225" s="85"/>
      <c r="F1225" s="85"/>
      <c r="G1225" s="85"/>
      <c r="H1225" s="85"/>
      <c r="I1225" s="85"/>
      <c r="J1225" s="85"/>
      <c r="K1225" s="889"/>
      <c r="L1225" s="85"/>
      <c r="M1225" s="85"/>
      <c r="N1225" s="85">
        <v>1836</v>
      </c>
      <c r="O1225" s="85"/>
      <c r="P1225" s="85">
        <v>336</v>
      </c>
      <c r="Q1225" s="85"/>
      <c r="R1225" s="85"/>
      <c r="S1225" s="85"/>
      <c r="T1225" s="888"/>
      <c r="U1225" s="888"/>
      <c r="V1225" s="888"/>
      <c r="W1225" s="888"/>
      <c r="X1225" s="85"/>
    </row>
    <row r="1226" spans="1:24" s="184" customFormat="1">
      <c r="A1226" s="56">
        <f t="shared" si="181"/>
        <v>967</v>
      </c>
      <c r="B1226" s="963" t="s">
        <v>1395</v>
      </c>
      <c r="C1226" s="181"/>
      <c r="D1226" s="35"/>
      <c r="E1226" s="85" t="s">
        <v>413</v>
      </c>
      <c r="F1226" s="85"/>
      <c r="G1226" s="85"/>
      <c r="H1226" s="85"/>
      <c r="I1226" s="85"/>
      <c r="J1226" s="85"/>
      <c r="K1226" s="85"/>
      <c r="L1226" s="85"/>
      <c r="M1226" s="85"/>
      <c r="N1226" s="85"/>
      <c r="O1226" s="85"/>
      <c r="P1226" s="85"/>
      <c r="Q1226" s="85"/>
      <c r="R1226" s="85"/>
      <c r="S1226" s="85"/>
      <c r="T1226" s="888"/>
      <c r="U1226" s="888"/>
      <c r="V1226" s="888"/>
      <c r="W1226" s="888"/>
      <c r="X1226" s="85"/>
    </row>
    <row r="1227" spans="1:24" s="184" customFormat="1">
      <c r="A1227" s="56">
        <f t="shared" si="181"/>
        <v>968</v>
      </c>
      <c r="B1227" s="964" t="s">
        <v>1396</v>
      </c>
      <c r="C1227" s="181"/>
      <c r="D1227" s="35"/>
      <c r="E1227" s="85" t="s">
        <v>413</v>
      </c>
      <c r="F1227" s="85"/>
      <c r="G1227" s="85"/>
      <c r="H1227" s="85"/>
      <c r="I1227" s="85"/>
      <c r="J1227" s="85"/>
      <c r="K1227" s="85"/>
      <c r="L1227" s="888"/>
      <c r="M1227" s="888"/>
      <c r="N1227" s="85">
        <v>400</v>
      </c>
      <c r="O1227" s="85"/>
      <c r="P1227" s="85">
        <v>663</v>
      </c>
      <c r="Q1227" s="85"/>
      <c r="R1227" s="85"/>
      <c r="S1227" s="85"/>
      <c r="T1227" s="888"/>
      <c r="U1227" s="888"/>
      <c r="V1227" s="888"/>
      <c r="W1227" s="888"/>
      <c r="X1227" s="85"/>
    </row>
    <row r="1228" spans="1:24" s="184" customFormat="1">
      <c r="A1228" s="56">
        <f t="shared" si="181"/>
        <v>969</v>
      </c>
      <c r="B1228" s="965" t="s">
        <v>1397</v>
      </c>
      <c r="C1228" s="609"/>
      <c r="D1228" s="610"/>
      <c r="E1228" s="890" t="s">
        <v>413</v>
      </c>
      <c r="F1228" s="890"/>
      <c r="G1228" s="890"/>
      <c r="H1228" s="890"/>
      <c r="I1228" s="890"/>
      <c r="J1228" s="890"/>
      <c r="K1228" s="890"/>
      <c r="L1228" s="890"/>
      <c r="M1228" s="85"/>
      <c r="N1228" s="890">
        <v>66</v>
      </c>
      <c r="O1228" s="85"/>
      <c r="P1228" s="890"/>
      <c r="Q1228" s="85"/>
      <c r="R1228" s="85"/>
      <c r="S1228" s="85"/>
      <c r="T1228" s="888"/>
      <c r="U1228" s="888"/>
      <c r="V1228" s="888"/>
      <c r="W1228" s="888"/>
      <c r="X1228" s="85"/>
    </row>
    <row r="1229" spans="1:24" s="184" customFormat="1">
      <c r="A1229" s="56">
        <f t="shared" si="181"/>
        <v>970</v>
      </c>
      <c r="B1229" s="695" t="s">
        <v>1398</v>
      </c>
      <c r="C1229" s="611"/>
      <c r="D1229" s="611"/>
      <c r="E1229" s="87"/>
      <c r="F1229" s="87"/>
      <c r="G1229" s="87"/>
      <c r="H1229" s="87"/>
      <c r="I1229" s="87"/>
      <c r="J1229" s="87"/>
      <c r="K1229" s="87"/>
      <c r="L1229" s="87">
        <v>1649</v>
      </c>
      <c r="M1229" s="93"/>
      <c r="N1229" s="87">
        <v>3159.5</v>
      </c>
      <c r="O1229" s="93"/>
      <c r="P1229" s="87">
        <v>1264.78</v>
      </c>
      <c r="Q1229" s="93"/>
      <c r="R1229" s="85"/>
      <c r="S1229" s="85"/>
      <c r="T1229" s="888"/>
      <c r="U1229" s="888"/>
      <c r="V1229" s="888"/>
      <c r="W1229" s="888"/>
      <c r="X1229" s="85"/>
    </row>
    <row r="1230" spans="1:24" s="184" customFormat="1">
      <c r="A1230" s="56">
        <f t="shared" si="181"/>
        <v>971</v>
      </c>
      <c r="B1230" s="966" t="s">
        <v>1399</v>
      </c>
      <c r="C1230" s="613"/>
      <c r="D1230" s="402"/>
      <c r="E1230" s="891"/>
      <c r="F1230" s="892"/>
      <c r="G1230" s="892"/>
      <c r="H1230" s="892"/>
      <c r="I1230" s="892"/>
      <c r="J1230" s="892"/>
      <c r="K1230" s="893"/>
      <c r="L1230" s="891">
        <v>1331</v>
      </c>
      <c r="M1230" s="894"/>
      <c r="N1230" s="87">
        <v>3159.5</v>
      </c>
      <c r="O1230" s="895"/>
      <c r="P1230" s="87">
        <v>1264.78</v>
      </c>
      <c r="Q1230" s="896"/>
      <c r="R1230" s="85"/>
      <c r="S1230" s="85"/>
      <c r="T1230" s="85"/>
      <c r="U1230" s="888"/>
      <c r="V1230" s="888"/>
      <c r="W1230" s="888"/>
      <c r="X1230" s="85"/>
    </row>
    <row r="1231" spans="1:24" s="184" customFormat="1">
      <c r="A1231" s="56">
        <f t="shared" si="181"/>
        <v>972</v>
      </c>
      <c r="B1231" s="961" t="s">
        <v>1400</v>
      </c>
      <c r="C1231" s="620"/>
      <c r="D1231" s="402"/>
      <c r="E1231" s="891" t="s">
        <v>413</v>
      </c>
      <c r="F1231" s="85"/>
      <c r="G1231" s="85"/>
      <c r="H1231" s="85"/>
      <c r="I1231" s="85"/>
      <c r="J1231" s="85"/>
      <c r="K1231" s="897"/>
      <c r="L1231" s="87"/>
      <c r="M1231" s="894"/>
      <c r="N1231" s="87">
        <v>3308.2</v>
      </c>
      <c r="O1231" s="895"/>
      <c r="P1231" s="87">
        <v>2440.4</v>
      </c>
      <c r="Q1231" s="896"/>
      <c r="R1231" s="85"/>
      <c r="S1231" s="85"/>
      <c r="T1231" s="85"/>
      <c r="U1231" s="888"/>
      <c r="V1231" s="888"/>
      <c r="W1231" s="888"/>
      <c r="X1231" s="85"/>
    </row>
    <row r="1232" spans="1:24" s="184" customFormat="1">
      <c r="A1232" s="56">
        <f t="shared" si="181"/>
        <v>973</v>
      </c>
      <c r="B1232" s="961" t="s">
        <v>1401</v>
      </c>
      <c r="C1232" s="620"/>
      <c r="D1232" s="402"/>
      <c r="E1232" s="891" t="s">
        <v>413</v>
      </c>
      <c r="F1232" s="85"/>
      <c r="G1232" s="85"/>
      <c r="H1232" s="85"/>
      <c r="I1232" s="85"/>
      <c r="J1232" s="85"/>
      <c r="K1232" s="897"/>
      <c r="L1232" s="87"/>
      <c r="M1232" s="894"/>
      <c r="N1232" s="87"/>
      <c r="O1232" s="895"/>
      <c r="P1232" s="87"/>
      <c r="Q1232" s="896"/>
      <c r="R1232" s="85"/>
      <c r="S1232" s="85"/>
      <c r="T1232" s="85"/>
      <c r="U1232" s="888"/>
      <c r="V1232" s="888"/>
      <c r="W1232" s="888"/>
      <c r="X1232" s="85"/>
    </row>
    <row r="1233" spans="1:24" s="184" customFormat="1">
      <c r="A1233" s="56">
        <f t="shared" si="181"/>
        <v>974</v>
      </c>
      <c r="B1233" s="961" t="s">
        <v>1402</v>
      </c>
      <c r="C1233" s="620"/>
      <c r="D1233" s="402"/>
      <c r="E1233" s="891" t="s">
        <v>413</v>
      </c>
      <c r="F1233" s="85"/>
      <c r="G1233" s="85"/>
      <c r="H1233" s="85"/>
      <c r="I1233" s="85"/>
      <c r="J1233" s="85"/>
      <c r="K1233" s="897"/>
      <c r="L1233" s="87"/>
      <c r="M1233" s="894"/>
      <c r="N1233" s="87"/>
      <c r="O1233" s="895"/>
      <c r="P1233" s="87"/>
      <c r="Q1233" s="896"/>
      <c r="R1233" s="85"/>
      <c r="S1233" s="85"/>
      <c r="T1233" s="85"/>
      <c r="U1233" s="888"/>
      <c r="V1233" s="888"/>
      <c r="W1233" s="888"/>
      <c r="X1233" s="85"/>
    </row>
    <row r="1234" spans="1:24" s="184" customFormat="1">
      <c r="A1234" s="56">
        <f t="shared" si="181"/>
        <v>975</v>
      </c>
      <c r="B1234" s="961" t="s">
        <v>1403</v>
      </c>
      <c r="C1234" s="620"/>
      <c r="D1234" s="402"/>
      <c r="E1234" s="891" t="s">
        <v>413</v>
      </c>
      <c r="F1234" s="85"/>
      <c r="G1234" s="85"/>
      <c r="H1234" s="85"/>
      <c r="I1234" s="85"/>
      <c r="J1234" s="85"/>
      <c r="K1234" s="897"/>
      <c r="L1234" s="87"/>
      <c r="M1234" s="894"/>
      <c r="N1234" s="87">
        <v>582</v>
      </c>
      <c r="O1234" s="895"/>
      <c r="P1234" s="87"/>
      <c r="Q1234" s="896"/>
      <c r="R1234" s="85"/>
      <c r="S1234" s="85"/>
      <c r="T1234" s="85"/>
      <c r="U1234" s="888"/>
      <c r="V1234" s="888"/>
      <c r="W1234" s="888"/>
      <c r="X1234" s="85"/>
    </row>
    <row r="1235" spans="1:24" s="184" customFormat="1">
      <c r="A1235" s="56">
        <f t="shared" si="181"/>
        <v>976</v>
      </c>
      <c r="B1235" s="961" t="s">
        <v>1404</v>
      </c>
      <c r="C1235" s="620"/>
      <c r="D1235" s="402"/>
      <c r="E1235" s="891"/>
      <c r="F1235" s="85"/>
      <c r="G1235" s="85"/>
      <c r="H1235" s="85"/>
      <c r="I1235" s="85"/>
      <c r="J1235" s="85"/>
      <c r="K1235" s="897"/>
      <c r="L1235" s="87"/>
      <c r="M1235" s="894"/>
      <c r="N1235" s="87">
        <v>581.78</v>
      </c>
      <c r="O1235" s="895"/>
      <c r="P1235" s="87"/>
      <c r="Q1235" s="896"/>
      <c r="R1235" s="85"/>
      <c r="S1235" s="85"/>
      <c r="T1235" s="85"/>
      <c r="U1235" s="888"/>
      <c r="V1235" s="888"/>
      <c r="W1235" s="888"/>
      <c r="X1235" s="85"/>
    </row>
    <row r="1236" spans="1:24" s="184" customFormat="1">
      <c r="A1236" s="56">
        <f t="shared" si="181"/>
        <v>977</v>
      </c>
      <c r="B1236" s="961" t="s">
        <v>1405</v>
      </c>
      <c r="C1236" s="620"/>
      <c r="D1236" s="402"/>
      <c r="E1236" s="891" t="s">
        <v>413</v>
      </c>
      <c r="F1236" s="85"/>
      <c r="G1236" s="85"/>
      <c r="H1236" s="85"/>
      <c r="I1236" s="85"/>
      <c r="J1236" s="85"/>
      <c r="K1236" s="897"/>
      <c r="L1236" s="87"/>
      <c r="M1236" s="894"/>
      <c r="N1236" s="87">
        <v>503.2</v>
      </c>
      <c r="O1236" s="895"/>
      <c r="P1236" s="87"/>
      <c r="Q1236" s="896"/>
      <c r="R1236" s="85"/>
      <c r="S1236" s="85"/>
      <c r="T1236" s="85"/>
      <c r="U1236" s="888"/>
      <c r="V1236" s="888"/>
      <c r="W1236" s="888"/>
      <c r="X1236" s="85"/>
    </row>
    <row r="1237" spans="1:24" s="184" customFormat="1">
      <c r="A1237" s="56">
        <f t="shared" si="181"/>
        <v>978</v>
      </c>
      <c r="B1237" s="961" t="s">
        <v>1406</v>
      </c>
      <c r="C1237" s="620"/>
      <c r="D1237" s="402"/>
      <c r="E1237" s="891" t="s">
        <v>413</v>
      </c>
      <c r="F1237" s="85"/>
      <c r="G1237" s="85"/>
      <c r="H1237" s="85"/>
      <c r="I1237" s="85"/>
      <c r="J1237" s="85"/>
      <c r="K1237" s="897"/>
      <c r="L1237" s="87"/>
      <c r="M1237" s="894"/>
      <c r="N1237" s="87">
        <v>503.2</v>
      </c>
      <c r="O1237" s="895"/>
      <c r="P1237" s="87"/>
      <c r="Q1237" s="896"/>
      <c r="R1237" s="85"/>
      <c r="S1237" s="85"/>
      <c r="T1237" s="85"/>
      <c r="U1237" s="888"/>
      <c r="V1237" s="888"/>
      <c r="W1237" s="888"/>
      <c r="X1237" s="85"/>
    </row>
    <row r="1238" spans="1:24" s="184" customFormat="1">
      <c r="A1238" s="56">
        <f t="shared" si="181"/>
        <v>979</v>
      </c>
      <c r="B1238" s="961" t="s">
        <v>1407</v>
      </c>
      <c r="C1238" s="620"/>
      <c r="D1238" s="402"/>
      <c r="E1238" s="891" t="s">
        <v>413</v>
      </c>
      <c r="F1238" s="85"/>
      <c r="G1238" s="85"/>
      <c r="H1238" s="85"/>
      <c r="I1238" s="85"/>
      <c r="J1238" s="85"/>
      <c r="K1238" s="897"/>
      <c r="L1238" s="87"/>
      <c r="M1238" s="894"/>
      <c r="N1238" s="87"/>
      <c r="O1238" s="895"/>
      <c r="P1238" s="87"/>
      <c r="Q1238" s="896"/>
      <c r="R1238" s="85"/>
      <c r="S1238" s="85"/>
      <c r="T1238" s="85"/>
      <c r="U1238" s="888"/>
      <c r="V1238" s="888"/>
      <c r="W1238" s="888"/>
      <c r="X1238" s="85"/>
    </row>
    <row r="1239" spans="1:24" s="184" customFormat="1">
      <c r="A1239" s="56">
        <f t="shared" si="181"/>
        <v>980</v>
      </c>
      <c r="B1239" s="961" t="s">
        <v>1408</v>
      </c>
      <c r="C1239" s="620"/>
      <c r="D1239" s="402"/>
      <c r="E1239" s="891" t="s">
        <v>413</v>
      </c>
      <c r="F1239" s="85"/>
      <c r="G1239" s="85"/>
      <c r="H1239" s="85"/>
      <c r="I1239" s="85"/>
      <c r="J1239" s="85"/>
      <c r="K1239" s="897"/>
      <c r="L1239" s="87"/>
      <c r="M1239" s="894"/>
      <c r="N1239" s="87">
        <v>826.9</v>
      </c>
      <c r="O1239" s="895"/>
      <c r="P1239" s="87"/>
      <c r="Q1239" s="896"/>
      <c r="R1239" s="85"/>
      <c r="S1239" s="85"/>
      <c r="T1239" s="85"/>
      <c r="U1239" s="888"/>
      <c r="V1239" s="888"/>
      <c r="W1239" s="888"/>
      <c r="X1239" s="85"/>
    </row>
    <row r="1240" spans="1:24" s="184" customFormat="1">
      <c r="A1240" s="56">
        <f t="shared" si="181"/>
        <v>981</v>
      </c>
      <c r="B1240" s="961" t="s">
        <v>1409</v>
      </c>
      <c r="C1240" s="620"/>
      <c r="D1240" s="402"/>
      <c r="E1240" s="891" t="s">
        <v>413</v>
      </c>
      <c r="F1240" s="85"/>
      <c r="G1240" s="85"/>
      <c r="H1240" s="85"/>
      <c r="I1240" s="85"/>
      <c r="J1240" s="85"/>
      <c r="K1240" s="897"/>
      <c r="L1240" s="87"/>
      <c r="M1240" s="894"/>
      <c r="N1240" s="87">
        <v>460.14</v>
      </c>
      <c r="O1240" s="895"/>
      <c r="P1240" s="87"/>
      <c r="Q1240" s="896"/>
      <c r="R1240" s="85"/>
      <c r="S1240" s="85"/>
      <c r="T1240" s="85"/>
      <c r="U1240" s="888"/>
      <c r="V1240" s="888"/>
      <c r="W1240" s="888"/>
      <c r="X1240" s="85"/>
    </row>
    <row r="1241" spans="1:24" s="184" customFormat="1">
      <c r="A1241" s="56">
        <f t="shared" si="181"/>
        <v>982</v>
      </c>
      <c r="B1241" s="961" t="s">
        <v>1410</v>
      </c>
      <c r="C1241" s="620"/>
      <c r="D1241" s="402"/>
      <c r="E1241" s="891" t="s">
        <v>413</v>
      </c>
      <c r="F1241" s="85"/>
      <c r="G1241" s="85"/>
      <c r="H1241" s="85"/>
      <c r="I1241" s="85"/>
      <c r="J1241" s="85"/>
      <c r="K1241" s="897"/>
      <c r="L1241" s="87"/>
      <c r="M1241" s="894"/>
      <c r="N1241" s="87"/>
      <c r="O1241" s="895"/>
      <c r="P1241" s="87"/>
      <c r="Q1241" s="896"/>
      <c r="R1241" s="85"/>
      <c r="S1241" s="85"/>
      <c r="T1241" s="85"/>
      <c r="U1241" s="888"/>
      <c r="V1241" s="888"/>
      <c r="W1241" s="888"/>
      <c r="X1241" s="85"/>
    </row>
    <row r="1242" spans="1:24" s="184" customFormat="1">
      <c r="A1242" s="56">
        <f t="shared" si="181"/>
        <v>983</v>
      </c>
      <c r="B1242" s="961" t="s">
        <v>1411</v>
      </c>
      <c r="C1242" s="620"/>
      <c r="D1242" s="402"/>
      <c r="E1242" s="891" t="s">
        <v>413</v>
      </c>
      <c r="F1242" s="85"/>
      <c r="G1242" s="85"/>
      <c r="H1242" s="85"/>
      <c r="I1242" s="85"/>
      <c r="J1242" s="85"/>
      <c r="K1242" s="897"/>
      <c r="L1242" s="87"/>
      <c r="M1242" s="894"/>
      <c r="N1242" s="87">
        <v>119.2</v>
      </c>
      <c r="O1242" s="895"/>
      <c r="P1242" s="87"/>
      <c r="Q1242" s="896"/>
      <c r="R1242" s="85"/>
      <c r="S1242" s="85"/>
      <c r="T1242" s="85"/>
      <c r="U1242" s="888"/>
      <c r="V1242" s="888"/>
      <c r="W1242" s="888"/>
      <c r="X1242" s="85"/>
    </row>
    <row r="1243" spans="1:24" s="607" customFormat="1">
      <c r="A1243" s="56">
        <f t="shared" ref="A1243:A1269" si="182">A1242+1</f>
        <v>984</v>
      </c>
      <c r="B1243" s="927" t="s">
        <v>1412</v>
      </c>
      <c r="C1243" s="620"/>
      <c r="D1243" s="188"/>
      <c r="E1243" s="85"/>
      <c r="F1243" s="85"/>
      <c r="G1243" s="85"/>
      <c r="H1243" s="85"/>
      <c r="I1243" s="90" t="s">
        <v>412</v>
      </c>
      <c r="J1243" s="85"/>
      <c r="K1243" s="85"/>
      <c r="L1243" s="85">
        <v>552</v>
      </c>
      <c r="M1243" s="893"/>
      <c r="N1243" s="85">
        <v>494.8</v>
      </c>
      <c r="O1243" s="898"/>
      <c r="P1243" s="892"/>
      <c r="Q1243" s="85"/>
      <c r="R1243" s="85">
        <v>180.2</v>
      </c>
      <c r="S1243" s="85"/>
      <c r="T1243" s="85"/>
      <c r="U1243" s="888"/>
      <c r="V1243" s="888"/>
      <c r="W1243" s="888"/>
      <c r="X1243" s="85"/>
    </row>
    <row r="1244" spans="1:24" s="631" customFormat="1">
      <c r="A1244" s="56">
        <f t="shared" si="182"/>
        <v>985</v>
      </c>
      <c r="B1244" s="923" t="s">
        <v>414</v>
      </c>
      <c r="C1244" s="623"/>
      <c r="D1244" s="624"/>
      <c r="E1244" s="777"/>
      <c r="F1244" s="777"/>
      <c r="G1244" s="777"/>
      <c r="H1244" s="777"/>
      <c r="I1244" s="777"/>
      <c r="J1244" s="777"/>
      <c r="K1244" s="777"/>
      <c r="L1244" s="811">
        <v>1193</v>
      </c>
      <c r="M1244" s="899"/>
      <c r="N1244" s="55">
        <v>2955</v>
      </c>
      <c r="O1244" s="900"/>
      <c r="P1244" s="777">
        <v>835</v>
      </c>
      <c r="Q1244" s="85"/>
      <c r="R1244" s="896"/>
      <c r="S1244" s="85"/>
      <c r="T1244" s="85"/>
      <c r="U1244" s="888"/>
      <c r="V1244" s="888"/>
      <c r="W1244" s="888"/>
      <c r="X1244" s="85"/>
    </row>
    <row r="1245" spans="1:24" s="184" customFormat="1">
      <c r="A1245" s="56">
        <f t="shared" si="182"/>
        <v>986</v>
      </c>
      <c r="B1245" s="923" t="s">
        <v>415</v>
      </c>
      <c r="C1245" s="632"/>
      <c r="D1245" s="621"/>
      <c r="E1245" s="660" t="s">
        <v>412</v>
      </c>
      <c r="F1245" s="660"/>
      <c r="G1245" s="777"/>
      <c r="H1245" s="777"/>
      <c r="I1245" s="777"/>
      <c r="J1245" s="777"/>
      <c r="K1245" s="777"/>
      <c r="L1245" s="777"/>
      <c r="M1245" s="777"/>
      <c r="N1245" s="901">
        <v>487.32</v>
      </c>
      <c r="O1245" s="888"/>
      <c r="P1245" s="777"/>
      <c r="Q1245" s="85"/>
      <c r="R1245" s="896"/>
      <c r="S1245" s="85"/>
      <c r="T1245" s="85"/>
      <c r="U1245" s="888"/>
      <c r="V1245" s="888"/>
      <c r="W1245" s="888"/>
      <c r="X1245" s="85"/>
    </row>
    <row r="1246" spans="1:24" s="184" customFormat="1">
      <c r="A1246" s="56">
        <f t="shared" si="182"/>
        <v>987</v>
      </c>
      <c r="B1246" s="923" t="s">
        <v>416</v>
      </c>
      <c r="C1246" s="632"/>
      <c r="D1246" s="621"/>
      <c r="E1246" s="660" t="s">
        <v>412</v>
      </c>
      <c r="F1246" s="660"/>
      <c r="G1246" s="777"/>
      <c r="H1246" s="777"/>
      <c r="I1246" s="777"/>
      <c r="J1246" s="777"/>
      <c r="K1246" s="777"/>
      <c r="L1246" s="777"/>
      <c r="M1246" s="777"/>
      <c r="N1246" s="51">
        <v>427.68</v>
      </c>
      <c r="O1246" s="888"/>
      <c r="P1246" s="777"/>
      <c r="Q1246" s="85"/>
      <c r="R1246" s="896"/>
      <c r="S1246" s="85"/>
      <c r="T1246" s="85"/>
      <c r="U1246" s="888"/>
      <c r="V1246" s="888"/>
      <c r="W1246" s="888"/>
      <c r="X1246" s="85"/>
    </row>
    <row r="1247" spans="1:24" s="184" customFormat="1">
      <c r="A1247" s="56">
        <f t="shared" si="182"/>
        <v>988</v>
      </c>
      <c r="B1247" s="923" t="s">
        <v>417</v>
      </c>
      <c r="C1247" s="632"/>
      <c r="D1247" s="621"/>
      <c r="E1247" s="660"/>
      <c r="F1247" s="660"/>
      <c r="G1247" s="777"/>
      <c r="H1247" s="777"/>
      <c r="I1247" s="777"/>
      <c r="J1247" s="777"/>
      <c r="K1247" s="777"/>
      <c r="L1247" s="777"/>
      <c r="M1247" s="777"/>
      <c r="N1247" s="51">
        <v>733</v>
      </c>
      <c r="O1247" s="888"/>
      <c r="P1247" s="777"/>
      <c r="Q1247" s="85"/>
      <c r="R1247" s="896"/>
      <c r="S1247" s="85"/>
      <c r="T1247" s="85"/>
      <c r="U1247" s="888"/>
      <c r="V1247" s="888"/>
      <c r="W1247" s="888"/>
      <c r="X1247" s="85"/>
    </row>
    <row r="1248" spans="1:24" s="184" customFormat="1">
      <c r="A1248" s="56">
        <f t="shared" si="182"/>
        <v>989</v>
      </c>
      <c r="B1248" s="923" t="s">
        <v>418</v>
      </c>
      <c r="C1248" s="632"/>
      <c r="D1248" s="621"/>
      <c r="E1248" s="660"/>
      <c r="F1248" s="660"/>
      <c r="G1248" s="777"/>
      <c r="H1248" s="777"/>
      <c r="I1248" s="777"/>
      <c r="J1248" s="777"/>
      <c r="K1248" s="777"/>
      <c r="L1248" s="777"/>
      <c r="M1248" s="777"/>
      <c r="N1248" s="51">
        <v>863</v>
      </c>
      <c r="O1248" s="888"/>
      <c r="P1248" s="777">
        <v>702</v>
      </c>
      <c r="Q1248" s="85"/>
      <c r="R1248" s="896"/>
      <c r="S1248" s="85"/>
      <c r="T1248" s="85"/>
      <c r="U1248" s="888"/>
      <c r="V1248" s="888"/>
      <c r="W1248" s="888"/>
      <c r="X1248" s="85"/>
    </row>
    <row r="1249" spans="1:24" s="184" customFormat="1">
      <c r="A1249" s="56">
        <f t="shared" si="182"/>
        <v>990</v>
      </c>
      <c r="B1249" s="707" t="s">
        <v>419</v>
      </c>
      <c r="C1249" s="632"/>
      <c r="D1249" s="621"/>
      <c r="E1249" s="85" t="s">
        <v>412</v>
      </c>
      <c r="F1249" s="660"/>
      <c r="G1249" s="777"/>
      <c r="H1249" s="777"/>
      <c r="I1249" s="777"/>
      <c r="J1249" s="777"/>
      <c r="K1249" s="777"/>
      <c r="L1249" s="777"/>
      <c r="M1249" s="777"/>
      <c r="N1249" s="85">
        <v>2437</v>
      </c>
      <c r="O1249" s="888"/>
      <c r="P1249" s="85">
        <v>912.6</v>
      </c>
      <c r="Q1249" s="85"/>
      <c r="R1249" s="896"/>
      <c r="S1249" s="85"/>
      <c r="T1249" s="85"/>
      <c r="U1249" s="888"/>
      <c r="V1249" s="888"/>
      <c r="W1249" s="888"/>
      <c r="X1249" s="85"/>
    </row>
    <row r="1250" spans="1:24" s="184" customFormat="1">
      <c r="A1250" s="56">
        <f t="shared" si="182"/>
        <v>991</v>
      </c>
      <c r="B1250" s="961" t="s">
        <v>420</v>
      </c>
      <c r="C1250" s="632"/>
      <c r="D1250" s="621"/>
      <c r="E1250" s="85"/>
      <c r="F1250" s="85"/>
      <c r="G1250" s="85"/>
      <c r="H1250" s="85"/>
      <c r="I1250" s="85"/>
      <c r="J1250" s="85"/>
      <c r="K1250" s="85"/>
      <c r="L1250" s="85">
        <v>1147</v>
      </c>
      <c r="M1250" s="85"/>
      <c r="N1250" s="90">
        <v>2697</v>
      </c>
      <c r="O1250" s="888"/>
      <c r="P1250" s="85">
        <v>766</v>
      </c>
      <c r="Q1250" s="85"/>
      <c r="R1250" s="896"/>
      <c r="S1250" s="85"/>
      <c r="T1250" s="85"/>
      <c r="U1250" s="888"/>
      <c r="V1250" s="888"/>
      <c r="W1250" s="888"/>
      <c r="X1250" s="85"/>
    </row>
    <row r="1251" spans="1:24" s="184" customFormat="1">
      <c r="A1251" s="56">
        <f t="shared" si="182"/>
        <v>992</v>
      </c>
      <c r="B1251" s="961" t="s">
        <v>421</v>
      </c>
      <c r="C1251" s="632"/>
      <c r="D1251" s="621"/>
      <c r="E1251" s="85" t="s">
        <v>412</v>
      </c>
      <c r="F1251" s="88" t="s">
        <v>412</v>
      </c>
      <c r="G1251" s="85"/>
      <c r="H1251" s="85"/>
      <c r="I1251" s="85"/>
      <c r="J1251" s="85"/>
      <c r="K1251" s="85"/>
      <c r="L1251" s="85"/>
      <c r="M1251" s="85"/>
      <c r="N1251" s="85">
        <v>2437.7600000000002</v>
      </c>
      <c r="O1251" s="888"/>
      <c r="P1251" s="85">
        <v>749</v>
      </c>
      <c r="Q1251" s="85"/>
      <c r="R1251" s="896"/>
      <c r="S1251" s="85"/>
      <c r="T1251" s="85"/>
      <c r="U1251" s="888"/>
      <c r="V1251" s="888"/>
      <c r="W1251" s="888"/>
      <c r="X1251" s="85"/>
    </row>
    <row r="1252" spans="1:24" s="184" customFormat="1">
      <c r="A1252" s="56">
        <f t="shared" si="182"/>
        <v>993</v>
      </c>
      <c r="B1252" s="961" t="s">
        <v>422</v>
      </c>
      <c r="C1252" s="632"/>
      <c r="D1252" s="621"/>
      <c r="E1252" s="85" t="s">
        <v>412</v>
      </c>
      <c r="F1252" s="85"/>
      <c r="G1252" s="85"/>
      <c r="H1252" s="85"/>
      <c r="I1252" s="85"/>
      <c r="J1252" s="85"/>
      <c r="K1252" s="85"/>
      <c r="L1252" s="85"/>
      <c r="M1252" s="85"/>
      <c r="N1252" s="85">
        <v>2437.6</v>
      </c>
      <c r="O1252" s="888"/>
      <c r="P1252" s="85">
        <v>749</v>
      </c>
      <c r="Q1252" s="85"/>
      <c r="R1252" s="896"/>
      <c r="S1252" s="85"/>
      <c r="T1252" s="85"/>
      <c r="U1252" s="888"/>
      <c r="V1252" s="888"/>
      <c r="W1252" s="888"/>
      <c r="X1252" s="85"/>
    </row>
    <row r="1253" spans="1:24" s="184" customFormat="1">
      <c r="A1253" s="56">
        <f t="shared" si="182"/>
        <v>994</v>
      </c>
      <c r="B1253" s="961" t="s">
        <v>423</v>
      </c>
      <c r="C1253" s="632"/>
      <c r="D1253" s="621"/>
      <c r="E1253" s="85"/>
      <c r="F1253" s="85"/>
      <c r="G1253" s="85"/>
      <c r="H1253" s="85"/>
      <c r="I1253" s="85"/>
      <c r="J1253" s="85"/>
      <c r="K1253" s="85"/>
      <c r="L1253" s="85"/>
      <c r="M1253" s="85"/>
      <c r="N1253" s="902">
        <v>1988</v>
      </c>
      <c r="O1253" s="903"/>
      <c r="P1253" s="892">
        <v>703</v>
      </c>
      <c r="Q1253" s="85"/>
      <c r="R1253" s="896"/>
      <c r="S1253" s="85"/>
      <c r="T1253" s="85"/>
      <c r="U1253" s="888"/>
      <c r="V1253" s="888"/>
      <c r="W1253" s="888"/>
      <c r="X1253" s="85"/>
    </row>
    <row r="1254" spans="1:24" s="184" customFormat="1">
      <c r="A1254" s="56">
        <f t="shared" si="182"/>
        <v>995</v>
      </c>
      <c r="B1254" s="961" t="s">
        <v>424</v>
      </c>
      <c r="C1254" s="632"/>
      <c r="D1254" s="621"/>
      <c r="E1254" s="85"/>
      <c r="F1254" s="85"/>
      <c r="G1254" s="85"/>
      <c r="H1254" s="85"/>
      <c r="I1254" s="85"/>
      <c r="J1254" s="85"/>
      <c r="K1254" s="85"/>
      <c r="L1254" s="85"/>
      <c r="M1254" s="85"/>
      <c r="N1254" s="88">
        <v>4046.83</v>
      </c>
      <c r="O1254" s="888"/>
      <c r="P1254" s="85">
        <v>1669.12</v>
      </c>
      <c r="Q1254" s="85"/>
      <c r="R1254" s="896"/>
      <c r="S1254" s="85"/>
      <c r="T1254" s="85"/>
      <c r="U1254" s="888"/>
      <c r="V1254" s="888"/>
      <c r="W1254" s="888"/>
      <c r="X1254" s="85"/>
    </row>
    <row r="1255" spans="1:24" s="184" customFormat="1">
      <c r="A1255" s="56">
        <f t="shared" si="182"/>
        <v>996</v>
      </c>
      <c r="B1255" s="961" t="s">
        <v>425</v>
      </c>
      <c r="C1255" s="632"/>
      <c r="D1255" s="621"/>
      <c r="E1255" s="85"/>
      <c r="F1255" s="85"/>
      <c r="G1255" s="85"/>
      <c r="H1255" s="85"/>
      <c r="I1255" s="85"/>
      <c r="J1255" s="85"/>
      <c r="K1255" s="85"/>
      <c r="L1255" s="85">
        <v>1027</v>
      </c>
      <c r="M1255" s="904"/>
      <c r="N1255" s="90">
        <v>2981</v>
      </c>
      <c r="O1255" s="888"/>
      <c r="P1255" s="85">
        <v>660</v>
      </c>
      <c r="Q1255" s="85"/>
      <c r="R1255" s="896"/>
      <c r="S1255" s="85"/>
      <c r="T1255" s="85"/>
      <c r="U1255" s="888"/>
      <c r="V1255" s="888"/>
      <c r="W1255" s="888"/>
      <c r="X1255" s="85"/>
    </row>
    <row r="1256" spans="1:24" s="184" customFormat="1">
      <c r="A1256" s="56">
        <f t="shared" si="182"/>
        <v>997</v>
      </c>
      <c r="B1256" s="961" t="s">
        <v>426</v>
      </c>
      <c r="C1256" s="632"/>
      <c r="D1256" s="621"/>
      <c r="E1256" s="85"/>
      <c r="F1256" s="85"/>
      <c r="G1256" s="85"/>
      <c r="H1256" s="85"/>
      <c r="I1256" s="85"/>
      <c r="J1256" s="85"/>
      <c r="K1256" s="85"/>
      <c r="L1256" s="85"/>
      <c r="M1256" s="85"/>
      <c r="N1256" s="90">
        <v>2511.1999999999998</v>
      </c>
      <c r="O1256" s="888"/>
      <c r="P1256" s="85"/>
      <c r="Q1256" s="85"/>
      <c r="R1256" s="896"/>
      <c r="S1256" s="85"/>
      <c r="T1256" s="85"/>
      <c r="U1256" s="888"/>
      <c r="V1256" s="888"/>
      <c r="W1256" s="888"/>
      <c r="X1256" s="85"/>
    </row>
    <row r="1257" spans="1:24" s="184" customFormat="1">
      <c r="A1257" s="56">
        <f t="shared" si="182"/>
        <v>998</v>
      </c>
      <c r="B1257" s="961" t="s">
        <v>427</v>
      </c>
      <c r="C1257" s="632"/>
      <c r="D1257" s="621"/>
      <c r="E1257" s="85"/>
      <c r="F1257" s="85"/>
      <c r="G1257" s="85"/>
      <c r="H1257" s="85"/>
      <c r="I1257" s="85"/>
      <c r="J1257" s="85"/>
      <c r="K1257" s="85"/>
      <c r="L1257" s="85"/>
      <c r="M1257" s="85"/>
      <c r="N1257" s="90">
        <v>2981</v>
      </c>
      <c r="O1257" s="888"/>
      <c r="P1257" s="85">
        <v>819</v>
      </c>
      <c r="Q1257" s="904"/>
      <c r="R1257" s="896"/>
      <c r="S1257" s="85"/>
      <c r="T1257" s="85"/>
      <c r="U1257" s="888"/>
      <c r="V1257" s="888"/>
      <c r="W1257" s="888"/>
      <c r="X1257" s="85"/>
    </row>
    <row r="1258" spans="1:24" s="184" customFormat="1">
      <c r="A1258" s="56">
        <f t="shared" si="182"/>
        <v>999</v>
      </c>
      <c r="B1258" s="961" t="s">
        <v>428</v>
      </c>
      <c r="C1258" s="632"/>
      <c r="D1258" s="621"/>
      <c r="E1258" s="85"/>
      <c r="F1258" s="85"/>
      <c r="G1258" s="85" t="s">
        <v>412</v>
      </c>
      <c r="H1258" s="85" t="s">
        <v>412</v>
      </c>
      <c r="I1258" s="85" t="s">
        <v>412</v>
      </c>
      <c r="J1258" s="85"/>
      <c r="K1258" s="85"/>
      <c r="L1258" s="85"/>
      <c r="M1258" s="85"/>
      <c r="N1258" s="888"/>
      <c r="O1258" s="85"/>
      <c r="P1258" s="85"/>
      <c r="Q1258" s="85"/>
      <c r="R1258" s="896"/>
      <c r="S1258" s="85"/>
      <c r="T1258" s="85"/>
      <c r="U1258" s="888"/>
      <c r="V1258" s="888"/>
      <c r="W1258" s="888"/>
      <c r="X1258" s="85"/>
    </row>
    <row r="1259" spans="1:24" s="184" customFormat="1">
      <c r="A1259" s="56">
        <f t="shared" si="182"/>
        <v>1000</v>
      </c>
      <c r="B1259" s="961" t="s">
        <v>429</v>
      </c>
      <c r="C1259" s="632"/>
      <c r="D1259" s="621"/>
      <c r="E1259" s="85"/>
      <c r="F1259" s="85"/>
      <c r="G1259" s="85"/>
      <c r="H1259" s="85"/>
      <c r="I1259" s="85"/>
      <c r="J1259" s="85"/>
      <c r="K1259" s="85"/>
      <c r="L1259" s="85"/>
      <c r="M1259" s="85"/>
      <c r="N1259" s="888"/>
      <c r="O1259" s="85"/>
      <c r="P1259" s="85">
        <v>840</v>
      </c>
      <c r="Q1259" s="85"/>
      <c r="R1259" s="896"/>
      <c r="S1259" s="85"/>
      <c r="T1259" s="85"/>
      <c r="U1259" s="888"/>
      <c r="V1259" s="888"/>
      <c r="W1259" s="888"/>
      <c r="X1259" s="85"/>
    </row>
    <row r="1260" spans="1:24" s="184" customFormat="1">
      <c r="A1260" s="56">
        <f t="shared" si="182"/>
        <v>1001</v>
      </c>
      <c r="B1260" s="967" t="s">
        <v>1413</v>
      </c>
      <c r="C1260" s="639"/>
      <c r="D1260" s="188"/>
      <c r="E1260" s="892"/>
      <c r="F1260" s="892"/>
      <c r="G1260" s="892"/>
      <c r="H1260" s="892"/>
      <c r="I1260" s="892"/>
      <c r="J1260" s="892"/>
      <c r="K1260" s="892"/>
      <c r="L1260" s="96">
        <v>513</v>
      </c>
      <c r="M1260" s="98"/>
      <c r="N1260" s="85"/>
      <c r="O1260" s="892"/>
      <c r="P1260" s="892"/>
      <c r="Q1260" s="892"/>
      <c r="R1260" s="85"/>
      <c r="S1260" s="85"/>
      <c r="T1260" s="85"/>
      <c r="U1260" s="888"/>
      <c r="V1260" s="888"/>
      <c r="W1260" s="888"/>
      <c r="X1260" s="85"/>
    </row>
    <row r="1261" spans="1:24" s="184" customFormat="1">
      <c r="A1261" s="56">
        <f t="shared" si="182"/>
        <v>1002</v>
      </c>
      <c r="B1261" s="967" t="s">
        <v>1414</v>
      </c>
      <c r="C1261" s="639"/>
      <c r="D1261" s="188"/>
      <c r="E1261" s="892"/>
      <c r="F1261" s="892"/>
      <c r="G1261" s="892"/>
      <c r="H1261" s="892"/>
      <c r="I1261" s="892"/>
      <c r="J1261" s="892"/>
      <c r="K1261" s="892"/>
      <c r="L1261" s="96">
        <v>255</v>
      </c>
      <c r="M1261" s="98"/>
      <c r="N1261" s="892"/>
      <c r="O1261" s="892"/>
      <c r="P1261" s="892"/>
      <c r="Q1261" s="892"/>
      <c r="R1261" s="85"/>
      <c r="S1261" s="85"/>
      <c r="T1261" s="85"/>
      <c r="U1261" s="888"/>
      <c r="V1261" s="888"/>
      <c r="W1261" s="888"/>
      <c r="X1261" s="85"/>
    </row>
    <row r="1262" spans="1:24" s="184" customFormat="1">
      <c r="A1262" s="56">
        <f t="shared" si="182"/>
        <v>1003</v>
      </c>
      <c r="B1262" s="967" t="s">
        <v>1415</v>
      </c>
      <c r="C1262" s="639"/>
      <c r="D1262" s="188"/>
      <c r="E1262" s="892"/>
      <c r="F1262" s="892"/>
      <c r="G1262" s="892"/>
      <c r="H1262" s="892"/>
      <c r="I1262" s="892"/>
      <c r="J1262" s="892"/>
      <c r="K1262" s="892"/>
      <c r="L1262" s="96">
        <v>326</v>
      </c>
      <c r="M1262" s="98"/>
      <c r="N1262" s="892"/>
      <c r="O1262" s="892"/>
      <c r="P1262" s="892"/>
      <c r="Q1262" s="892"/>
      <c r="R1262" s="85"/>
      <c r="S1262" s="85"/>
      <c r="T1262" s="85"/>
      <c r="U1262" s="888"/>
      <c r="V1262" s="888"/>
      <c r="W1262" s="888"/>
      <c r="X1262" s="85"/>
    </row>
    <row r="1263" spans="1:24" s="184" customFormat="1">
      <c r="A1263" s="56">
        <f t="shared" si="182"/>
        <v>1004</v>
      </c>
      <c r="B1263" s="967" t="s">
        <v>1416</v>
      </c>
      <c r="C1263" s="639"/>
      <c r="D1263" s="188"/>
      <c r="E1263" s="892"/>
      <c r="F1263" s="892"/>
      <c r="G1263" s="892"/>
      <c r="H1263" s="892"/>
      <c r="I1263" s="892"/>
      <c r="J1263" s="892"/>
      <c r="K1263" s="892"/>
      <c r="L1263" s="96">
        <v>291</v>
      </c>
      <c r="M1263" s="98"/>
      <c r="N1263" s="892"/>
      <c r="O1263" s="892"/>
      <c r="P1263" s="892"/>
      <c r="Q1263" s="892"/>
      <c r="R1263" s="85"/>
      <c r="S1263" s="85"/>
      <c r="T1263" s="85"/>
      <c r="U1263" s="888"/>
      <c r="V1263" s="888"/>
      <c r="W1263" s="888"/>
      <c r="X1263" s="85"/>
    </row>
    <row r="1264" spans="1:24" s="184" customFormat="1">
      <c r="A1264" s="56">
        <f t="shared" si="182"/>
        <v>1005</v>
      </c>
      <c r="B1264" s="967" t="s">
        <v>1417</v>
      </c>
      <c r="C1264" s="639"/>
      <c r="D1264" s="188"/>
      <c r="E1264" s="892"/>
      <c r="F1264" s="892"/>
      <c r="G1264" s="892"/>
      <c r="H1264" s="892"/>
      <c r="I1264" s="892"/>
      <c r="J1264" s="892"/>
      <c r="K1264" s="892"/>
      <c r="L1264" s="96">
        <v>285</v>
      </c>
      <c r="M1264" s="98"/>
      <c r="N1264" s="892"/>
      <c r="O1264" s="892"/>
      <c r="P1264" s="892"/>
      <c r="Q1264" s="892"/>
      <c r="R1264" s="85"/>
      <c r="S1264" s="85"/>
      <c r="T1264" s="85"/>
      <c r="U1264" s="888"/>
      <c r="V1264" s="888"/>
      <c r="W1264" s="888"/>
      <c r="X1264" s="85"/>
    </row>
    <row r="1265" spans="1:31" s="184" customFormat="1">
      <c r="A1265" s="56">
        <f t="shared" si="182"/>
        <v>1006</v>
      </c>
      <c r="B1265" s="967" t="s">
        <v>1418</v>
      </c>
      <c r="C1265" s="639"/>
      <c r="D1265" s="188"/>
      <c r="E1265" s="892"/>
      <c r="F1265" s="892"/>
      <c r="G1265" s="892"/>
      <c r="H1265" s="892"/>
      <c r="I1265" s="892"/>
      <c r="J1265" s="892"/>
      <c r="K1265" s="892"/>
      <c r="L1265" s="96">
        <v>181</v>
      </c>
      <c r="M1265" s="98"/>
      <c r="N1265" s="892"/>
      <c r="O1265" s="892"/>
      <c r="P1265" s="892"/>
      <c r="Q1265" s="892"/>
      <c r="R1265" s="85"/>
      <c r="S1265" s="85"/>
      <c r="T1265" s="85"/>
      <c r="U1265" s="888"/>
      <c r="V1265" s="888"/>
      <c r="W1265" s="888"/>
      <c r="X1265" s="85"/>
    </row>
    <row r="1266" spans="1:31" s="184" customFormat="1">
      <c r="A1266" s="56">
        <f t="shared" si="182"/>
        <v>1007</v>
      </c>
      <c r="B1266" s="967" t="s">
        <v>1419</v>
      </c>
      <c r="C1266" s="639"/>
      <c r="D1266" s="188"/>
      <c r="E1266" s="892"/>
      <c r="F1266" s="892"/>
      <c r="G1266" s="892"/>
      <c r="H1266" s="892"/>
      <c r="I1266" s="892"/>
      <c r="J1266" s="892"/>
      <c r="K1266" s="892"/>
      <c r="L1266" s="96">
        <v>219</v>
      </c>
      <c r="M1266" s="98"/>
      <c r="N1266" s="892"/>
      <c r="O1266" s="892"/>
      <c r="P1266" s="892"/>
      <c r="Q1266" s="892"/>
      <c r="R1266" s="85"/>
      <c r="S1266" s="85"/>
      <c r="T1266" s="85"/>
      <c r="U1266" s="888"/>
      <c r="V1266" s="888"/>
      <c r="W1266" s="888"/>
      <c r="X1266" s="85"/>
    </row>
    <row r="1267" spans="1:31" s="184" customFormat="1">
      <c r="A1267" s="56">
        <f t="shared" si="182"/>
        <v>1008</v>
      </c>
      <c r="B1267" s="967" t="s">
        <v>1420</v>
      </c>
      <c r="C1267" s="639"/>
      <c r="D1267" s="188"/>
      <c r="E1267" s="85"/>
      <c r="F1267" s="85"/>
      <c r="G1267" s="85"/>
      <c r="H1267" s="85"/>
      <c r="I1267" s="85"/>
      <c r="J1267" s="85"/>
      <c r="K1267" s="85"/>
      <c r="L1267" s="96">
        <v>219</v>
      </c>
      <c r="M1267" s="98"/>
      <c r="N1267" s="85"/>
      <c r="O1267" s="85"/>
      <c r="P1267" s="85"/>
      <c r="Q1267" s="85"/>
      <c r="R1267" s="85"/>
      <c r="S1267" s="85"/>
      <c r="T1267" s="85"/>
      <c r="U1267" s="888"/>
      <c r="V1267" s="888"/>
      <c r="W1267" s="888"/>
      <c r="X1267" s="85"/>
    </row>
    <row r="1268" spans="1:31" s="184" customFormat="1">
      <c r="A1268" s="56">
        <f t="shared" si="182"/>
        <v>1009</v>
      </c>
      <c r="B1268" s="967" t="s">
        <v>1421</v>
      </c>
      <c r="C1268" s="639"/>
      <c r="D1268" s="188"/>
      <c r="E1268" s="85"/>
      <c r="F1268" s="85"/>
      <c r="G1268" s="85"/>
      <c r="H1268" s="85"/>
      <c r="I1268" s="85"/>
      <c r="J1268" s="85"/>
      <c r="K1268" s="85"/>
      <c r="L1268" s="96">
        <v>376.4</v>
      </c>
      <c r="M1268" s="98"/>
      <c r="N1268" s="85"/>
      <c r="O1268" s="85"/>
      <c r="P1268" s="85"/>
      <c r="Q1268" s="85"/>
      <c r="R1268" s="85"/>
      <c r="S1268" s="85"/>
      <c r="T1268" s="85"/>
      <c r="U1268" s="888"/>
      <c r="V1268" s="888"/>
      <c r="W1268" s="888"/>
      <c r="X1268" s="85"/>
    </row>
    <row r="1269" spans="1:31" s="7" customFormat="1" ht="19.5" customHeight="1">
      <c r="A1269" s="56">
        <f t="shared" si="182"/>
        <v>1010</v>
      </c>
      <c r="B1269" s="695" t="s">
        <v>854</v>
      </c>
      <c r="C1269" s="52">
        <f>D1269+K1269+M1269+O1269+Q1269+S1269+U1269+V1269+W1269+X1269</f>
        <v>2383024.16</v>
      </c>
      <c r="D1269" s="52">
        <f>SUM(E1269:I1269)</f>
        <v>0</v>
      </c>
      <c r="E1269" s="51"/>
      <c r="F1269" s="51"/>
      <c r="G1269" s="51"/>
      <c r="H1269" s="51"/>
      <c r="I1269" s="51"/>
      <c r="J1269" s="52"/>
      <c r="K1269" s="52"/>
      <c r="L1269" s="51"/>
      <c r="M1269" s="52">
        <v>2383024.16</v>
      </c>
      <c r="N1269" s="51"/>
      <c r="O1269" s="51"/>
      <c r="P1269" s="51"/>
      <c r="Q1269" s="51"/>
      <c r="R1269" s="52"/>
      <c r="S1269" s="52"/>
      <c r="T1269" s="52"/>
      <c r="U1269" s="52"/>
      <c r="V1269" s="52"/>
      <c r="W1269" s="52"/>
      <c r="X1269" s="52"/>
      <c r="Y1269" s="9"/>
      <c r="Z1269" s="8"/>
      <c r="AA1269" s="5"/>
      <c r="AB1269" s="8"/>
      <c r="AC1269" s="28"/>
    </row>
    <row r="1270" spans="1:31" s="7" customFormat="1" ht="19.5" customHeight="1">
      <c r="A1270" s="1475" t="s">
        <v>518</v>
      </c>
      <c r="B1270" s="1475"/>
      <c r="C1270" s="52">
        <f t="shared" ref="C1270:X1270" si="183">SUM(C1177:C1269)</f>
        <v>17227533.899999999</v>
      </c>
      <c r="D1270" s="52">
        <f t="shared" si="183"/>
        <v>0</v>
      </c>
      <c r="E1270" s="52">
        <f t="shared" si="183"/>
        <v>0</v>
      </c>
      <c r="F1270" s="52">
        <f t="shared" si="183"/>
        <v>0</v>
      </c>
      <c r="G1270" s="52">
        <f t="shared" si="183"/>
        <v>0</v>
      </c>
      <c r="H1270" s="52">
        <f t="shared" si="183"/>
        <v>0</v>
      </c>
      <c r="I1270" s="52">
        <f t="shared" si="183"/>
        <v>0</v>
      </c>
      <c r="J1270" s="52">
        <f t="shared" si="183"/>
        <v>0</v>
      </c>
      <c r="K1270" s="52">
        <f t="shared" si="183"/>
        <v>0</v>
      </c>
      <c r="L1270" s="52">
        <f t="shared" si="183"/>
        <v>17873.400000000001</v>
      </c>
      <c r="M1270" s="52">
        <f t="shared" si="183"/>
        <v>2383024.16</v>
      </c>
      <c r="N1270" s="52">
        <f t="shared" si="183"/>
        <v>162166.81000000003</v>
      </c>
      <c r="O1270" s="52">
        <f t="shared" si="183"/>
        <v>0</v>
      </c>
      <c r="P1270" s="52">
        <f t="shared" si="183"/>
        <v>45892.68</v>
      </c>
      <c r="Q1270" s="52">
        <f t="shared" si="183"/>
        <v>14844509.74</v>
      </c>
      <c r="R1270" s="52">
        <f t="shared" si="183"/>
        <v>180.2</v>
      </c>
      <c r="S1270" s="52">
        <f t="shared" si="183"/>
        <v>0</v>
      </c>
      <c r="T1270" s="52">
        <f t="shared" si="183"/>
        <v>0</v>
      </c>
      <c r="U1270" s="52">
        <f t="shared" si="183"/>
        <v>0</v>
      </c>
      <c r="V1270" s="52">
        <f t="shared" si="183"/>
        <v>0</v>
      </c>
      <c r="W1270" s="52">
        <f t="shared" si="183"/>
        <v>0</v>
      </c>
      <c r="X1270" s="52">
        <f t="shared" si="183"/>
        <v>0</v>
      </c>
      <c r="Y1270" s="9"/>
      <c r="Z1270" s="8"/>
      <c r="AA1270" s="8"/>
      <c r="AB1270" s="8"/>
      <c r="AC1270" s="28"/>
      <c r="AE1270" s="28"/>
    </row>
    <row r="1271" spans="1:31" s="17" customFormat="1" ht="20.25" customHeight="1">
      <c r="A1271" s="1479" t="s">
        <v>637</v>
      </c>
      <c r="B1271" s="1479"/>
      <c r="C1271" s="61">
        <f>C1270</f>
        <v>17227533.899999999</v>
      </c>
      <c r="D1271" s="61">
        <f t="shared" ref="D1271:X1271" si="184">D1270</f>
        <v>0</v>
      </c>
      <c r="E1271" s="61">
        <f t="shared" si="184"/>
        <v>0</v>
      </c>
      <c r="F1271" s="61">
        <f t="shared" si="184"/>
        <v>0</v>
      </c>
      <c r="G1271" s="61">
        <f t="shared" si="184"/>
        <v>0</v>
      </c>
      <c r="H1271" s="61">
        <f t="shared" si="184"/>
        <v>0</v>
      </c>
      <c r="I1271" s="61">
        <f t="shared" si="184"/>
        <v>0</v>
      </c>
      <c r="J1271" s="61">
        <f t="shared" si="184"/>
        <v>0</v>
      </c>
      <c r="K1271" s="61">
        <f t="shared" si="184"/>
        <v>0</v>
      </c>
      <c r="L1271" s="61">
        <f t="shared" si="184"/>
        <v>17873.400000000001</v>
      </c>
      <c r="M1271" s="61">
        <f t="shared" si="184"/>
        <v>2383024.16</v>
      </c>
      <c r="N1271" s="61">
        <f t="shared" si="184"/>
        <v>162166.81000000003</v>
      </c>
      <c r="O1271" s="61">
        <f t="shared" si="184"/>
        <v>0</v>
      </c>
      <c r="P1271" s="61">
        <f t="shared" si="184"/>
        <v>45892.68</v>
      </c>
      <c r="Q1271" s="61">
        <f t="shared" si="184"/>
        <v>14844509.74</v>
      </c>
      <c r="R1271" s="61">
        <f t="shared" si="184"/>
        <v>180.2</v>
      </c>
      <c r="S1271" s="61">
        <f t="shared" si="184"/>
        <v>0</v>
      </c>
      <c r="T1271" s="61">
        <f t="shared" si="184"/>
        <v>0</v>
      </c>
      <c r="U1271" s="61">
        <f t="shared" si="184"/>
        <v>0</v>
      </c>
      <c r="V1271" s="61">
        <f t="shared" si="184"/>
        <v>0</v>
      </c>
      <c r="W1271" s="61">
        <f t="shared" si="184"/>
        <v>0</v>
      </c>
      <c r="X1271" s="61">
        <f t="shared" si="184"/>
        <v>0</v>
      </c>
      <c r="Y1271" s="9"/>
      <c r="Z1271" s="8"/>
      <c r="AA1271" s="8"/>
      <c r="AB1271" s="8"/>
      <c r="AC1271" s="28"/>
    </row>
    <row r="1272" spans="1:31" s="7" customFormat="1" ht="18" customHeight="1">
      <c r="A1272" s="1487" t="s">
        <v>882</v>
      </c>
      <c r="B1272" s="1487"/>
      <c r="C1272" s="1487"/>
      <c r="D1272" s="1487"/>
      <c r="E1272" s="1487"/>
      <c r="F1272" s="1487"/>
      <c r="G1272" s="1487"/>
      <c r="H1272" s="1487"/>
      <c r="I1272" s="1487"/>
      <c r="J1272" s="1487"/>
      <c r="K1272" s="1487"/>
      <c r="L1272" s="1487"/>
      <c r="M1272" s="1487"/>
      <c r="N1272" s="1487"/>
      <c r="O1272" s="1487"/>
      <c r="P1272" s="1487"/>
      <c r="Q1272" s="1487"/>
      <c r="R1272" s="1487"/>
      <c r="S1272" s="1487"/>
      <c r="T1272" s="1487"/>
      <c r="U1272" s="1487"/>
      <c r="V1272" s="1487"/>
      <c r="W1272" s="1487"/>
      <c r="X1272" s="1487"/>
      <c r="Y1272" s="9"/>
      <c r="Z1272" s="8"/>
      <c r="AB1272" s="8"/>
      <c r="AC1272" s="28"/>
    </row>
    <row r="1273" spans="1:31" s="7" customFormat="1" ht="18" customHeight="1">
      <c r="A1273" s="657"/>
      <c r="B1273" s="951" t="s">
        <v>1432</v>
      </c>
      <c r="C1273" s="657"/>
      <c r="D1273" s="657"/>
      <c r="E1273" s="61"/>
      <c r="F1273" s="61"/>
      <c r="G1273" s="61"/>
      <c r="H1273" s="61"/>
      <c r="I1273" s="61"/>
      <c r="J1273" s="61"/>
      <c r="K1273" s="61"/>
      <c r="L1273" s="61"/>
      <c r="M1273" s="61"/>
      <c r="N1273" s="61"/>
      <c r="O1273" s="61"/>
      <c r="P1273" s="61"/>
      <c r="Q1273" s="61"/>
      <c r="R1273" s="61"/>
      <c r="S1273" s="61"/>
      <c r="T1273" s="61"/>
      <c r="U1273" s="61"/>
      <c r="V1273" s="61"/>
      <c r="W1273" s="61"/>
      <c r="X1273" s="61"/>
      <c r="Y1273" s="9"/>
      <c r="Z1273" s="8"/>
      <c r="AB1273" s="8"/>
      <c r="AC1273" s="28"/>
    </row>
    <row r="1274" spans="1:31" s="7" customFormat="1" ht="18" customHeight="1">
      <c r="A1274" s="657"/>
      <c r="B1274" s="968" t="s">
        <v>1431</v>
      </c>
      <c r="C1274" s="657"/>
      <c r="D1274" s="657"/>
      <c r="E1274" s="61"/>
      <c r="F1274" s="61"/>
      <c r="G1274" s="61"/>
      <c r="H1274" s="61"/>
      <c r="I1274" s="61"/>
      <c r="J1274" s="61"/>
      <c r="K1274" s="61"/>
      <c r="L1274" s="61"/>
      <c r="M1274" s="61"/>
      <c r="N1274" s="61"/>
      <c r="O1274" s="61"/>
      <c r="P1274" s="61"/>
      <c r="Q1274" s="61"/>
      <c r="R1274" s="61"/>
      <c r="S1274" s="61"/>
      <c r="T1274" s="61"/>
      <c r="U1274" s="61"/>
      <c r="V1274" s="61"/>
      <c r="W1274" s="61"/>
      <c r="X1274" s="61"/>
      <c r="Y1274" s="9"/>
      <c r="Z1274" s="8"/>
      <c r="AB1274" s="8"/>
      <c r="AC1274" s="28"/>
    </row>
    <row r="1275" spans="1:31" s="7" customFormat="1" ht="18" customHeight="1">
      <c r="A1275" s="657"/>
      <c r="B1275" s="968"/>
      <c r="C1275" s="657"/>
      <c r="D1275" s="657"/>
      <c r="E1275" s="61"/>
      <c r="F1275" s="61"/>
      <c r="G1275" s="61"/>
      <c r="H1275" s="61"/>
      <c r="I1275" s="61"/>
      <c r="J1275" s="61"/>
      <c r="K1275" s="61"/>
      <c r="L1275" s="61"/>
      <c r="M1275" s="61"/>
      <c r="N1275" s="61"/>
      <c r="O1275" s="61"/>
      <c r="P1275" s="61"/>
      <c r="Q1275" s="61"/>
      <c r="R1275" s="61"/>
      <c r="S1275" s="61"/>
      <c r="T1275" s="61"/>
      <c r="U1275" s="61"/>
      <c r="V1275" s="61"/>
      <c r="W1275" s="61"/>
      <c r="X1275" s="61"/>
      <c r="Y1275" s="9"/>
      <c r="Z1275" s="8"/>
      <c r="AB1275" s="8"/>
      <c r="AC1275" s="28"/>
    </row>
    <row r="1276" spans="1:31" s="7" customFormat="1" ht="18" customHeight="1">
      <c r="A1276" s="1575" t="s">
        <v>875</v>
      </c>
      <c r="B1276" s="1575"/>
      <c r="C1276" s="1575"/>
      <c r="D1276" s="1575"/>
      <c r="E1276" s="1575"/>
      <c r="F1276" s="61"/>
      <c r="G1276" s="61"/>
      <c r="H1276" s="61"/>
      <c r="I1276" s="61"/>
      <c r="J1276" s="61"/>
      <c r="K1276" s="61"/>
      <c r="L1276" s="61"/>
      <c r="M1276" s="61"/>
      <c r="N1276" s="61"/>
      <c r="O1276" s="61"/>
      <c r="P1276" s="61"/>
      <c r="Q1276" s="61"/>
      <c r="R1276" s="61"/>
      <c r="S1276" s="61"/>
      <c r="T1276" s="61"/>
      <c r="U1276" s="61"/>
      <c r="V1276" s="61"/>
      <c r="W1276" s="61"/>
      <c r="X1276" s="61"/>
      <c r="Y1276" s="9"/>
      <c r="Z1276" s="8"/>
      <c r="AB1276" s="8"/>
      <c r="AC1276" s="28"/>
    </row>
    <row r="1277" spans="1:31" s="22" customFormat="1" ht="18" customHeight="1">
      <c r="A1277" s="56">
        <f>A1269+1</f>
        <v>1011</v>
      </c>
      <c r="B1277" s="716" t="s">
        <v>876</v>
      </c>
      <c r="C1277" s="52">
        <f>D1277+K1277+M1277+O1277+Q1277+S1277+U1277+V1277+W1277+X1277</f>
        <v>11724343.470000001</v>
      </c>
      <c r="D1277" s="52">
        <f>SUM(E1277:I1277)</f>
        <v>0</v>
      </c>
      <c r="E1277" s="61"/>
      <c r="F1277" s="61"/>
      <c r="G1277" s="61"/>
      <c r="H1277" s="61"/>
      <c r="I1277" s="61"/>
      <c r="J1277" s="61"/>
      <c r="K1277" s="61"/>
      <c r="L1277" s="61"/>
      <c r="M1277" s="61"/>
      <c r="N1277" s="61"/>
      <c r="O1277" s="61"/>
      <c r="P1277" s="61"/>
      <c r="Q1277" s="52">
        <v>11724343.470000001</v>
      </c>
      <c r="R1277" s="61"/>
      <c r="S1277" s="61"/>
      <c r="T1277" s="61"/>
      <c r="U1277" s="61"/>
      <c r="V1277" s="61"/>
      <c r="W1277" s="52"/>
      <c r="X1277" s="61"/>
      <c r="Y1277" s="9"/>
      <c r="Z1277" s="23"/>
      <c r="AB1277" s="8"/>
      <c r="AC1277" s="27"/>
    </row>
    <row r="1278" spans="1:31" s="7" customFormat="1" ht="18" customHeight="1">
      <c r="A1278" s="1576" t="s">
        <v>518</v>
      </c>
      <c r="B1278" s="1576"/>
      <c r="C1278" s="52">
        <f>SUM(C1277)</f>
        <v>11724343.470000001</v>
      </c>
      <c r="D1278" s="52">
        <f t="shared" ref="D1278:X1278" si="185">SUM(D1277)</f>
        <v>0</v>
      </c>
      <c r="E1278" s="52">
        <f t="shared" si="185"/>
        <v>0</v>
      </c>
      <c r="F1278" s="52">
        <f t="shared" si="185"/>
        <v>0</v>
      </c>
      <c r="G1278" s="52">
        <f t="shared" si="185"/>
        <v>0</v>
      </c>
      <c r="H1278" s="52">
        <f t="shared" si="185"/>
        <v>0</v>
      </c>
      <c r="I1278" s="52">
        <f t="shared" si="185"/>
        <v>0</v>
      </c>
      <c r="J1278" s="52">
        <f t="shared" si="185"/>
        <v>0</v>
      </c>
      <c r="K1278" s="52">
        <f t="shared" si="185"/>
        <v>0</v>
      </c>
      <c r="L1278" s="52">
        <f t="shared" si="185"/>
        <v>0</v>
      </c>
      <c r="M1278" s="52">
        <f t="shared" si="185"/>
        <v>0</v>
      </c>
      <c r="N1278" s="52">
        <f t="shared" si="185"/>
        <v>0</v>
      </c>
      <c r="O1278" s="52">
        <f t="shared" si="185"/>
        <v>0</v>
      </c>
      <c r="P1278" s="52">
        <f t="shared" si="185"/>
        <v>0</v>
      </c>
      <c r="Q1278" s="52">
        <f t="shared" si="185"/>
        <v>11724343.470000001</v>
      </c>
      <c r="R1278" s="52">
        <f t="shared" si="185"/>
        <v>0</v>
      </c>
      <c r="S1278" s="52">
        <f t="shared" si="185"/>
        <v>0</v>
      </c>
      <c r="T1278" s="52">
        <f t="shared" si="185"/>
        <v>0</v>
      </c>
      <c r="U1278" s="52">
        <f t="shared" si="185"/>
        <v>0</v>
      </c>
      <c r="V1278" s="52">
        <f t="shared" si="185"/>
        <v>0</v>
      </c>
      <c r="W1278" s="52">
        <f t="shared" si="185"/>
        <v>0</v>
      </c>
      <c r="X1278" s="52">
        <f t="shared" si="185"/>
        <v>0</v>
      </c>
      <c r="Y1278" s="9"/>
      <c r="Z1278" s="8"/>
      <c r="AB1278" s="8"/>
      <c r="AC1278" s="28"/>
    </row>
    <row r="1279" spans="1:31" s="7" customFormat="1" ht="18" customHeight="1">
      <c r="A1279" s="1479" t="s">
        <v>574</v>
      </c>
      <c r="B1279" s="1479"/>
      <c r="C1279" s="1479"/>
      <c r="D1279" s="1452"/>
      <c r="E1279" s="1452"/>
      <c r="F1279" s="1452"/>
      <c r="G1279" s="1452"/>
      <c r="H1279" s="1452"/>
      <c r="I1279" s="1452"/>
      <c r="J1279" s="1452"/>
      <c r="K1279" s="1452"/>
      <c r="L1279" s="1452"/>
      <c r="M1279" s="1452"/>
      <c r="N1279" s="1452"/>
      <c r="O1279" s="1452"/>
      <c r="P1279" s="1452"/>
      <c r="Q1279" s="1452"/>
      <c r="R1279" s="1452"/>
      <c r="S1279" s="1452"/>
      <c r="T1279" s="1452"/>
      <c r="U1279" s="1452"/>
      <c r="V1279" s="1452"/>
      <c r="W1279" s="1452"/>
      <c r="X1279" s="1452"/>
      <c r="Y1279" s="9"/>
      <c r="Z1279" s="8"/>
      <c r="AB1279" s="8"/>
      <c r="AC1279" s="28"/>
    </row>
    <row r="1280" spans="1:31" s="7" customFormat="1" ht="18" customHeight="1">
      <c r="A1280" s="56">
        <f>A1277+1</f>
        <v>1012</v>
      </c>
      <c r="B1280" s="717" t="s">
        <v>592</v>
      </c>
      <c r="C1280" s="52" t="e">
        <f>D1280+K1280+M1280+#REF!+#REF!+S1280+U1280+V1280+#REF!+X1280</f>
        <v>#REF!</v>
      </c>
      <c r="D1280" s="52">
        <f>SUM(E1280:I1280)</f>
        <v>8677683.4199999999</v>
      </c>
      <c r="E1280" s="51"/>
      <c r="F1280" s="52">
        <v>6369768.6200000001</v>
      </c>
      <c r="G1280" s="52">
        <v>626368.78</v>
      </c>
      <c r="H1280" s="52">
        <v>1315432.1399999999</v>
      </c>
      <c r="I1280" s="52">
        <v>366113.88</v>
      </c>
      <c r="J1280" s="52"/>
      <c r="K1280" s="52"/>
      <c r="L1280" s="52"/>
      <c r="M1280" s="52"/>
      <c r="N1280" s="52"/>
      <c r="O1280" s="665" t="s">
        <v>1422</v>
      </c>
      <c r="P1280" s="52"/>
      <c r="Q1280" s="665" t="s">
        <v>1422</v>
      </c>
      <c r="R1280" s="52"/>
      <c r="S1280" s="52"/>
      <c r="T1280" s="52"/>
      <c r="U1280" s="52"/>
      <c r="V1280" s="52">
        <f>36310.96+251684.56</f>
        <v>287995.52000000002</v>
      </c>
      <c r="W1280" s="52">
        <f>778348.02+249147.41</f>
        <v>1027495.43</v>
      </c>
      <c r="X1280" s="52"/>
      <c r="Y1280" s="9" t="s">
        <v>884</v>
      </c>
      <c r="Z1280" s="8"/>
      <c r="AB1280" s="8"/>
      <c r="AC1280" s="28"/>
    </row>
    <row r="1281" spans="1:31" s="7" customFormat="1" ht="18" customHeight="1">
      <c r="A1281" s="56">
        <f t="shared" ref="A1281:A1286" si="186">A1280+1</f>
        <v>1013</v>
      </c>
      <c r="B1281" s="717" t="s">
        <v>593</v>
      </c>
      <c r="C1281" s="52" t="e">
        <f>D1281+K1281+M1281+#REF!+#REF!+S1281+U1281+V1281+#REF!+X1281</f>
        <v>#REF!</v>
      </c>
      <c r="D1281" s="52">
        <f>SUM(E1281:I1281)</f>
        <v>9637136.6999999993</v>
      </c>
      <c r="E1281" s="51"/>
      <c r="F1281" s="52">
        <v>6629046.4800000004</v>
      </c>
      <c r="G1281" s="52">
        <v>591157.57999999996</v>
      </c>
      <c r="H1281" s="52">
        <v>1241369.44</v>
      </c>
      <c r="I1281" s="52">
        <v>1175563.2</v>
      </c>
      <c r="J1281" s="52"/>
      <c r="K1281" s="52"/>
      <c r="L1281" s="52"/>
      <c r="M1281" s="52"/>
      <c r="N1281" s="52"/>
      <c r="O1281" s="665" t="s">
        <v>1422</v>
      </c>
      <c r="P1281" s="52"/>
      <c r="Q1281" s="665" t="s">
        <v>1422</v>
      </c>
      <c r="R1281" s="52"/>
      <c r="S1281" s="52"/>
      <c r="T1281" s="52"/>
      <c r="U1281" s="52"/>
      <c r="V1281" s="52">
        <f>36310.96+249659.68</f>
        <v>285970.64</v>
      </c>
      <c r="W1281" s="52">
        <f>772662.5+245371.61</f>
        <v>1018034.11</v>
      </c>
      <c r="X1281" s="52"/>
      <c r="Y1281" s="9" t="s">
        <v>884</v>
      </c>
      <c r="Z1281" s="8"/>
      <c r="AB1281" s="8"/>
      <c r="AC1281" s="28"/>
    </row>
    <row r="1282" spans="1:31" s="7" customFormat="1" ht="18" customHeight="1">
      <c r="A1282" s="56">
        <f t="shared" si="186"/>
        <v>1014</v>
      </c>
      <c r="B1282" s="718" t="s">
        <v>855</v>
      </c>
      <c r="C1282" s="52" t="e">
        <f>D1282+K1282+M1282+O1282+#REF!+S1282+U1282+V1282+#REF!+X1282</f>
        <v>#REF!</v>
      </c>
      <c r="D1282" s="52">
        <f>SUM(E1282:I1282)</f>
        <v>7640108.2400000002</v>
      </c>
      <c r="E1282" s="51"/>
      <c r="F1282" s="52">
        <v>7640108.2400000002</v>
      </c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665" t="s">
        <v>1422</v>
      </c>
      <c r="R1282" s="52"/>
      <c r="S1282" s="52"/>
      <c r="T1282" s="52"/>
      <c r="U1282" s="52"/>
      <c r="V1282" s="52"/>
      <c r="W1282" s="52">
        <v>1026041.64</v>
      </c>
      <c r="X1282" s="52"/>
      <c r="Y1282" s="9"/>
      <c r="Z1282" s="8"/>
      <c r="AB1282" s="8"/>
      <c r="AC1282" s="28"/>
    </row>
    <row r="1283" spans="1:31" s="7" customFormat="1" ht="18" customHeight="1">
      <c r="A1283" s="56">
        <f t="shared" si="186"/>
        <v>1015</v>
      </c>
      <c r="B1283" s="718" t="s">
        <v>856</v>
      </c>
      <c r="C1283" s="52" t="e">
        <f>D1283+K1283+M1283+O1283+#REF!+S1283+U1283+V1283+#REF!+X1283</f>
        <v>#REF!</v>
      </c>
      <c r="D1283" s="52">
        <f>SUM(E1283:I1283)</f>
        <v>0</v>
      </c>
      <c r="E1283" s="52"/>
      <c r="F1283" s="52"/>
      <c r="G1283" s="52"/>
      <c r="H1283" s="52"/>
      <c r="I1283" s="52"/>
      <c r="J1283" s="52"/>
      <c r="K1283" s="52"/>
      <c r="L1283" s="52"/>
      <c r="M1283" s="52"/>
      <c r="N1283" s="52"/>
      <c r="O1283" s="52">
        <v>1605188.22</v>
      </c>
      <c r="P1283" s="52"/>
      <c r="Q1283" s="665" t="s">
        <v>1422</v>
      </c>
      <c r="R1283" s="52"/>
      <c r="S1283" s="52">
        <v>1913515.14</v>
      </c>
      <c r="T1283" s="52"/>
      <c r="U1283" s="52"/>
      <c r="V1283" s="52"/>
      <c r="W1283" s="52">
        <v>782544.06</v>
      </c>
      <c r="X1283" s="52"/>
      <c r="Y1283" s="9"/>
      <c r="Z1283" s="8"/>
      <c r="AB1283" s="8"/>
      <c r="AC1283" s="28"/>
    </row>
    <row r="1284" spans="1:31" customFormat="1">
      <c r="A1284" s="56">
        <f t="shared" si="186"/>
        <v>1016</v>
      </c>
      <c r="B1284" s="969" t="s">
        <v>1424</v>
      </c>
      <c r="C1284" s="646"/>
      <c r="D1284" s="646"/>
      <c r="E1284" s="52"/>
      <c r="F1284" s="52"/>
      <c r="G1284" s="52"/>
      <c r="H1284" s="52"/>
      <c r="I1284" s="52"/>
      <c r="J1284" s="52"/>
      <c r="K1284" s="52"/>
      <c r="L1284" s="52"/>
      <c r="M1284" s="52"/>
      <c r="N1284" s="138"/>
      <c r="O1284" s="61"/>
      <c r="P1284" s="138"/>
      <c r="Q1284" s="665" t="s">
        <v>1422</v>
      </c>
      <c r="R1284" s="52"/>
      <c r="S1284" s="52"/>
      <c r="T1284" s="52"/>
      <c r="U1284" s="52"/>
      <c r="V1284" s="52"/>
      <c r="W1284" s="52">
        <v>421564.84</v>
      </c>
      <c r="X1284" s="52"/>
      <c r="Y1284" s="648" t="s">
        <v>1423</v>
      </c>
      <c r="Z1284" s="649"/>
    </row>
    <row r="1285" spans="1:31" customFormat="1">
      <c r="A1285" s="56">
        <f t="shared" si="186"/>
        <v>1017</v>
      </c>
      <c r="B1285" s="969" t="s">
        <v>1425</v>
      </c>
      <c r="C1285" s="646"/>
      <c r="D1285" s="646"/>
      <c r="E1285" s="52"/>
      <c r="F1285" s="52"/>
      <c r="G1285" s="52"/>
      <c r="H1285" s="52"/>
      <c r="I1285" s="52"/>
      <c r="J1285" s="52"/>
      <c r="K1285" s="52"/>
      <c r="L1285" s="463"/>
      <c r="M1285" s="665" t="s">
        <v>1422</v>
      </c>
      <c r="N1285" s="138"/>
      <c r="O1285" s="665" t="s">
        <v>1422</v>
      </c>
      <c r="P1285" s="138"/>
      <c r="Q1285" s="665" t="s">
        <v>1422</v>
      </c>
      <c r="R1285" s="52"/>
      <c r="S1285" s="52"/>
      <c r="T1285" s="52"/>
      <c r="U1285" s="52"/>
      <c r="V1285" s="52"/>
      <c r="W1285" s="52">
        <f>589346.91+311878.12+272598.47</f>
        <v>1173823.5</v>
      </c>
      <c r="X1285" s="52"/>
      <c r="Y1285" s="648" t="s">
        <v>1426</v>
      </c>
      <c r="Z1285" s="649"/>
    </row>
    <row r="1286" spans="1:31" customFormat="1" ht="40.5" customHeight="1">
      <c r="A1286" s="56">
        <f t="shared" si="186"/>
        <v>1018</v>
      </c>
      <c r="B1286" s="969" t="s">
        <v>1427</v>
      </c>
      <c r="C1286" s="646"/>
      <c r="D1286" s="646"/>
      <c r="E1286" s="665" t="s">
        <v>1422</v>
      </c>
      <c r="F1286" s="665" t="s">
        <v>1422</v>
      </c>
      <c r="G1286" s="665" t="s">
        <v>1422</v>
      </c>
      <c r="H1286" s="665" t="s">
        <v>1422</v>
      </c>
      <c r="I1286" s="665" t="s">
        <v>1422</v>
      </c>
      <c r="J1286" s="52"/>
      <c r="K1286" s="52"/>
      <c r="L1286" s="52"/>
      <c r="M1286" s="52"/>
      <c r="N1286" s="463"/>
      <c r="O1286" s="665"/>
      <c r="P1286" s="138"/>
      <c r="Q1286" s="665" t="s">
        <v>1422</v>
      </c>
      <c r="R1286" s="61"/>
      <c r="S1286" s="665" t="s">
        <v>1422</v>
      </c>
      <c r="T1286" s="52"/>
      <c r="U1286" s="52"/>
      <c r="V1286" s="61"/>
      <c r="W1286" s="52">
        <f>104675.88+114960.27+214378.38+114960.27+117108.25</f>
        <v>666083.05000000005</v>
      </c>
      <c r="X1286" s="52"/>
      <c r="Y1286" s="651" t="s">
        <v>1428</v>
      </c>
      <c r="Z1286" s="649"/>
    </row>
    <row r="1287" spans="1:31" s="7" customFormat="1" ht="18" customHeight="1">
      <c r="A1287" s="1475" t="s">
        <v>518</v>
      </c>
      <c r="B1287" s="1475"/>
      <c r="C1287" s="52" t="e">
        <f t="shared" ref="C1287:P1287" si="187">SUM(C1280:C1283)</f>
        <v>#REF!</v>
      </c>
      <c r="D1287" s="52">
        <f t="shared" si="187"/>
        <v>25954928.359999999</v>
      </c>
      <c r="E1287" s="52">
        <f t="shared" si="187"/>
        <v>0</v>
      </c>
      <c r="F1287" s="52">
        <f t="shared" si="187"/>
        <v>20638923.340000004</v>
      </c>
      <c r="G1287" s="52">
        <f t="shared" si="187"/>
        <v>1217526.3599999999</v>
      </c>
      <c r="H1287" s="52">
        <f t="shared" si="187"/>
        <v>2556801.58</v>
      </c>
      <c r="I1287" s="52">
        <f t="shared" si="187"/>
        <v>1541677.08</v>
      </c>
      <c r="J1287" s="52">
        <f t="shared" si="187"/>
        <v>0</v>
      </c>
      <c r="K1287" s="52">
        <f t="shared" si="187"/>
        <v>0</v>
      </c>
      <c r="L1287" s="52">
        <f t="shared" si="187"/>
        <v>0</v>
      </c>
      <c r="M1287" s="52">
        <f t="shared" si="187"/>
        <v>0</v>
      </c>
      <c r="N1287" s="52">
        <f t="shared" si="187"/>
        <v>0</v>
      </c>
      <c r="O1287" s="52">
        <f t="shared" si="187"/>
        <v>1605188.22</v>
      </c>
      <c r="P1287" s="52">
        <f t="shared" si="187"/>
        <v>0</v>
      </c>
      <c r="Q1287" s="52" t="e">
        <f>SUM(#REF!)</f>
        <v>#REF!</v>
      </c>
      <c r="R1287" s="52">
        <f>SUM(R1280:R1283)</f>
        <v>0</v>
      </c>
      <c r="S1287" s="52">
        <f>SUM(S1280:S1283)</f>
        <v>1913515.14</v>
      </c>
      <c r="T1287" s="52">
        <f>SUM(T1280:T1283)</f>
        <v>0</v>
      </c>
      <c r="U1287" s="52">
        <f>SUM(U1280:U1283)</f>
        <v>0</v>
      </c>
      <c r="V1287" s="52">
        <f>SUM(V1280:V1283)</f>
        <v>573966.16</v>
      </c>
      <c r="W1287" s="52" t="e">
        <f>SUM(#REF!)</f>
        <v>#REF!</v>
      </c>
      <c r="X1287" s="52">
        <f>SUM(X1280:X1283)</f>
        <v>0</v>
      </c>
      <c r="Y1287" s="9"/>
      <c r="Z1287" s="8"/>
      <c r="AB1287" s="8"/>
      <c r="AC1287" s="28"/>
      <c r="AE1287" s="28"/>
    </row>
    <row r="1288" spans="1:31" s="22" customFormat="1" ht="18" customHeight="1">
      <c r="A1288" s="1479" t="s">
        <v>594</v>
      </c>
      <c r="B1288" s="1479"/>
      <c r="C1288" s="1479"/>
      <c r="D1288" s="1452"/>
      <c r="E1288" s="1452"/>
      <c r="F1288" s="1452"/>
      <c r="G1288" s="1452"/>
      <c r="H1288" s="1452"/>
      <c r="I1288" s="1452"/>
      <c r="J1288" s="1452"/>
      <c r="K1288" s="1452"/>
      <c r="L1288" s="1452"/>
      <c r="M1288" s="1452"/>
      <c r="N1288" s="1452"/>
      <c r="O1288" s="1452"/>
      <c r="P1288" s="1452"/>
      <c r="Q1288" s="1452"/>
      <c r="R1288" s="1452"/>
      <c r="S1288" s="1452"/>
      <c r="T1288" s="1452"/>
      <c r="U1288" s="1452"/>
      <c r="V1288" s="1452"/>
      <c r="W1288" s="1452"/>
      <c r="X1288" s="1452"/>
      <c r="Y1288" s="24"/>
      <c r="Z1288" s="23"/>
      <c r="AB1288" s="8"/>
      <c r="AC1288" s="27"/>
    </row>
    <row r="1289" spans="1:31" s="7" customFormat="1" ht="18" customHeight="1">
      <c r="A1289" s="55">
        <f>A1286+1</f>
        <v>1019</v>
      </c>
      <c r="B1289" s="695" t="s">
        <v>857</v>
      </c>
      <c r="C1289" s="52">
        <f>D1289+K1289+M1289+O1289+Q1289+S1289+U1289+V1289+W1289+X1289</f>
        <v>871053.58000000007</v>
      </c>
      <c r="D1289" s="52">
        <f>SUM(E1289:I1289)</f>
        <v>871053.58000000007</v>
      </c>
      <c r="E1289" s="51">
        <v>488822.08</v>
      </c>
      <c r="F1289" s="51"/>
      <c r="G1289" s="51"/>
      <c r="H1289" s="51"/>
      <c r="I1289" s="51">
        <v>382231.5</v>
      </c>
      <c r="J1289" s="55"/>
      <c r="K1289" s="51"/>
      <c r="L1289" s="51"/>
      <c r="M1289" s="52"/>
      <c r="N1289" s="52"/>
      <c r="O1289" s="52"/>
      <c r="P1289" s="51"/>
      <c r="Q1289" s="52"/>
      <c r="R1289" s="51"/>
      <c r="S1289" s="52"/>
      <c r="T1289" s="52"/>
      <c r="U1289" s="52"/>
      <c r="V1289" s="52"/>
      <c r="W1289" s="52"/>
      <c r="X1289" s="52"/>
      <c r="Y1289" s="9"/>
      <c r="Z1289" s="8"/>
      <c r="AA1289" s="8"/>
      <c r="AB1289" s="8"/>
      <c r="AC1289" s="28"/>
    </row>
    <row r="1290" spans="1:31" s="7" customFormat="1" ht="18" customHeight="1">
      <c r="A1290" s="55">
        <f>A1289+1</f>
        <v>1020</v>
      </c>
      <c r="B1290" s="695" t="s">
        <v>858</v>
      </c>
      <c r="C1290" s="52">
        <f>D1290+K1290+M1290+O1290+Q1290+S1290+U1290+V1290+W1290+X1290</f>
        <v>931466.04</v>
      </c>
      <c r="D1290" s="52">
        <f>SUM(E1290:I1290)</f>
        <v>931466.04</v>
      </c>
      <c r="E1290" s="51">
        <v>491309.52</v>
      </c>
      <c r="F1290" s="51"/>
      <c r="G1290" s="51"/>
      <c r="H1290" s="51"/>
      <c r="I1290" s="51">
        <v>440156.52</v>
      </c>
      <c r="J1290" s="55"/>
      <c r="K1290" s="51"/>
      <c r="L1290" s="51"/>
      <c r="M1290" s="52"/>
      <c r="N1290" s="52"/>
      <c r="O1290" s="52"/>
      <c r="P1290" s="51"/>
      <c r="Q1290" s="52"/>
      <c r="R1290" s="51"/>
      <c r="S1290" s="52"/>
      <c r="T1290" s="52"/>
      <c r="U1290" s="52"/>
      <c r="V1290" s="52"/>
      <c r="W1290" s="52"/>
      <c r="X1290" s="52"/>
      <c r="Y1290" s="9"/>
      <c r="Z1290" s="8"/>
      <c r="AA1290" s="8"/>
      <c r="AB1290" s="8"/>
      <c r="AC1290" s="28"/>
    </row>
    <row r="1291" spans="1:31" s="7" customFormat="1" ht="18" customHeight="1">
      <c r="A1291" s="55">
        <f>A1290+1</f>
        <v>1021</v>
      </c>
      <c r="B1291" s="695" t="s">
        <v>859</v>
      </c>
      <c r="C1291" s="52">
        <f>D1291+K1291+M1291+O1291+Q1291+S1291+U1291+V1291+W1291+X1291</f>
        <v>1016547.5800000001</v>
      </c>
      <c r="D1291" s="52">
        <f>SUM(E1291:I1291)</f>
        <v>1016547.5800000001</v>
      </c>
      <c r="E1291" s="51">
        <v>576391.06000000006</v>
      </c>
      <c r="F1291" s="51"/>
      <c r="G1291" s="51"/>
      <c r="H1291" s="51"/>
      <c r="I1291" s="51">
        <v>440156.52</v>
      </c>
      <c r="J1291" s="55"/>
      <c r="K1291" s="51"/>
      <c r="L1291" s="51"/>
      <c r="M1291" s="52"/>
      <c r="N1291" s="52"/>
      <c r="O1291" s="52"/>
      <c r="P1291" s="51"/>
      <c r="Q1291" s="52"/>
      <c r="R1291" s="51"/>
      <c r="S1291" s="52"/>
      <c r="T1291" s="52"/>
      <c r="U1291" s="52"/>
      <c r="V1291" s="52"/>
      <c r="W1291" s="52"/>
      <c r="X1291" s="52"/>
      <c r="Y1291" s="9"/>
      <c r="Z1291" s="8"/>
      <c r="AA1291" s="8"/>
      <c r="AB1291" s="8"/>
      <c r="AC1291" s="28"/>
    </row>
    <row r="1292" spans="1:31" s="7" customFormat="1" ht="18" customHeight="1">
      <c r="A1292" s="55">
        <f>A1291+1</f>
        <v>1022</v>
      </c>
      <c r="B1292" s="695" t="s">
        <v>860</v>
      </c>
      <c r="C1292" s="52">
        <f>D1292+K1292+M1292+O1292+Q1292+S1292+U1292+V1292+W1292+X1292</f>
        <v>904187.98</v>
      </c>
      <c r="D1292" s="52">
        <f>SUM(E1292:I1292)</f>
        <v>904187.98</v>
      </c>
      <c r="E1292" s="51">
        <v>464031.46</v>
      </c>
      <c r="F1292" s="51"/>
      <c r="G1292" s="51"/>
      <c r="H1292" s="51"/>
      <c r="I1292" s="51">
        <v>440156.52</v>
      </c>
      <c r="J1292" s="55"/>
      <c r="K1292" s="51"/>
      <c r="L1292" s="51"/>
      <c r="M1292" s="52"/>
      <c r="N1292" s="52"/>
      <c r="O1292" s="52"/>
      <c r="P1292" s="51"/>
      <c r="Q1292" s="52"/>
      <c r="R1292" s="51"/>
      <c r="S1292" s="52"/>
      <c r="T1292" s="52"/>
      <c r="U1292" s="52"/>
      <c r="V1292" s="52"/>
      <c r="W1292" s="52"/>
      <c r="X1292" s="52"/>
      <c r="Y1292" s="9"/>
      <c r="Z1292" s="8"/>
      <c r="AA1292" s="8"/>
      <c r="AB1292" s="8"/>
      <c r="AC1292" s="28"/>
    </row>
    <row r="1293" spans="1:31" s="7" customFormat="1" ht="18" customHeight="1">
      <c r="A1293" s="55">
        <f>A1292+1</f>
        <v>1023</v>
      </c>
      <c r="B1293" s="695" t="s">
        <v>861</v>
      </c>
      <c r="C1293" s="52">
        <f>D1293+K1293+M1293+O1293+Q1293+S1293+U1293+V1293+W1293+X1293</f>
        <v>1018564.2000000001</v>
      </c>
      <c r="D1293" s="52">
        <f>SUM(E1293:I1293)</f>
        <v>1018564.2000000001</v>
      </c>
      <c r="E1293" s="51">
        <v>578407.68000000005</v>
      </c>
      <c r="F1293" s="51"/>
      <c r="G1293" s="51"/>
      <c r="H1293" s="51"/>
      <c r="I1293" s="51">
        <v>440156.52</v>
      </c>
      <c r="J1293" s="55"/>
      <c r="K1293" s="51"/>
      <c r="L1293" s="51"/>
      <c r="M1293" s="52"/>
      <c r="N1293" s="52"/>
      <c r="O1293" s="52"/>
      <c r="P1293" s="51"/>
      <c r="Q1293" s="52"/>
      <c r="R1293" s="51"/>
      <c r="S1293" s="52"/>
      <c r="T1293" s="52"/>
      <c r="U1293" s="52"/>
      <c r="V1293" s="52"/>
      <c r="W1293" s="52"/>
      <c r="X1293" s="52"/>
      <c r="Y1293" s="9"/>
      <c r="Z1293" s="8"/>
      <c r="AA1293" s="8"/>
      <c r="AB1293" s="8"/>
      <c r="AC1293" s="28"/>
    </row>
    <row r="1294" spans="1:31" s="7" customFormat="1" ht="18" customHeight="1">
      <c r="A1294" s="1475" t="s">
        <v>518</v>
      </c>
      <c r="B1294" s="1475"/>
      <c r="C1294" s="52">
        <f t="shared" ref="C1294:X1294" si="188">SUM(C1289:C1293)</f>
        <v>4741819.38</v>
      </c>
      <c r="D1294" s="52">
        <f t="shared" si="188"/>
        <v>4741819.38</v>
      </c>
      <c r="E1294" s="52">
        <f t="shared" si="188"/>
        <v>2598961.8000000003</v>
      </c>
      <c r="F1294" s="52">
        <f t="shared" si="188"/>
        <v>0</v>
      </c>
      <c r="G1294" s="52">
        <f t="shared" si="188"/>
        <v>0</v>
      </c>
      <c r="H1294" s="52">
        <f t="shared" si="188"/>
        <v>0</v>
      </c>
      <c r="I1294" s="52">
        <f t="shared" si="188"/>
        <v>2142857.58</v>
      </c>
      <c r="J1294" s="52">
        <f t="shared" si="188"/>
        <v>0</v>
      </c>
      <c r="K1294" s="52">
        <f t="shared" si="188"/>
        <v>0</v>
      </c>
      <c r="L1294" s="52">
        <f t="shared" si="188"/>
        <v>0</v>
      </c>
      <c r="M1294" s="52">
        <f t="shared" si="188"/>
        <v>0</v>
      </c>
      <c r="N1294" s="52">
        <f t="shared" si="188"/>
        <v>0</v>
      </c>
      <c r="O1294" s="52">
        <f t="shared" si="188"/>
        <v>0</v>
      </c>
      <c r="P1294" s="52">
        <f t="shared" si="188"/>
        <v>0</v>
      </c>
      <c r="Q1294" s="52">
        <f t="shared" si="188"/>
        <v>0</v>
      </c>
      <c r="R1294" s="52">
        <f t="shared" si="188"/>
        <v>0</v>
      </c>
      <c r="S1294" s="52">
        <f t="shared" si="188"/>
        <v>0</v>
      </c>
      <c r="T1294" s="52">
        <f t="shared" si="188"/>
        <v>0</v>
      </c>
      <c r="U1294" s="52">
        <f t="shared" si="188"/>
        <v>0</v>
      </c>
      <c r="V1294" s="52">
        <f t="shared" si="188"/>
        <v>0</v>
      </c>
      <c r="W1294" s="52">
        <f t="shared" si="188"/>
        <v>0</v>
      </c>
      <c r="X1294" s="52">
        <f t="shared" si="188"/>
        <v>0</v>
      </c>
      <c r="Y1294" s="9"/>
      <c r="Z1294" s="8"/>
      <c r="AA1294" s="8"/>
      <c r="AB1294" s="8"/>
      <c r="AC1294" s="28"/>
      <c r="AE1294" s="28"/>
    </row>
    <row r="1295" spans="1:31" s="22" customFormat="1" ht="18" customHeight="1">
      <c r="A1295" s="1479" t="s">
        <v>595</v>
      </c>
      <c r="B1295" s="1479"/>
      <c r="C1295" s="1479"/>
      <c r="D1295" s="1452"/>
      <c r="E1295" s="1452"/>
      <c r="F1295" s="1452"/>
      <c r="G1295" s="1452"/>
      <c r="H1295" s="1452"/>
      <c r="I1295" s="1452"/>
      <c r="J1295" s="1452"/>
      <c r="K1295" s="1452"/>
      <c r="L1295" s="1452"/>
      <c r="M1295" s="1452"/>
      <c r="N1295" s="1452"/>
      <c r="O1295" s="1452"/>
      <c r="P1295" s="1452"/>
      <c r="Q1295" s="1452"/>
      <c r="R1295" s="1452"/>
      <c r="S1295" s="1452"/>
      <c r="T1295" s="1452"/>
      <c r="U1295" s="1452"/>
      <c r="V1295" s="1452"/>
      <c r="W1295" s="1452"/>
      <c r="X1295" s="1452"/>
      <c r="Y1295" s="24"/>
      <c r="Z1295" s="23"/>
      <c r="AB1295" s="8"/>
      <c r="AC1295" s="27"/>
    </row>
    <row r="1296" spans="1:31" s="7" customFormat="1" ht="18" customHeight="1">
      <c r="A1296" s="55">
        <f>A1293+1</f>
        <v>1024</v>
      </c>
      <c r="B1296" s="695" t="s">
        <v>862</v>
      </c>
      <c r="C1296" s="52">
        <f t="shared" ref="C1296:C1301" si="189">D1296+K1296+M1296+O1296+Q1296+S1296+U1296+V1296+W1296+X1296</f>
        <v>659451.26</v>
      </c>
      <c r="D1296" s="52">
        <f>SUM(E1296:I1296)</f>
        <v>659451.26</v>
      </c>
      <c r="E1296" s="52">
        <v>659451.26</v>
      </c>
      <c r="F1296" s="52"/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9"/>
      <c r="Z1296" s="8"/>
      <c r="AA1296" s="8"/>
      <c r="AB1296" s="8"/>
      <c r="AC1296" s="28"/>
    </row>
    <row r="1297" spans="1:31" s="7" customFormat="1" ht="18" customHeight="1">
      <c r="A1297" s="55">
        <f t="shared" ref="A1297:A1302" si="190">A1296+1</f>
        <v>1025</v>
      </c>
      <c r="B1297" s="695" t="s">
        <v>863</v>
      </c>
      <c r="C1297" s="52">
        <f t="shared" si="189"/>
        <v>589041.84</v>
      </c>
      <c r="D1297" s="52">
        <f t="shared" ref="D1297:D1302" si="191">SUM(E1297:I1297)</f>
        <v>589041.84</v>
      </c>
      <c r="E1297" s="52">
        <v>589041.84</v>
      </c>
      <c r="F1297" s="52"/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9"/>
      <c r="Z1297" s="8"/>
      <c r="AA1297" s="8"/>
      <c r="AB1297" s="8"/>
      <c r="AC1297" s="28"/>
    </row>
    <row r="1298" spans="1:31" s="7" customFormat="1" ht="18" customHeight="1">
      <c r="A1298" s="55">
        <f t="shared" si="190"/>
        <v>1026</v>
      </c>
      <c r="B1298" s="695" t="s">
        <v>864</v>
      </c>
      <c r="C1298" s="52">
        <f t="shared" si="189"/>
        <v>265607.38</v>
      </c>
      <c r="D1298" s="52">
        <f t="shared" si="191"/>
        <v>265607.38</v>
      </c>
      <c r="E1298" s="52">
        <v>265607.38</v>
      </c>
      <c r="F1298" s="52"/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9"/>
      <c r="Z1298" s="8"/>
      <c r="AB1298" s="8"/>
      <c r="AC1298" s="28"/>
    </row>
    <row r="1299" spans="1:31" s="7" customFormat="1" ht="18" customHeight="1">
      <c r="A1299" s="55">
        <f t="shared" si="190"/>
        <v>1027</v>
      </c>
      <c r="B1299" s="695" t="s">
        <v>865</v>
      </c>
      <c r="C1299" s="52">
        <f t="shared" si="189"/>
        <v>11806085.26</v>
      </c>
      <c r="D1299" s="52">
        <f t="shared" si="191"/>
        <v>507801.19999999995</v>
      </c>
      <c r="E1299" s="52">
        <v>347335.36</v>
      </c>
      <c r="F1299" s="52"/>
      <c r="G1299" s="52"/>
      <c r="H1299" s="52"/>
      <c r="I1299" s="52">
        <v>160465.84</v>
      </c>
      <c r="J1299" s="52"/>
      <c r="K1299" s="52"/>
      <c r="L1299" s="52"/>
      <c r="M1299" s="52">
        <v>2645244.94</v>
      </c>
      <c r="N1299" s="52"/>
      <c r="O1299" s="52"/>
      <c r="P1299" s="52"/>
      <c r="Q1299" s="52">
        <v>4974798.58</v>
      </c>
      <c r="R1299" s="52"/>
      <c r="S1299" s="52">
        <v>3678240.54</v>
      </c>
      <c r="T1299" s="52"/>
      <c r="U1299" s="52"/>
      <c r="V1299" s="52"/>
      <c r="W1299" s="52"/>
      <c r="X1299" s="52"/>
      <c r="Y1299" s="9"/>
      <c r="Z1299" s="8"/>
      <c r="AB1299" s="8"/>
      <c r="AC1299" s="28"/>
    </row>
    <row r="1300" spans="1:31" s="7" customFormat="1" ht="18" customHeight="1">
      <c r="A1300" s="55">
        <f t="shared" si="190"/>
        <v>1028</v>
      </c>
      <c r="B1300" s="695" t="s">
        <v>866</v>
      </c>
      <c r="C1300" s="52">
        <f t="shared" si="189"/>
        <v>11458749.899999999</v>
      </c>
      <c r="D1300" s="52">
        <f t="shared" si="191"/>
        <v>160465.84</v>
      </c>
      <c r="E1300" s="52"/>
      <c r="F1300" s="52"/>
      <c r="G1300" s="52"/>
      <c r="H1300" s="52"/>
      <c r="I1300" s="52">
        <v>160465.84</v>
      </c>
      <c r="J1300" s="52"/>
      <c r="K1300" s="52"/>
      <c r="L1300" s="52"/>
      <c r="M1300" s="52">
        <v>2645244.94</v>
      </c>
      <c r="N1300" s="52"/>
      <c r="O1300" s="52"/>
      <c r="P1300" s="52"/>
      <c r="Q1300" s="52">
        <v>4974798.58</v>
      </c>
      <c r="R1300" s="52"/>
      <c r="S1300" s="52">
        <v>3678240.54</v>
      </c>
      <c r="T1300" s="52"/>
      <c r="U1300" s="52"/>
      <c r="V1300" s="52"/>
      <c r="W1300" s="52"/>
      <c r="X1300" s="52"/>
      <c r="Y1300" s="9"/>
      <c r="Z1300" s="8"/>
      <c r="AB1300" s="8"/>
      <c r="AC1300" s="28"/>
    </row>
    <row r="1301" spans="1:31" s="7" customFormat="1" ht="18" customHeight="1">
      <c r="A1301" s="55">
        <f t="shared" si="190"/>
        <v>1029</v>
      </c>
      <c r="B1301" s="695" t="s">
        <v>867</v>
      </c>
      <c r="C1301" s="52">
        <f t="shared" si="189"/>
        <v>11458749.899999999</v>
      </c>
      <c r="D1301" s="52">
        <f t="shared" si="191"/>
        <v>160465.84</v>
      </c>
      <c r="E1301" s="52"/>
      <c r="F1301" s="52"/>
      <c r="G1301" s="52"/>
      <c r="H1301" s="52"/>
      <c r="I1301" s="52">
        <v>160465.84</v>
      </c>
      <c r="J1301" s="52"/>
      <c r="K1301" s="52"/>
      <c r="L1301" s="52"/>
      <c r="M1301" s="52">
        <v>2645244.94</v>
      </c>
      <c r="N1301" s="52"/>
      <c r="O1301" s="52"/>
      <c r="P1301" s="52"/>
      <c r="Q1301" s="52">
        <v>4974798.58</v>
      </c>
      <c r="R1301" s="52"/>
      <c r="S1301" s="52">
        <v>3678240.54</v>
      </c>
      <c r="T1301" s="52"/>
      <c r="U1301" s="52"/>
      <c r="V1301" s="52"/>
      <c r="W1301" s="52"/>
      <c r="X1301" s="52"/>
      <c r="Y1301" s="9"/>
      <c r="Z1301" s="8"/>
      <c r="AB1301" s="8"/>
      <c r="AC1301" s="28"/>
    </row>
    <row r="1302" spans="1:31" s="7" customFormat="1" ht="18" customHeight="1">
      <c r="A1302" s="55">
        <f t="shared" si="190"/>
        <v>1030</v>
      </c>
      <c r="B1302" s="695" t="s">
        <v>868</v>
      </c>
      <c r="C1302" s="52">
        <f>D1302+K1302+M1302+O1302+Q1302+S1302+U1302+V1302+W1302+X1302</f>
        <v>375651.82</v>
      </c>
      <c r="D1302" s="52">
        <f t="shared" si="191"/>
        <v>375651.82</v>
      </c>
      <c r="E1302" s="52">
        <f>368490.4+7161.42</f>
        <v>375651.82</v>
      </c>
      <c r="F1302" s="52"/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9" t="s">
        <v>889</v>
      </c>
      <c r="Z1302" s="8"/>
      <c r="AA1302" s="8"/>
      <c r="AB1302" s="8"/>
      <c r="AC1302" s="28"/>
    </row>
    <row r="1303" spans="1:31" s="7" customFormat="1" ht="18" customHeight="1">
      <c r="A1303" s="1475" t="s">
        <v>518</v>
      </c>
      <c r="B1303" s="1475"/>
      <c r="C1303" s="52">
        <f t="shared" ref="C1303:X1303" si="192">SUM(C1296:C1302)</f>
        <v>36613337.359999999</v>
      </c>
      <c r="D1303" s="52">
        <f t="shared" si="192"/>
        <v>2718485.1799999997</v>
      </c>
      <c r="E1303" s="52">
        <f t="shared" si="192"/>
        <v>2237087.6599999997</v>
      </c>
      <c r="F1303" s="52">
        <f t="shared" si="192"/>
        <v>0</v>
      </c>
      <c r="G1303" s="52">
        <f t="shared" si="192"/>
        <v>0</v>
      </c>
      <c r="H1303" s="52">
        <f t="shared" si="192"/>
        <v>0</v>
      </c>
      <c r="I1303" s="52">
        <f t="shared" si="192"/>
        <v>481397.52</v>
      </c>
      <c r="J1303" s="52">
        <f t="shared" si="192"/>
        <v>0</v>
      </c>
      <c r="K1303" s="52">
        <f t="shared" si="192"/>
        <v>0</v>
      </c>
      <c r="L1303" s="52">
        <f t="shared" si="192"/>
        <v>0</v>
      </c>
      <c r="M1303" s="52">
        <f t="shared" si="192"/>
        <v>7935734.8200000003</v>
      </c>
      <c r="N1303" s="52">
        <f t="shared" si="192"/>
        <v>0</v>
      </c>
      <c r="O1303" s="52">
        <f t="shared" si="192"/>
        <v>0</v>
      </c>
      <c r="P1303" s="52">
        <f t="shared" si="192"/>
        <v>0</v>
      </c>
      <c r="Q1303" s="52">
        <f t="shared" si="192"/>
        <v>14924395.74</v>
      </c>
      <c r="R1303" s="52">
        <f t="shared" si="192"/>
        <v>0</v>
      </c>
      <c r="S1303" s="52">
        <f t="shared" si="192"/>
        <v>11034721.620000001</v>
      </c>
      <c r="T1303" s="52">
        <f t="shared" si="192"/>
        <v>0</v>
      </c>
      <c r="U1303" s="52">
        <f t="shared" si="192"/>
        <v>0</v>
      </c>
      <c r="V1303" s="52">
        <f t="shared" si="192"/>
        <v>0</v>
      </c>
      <c r="W1303" s="52">
        <f t="shared" si="192"/>
        <v>0</v>
      </c>
      <c r="X1303" s="52">
        <f t="shared" si="192"/>
        <v>0</v>
      </c>
      <c r="Y1303" s="9"/>
      <c r="Z1303" s="8"/>
      <c r="AA1303" s="8"/>
      <c r="AB1303" s="8"/>
      <c r="AC1303" s="28"/>
      <c r="AE1303" s="28"/>
    </row>
    <row r="1304" spans="1:31" s="17" customFormat="1" ht="18" customHeight="1">
      <c r="A1304" s="1479" t="s">
        <v>596</v>
      </c>
      <c r="B1304" s="1479"/>
      <c r="C1304" s="61" t="e">
        <f t="shared" ref="C1304:X1304" si="193">C1303+C1294+C1287+C1278</f>
        <v>#REF!</v>
      </c>
      <c r="D1304" s="61">
        <f t="shared" si="193"/>
        <v>33415232.919999998</v>
      </c>
      <c r="E1304" s="61">
        <f t="shared" si="193"/>
        <v>4836049.46</v>
      </c>
      <c r="F1304" s="61">
        <f t="shared" si="193"/>
        <v>20638923.340000004</v>
      </c>
      <c r="G1304" s="61">
        <f t="shared" si="193"/>
        <v>1217526.3599999999</v>
      </c>
      <c r="H1304" s="61">
        <f t="shared" si="193"/>
        <v>2556801.58</v>
      </c>
      <c r="I1304" s="61">
        <f t="shared" si="193"/>
        <v>4165932.18</v>
      </c>
      <c r="J1304" s="61">
        <f t="shared" si="193"/>
        <v>0</v>
      </c>
      <c r="K1304" s="61">
        <f t="shared" si="193"/>
        <v>0</v>
      </c>
      <c r="L1304" s="61">
        <f t="shared" si="193"/>
        <v>0</v>
      </c>
      <c r="M1304" s="61">
        <f t="shared" si="193"/>
        <v>7935734.8200000003</v>
      </c>
      <c r="N1304" s="61">
        <f t="shared" si="193"/>
        <v>0</v>
      </c>
      <c r="O1304" s="61">
        <f t="shared" si="193"/>
        <v>1605188.22</v>
      </c>
      <c r="P1304" s="61">
        <f t="shared" si="193"/>
        <v>0</v>
      </c>
      <c r="Q1304" s="61" t="e">
        <f t="shared" si="193"/>
        <v>#REF!</v>
      </c>
      <c r="R1304" s="61">
        <f t="shared" si="193"/>
        <v>0</v>
      </c>
      <c r="S1304" s="61">
        <f t="shared" si="193"/>
        <v>12948236.760000002</v>
      </c>
      <c r="T1304" s="61">
        <f t="shared" si="193"/>
        <v>0</v>
      </c>
      <c r="U1304" s="61">
        <f t="shared" si="193"/>
        <v>0</v>
      </c>
      <c r="V1304" s="61">
        <f t="shared" si="193"/>
        <v>573966.16</v>
      </c>
      <c r="W1304" s="61" t="e">
        <f t="shared" si="193"/>
        <v>#REF!</v>
      </c>
      <c r="X1304" s="61">
        <f t="shared" si="193"/>
        <v>0</v>
      </c>
      <c r="Y1304" s="9"/>
      <c r="Z1304" s="8"/>
      <c r="AA1304" s="8"/>
      <c r="AB1304" s="8"/>
      <c r="AC1304" s="28"/>
    </row>
    <row r="1305" spans="1:31" s="7" customFormat="1" ht="18" customHeight="1">
      <c r="A1305" s="1485" t="s">
        <v>597</v>
      </c>
      <c r="B1305" s="1485"/>
      <c r="C1305" s="61" t="e">
        <f t="shared" ref="C1305:X1305" si="194">C1304+C1271+C1163+C1103+C1055+C1020+C977+C889+C834+C777+C624+C612+C577+C413+C322+C236+C144+C80</f>
        <v>#REF!</v>
      </c>
      <c r="D1305" s="61" t="e">
        <f t="shared" si="194"/>
        <v>#REF!</v>
      </c>
      <c r="E1305" s="61">
        <f t="shared" si="194"/>
        <v>117433816.25999999</v>
      </c>
      <c r="F1305" s="61">
        <f t="shared" si="194"/>
        <v>348701348.56999999</v>
      </c>
      <c r="G1305" s="61">
        <f t="shared" si="194"/>
        <v>56865389.059999995</v>
      </c>
      <c r="H1305" s="61">
        <f t="shared" si="194"/>
        <v>69478899.159999996</v>
      </c>
      <c r="I1305" s="61">
        <f t="shared" si="194"/>
        <v>48991026.339999996</v>
      </c>
      <c r="J1305" s="61">
        <f t="shared" si="194"/>
        <v>13</v>
      </c>
      <c r="K1305" s="61">
        <f t="shared" si="194"/>
        <v>35381806</v>
      </c>
      <c r="L1305" s="61">
        <f t="shared" si="194"/>
        <v>76100.875</v>
      </c>
      <c r="M1305" s="61">
        <f t="shared" si="194"/>
        <v>251047658.48000002</v>
      </c>
      <c r="N1305" s="61">
        <f t="shared" si="194"/>
        <v>181553.91000000003</v>
      </c>
      <c r="O1305" s="61">
        <f t="shared" si="194"/>
        <v>313621299.48000002</v>
      </c>
      <c r="P1305" s="61">
        <f t="shared" si="194"/>
        <v>172382.36</v>
      </c>
      <c r="Q1305" s="61" t="e">
        <f t="shared" si="194"/>
        <v>#REF!</v>
      </c>
      <c r="R1305" s="61">
        <f t="shared" si="194"/>
        <v>180.2</v>
      </c>
      <c r="S1305" s="61">
        <f t="shared" si="194"/>
        <v>50142523.520000003</v>
      </c>
      <c r="T1305" s="61">
        <f t="shared" si="194"/>
        <v>6674.76</v>
      </c>
      <c r="U1305" s="61">
        <f t="shared" si="194"/>
        <v>28883954.620000001</v>
      </c>
      <c r="V1305" s="61">
        <f t="shared" si="194"/>
        <v>6762999.2799999993</v>
      </c>
      <c r="W1305" s="61" t="e">
        <f t="shared" si="194"/>
        <v>#REF!</v>
      </c>
      <c r="X1305" s="61">
        <f t="shared" si="194"/>
        <v>1000000</v>
      </c>
      <c r="Y1305" s="9"/>
      <c r="Z1305" s="8"/>
      <c r="AA1305" s="8"/>
      <c r="AB1305" s="8"/>
      <c r="AC1305" s="28"/>
    </row>
    <row r="1306" spans="1:31" s="7" customFormat="1" ht="18" customHeight="1">
      <c r="A1306" s="1578" t="s">
        <v>639</v>
      </c>
      <c r="B1306" s="1578"/>
      <c r="C1306" s="67" t="e">
        <f>C1305*2.14%</f>
        <v>#REF!</v>
      </c>
      <c r="D1306" s="52"/>
      <c r="E1306" s="52"/>
      <c r="F1306" s="52"/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9"/>
      <c r="Z1306" s="8"/>
      <c r="AB1306" s="8"/>
      <c r="AC1306" s="28"/>
    </row>
    <row r="1307" spans="1:31" s="7" customFormat="1" ht="18" customHeight="1">
      <c r="A1307" s="1479" t="s">
        <v>638</v>
      </c>
      <c r="B1307" s="1479"/>
      <c r="C1307" s="78" t="e">
        <f>C1305+C1306</f>
        <v>#REF!</v>
      </c>
      <c r="D1307" s="52"/>
      <c r="E1307" s="52"/>
      <c r="F1307" s="52"/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9"/>
      <c r="Z1307" s="8"/>
      <c r="AB1307" s="8"/>
      <c r="AC1307" s="28"/>
      <c r="AE1307" s="28"/>
    </row>
    <row r="1308" spans="1:31" s="7" customFormat="1">
      <c r="A1308" s="57"/>
      <c r="B1308" s="689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15"/>
      <c r="AC1308" s="28"/>
    </row>
    <row r="1309" spans="1:31" s="7" customFormat="1">
      <c r="A1309" s="57"/>
      <c r="B1309" s="689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15"/>
      <c r="AC1309" s="28"/>
    </row>
    <row r="1310" spans="1:31" s="7" customFormat="1">
      <c r="A1310" s="57"/>
      <c r="B1310" s="689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15"/>
      <c r="AC1310" s="28"/>
    </row>
    <row r="1311" spans="1:31" s="7" customFormat="1">
      <c r="A1311" s="57"/>
      <c r="B1311" s="689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15"/>
      <c r="AC1311" s="28"/>
    </row>
    <row r="1312" spans="1:31" s="7" customFormat="1">
      <c r="A1312" s="57"/>
      <c r="B1312" s="689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15"/>
      <c r="AC1312" s="28"/>
    </row>
    <row r="1313" spans="1:29" s="4" customFormat="1">
      <c r="A1313" s="57"/>
      <c r="B1313" s="689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6"/>
      <c r="AC1313" s="31"/>
    </row>
    <row r="1314" spans="1:29" s="4" customFormat="1">
      <c r="A1314" s="57"/>
      <c r="B1314" s="689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6"/>
      <c r="AC1314" s="31"/>
    </row>
    <row r="1315" spans="1:29" s="4" customFormat="1">
      <c r="A1315" s="57"/>
      <c r="B1315" s="689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6"/>
      <c r="AC1315" s="31"/>
    </row>
    <row r="1316" spans="1:29" s="4" customFormat="1">
      <c r="A1316" s="57"/>
      <c r="B1316" s="689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6"/>
      <c r="AC1316" s="31"/>
    </row>
    <row r="1317" spans="1:29" s="4" customFormat="1">
      <c r="A1317" s="57"/>
      <c r="B1317" s="689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6"/>
      <c r="AC1317" s="31"/>
    </row>
    <row r="1318" spans="1:29" s="4" customFormat="1">
      <c r="A1318" s="57"/>
      <c r="B1318" s="689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6"/>
      <c r="AC1318" s="31"/>
    </row>
    <row r="1319" spans="1:29" s="3" customFormat="1">
      <c r="A1319" s="57"/>
      <c r="B1319" s="689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1"/>
      <c r="AC1319" s="32"/>
    </row>
    <row r="1320" spans="1:29" s="3" customFormat="1">
      <c r="A1320" s="57"/>
      <c r="B1320" s="689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1"/>
      <c r="AC1320" s="32"/>
    </row>
    <row r="1321" spans="1:29" s="3" customFormat="1">
      <c r="A1321" s="57"/>
      <c r="B1321" s="689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1"/>
      <c r="AC1321" s="32"/>
    </row>
    <row r="1322" spans="1:29" s="3" customFormat="1">
      <c r="A1322" s="57"/>
      <c r="B1322" s="689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1"/>
      <c r="AC1322" s="32"/>
    </row>
    <row r="1323" spans="1:29" s="3" customFormat="1">
      <c r="A1323" s="57"/>
      <c r="B1323" s="689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1"/>
      <c r="AC1323" s="32"/>
    </row>
    <row r="1324" spans="1:29" s="3" customFormat="1">
      <c r="A1324" s="57"/>
      <c r="B1324" s="689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1"/>
      <c r="AC1324" s="32"/>
    </row>
    <row r="1325" spans="1:29" s="3" customFormat="1">
      <c r="A1325" s="57"/>
      <c r="B1325" s="689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1"/>
      <c r="AC1325" s="32"/>
    </row>
    <row r="1326" spans="1:29" s="3" customFormat="1">
      <c r="A1326" s="57"/>
      <c r="B1326" s="689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1"/>
      <c r="AC1326" s="32"/>
    </row>
    <row r="1327" spans="1:29" s="3" customFormat="1">
      <c r="A1327" s="57"/>
      <c r="B1327" s="689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1"/>
      <c r="AC1327" s="32"/>
    </row>
    <row r="1328" spans="1:29" s="3" customFormat="1">
      <c r="A1328" s="57"/>
      <c r="B1328" s="689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1"/>
      <c r="AC1328" s="32"/>
    </row>
    <row r="1329" spans="1:29" s="3" customFormat="1">
      <c r="A1329" s="57"/>
      <c r="B1329" s="689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1"/>
      <c r="AC1329" s="32"/>
    </row>
    <row r="1330" spans="1:29" s="3" customFormat="1">
      <c r="A1330" s="57"/>
      <c r="B1330" s="689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1"/>
      <c r="AC1330" s="32"/>
    </row>
    <row r="1331" spans="1:29" s="3" customFormat="1">
      <c r="A1331" s="57"/>
      <c r="B1331" s="689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1"/>
      <c r="AC1331" s="32"/>
    </row>
    <row r="1332" spans="1:29" s="3" customFormat="1">
      <c r="A1332" s="57"/>
      <c r="B1332" s="689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1"/>
      <c r="AC1332" s="32"/>
    </row>
    <row r="1333" spans="1:29" s="3" customFormat="1">
      <c r="A1333" s="57"/>
      <c r="B1333" s="689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1"/>
      <c r="AC1333" s="32"/>
    </row>
    <row r="1334" spans="1:29" s="3" customFormat="1">
      <c r="A1334" s="57"/>
      <c r="B1334" s="689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1"/>
      <c r="AC1334" s="32"/>
    </row>
    <row r="1335" spans="1:29" s="3" customFormat="1">
      <c r="A1335" s="57"/>
      <c r="B1335" s="689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1"/>
      <c r="AC1335" s="32"/>
    </row>
    <row r="1336" spans="1:29" s="3" customFormat="1">
      <c r="A1336" s="57"/>
      <c r="B1336" s="689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1"/>
      <c r="AC1336" s="32"/>
    </row>
    <row r="1337" spans="1:29" s="3" customFormat="1">
      <c r="A1337" s="57"/>
      <c r="B1337" s="689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1"/>
      <c r="AC1337" s="32"/>
    </row>
    <row r="1338" spans="1:29" s="3" customFormat="1">
      <c r="A1338" s="57"/>
      <c r="B1338" s="689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1"/>
      <c r="AC1338" s="32"/>
    </row>
    <row r="1339" spans="1:29" s="3" customFormat="1">
      <c r="A1339" s="57"/>
      <c r="B1339" s="689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1"/>
      <c r="AC1339" s="32"/>
    </row>
    <row r="1340" spans="1:29" s="3" customFormat="1">
      <c r="A1340" s="57"/>
      <c r="B1340" s="689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1"/>
      <c r="AC1340" s="32"/>
    </row>
    <row r="1341" spans="1:29" s="3" customFormat="1">
      <c r="A1341" s="57"/>
      <c r="B1341" s="689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1"/>
      <c r="AC1341" s="32"/>
    </row>
    <row r="1342" spans="1:29" s="3" customFormat="1">
      <c r="A1342" s="57"/>
      <c r="B1342" s="689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1"/>
      <c r="AC1342" s="32"/>
    </row>
    <row r="1343" spans="1:29" s="3" customFormat="1">
      <c r="A1343" s="57"/>
      <c r="B1343" s="689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1"/>
      <c r="AC1343" s="32"/>
    </row>
    <row r="1344" spans="1:29" s="3" customFormat="1">
      <c r="A1344" s="57"/>
      <c r="B1344" s="689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1"/>
      <c r="AC1344" s="32"/>
    </row>
    <row r="1345" spans="1:29" s="3" customFormat="1">
      <c r="A1345" s="57"/>
      <c r="B1345" s="689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1"/>
      <c r="AC1345" s="32"/>
    </row>
    <row r="1346" spans="1:29" s="3" customFormat="1">
      <c r="A1346" s="57"/>
      <c r="B1346" s="689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1"/>
      <c r="AC1346" s="32"/>
    </row>
    <row r="1347" spans="1:29" s="3" customFormat="1">
      <c r="A1347" s="57"/>
      <c r="B1347" s="689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1"/>
      <c r="AC1347" s="32"/>
    </row>
    <row r="1348" spans="1:29" s="3" customFormat="1">
      <c r="A1348" s="57"/>
      <c r="B1348" s="689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1"/>
      <c r="AC1348" s="32"/>
    </row>
    <row r="1349" spans="1:29" s="3" customFormat="1">
      <c r="A1349" s="57"/>
      <c r="B1349" s="689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1"/>
      <c r="AC1349" s="32"/>
    </row>
    <row r="1350" spans="1:29" s="3" customFormat="1">
      <c r="A1350" s="57"/>
      <c r="B1350" s="689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1"/>
      <c r="AC1350" s="32"/>
    </row>
    <row r="1351" spans="1:29" s="3" customFormat="1">
      <c r="A1351" s="57"/>
      <c r="B1351" s="689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1"/>
      <c r="AC1351" s="32"/>
    </row>
    <row r="1352" spans="1:29" s="3" customFormat="1">
      <c r="A1352" s="57"/>
      <c r="B1352" s="689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1"/>
      <c r="AC1352" s="32"/>
    </row>
    <row r="1353" spans="1:29" s="3" customFormat="1">
      <c r="A1353" s="57"/>
      <c r="B1353" s="689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1"/>
      <c r="AC1353" s="32"/>
    </row>
    <row r="1354" spans="1:29" s="3" customFormat="1">
      <c r="A1354" s="57"/>
      <c r="B1354" s="689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1"/>
      <c r="AC1354" s="32"/>
    </row>
    <row r="1355" spans="1:29" s="3" customFormat="1">
      <c r="A1355" s="57"/>
      <c r="B1355" s="689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1"/>
      <c r="AC1355" s="32"/>
    </row>
    <row r="1356" spans="1:29" s="3" customFormat="1">
      <c r="A1356" s="57"/>
      <c r="B1356" s="689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1"/>
      <c r="AC1356" s="32"/>
    </row>
    <row r="1357" spans="1:29" s="3" customFormat="1">
      <c r="A1357" s="57"/>
      <c r="B1357" s="689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1"/>
      <c r="AC1357" s="32"/>
    </row>
    <row r="1358" spans="1:29" s="3" customFormat="1">
      <c r="A1358" s="57"/>
      <c r="B1358" s="689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1"/>
      <c r="AC1358" s="32"/>
    </row>
    <row r="1359" spans="1:29" s="3" customFormat="1">
      <c r="A1359" s="57"/>
      <c r="B1359" s="689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1"/>
      <c r="AC1359" s="32"/>
    </row>
    <row r="1360" spans="1:29" s="3" customFormat="1">
      <c r="A1360" s="57"/>
      <c r="B1360" s="689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1"/>
      <c r="AC1360" s="32"/>
    </row>
    <row r="1361" spans="1:29" s="3" customFormat="1">
      <c r="A1361" s="57"/>
      <c r="B1361" s="689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1"/>
      <c r="AC1361" s="32"/>
    </row>
    <row r="1362" spans="1:29" s="3" customFormat="1">
      <c r="A1362" s="57"/>
      <c r="B1362" s="689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1"/>
      <c r="AC1362" s="32"/>
    </row>
    <row r="1363" spans="1:29" s="3" customFormat="1">
      <c r="A1363" s="57"/>
      <c r="B1363" s="689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1"/>
      <c r="AC1363" s="32"/>
    </row>
    <row r="1364" spans="1:29" s="3" customFormat="1">
      <c r="A1364" s="57"/>
      <c r="B1364" s="689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1"/>
      <c r="AC1364" s="32"/>
    </row>
    <row r="1365" spans="1:29" s="3" customFormat="1">
      <c r="A1365" s="57"/>
      <c r="B1365" s="689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1"/>
      <c r="AC1365" s="32"/>
    </row>
    <row r="1366" spans="1:29" s="3" customFormat="1">
      <c r="A1366" s="57"/>
      <c r="B1366" s="689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1"/>
      <c r="AC1366" s="32"/>
    </row>
    <row r="1367" spans="1:29" s="3" customFormat="1">
      <c r="A1367" s="57"/>
      <c r="B1367" s="689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1"/>
      <c r="AC1367" s="32"/>
    </row>
    <row r="1368" spans="1:29" s="3" customFormat="1">
      <c r="A1368" s="57"/>
      <c r="B1368" s="689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1"/>
      <c r="AC1368" s="32"/>
    </row>
    <row r="1369" spans="1:29" s="3" customFormat="1">
      <c r="A1369" s="57"/>
      <c r="B1369" s="689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1"/>
      <c r="AC1369" s="32"/>
    </row>
    <row r="1370" spans="1:29" s="3" customFormat="1">
      <c r="A1370" s="57"/>
      <c r="B1370" s="689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1"/>
      <c r="AC1370" s="32"/>
    </row>
  </sheetData>
  <autoFilter ref="A8:AE1307"/>
  <mergeCells count="422">
    <mergeCell ref="A1271:B1271"/>
    <mergeCell ref="A1305:B1305"/>
    <mergeCell ref="A1272:X1272"/>
    <mergeCell ref="A1276:E1276"/>
    <mergeCell ref="A1278:B1278"/>
    <mergeCell ref="A1279:C1279"/>
    <mergeCell ref="D1279:X1279"/>
    <mergeCell ref="D1288:X1288"/>
    <mergeCell ref="D1295:X1295"/>
    <mergeCell ref="A1307:B1307"/>
    <mergeCell ref="A1287:B1287"/>
    <mergeCell ref="A1288:C1288"/>
    <mergeCell ref="A1294:B1294"/>
    <mergeCell ref="A1295:C1295"/>
    <mergeCell ref="A1303:B1303"/>
    <mergeCell ref="A1306:B1306"/>
    <mergeCell ref="V1161:W1161"/>
    <mergeCell ref="X1161:Y1161"/>
    <mergeCell ref="A1304:B1304"/>
    <mergeCell ref="A1164:X1164"/>
    <mergeCell ref="A1171:B1171"/>
    <mergeCell ref="A1174:B1174"/>
    <mergeCell ref="V1162:W1162"/>
    <mergeCell ref="X1162:Y1162"/>
    <mergeCell ref="A1163:B1163"/>
    <mergeCell ref="A1270:B1270"/>
    <mergeCell ref="V1160:W1160"/>
    <mergeCell ref="X1160:Y1160"/>
    <mergeCell ref="V1158:W1158"/>
    <mergeCell ref="X1158:Y1158"/>
    <mergeCell ref="V1155:W1155"/>
    <mergeCell ref="X1155:Y1155"/>
    <mergeCell ref="V1156:W1156"/>
    <mergeCell ref="X1156:Y1156"/>
    <mergeCell ref="V1157:W1157"/>
    <mergeCell ref="X1157:Y1157"/>
    <mergeCell ref="V1146:W1146"/>
    <mergeCell ref="X1146:Y1146"/>
    <mergeCell ref="V1148:W1148"/>
    <mergeCell ref="X1148:Y1148"/>
    <mergeCell ref="V1159:W1159"/>
    <mergeCell ref="X1159:Y1159"/>
    <mergeCell ref="V1153:W1153"/>
    <mergeCell ref="X1153:Y1153"/>
    <mergeCell ref="V1154:W1154"/>
    <mergeCell ref="X1154:Y1154"/>
    <mergeCell ref="V1141:W1141"/>
    <mergeCell ref="X1141:Y1141"/>
    <mergeCell ref="V1152:W1152"/>
    <mergeCell ref="X1152:Y1152"/>
    <mergeCell ref="V1149:W1149"/>
    <mergeCell ref="X1149:Y1149"/>
    <mergeCell ref="V1150:W1150"/>
    <mergeCell ref="X1150:Y1150"/>
    <mergeCell ref="V1151:W1151"/>
    <mergeCell ref="X1151:Y1151"/>
    <mergeCell ref="V1144:W1144"/>
    <mergeCell ref="X1144:Y1144"/>
    <mergeCell ref="V1145:W1145"/>
    <mergeCell ref="V1139:W1139"/>
    <mergeCell ref="X1139:Y1139"/>
    <mergeCell ref="V1133:W1133"/>
    <mergeCell ref="X1133:Y1133"/>
    <mergeCell ref="V1137:W1137"/>
    <mergeCell ref="X1137:Y1137"/>
    <mergeCell ref="X1145:Y1145"/>
    <mergeCell ref="V1116:W1116"/>
    <mergeCell ref="X1116:Y1116"/>
    <mergeCell ref="V1117:W1117"/>
    <mergeCell ref="X1117:Y1117"/>
    <mergeCell ref="V1143:W1143"/>
    <mergeCell ref="X1143:Y1143"/>
    <mergeCell ref="V1142:W1142"/>
    <mergeCell ref="X1142:Y1142"/>
    <mergeCell ref="V1140:W1140"/>
    <mergeCell ref="X1140:Y1140"/>
    <mergeCell ref="V1121:W1121"/>
    <mergeCell ref="X1121:Y1121"/>
    <mergeCell ref="V1138:W1138"/>
    <mergeCell ref="X1138:Y1138"/>
    <mergeCell ref="V1122:W1122"/>
    <mergeCell ref="X1122:Y1122"/>
    <mergeCell ref="V1123:W1123"/>
    <mergeCell ref="X1123:Y1123"/>
    <mergeCell ref="V1127:W1127"/>
    <mergeCell ref="X1127:Y1127"/>
    <mergeCell ref="V1124:W1124"/>
    <mergeCell ref="X1124:Y1124"/>
    <mergeCell ref="V1128:W1128"/>
    <mergeCell ref="X1128:Y1128"/>
    <mergeCell ref="V1126:W1126"/>
    <mergeCell ref="X1126:Y1126"/>
    <mergeCell ref="V1129:W1129"/>
    <mergeCell ref="X1129:Y1129"/>
    <mergeCell ref="V1118:W1118"/>
    <mergeCell ref="X1118:Y1118"/>
    <mergeCell ref="V1119:W1119"/>
    <mergeCell ref="X1119:Y1119"/>
    <mergeCell ref="V1120:W1120"/>
    <mergeCell ref="X1120:Y1120"/>
    <mergeCell ref="V1125:W1125"/>
    <mergeCell ref="X1125:Y1125"/>
    <mergeCell ref="D1057:X1057"/>
    <mergeCell ref="A1059:B1059"/>
    <mergeCell ref="A1102:B1102"/>
    <mergeCell ref="V1115:W1115"/>
    <mergeCell ref="X1115:Y1115"/>
    <mergeCell ref="V1112:W1112"/>
    <mergeCell ref="X1112:Y1112"/>
    <mergeCell ref="V1113:W1113"/>
    <mergeCell ref="X1113:Y1113"/>
    <mergeCell ref="V1111:W1111"/>
    <mergeCell ref="X1111:Y1111"/>
    <mergeCell ref="V1114:W1114"/>
    <mergeCell ref="X1114:Y1114"/>
    <mergeCell ref="V1105:W1105"/>
    <mergeCell ref="X1105:Y1105"/>
    <mergeCell ref="V1110:W1110"/>
    <mergeCell ref="X1110:Y1110"/>
    <mergeCell ref="V1109:W1109"/>
    <mergeCell ref="A1035:B1035"/>
    <mergeCell ref="A1036:C1036"/>
    <mergeCell ref="D1036:X1036"/>
    <mergeCell ref="A1050:B1050"/>
    <mergeCell ref="A1056:X1056"/>
    <mergeCell ref="A1054:B1054"/>
    <mergeCell ref="A1055:B1055"/>
    <mergeCell ref="X1109:Y1109"/>
    <mergeCell ref="V1106:W1106"/>
    <mergeCell ref="X1106:Y1106"/>
    <mergeCell ref="V1107:W1107"/>
    <mergeCell ref="X1107:Y1107"/>
    <mergeCell ref="V1108:W1108"/>
    <mergeCell ref="X1108:Y1108"/>
    <mergeCell ref="A1103:B1103"/>
    <mergeCell ref="A1104:X1104"/>
    <mergeCell ref="A1057:C1057"/>
    <mergeCell ref="D1051:X1051"/>
    <mergeCell ref="A1066:C1066"/>
    <mergeCell ref="D1066:X1066"/>
    <mergeCell ref="A1051:C1051"/>
    <mergeCell ref="A1065:B1065"/>
    <mergeCell ref="A1060:C1060"/>
    <mergeCell ref="D1060:X1060"/>
    <mergeCell ref="A1020:B1020"/>
    <mergeCell ref="A1021:X1021"/>
    <mergeCell ref="A977:B977"/>
    <mergeCell ref="A978:X978"/>
    <mergeCell ref="A979:B979"/>
    <mergeCell ref="A990:B990"/>
    <mergeCell ref="A996:B996"/>
    <mergeCell ref="A997:C997"/>
    <mergeCell ref="D997:X997"/>
    <mergeCell ref="A1000:B1000"/>
    <mergeCell ref="D1022:X1022"/>
    <mergeCell ref="A1025:C1025"/>
    <mergeCell ref="D1025:X1025"/>
    <mergeCell ref="A1028:C1028"/>
    <mergeCell ref="D1028:X1028"/>
    <mergeCell ref="A1022:C1022"/>
    <mergeCell ref="A1027:B1027"/>
    <mergeCell ref="A1001:C1001"/>
    <mergeCell ref="D1001:X1001"/>
    <mergeCell ref="A1019:B1019"/>
    <mergeCell ref="A959:B959"/>
    <mergeCell ref="A969:C969"/>
    <mergeCell ref="A973:B973"/>
    <mergeCell ref="A974:C974"/>
    <mergeCell ref="D974:X974"/>
    <mergeCell ref="A976:B976"/>
    <mergeCell ref="A934:C934"/>
    <mergeCell ref="D934:X934"/>
    <mergeCell ref="A968:B968"/>
    <mergeCell ref="A950:B950"/>
    <mergeCell ref="A951:C951"/>
    <mergeCell ref="D951:X951"/>
    <mergeCell ref="A960:C960"/>
    <mergeCell ref="D960:X960"/>
    <mergeCell ref="A912:C912"/>
    <mergeCell ref="D912:X912"/>
    <mergeCell ref="A927:B927"/>
    <mergeCell ref="A928:C928"/>
    <mergeCell ref="D928:X928"/>
    <mergeCell ref="A933:B933"/>
    <mergeCell ref="D852:X852"/>
    <mergeCell ref="A859:B859"/>
    <mergeCell ref="A860:C860"/>
    <mergeCell ref="D856:X856"/>
    <mergeCell ref="A855:B855"/>
    <mergeCell ref="A856:C856"/>
    <mergeCell ref="A852:C852"/>
    <mergeCell ref="A911:B911"/>
    <mergeCell ref="A879:B879"/>
    <mergeCell ref="A880:C880"/>
    <mergeCell ref="A886:C886"/>
    <mergeCell ref="A888:B888"/>
    <mergeCell ref="A889:B889"/>
    <mergeCell ref="A890:X890"/>
    <mergeCell ref="A891:C891"/>
    <mergeCell ref="D891:X891"/>
    <mergeCell ref="A899:B899"/>
    <mergeCell ref="A900:C900"/>
    <mergeCell ref="D900:X900"/>
    <mergeCell ref="D880:X880"/>
    <mergeCell ref="A885:B885"/>
    <mergeCell ref="A848:B848"/>
    <mergeCell ref="A849:C849"/>
    <mergeCell ref="D849:X849"/>
    <mergeCell ref="A851:B851"/>
    <mergeCell ref="A624:B624"/>
    <mergeCell ref="A625:X625"/>
    <mergeCell ref="A626:C626"/>
    <mergeCell ref="D626:X626"/>
    <mergeCell ref="A846:C846"/>
    <mergeCell ref="D846:X846"/>
    <mergeCell ref="A833:B833"/>
    <mergeCell ref="A834:B834"/>
    <mergeCell ref="A777:B777"/>
    <mergeCell ref="A778:X778"/>
    <mergeCell ref="A779:C779"/>
    <mergeCell ref="D779:X779"/>
    <mergeCell ref="A835:X835"/>
    <mergeCell ref="A836:C836"/>
    <mergeCell ref="D836:X836"/>
    <mergeCell ref="A775:B775"/>
    <mergeCell ref="A723:B723"/>
    <mergeCell ref="A845:B845"/>
    <mergeCell ref="A716:C716"/>
    <mergeCell ref="D716:X716"/>
    <mergeCell ref="A702:C702"/>
    <mergeCell ref="D702:X702"/>
    <mergeCell ref="A715:B715"/>
    <mergeCell ref="A707:B707"/>
    <mergeCell ref="A584:B584"/>
    <mergeCell ref="A614:C614"/>
    <mergeCell ref="D614:X614"/>
    <mergeCell ref="A578:X578"/>
    <mergeCell ref="A579:C579"/>
    <mergeCell ref="D579:X579"/>
    <mergeCell ref="A607:C607"/>
    <mergeCell ref="D607:X607"/>
    <mergeCell ref="A708:C708"/>
    <mergeCell ref="D708:X708"/>
    <mergeCell ref="A683:B683"/>
    <mergeCell ref="A684:C684"/>
    <mergeCell ref="D684:X684"/>
    <mergeCell ref="A701:B701"/>
    <mergeCell ref="A705:C705"/>
    <mergeCell ref="D705:X705"/>
    <mergeCell ref="A704:B704"/>
    <mergeCell ref="A623:B623"/>
    <mergeCell ref="A611:B611"/>
    <mergeCell ref="A612:B612"/>
    <mergeCell ref="A613:X613"/>
    <mergeCell ref="A617:B617"/>
    <mergeCell ref="A618:C618"/>
    <mergeCell ref="A418:B418"/>
    <mergeCell ref="A554:B554"/>
    <mergeCell ref="A555:F555"/>
    <mergeCell ref="A585:F585"/>
    <mergeCell ref="A606:B606"/>
    <mergeCell ref="A558:F558"/>
    <mergeCell ref="A562:F562"/>
    <mergeCell ref="A569:F569"/>
    <mergeCell ref="A574:F574"/>
    <mergeCell ref="A577:B577"/>
    <mergeCell ref="D536:X536"/>
    <mergeCell ref="A389:B389"/>
    <mergeCell ref="D548:X548"/>
    <mergeCell ref="A397:C397"/>
    <mergeCell ref="D397:X397"/>
    <mergeCell ref="A406:C406"/>
    <mergeCell ref="D406:X406"/>
    <mergeCell ref="A412:B412"/>
    <mergeCell ref="A413:B413"/>
    <mergeCell ref="A405:B405"/>
    <mergeCell ref="A385:C385"/>
    <mergeCell ref="D276:X276"/>
    <mergeCell ref="A419:B419"/>
    <mergeCell ref="A415:C415"/>
    <mergeCell ref="D415:X415"/>
    <mergeCell ref="A547:B547"/>
    <mergeCell ref="A420:C420"/>
    <mergeCell ref="D420:X420"/>
    <mergeCell ref="A535:B535"/>
    <mergeCell ref="A536:C536"/>
    <mergeCell ref="D394:X394"/>
    <mergeCell ref="A356:C356"/>
    <mergeCell ref="A548:C548"/>
    <mergeCell ref="D324:X324"/>
    <mergeCell ref="A275:B275"/>
    <mergeCell ref="A276:C276"/>
    <mergeCell ref="A321:B321"/>
    <mergeCell ref="A322:B322"/>
    <mergeCell ref="D356:X356"/>
    <mergeCell ref="A384:B384"/>
    <mergeCell ref="D302:X302"/>
    <mergeCell ref="A323:X323"/>
    <mergeCell ref="A272:C272"/>
    <mergeCell ref="D272:X272"/>
    <mergeCell ref="A414:X414"/>
    <mergeCell ref="A390:C390"/>
    <mergeCell ref="D390:X390"/>
    <mergeCell ref="A393:B393"/>
    <mergeCell ref="A394:C394"/>
    <mergeCell ref="A355:B355"/>
    <mergeCell ref="A265:B265"/>
    <mergeCell ref="A266:C266"/>
    <mergeCell ref="A324:C324"/>
    <mergeCell ref="A251:B251"/>
    <mergeCell ref="A271:B271"/>
    <mergeCell ref="A228:C228"/>
    <mergeCell ref="A253:C253"/>
    <mergeCell ref="A238:C238"/>
    <mergeCell ref="A301:B301"/>
    <mergeCell ref="A302:C302"/>
    <mergeCell ref="A224:B224"/>
    <mergeCell ref="A225:C225"/>
    <mergeCell ref="D228:X228"/>
    <mergeCell ref="D266:X266"/>
    <mergeCell ref="D225:X225"/>
    <mergeCell ref="A227:B227"/>
    <mergeCell ref="A235:B235"/>
    <mergeCell ref="A236:B236"/>
    <mergeCell ref="A237:X237"/>
    <mergeCell ref="D253:X253"/>
    <mergeCell ref="D215:X215"/>
    <mergeCell ref="A219:B219"/>
    <mergeCell ref="A220:F220"/>
    <mergeCell ref="G220:Y220"/>
    <mergeCell ref="A214:B214"/>
    <mergeCell ref="A215:C215"/>
    <mergeCell ref="A176:C176"/>
    <mergeCell ref="D176:X176"/>
    <mergeCell ref="A178:B178"/>
    <mergeCell ref="A179:C179"/>
    <mergeCell ref="D179:X179"/>
    <mergeCell ref="A192:B192"/>
    <mergeCell ref="A172:C172"/>
    <mergeCell ref="D172:X172"/>
    <mergeCell ref="A175:B175"/>
    <mergeCell ref="A145:X145"/>
    <mergeCell ref="A146:C146"/>
    <mergeCell ref="D146:X146"/>
    <mergeCell ref="A151:B151"/>
    <mergeCell ref="D113:X113"/>
    <mergeCell ref="A117:B117"/>
    <mergeCell ref="A118:C118"/>
    <mergeCell ref="D118:X118"/>
    <mergeCell ref="A113:C113"/>
    <mergeCell ref="A193:C193"/>
    <mergeCell ref="D193:X193"/>
    <mergeCell ref="A143:B143"/>
    <mergeCell ref="A144:B144"/>
    <mergeCell ref="A171:B171"/>
    <mergeCell ref="A141:C141"/>
    <mergeCell ref="D137:X137"/>
    <mergeCell ref="A140:B140"/>
    <mergeCell ref="A126:B126"/>
    <mergeCell ref="A127:C127"/>
    <mergeCell ref="A131:B131"/>
    <mergeCell ref="A132:C132"/>
    <mergeCell ref="A99:C99"/>
    <mergeCell ref="D141:X141"/>
    <mergeCell ref="A102:B102"/>
    <mergeCell ref="A103:C103"/>
    <mergeCell ref="A105:B105"/>
    <mergeCell ref="A106:C106"/>
    <mergeCell ref="A108:B108"/>
    <mergeCell ref="A121:C121"/>
    <mergeCell ref="A123:B123"/>
    <mergeCell ref="A124:C124"/>
    <mergeCell ref="A85:B85"/>
    <mergeCell ref="A120:B120"/>
    <mergeCell ref="A136:B136"/>
    <mergeCell ref="A137:C137"/>
    <mergeCell ref="D86:X86"/>
    <mergeCell ref="A89:C89"/>
    <mergeCell ref="A109:C109"/>
    <mergeCell ref="A112:B112"/>
    <mergeCell ref="D89:X89"/>
    <mergeCell ref="A98:B98"/>
    <mergeCell ref="A10:C10"/>
    <mergeCell ref="D99:X99"/>
    <mergeCell ref="A88:B88"/>
    <mergeCell ref="D53:X53"/>
    <mergeCell ref="A65:B65"/>
    <mergeCell ref="A66:C66"/>
    <mergeCell ref="D66:X66"/>
    <mergeCell ref="A79:B79"/>
    <mergeCell ref="A81:X81"/>
    <mergeCell ref="A82:C82"/>
    <mergeCell ref="N4:O6"/>
    <mergeCell ref="A86:C86"/>
    <mergeCell ref="W4:W6"/>
    <mergeCell ref="X4:X6"/>
    <mergeCell ref="A80:B80"/>
    <mergeCell ref="A53:C53"/>
    <mergeCell ref="A52:B52"/>
    <mergeCell ref="D10:X10"/>
    <mergeCell ref="A43:B43"/>
    <mergeCell ref="T4:U6"/>
    <mergeCell ref="B3:B7"/>
    <mergeCell ref="A3:A7"/>
    <mergeCell ref="R4:S6"/>
    <mergeCell ref="V4:V6"/>
    <mergeCell ref="AC1:AC10"/>
    <mergeCell ref="C3:C6"/>
    <mergeCell ref="D3:X3"/>
    <mergeCell ref="D4:I4"/>
    <mergeCell ref="J4:K6"/>
    <mergeCell ref="L4:M6"/>
    <mergeCell ref="P4:Q6"/>
    <mergeCell ref="A48:B48"/>
    <mergeCell ref="A49:C49"/>
    <mergeCell ref="D49:X49"/>
    <mergeCell ref="A1:X1"/>
    <mergeCell ref="D5:D6"/>
    <mergeCell ref="E5:I5"/>
    <mergeCell ref="A9:X9"/>
    <mergeCell ref="A44:C44"/>
    <mergeCell ref="D44:X44"/>
  </mergeCells>
  <phoneticPr fontId="21" type="noConversion"/>
  <printOptions horizontalCentered="1"/>
  <pageMargins left="0.15748031496062992" right="0.15748031496062992" top="0.35433070866141736" bottom="0.23622047244094491" header="0.15748031496062992" footer="0.15748031496062992"/>
  <pageSetup paperSize="9" scale="42" fitToHeight="0" orientation="landscape" cellComments="asDisplayed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IV1370"/>
  <sheetViews>
    <sheetView view="pageBreakPreview" zoomScale="70" zoomScaleNormal="90" zoomScaleSheetLayoutView="70" workbookViewId="0">
      <pane xSplit="8" ySplit="17" topLeftCell="I66" activePane="bottomRight" state="frozen"/>
      <selection activeCell="A193" sqref="A193:C193"/>
      <selection pane="topRight" activeCell="A193" sqref="A193:C193"/>
      <selection pane="bottomLeft" activeCell="A193" sqref="A193:C193"/>
      <selection pane="bottomRight" activeCell="A193" sqref="A193:C193"/>
    </sheetView>
  </sheetViews>
  <sheetFormatPr defaultRowHeight="15.75"/>
  <cols>
    <col min="1" max="1" width="6.42578125" style="57" customWidth="1"/>
    <col min="2" max="2" width="49.5703125" style="689" customWidth="1"/>
    <col min="3" max="3" width="19.28515625" style="58" hidden="1" customWidth="1"/>
    <col min="4" max="4" width="17.28515625" style="58" hidden="1" customWidth="1"/>
    <col min="5" max="5" width="16.42578125" style="58" customWidth="1"/>
    <col min="6" max="6" width="15.140625" style="58" customWidth="1"/>
    <col min="7" max="9" width="14.28515625" style="58" customWidth="1"/>
    <col min="10" max="10" width="10" style="58" customWidth="1"/>
    <col min="11" max="11" width="16.7109375" style="58" customWidth="1"/>
    <col min="12" max="12" width="14.85546875" style="58" customWidth="1"/>
    <col min="13" max="13" width="15.85546875" style="58" customWidth="1"/>
    <col min="14" max="14" width="10.28515625" style="58" customWidth="1"/>
    <col min="15" max="15" width="15.5703125" style="58" customWidth="1"/>
    <col min="16" max="16" width="11.28515625" style="58" customWidth="1"/>
    <col min="17" max="17" width="16.85546875" style="58" customWidth="1"/>
    <col min="18" max="18" width="10" style="58" customWidth="1"/>
    <col min="19" max="19" width="14.28515625" style="58" customWidth="1"/>
    <col min="20" max="20" width="12.140625" style="58" customWidth="1"/>
    <col min="21" max="21" width="15.28515625" style="58" customWidth="1"/>
    <col min="22" max="24" width="15.7109375" style="58" customWidth="1"/>
    <col min="25" max="25" width="27.42578125" style="1" customWidth="1"/>
    <col min="26" max="26" width="20.5703125" style="2" customWidth="1"/>
    <col min="27" max="27" width="15.42578125" style="2" customWidth="1"/>
    <col min="28" max="28" width="18.7109375" style="2" customWidth="1"/>
    <col min="29" max="29" width="31" style="33" customWidth="1"/>
    <col min="30" max="30" width="9.140625" style="2"/>
    <col min="31" max="31" width="20.85546875" style="2" customWidth="1"/>
    <col min="32" max="16384" width="9.140625" style="2"/>
  </cols>
  <sheetData>
    <row r="1" spans="1:29" s="7" customFormat="1" ht="12.75" hidden="1">
      <c r="A1" s="1438" t="s">
        <v>894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V1" s="1438"/>
      <c r="W1" s="1438"/>
      <c r="X1" s="1438"/>
      <c r="Y1" s="15"/>
      <c r="AC1" s="1448"/>
    </row>
    <row r="2" spans="1:29" s="7" customFormat="1" hidden="1">
      <c r="A2" s="57"/>
      <c r="B2" s="68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15"/>
      <c r="AC2" s="1448"/>
    </row>
    <row r="3" spans="1:29" s="7" customFormat="1" ht="12.75" hidden="1" customHeight="1">
      <c r="A3" s="1455" t="s">
        <v>500</v>
      </c>
      <c r="B3" s="1610" t="s">
        <v>501</v>
      </c>
      <c r="C3" s="1455" t="s">
        <v>502</v>
      </c>
      <c r="D3" s="1458" t="s">
        <v>646</v>
      </c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  <c r="P3" s="1459"/>
      <c r="Q3" s="1459"/>
      <c r="R3" s="1459"/>
      <c r="S3" s="1459"/>
      <c r="T3" s="1459"/>
      <c r="U3" s="1459"/>
      <c r="V3" s="1459"/>
      <c r="W3" s="1459"/>
      <c r="X3" s="1460"/>
      <c r="Y3" s="15"/>
      <c r="AC3" s="1448"/>
    </row>
    <row r="4" spans="1:29" s="7" customFormat="1" ht="4.5" hidden="1" customHeight="1">
      <c r="A4" s="1456"/>
      <c r="B4" s="1611"/>
      <c r="C4" s="1456"/>
      <c r="D4" s="1469" t="s">
        <v>647</v>
      </c>
      <c r="E4" s="1470"/>
      <c r="F4" s="1470"/>
      <c r="G4" s="1470"/>
      <c r="H4" s="1470"/>
      <c r="I4" s="1471"/>
      <c r="J4" s="1461" t="s">
        <v>640</v>
      </c>
      <c r="K4" s="1462"/>
      <c r="L4" s="1461" t="s">
        <v>641</v>
      </c>
      <c r="M4" s="1462"/>
      <c r="N4" s="1461" t="s">
        <v>642</v>
      </c>
      <c r="O4" s="1462"/>
      <c r="P4" s="1461" t="s">
        <v>643</v>
      </c>
      <c r="Q4" s="1462"/>
      <c r="R4" s="1461" t="s">
        <v>644</v>
      </c>
      <c r="S4" s="1462"/>
      <c r="T4" s="1461" t="s">
        <v>645</v>
      </c>
      <c r="U4" s="1462"/>
      <c r="V4" s="1455" t="s">
        <v>503</v>
      </c>
      <c r="W4" s="1455" t="s">
        <v>504</v>
      </c>
      <c r="X4" s="1455" t="s">
        <v>869</v>
      </c>
      <c r="Y4" s="15"/>
      <c r="AC4" s="1448"/>
    </row>
    <row r="5" spans="1:29" s="7" customFormat="1" ht="51.75" hidden="1" customHeight="1">
      <c r="A5" s="1456"/>
      <c r="B5" s="1611"/>
      <c r="C5" s="1456"/>
      <c r="D5" s="1455" t="s">
        <v>505</v>
      </c>
      <c r="E5" s="1469" t="s">
        <v>506</v>
      </c>
      <c r="F5" s="1470"/>
      <c r="G5" s="1470"/>
      <c r="H5" s="1470"/>
      <c r="I5" s="1471"/>
      <c r="J5" s="1463"/>
      <c r="K5" s="1464"/>
      <c r="L5" s="1463"/>
      <c r="M5" s="1464"/>
      <c r="N5" s="1463"/>
      <c r="O5" s="1464"/>
      <c r="P5" s="1463"/>
      <c r="Q5" s="1464"/>
      <c r="R5" s="1463"/>
      <c r="S5" s="1464"/>
      <c r="T5" s="1463"/>
      <c r="U5" s="1464"/>
      <c r="V5" s="1456"/>
      <c r="W5" s="1456"/>
      <c r="X5" s="1456"/>
      <c r="Y5" s="15"/>
      <c r="AC5" s="1448"/>
    </row>
    <row r="6" spans="1:29" s="7" customFormat="1" ht="53.25" customHeight="1">
      <c r="A6" s="1456"/>
      <c r="B6" s="1611"/>
      <c r="C6" s="1457"/>
      <c r="D6" s="1457"/>
      <c r="E6" s="59" t="s">
        <v>507</v>
      </c>
      <c r="F6" s="59" t="s">
        <v>508</v>
      </c>
      <c r="G6" s="59" t="s">
        <v>509</v>
      </c>
      <c r="H6" s="59" t="s">
        <v>510</v>
      </c>
      <c r="I6" s="59" t="s">
        <v>511</v>
      </c>
      <c r="J6" s="1465"/>
      <c r="K6" s="1466"/>
      <c r="L6" s="1465"/>
      <c r="M6" s="1466"/>
      <c r="N6" s="1465"/>
      <c r="O6" s="1466"/>
      <c r="P6" s="1465"/>
      <c r="Q6" s="1466"/>
      <c r="R6" s="1465"/>
      <c r="S6" s="1466"/>
      <c r="T6" s="1465"/>
      <c r="U6" s="1466"/>
      <c r="V6" s="1457"/>
      <c r="W6" s="1457"/>
      <c r="X6" s="1457"/>
      <c r="Y6" s="15"/>
      <c r="AC6" s="1448"/>
    </row>
    <row r="7" spans="1:29" s="11" customFormat="1" ht="19.5" customHeight="1">
      <c r="A7" s="1457"/>
      <c r="B7" s="1612"/>
      <c r="C7" s="59" t="s">
        <v>512</v>
      </c>
      <c r="D7" s="59" t="s">
        <v>512</v>
      </c>
      <c r="E7" s="59" t="s">
        <v>512</v>
      </c>
      <c r="F7" s="59" t="s">
        <v>512</v>
      </c>
      <c r="G7" s="59" t="s">
        <v>512</v>
      </c>
      <c r="H7" s="59" t="s">
        <v>512</v>
      </c>
      <c r="I7" s="59" t="s">
        <v>512</v>
      </c>
      <c r="J7" s="59" t="s">
        <v>513</v>
      </c>
      <c r="K7" s="59" t="s">
        <v>512</v>
      </c>
      <c r="L7" s="59" t="s">
        <v>514</v>
      </c>
      <c r="M7" s="59" t="s">
        <v>512</v>
      </c>
      <c r="N7" s="59" t="s">
        <v>514</v>
      </c>
      <c r="O7" s="59" t="s">
        <v>512</v>
      </c>
      <c r="P7" s="59" t="s">
        <v>514</v>
      </c>
      <c r="Q7" s="59" t="s">
        <v>512</v>
      </c>
      <c r="R7" s="59" t="s">
        <v>515</v>
      </c>
      <c r="S7" s="59" t="s">
        <v>512</v>
      </c>
      <c r="T7" s="59" t="s">
        <v>514</v>
      </c>
      <c r="U7" s="59" t="s">
        <v>512</v>
      </c>
      <c r="V7" s="59" t="s">
        <v>512</v>
      </c>
      <c r="W7" s="59" t="s">
        <v>512</v>
      </c>
      <c r="X7" s="59" t="s">
        <v>512</v>
      </c>
      <c r="Y7" s="16"/>
      <c r="AC7" s="1448"/>
    </row>
    <row r="8" spans="1:29" s="11" customFormat="1" ht="22.5" customHeight="1">
      <c r="A8" s="56">
        <v>1</v>
      </c>
      <c r="B8" s="690">
        <v>2</v>
      </c>
      <c r="C8" s="56">
        <v>3</v>
      </c>
      <c r="D8" s="56">
        <v>4</v>
      </c>
      <c r="E8" s="56">
        <v>5</v>
      </c>
      <c r="F8" s="56">
        <v>6</v>
      </c>
      <c r="G8" s="56">
        <v>7</v>
      </c>
      <c r="H8" s="56">
        <v>8</v>
      </c>
      <c r="I8" s="56">
        <v>9</v>
      </c>
      <c r="J8" s="56">
        <v>10</v>
      </c>
      <c r="K8" s="56">
        <v>11</v>
      </c>
      <c r="L8" s="56">
        <v>12</v>
      </c>
      <c r="M8" s="56">
        <v>13</v>
      </c>
      <c r="N8" s="56">
        <v>14</v>
      </c>
      <c r="O8" s="56">
        <v>15</v>
      </c>
      <c r="P8" s="56">
        <v>16</v>
      </c>
      <c r="Q8" s="56">
        <v>17</v>
      </c>
      <c r="R8" s="56">
        <v>18</v>
      </c>
      <c r="S8" s="56">
        <v>19</v>
      </c>
      <c r="T8" s="56">
        <v>20</v>
      </c>
      <c r="U8" s="56">
        <v>21</v>
      </c>
      <c r="V8" s="56">
        <v>22</v>
      </c>
      <c r="W8" s="55">
        <v>23</v>
      </c>
      <c r="X8" s="55">
        <v>24</v>
      </c>
      <c r="Y8" s="16"/>
      <c r="AC8" s="1448"/>
    </row>
    <row r="9" spans="1:29" s="7" customFormat="1" ht="12.75" customHeight="1">
      <c r="A9" s="1473" t="s">
        <v>598</v>
      </c>
      <c r="B9" s="1473"/>
      <c r="C9" s="1591"/>
      <c r="D9" s="1591"/>
      <c r="E9" s="1473"/>
      <c r="F9" s="1473"/>
      <c r="G9" s="1473"/>
      <c r="H9" s="1473"/>
      <c r="I9" s="1473"/>
      <c r="J9" s="1473"/>
      <c r="K9" s="1473"/>
      <c r="L9" s="1473"/>
      <c r="M9" s="1473"/>
      <c r="N9" s="1473"/>
      <c r="O9" s="1473"/>
      <c r="P9" s="1473"/>
      <c r="Q9" s="1473"/>
      <c r="R9" s="1473"/>
      <c r="S9" s="1473"/>
      <c r="T9" s="1473"/>
      <c r="U9" s="1473"/>
      <c r="V9" s="1473"/>
      <c r="W9" s="1473"/>
      <c r="X9" s="1473"/>
      <c r="Y9" s="5"/>
      <c r="AC9" s="1448"/>
    </row>
    <row r="10" spans="1:29" s="22" customFormat="1" ht="17.25" hidden="1" customHeight="1">
      <c r="A10" s="1479" t="s">
        <v>599</v>
      </c>
      <c r="B10" s="1479"/>
      <c r="C10" s="1479"/>
      <c r="D10" s="1452"/>
      <c r="E10" s="1452"/>
      <c r="F10" s="1452"/>
      <c r="G10" s="1452"/>
      <c r="H10" s="1452"/>
      <c r="I10" s="1452"/>
      <c r="J10" s="1452"/>
      <c r="K10" s="1452"/>
      <c r="L10" s="1452"/>
      <c r="M10" s="1452"/>
      <c r="N10" s="1452"/>
      <c r="O10" s="1452"/>
      <c r="P10" s="1452"/>
      <c r="Q10" s="1452"/>
      <c r="R10" s="1452"/>
      <c r="S10" s="1452"/>
      <c r="T10" s="1452"/>
      <c r="U10" s="1452"/>
      <c r="V10" s="1452"/>
      <c r="W10" s="1452"/>
      <c r="X10" s="1452"/>
      <c r="Y10" s="21"/>
      <c r="AA10" s="23"/>
      <c r="AC10" s="1448"/>
    </row>
    <row r="11" spans="1:29" s="57" customFormat="1" ht="12.75" hidden="1" customHeight="1">
      <c r="A11" s="56">
        <v>1</v>
      </c>
      <c r="B11" s="691" t="s">
        <v>895</v>
      </c>
      <c r="C11" s="52">
        <f>D11+K11+M11+O11+Q11+S11+U11+V11+W11+X11</f>
        <v>350000</v>
      </c>
      <c r="D11" s="51">
        <f>E11+F11+G11+H11+I11</f>
        <v>350000</v>
      </c>
      <c r="E11" s="56">
        <v>350000</v>
      </c>
      <c r="F11" s="56"/>
      <c r="G11" s="56"/>
      <c r="H11" s="56"/>
      <c r="J11" s="56"/>
      <c r="K11" s="96"/>
      <c r="L11" s="96"/>
      <c r="M11" s="96"/>
      <c r="N11" s="96"/>
      <c r="O11" s="96"/>
      <c r="P11" s="96"/>
      <c r="Q11" s="96"/>
      <c r="R11" s="96"/>
      <c r="S11" s="60"/>
      <c r="T11" s="60"/>
      <c r="U11" s="60"/>
      <c r="V11" s="60"/>
      <c r="W11" s="51"/>
      <c r="X11" s="60"/>
      <c r="Y11" s="724" t="s">
        <v>896</v>
      </c>
      <c r="AA11" s="497"/>
    </row>
    <row r="12" spans="1:29" s="57" customFormat="1" ht="12.75" hidden="1" customHeight="1">
      <c r="A12" s="55">
        <f>A11+1</f>
        <v>2</v>
      </c>
      <c r="B12" s="691" t="s">
        <v>897</v>
      </c>
      <c r="C12" s="52">
        <f t="shared" ref="C12:C42" si="0">D12+K12+M12+O12+Q12+S12+U12+V12+W12+X12</f>
        <v>350000</v>
      </c>
      <c r="D12" s="51">
        <f>E12+F12+G12+H12+I12</f>
        <v>350000</v>
      </c>
      <c r="E12" s="56">
        <v>350000</v>
      </c>
      <c r="F12" s="56"/>
      <c r="G12" s="56"/>
      <c r="H12" s="56"/>
      <c r="J12" s="56"/>
      <c r="K12" s="96"/>
      <c r="L12" s="96"/>
      <c r="M12" s="96"/>
      <c r="N12" s="96"/>
      <c r="O12" s="96"/>
      <c r="P12" s="96"/>
      <c r="Q12" s="96"/>
      <c r="R12" s="96"/>
      <c r="S12" s="60"/>
      <c r="T12" s="60"/>
      <c r="U12" s="60"/>
      <c r="V12" s="60"/>
      <c r="W12" s="51"/>
      <c r="X12" s="60"/>
      <c r="Y12" s="724"/>
      <c r="AA12" s="497"/>
    </row>
    <row r="13" spans="1:29" s="57" customFormat="1" ht="12.75" hidden="1" customHeight="1">
      <c r="A13" s="55">
        <f t="shared" ref="A13:A42" si="1">A12+1</f>
        <v>3</v>
      </c>
      <c r="B13" s="692" t="s">
        <v>898</v>
      </c>
      <c r="C13" s="52">
        <f t="shared" si="0"/>
        <v>1050000</v>
      </c>
      <c r="D13" s="51">
        <f>E13+F13+G13+H13+I13</f>
        <v>1050000</v>
      </c>
      <c r="E13" s="55"/>
      <c r="F13" s="56">
        <v>750000</v>
      </c>
      <c r="G13" s="56">
        <v>150000</v>
      </c>
      <c r="H13" s="56">
        <v>150000</v>
      </c>
      <c r="J13" s="56"/>
      <c r="K13" s="98"/>
      <c r="L13" s="99"/>
      <c r="M13" s="99"/>
      <c r="N13" s="99"/>
      <c r="O13" s="99"/>
      <c r="P13" s="99"/>
      <c r="Q13" s="99"/>
      <c r="R13" s="99"/>
      <c r="S13" s="60"/>
      <c r="T13" s="60"/>
      <c r="U13" s="60"/>
      <c r="V13" s="60"/>
      <c r="W13" s="51"/>
      <c r="X13" s="60"/>
      <c r="Y13" s="724"/>
      <c r="AA13" s="497"/>
    </row>
    <row r="14" spans="1:29" s="57" customFormat="1" ht="12.75" hidden="1" customHeight="1">
      <c r="A14" s="55">
        <f t="shared" si="1"/>
        <v>4</v>
      </c>
      <c r="B14" s="692" t="s">
        <v>899</v>
      </c>
      <c r="C14" s="52">
        <f t="shared" si="0"/>
        <v>750000</v>
      </c>
      <c r="D14" s="51">
        <f>E14+F14+G14+H14+I14</f>
        <v>750000</v>
      </c>
      <c r="E14" s="56">
        <v>750000</v>
      </c>
      <c r="F14" s="56"/>
      <c r="G14" s="56"/>
      <c r="H14" s="56"/>
      <c r="J14" s="56"/>
      <c r="K14" s="98"/>
      <c r="L14" s="99"/>
      <c r="M14" s="99"/>
      <c r="N14" s="99"/>
      <c r="O14" s="99"/>
      <c r="P14" s="99"/>
      <c r="Q14" s="99"/>
      <c r="S14" s="60"/>
      <c r="T14" s="60"/>
      <c r="U14" s="60"/>
      <c r="V14" s="60"/>
      <c r="W14" s="51"/>
      <c r="X14" s="60"/>
      <c r="Y14" s="724"/>
      <c r="AA14" s="497"/>
    </row>
    <row r="15" spans="1:29" s="57" customFormat="1" ht="12.75" hidden="1" customHeight="1">
      <c r="A15" s="55">
        <f t="shared" si="1"/>
        <v>5</v>
      </c>
      <c r="B15" s="692" t="s">
        <v>900</v>
      </c>
      <c r="C15" s="52">
        <f t="shared" si="0"/>
        <v>5610000</v>
      </c>
      <c r="D15" s="51">
        <f>E15+F15+G15+H15+I15</f>
        <v>1200000</v>
      </c>
      <c r="E15" s="56">
        <v>450000</v>
      </c>
      <c r="F15" s="56">
        <v>600000</v>
      </c>
      <c r="G15" s="56"/>
      <c r="H15" s="56">
        <v>150000</v>
      </c>
      <c r="J15" s="56"/>
      <c r="K15" s="56"/>
      <c r="L15" s="100">
        <v>1742</v>
      </c>
      <c r="M15" s="101"/>
      <c r="N15" s="101"/>
      <c r="O15" s="101"/>
      <c r="P15" s="725">
        <v>2474</v>
      </c>
      <c r="Q15" s="725">
        <v>4410000</v>
      </c>
      <c r="S15" s="60"/>
      <c r="T15" s="60"/>
      <c r="U15" s="60"/>
      <c r="V15" s="60"/>
      <c r="W15" s="51"/>
      <c r="X15" s="60"/>
      <c r="Y15" s="724"/>
      <c r="AA15" s="497"/>
    </row>
    <row r="16" spans="1:29" s="57" customFormat="1" ht="12.75" hidden="1" customHeight="1">
      <c r="A16" s="55">
        <f t="shared" si="1"/>
        <v>6</v>
      </c>
      <c r="B16" s="692" t="s">
        <v>901</v>
      </c>
      <c r="C16" s="52">
        <f t="shared" si="0"/>
        <v>0</v>
      </c>
      <c r="D16" s="51"/>
      <c r="E16" s="56"/>
      <c r="F16" s="56"/>
      <c r="G16" s="56"/>
      <c r="H16" s="56"/>
      <c r="J16" s="56"/>
      <c r="K16" s="56"/>
      <c r="L16" s="101" t="s">
        <v>902</v>
      </c>
      <c r="N16" s="101"/>
      <c r="O16" s="101"/>
      <c r="P16" s="725"/>
      <c r="Q16" s="725"/>
      <c r="S16" s="60"/>
      <c r="T16" s="60"/>
      <c r="U16" s="60"/>
      <c r="V16" s="60"/>
      <c r="W16" s="51"/>
      <c r="X16" s="60"/>
      <c r="Y16" s="724"/>
      <c r="AA16" s="497"/>
    </row>
    <row r="17" spans="1:29" s="57" customFormat="1" ht="12.75" hidden="1" customHeight="1">
      <c r="A17" s="55">
        <f t="shared" si="1"/>
        <v>7</v>
      </c>
      <c r="B17" s="692" t="s">
        <v>917</v>
      </c>
      <c r="C17" s="52">
        <f t="shared" si="0"/>
        <v>1400000</v>
      </c>
      <c r="D17" s="51">
        <f>E17+F17+G17+H17+I17</f>
        <v>1400000</v>
      </c>
      <c r="E17" s="56">
        <v>450000</v>
      </c>
      <c r="F17" s="56">
        <v>650000</v>
      </c>
      <c r="G17" s="56">
        <v>150000</v>
      </c>
      <c r="H17" s="56">
        <v>150000</v>
      </c>
      <c r="J17" s="56"/>
      <c r="K17" s="98"/>
      <c r="L17" s="99"/>
      <c r="M17" s="99"/>
      <c r="N17" s="99"/>
      <c r="O17" s="99"/>
      <c r="P17" s="99"/>
      <c r="Q17" s="99"/>
      <c r="S17" s="60"/>
      <c r="T17" s="60"/>
      <c r="U17" s="60"/>
      <c r="V17" s="60"/>
      <c r="W17" s="51"/>
      <c r="X17" s="60"/>
      <c r="Y17" s="724"/>
      <c r="AA17" s="497"/>
    </row>
    <row r="18" spans="1:29" s="57" customFormat="1" ht="12.75" hidden="1" customHeight="1">
      <c r="A18" s="55">
        <f t="shared" si="1"/>
        <v>8</v>
      </c>
      <c r="B18" s="692" t="s">
        <v>916</v>
      </c>
      <c r="C18" s="52">
        <f t="shared" si="0"/>
        <v>6446000</v>
      </c>
      <c r="D18" s="51">
        <f>E18+F18+G18+H18+I18</f>
        <v>1520000</v>
      </c>
      <c r="E18" s="56">
        <v>750000</v>
      </c>
      <c r="F18" s="56"/>
      <c r="G18" s="56">
        <v>370000</v>
      </c>
      <c r="H18" s="56">
        <v>400000</v>
      </c>
      <c r="J18" s="56"/>
      <c r="K18" s="55"/>
      <c r="L18" s="101"/>
      <c r="M18" s="101"/>
      <c r="N18" s="104"/>
      <c r="O18" s="101"/>
      <c r="P18" s="101">
        <v>2760</v>
      </c>
      <c r="Q18" s="101">
        <v>4926000</v>
      </c>
      <c r="S18" s="60"/>
      <c r="T18" s="60"/>
      <c r="U18" s="60"/>
      <c r="V18" s="60"/>
      <c r="W18" s="51"/>
      <c r="X18" s="60"/>
      <c r="Y18" s="724"/>
      <c r="AA18" s="497"/>
    </row>
    <row r="19" spans="1:29" s="57" customFormat="1" ht="12.75" hidden="1" customHeight="1">
      <c r="A19" s="55">
        <f t="shared" si="1"/>
        <v>9</v>
      </c>
      <c r="B19" s="692" t="s">
        <v>915</v>
      </c>
      <c r="C19" s="52">
        <f t="shared" si="0"/>
        <v>2320000</v>
      </c>
      <c r="D19" s="51">
        <f>E19+F19+G19+H19+I19</f>
        <v>0</v>
      </c>
      <c r="E19" s="56"/>
      <c r="F19" s="56"/>
      <c r="G19" s="56"/>
      <c r="H19" s="56"/>
      <c r="J19" s="56"/>
      <c r="K19" s="55"/>
      <c r="L19" s="101"/>
      <c r="M19" s="101"/>
      <c r="N19" s="104"/>
      <c r="O19" s="101"/>
      <c r="P19" s="101">
        <v>1300</v>
      </c>
      <c r="Q19" s="101">
        <v>2320000</v>
      </c>
      <c r="S19" s="60"/>
      <c r="T19" s="60"/>
      <c r="U19" s="60"/>
      <c r="V19" s="60"/>
      <c r="W19" s="51"/>
      <c r="X19" s="60"/>
      <c r="Y19" s="724"/>
      <c r="AA19" s="497"/>
    </row>
    <row r="20" spans="1:29" s="726" customFormat="1" ht="12.75" hidden="1" customHeight="1">
      <c r="A20" s="55">
        <f t="shared" si="1"/>
        <v>10</v>
      </c>
      <c r="B20" s="693" t="s">
        <v>914</v>
      </c>
      <c r="C20" s="1089">
        <f t="shared" si="0"/>
        <v>850000</v>
      </c>
      <c r="D20" s="728">
        <f>E20+F20+G20+H20+I20</f>
        <v>850000</v>
      </c>
      <c r="E20" s="109"/>
      <c r="F20" s="109">
        <v>850000</v>
      </c>
      <c r="G20" s="109"/>
      <c r="H20" s="109"/>
      <c r="J20" s="109"/>
      <c r="K20" s="111"/>
      <c r="L20" s="112"/>
      <c r="M20" s="112"/>
      <c r="N20" s="113"/>
      <c r="O20" s="112"/>
      <c r="P20" s="112"/>
      <c r="Q20" s="112"/>
      <c r="S20" s="727"/>
      <c r="T20" s="727"/>
      <c r="U20" s="727"/>
      <c r="V20" s="727"/>
      <c r="W20" s="728"/>
      <c r="X20" s="727"/>
      <c r="Y20" s="1090"/>
      <c r="AA20" s="1091"/>
    </row>
    <row r="21" spans="1:29" s="57" customFormat="1" ht="17.25" hidden="1" customHeight="1">
      <c r="A21" s="55">
        <f t="shared" si="1"/>
        <v>11</v>
      </c>
      <c r="B21" s="694" t="s">
        <v>600</v>
      </c>
      <c r="C21" s="52">
        <f t="shared" si="0"/>
        <v>5612874.1399999997</v>
      </c>
      <c r="D21" s="51">
        <f>SUM(E21:I21)</f>
        <v>5612874.1399999997</v>
      </c>
      <c r="E21" s="51"/>
      <c r="F21" s="51">
        <v>5612874.1399999997</v>
      </c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496"/>
      <c r="Z21" s="497"/>
      <c r="AA21" s="497"/>
      <c r="AC21" s="1061"/>
    </row>
    <row r="22" spans="1:29" s="57" customFormat="1" ht="17.25" hidden="1" customHeight="1">
      <c r="A22" s="55">
        <f t="shared" si="1"/>
        <v>12</v>
      </c>
      <c r="B22" s="695" t="s">
        <v>680</v>
      </c>
      <c r="C22" s="52">
        <f t="shared" si="0"/>
        <v>8867047.4600000009</v>
      </c>
      <c r="D22" s="51">
        <f>SUM(E22:I22)</f>
        <v>4498295.7</v>
      </c>
      <c r="E22" s="51">
        <v>1499761.12</v>
      </c>
      <c r="F22" s="51">
        <v>1940087.56</v>
      </c>
      <c r="G22" s="51">
        <v>385402.16</v>
      </c>
      <c r="H22" s="51">
        <v>473161.12</v>
      </c>
      <c r="I22" s="51">
        <v>199883.74</v>
      </c>
      <c r="J22" s="51"/>
      <c r="K22" s="51"/>
      <c r="L22" s="51"/>
      <c r="M22" s="51"/>
      <c r="N22" s="51"/>
      <c r="O22" s="51"/>
      <c r="P22" s="51"/>
      <c r="Q22" s="51">
        <v>4368751.76</v>
      </c>
      <c r="R22" s="51"/>
      <c r="S22" s="51"/>
      <c r="T22" s="51"/>
      <c r="U22" s="51"/>
      <c r="V22" s="51"/>
      <c r="W22" s="51"/>
      <c r="X22" s="51"/>
      <c r="Y22" s="496"/>
      <c r="Z22" s="497"/>
      <c r="AA22" s="497"/>
      <c r="AC22" s="1061"/>
    </row>
    <row r="23" spans="1:29" s="57" customFormat="1" ht="12.75" hidden="1" customHeight="1">
      <c r="A23" s="55">
        <f t="shared" si="1"/>
        <v>13</v>
      </c>
      <c r="B23" s="692" t="s">
        <v>913</v>
      </c>
      <c r="C23" s="52">
        <f t="shared" si="0"/>
        <v>400000</v>
      </c>
      <c r="D23" s="51">
        <f t="shared" ref="D23:D29" si="2">E23+F23+G23+H23+I23</f>
        <v>400000</v>
      </c>
      <c r="E23" s="56">
        <v>400000</v>
      </c>
      <c r="F23" s="56"/>
      <c r="G23" s="56"/>
      <c r="H23" s="56"/>
      <c r="J23" s="56"/>
      <c r="K23" s="55"/>
      <c r="L23" s="101"/>
      <c r="M23" s="101"/>
      <c r="N23" s="104"/>
      <c r="O23" s="101"/>
      <c r="P23" s="101"/>
      <c r="Q23" s="101"/>
      <c r="S23" s="60"/>
      <c r="T23" s="60"/>
      <c r="U23" s="60"/>
      <c r="V23" s="60"/>
      <c r="W23" s="51"/>
      <c r="X23" s="60"/>
      <c r="Y23" s="724"/>
      <c r="AA23" s="497"/>
    </row>
    <row r="24" spans="1:29" s="57" customFormat="1" ht="12.75" hidden="1" customHeight="1">
      <c r="A24" s="55">
        <f t="shared" si="1"/>
        <v>14</v>
      </c>
      <c r="B24" s="692" t="s">
        <v>912</v>
      </c>
      <c r="C24" s="52">
        <f t="shared" si="0"/>
        <v>3500000</v>
      </c>
      <c r="D24" s="51">
        <f t="shared" si="2"/>
        <v>350000</v>
      </c>
      <c r="E24" s="56">
        <v>350000</v>
      </c>
      <c r="F24" s="56"/>
      <c r="G24" s="56"/>
      <c r="H24" s="56"/>
      <c r="J24" s="56"/>
      <c r="K24" s="55"/>
      <c r="L24" s="101"/>
      <c r="M24" s="101"/>
      <c r="N24" s="104"/>
      <c r="O24" s="101"/>
      <c r="P24" s="101">
        <v>1764</v>
      </c>
      <c r="Q24" s="101">
        <v>3150000</v>
      </c>
      <c r="S24" s="60"/>
      <c r="T24" s="60"/>
      <c r="U24" s="60"/>
      <c r="V24" s="60"/>
      <c r="W24" s="51"/>
      <c r="X24" s="60"/>
      <c r="Y24" s="724"/>
      <c r="AA24" s="497"/>
    </row>
    <row r="25" spans="1:29" s="57" customFormat="1" ht="12.75" hidden="1" customHeight="1">
      <c r="A25" s="55">
        <f t="shared" si="1"/>
        <v>15</v>
      </c>
      <c r="B25" s="692" t="s">
        <v>911</v>
      </c>
      <c r="C25" s="52">
        <f t="shared" si="0"/>
        <v>2130000</v>
      </c>
      <c r="D25" s="51">
        <f t="shared" si="2"/>
        <v>0</v>
      </c>
      <c r="E25" s="56"/>
      <c r="F25" s="56"/>
      <c r="G25" s="56"/>
      <c r="H25" s="56"/>
      <c r="J25" s="56"/>
      <c r="K25" s="55"/>
      <c r="L25" s="101">
        <v>1433</v>
      </c>
      <c r="M25" s="101">
        <v>2130000</v>
      </c>
      <c r="N25" s="104"/>
      <c r="O25" s="101"/>
      <c r="P25" s="101"/>
      <c r="Q25" s="101"/>
      <c r="S25" s="60"/>
      <c r="T25" s="60"/>
      <c r="U25" s="60"/>
      <c r="V25" s="60"/>
      <c r="W25" s="51"/>
      <c r="X25" s="60"/>
      <c r="Y25" s="724"/>
      <c r="AA25" s="497"/>
    </row>
    <row r="26" spans="1:29" s="57" customFormat="1" ht="12.75" hidden="1" customHeight="1">
      <c r="A26" s="55">
        <f t="shared" si="1"/>
        <v>16</v>
      </c>
      <c r="B26" s="692" t="s">
        <v>910</v>
      </c>
      <c r="C26" s="52">
        <f t="shared" si="0"/>
        <v>400000</v>
      </c>
      <c r="D26" s="51">
        <f t="shared" si="2"/>
        <v>400000</v>
      </c>
      <c r="E26" s="56">
        <v>400000</v>
      </c>
      <c r="F26" s="56"/>
      <c r="G26" s="56"/>
      <c r="H26" s="56"/>
      <c r="J26" s="56"/>
      <c r="K26" s="55"/>
      <c r="L26" s="101"/>
      <c r="M26" s="101"/>
      <c r="N26" s="104"/>
      <c r="O26" s="101"/>
      <c r="P26" s="101"/>
      <c r="Q26" s="101"/>
      <c r="S26" s="60"/>
      <c r="T26" s="60"/>
      <c r="U26" s="60"/>
      <c r="V26" s="60"/>
      <c r="W26" s="51"/>
      <c r="X26" s="60"/>
      <c r="Y26" s="724"/>
      <c r="AA26" s="497"/>
    </row>
    <row r="27" spans="1:29" s="57" customFormat="1" ht="12.75" hidden="1" customHeight="1">
      <c r="A27" s="55">
        <f t="shared" si="1"/>
        <v>17</v>
      </c>
      <c r="B27" s="692" t="s">
        <v>909</v>
      </c>
      <c r="C27" s="52">
        <f t="shared" si="0"/>
        <v>2120000</v>
      </c>
      <c r="D27" s="51">
        <f t="shared" si="2"/>
        <v>0</v>
      </c>
      <c r="E27" s="56"/>
      <c r="F27" s="56"/>
      <c r="G27" s="56"/>
      <c r="H27" s="56"/>
      <c r="J27" s="56"/>
      <c r="K27" s="55"/>
      <c r="L27" s="101">
        <v>1405</v>
      </c>
      <c r="M27" s="101">
        <v>2120000</v>
      </c>
      <c r="N27" s="104"/>
      <c r="O27" s="101"/>
      <c r="P27" s="101"/>
      <c r="Q27" s="101"/>
      <c r="S27" s="60"/>
      <c r="T27" s="60"/>
      <c r="U27" s="60"/>
      <c r="V27" s="60"/>
      <c r="W27" s="51"/>
      <c r="X27" s="60"/>
      <c r="Y27" s="724"/>
      <c r="AA27" s="497"/>
    </row>
    <row r="28" spans="1:29" s="57" customFormat="1" ht="12.75" hidden="1" customHeight="1">
      <c r="A28" s="55">
        <f t="shared" si="1"/>
        <v>18</v>
      </c>
      <c r="B28" s="692" t="s">
        <v>908</v>
      </c>
      <c r="C28" s="52">
        <f t="shared" si="0"/>
        <v>400000</v>
      </c>
      <c r="D28" s="51">
        <f t="shared" si="2"/>
        <v>400000</v>
      </c>
      <c r="E28" s="56">
        <v>400000</v>
      </c>
      <c r="F28" s="56"/>
      <c r="G28" s="56"/>
      <c r="H28" s="56"/>
      <c r="J28" s="56"/>
      <c r="K28" s="55"/>
      <c r="L28" s="101"/>
      <c r="M28" s="101"/>
      <c r="N28" s="104"/>
      <c r="O28" s="101"/>
      <c r="P28" s="101"/>
      <c r="Q28" s="101"/>
      <c r="S28" s="60"/>
      <c r="T28" s="60"/>
      <c r="U28" s="60"/>
      <c r="V28" s="60"/>
      <c r="W28" s="51"/>
      <c r="X28" s="60"/>
      <c r="Y28" s="724"/>
      <c r="AA28" s="497"/>
    </row>
    <row r="29" spans="1:29" s="57" customFormat="1" ht="12.75" hidden="1" customHeight="1">
      <c r="A29" s="55">
        <f t="shared" si="1"/>
        <v>19</v>
      </c>
      <c r="B29" s="692" t="s">
        <v>907</v>
      </c>
      <c r="C29" s="52">
        <f t="shared" si="0"/>
        <v>400000</v>
      </c>
      <c r="D29" s="51">
        <f t="shared" si="2"/>
        <v>400000</v>
      </c>
      <c r="E29" s="56">
        <v>400000</v>
      </c>
      <c r="F29" s="56"/>
      <c r="G29" s="56"/>
      <c r="H29" s="56"/>
      <c r="J29" s="56"/>
      <c r="K29" s="55"/>
      <c r="L29" s="101"/>
      <c r="M29" s="101"/>
      <c r="N29" s="104"/>
      <c r="O29" s="101"/>
      <c r="P29" s="101"/>
      <c r="Q29" s="101"/>
      <c r="S29" s="60"/>
      <c r="T29" s="60"/>
      <c r="U29" s="60"/>
      <c r="V29" s="60"/>
      <c r="W29" s="51"/>
      <c r="X29" s="60"/>
      <c r="Y29" s="724"/>
      <c r="AA29" s="497"/>
    </row>
    <row r="30" spans="1:29" s="57" customFormat="1" ht="17.25" hidden="1" customHeight="1">
      <c r="A30" s="55">
        <f t="shared" si="1"/>
        <v>20</v>
      </c>
      <c r="B30" s="695" t="s">
        <v>679</v>
      </c>
      <c r="C30" s="52">
        <f t="shared" si="0"/>
        <v>14749138.42</v>
      </c>
      <c r="D30" s="51">
        <f>SUM(E30:I30)</f>
        <v>0</v>
      </c>
      <c r="E30" s="51"/>
      <c r="F30" s="51"/>
      <c r="G30" s="51"/>
      <c r="H30" s="51"/>
      <c r="I30" s="51"/>
      <c r="J30" s="51"/>
      <c r="K30" s="51"/>
      <c r="L30" s="51"/>
      <c r="M30" s="51">
        <v>6608361.0800000001</v>
      </c>
      <c r="N30" s="51"/>
      <c r="O30" s="51"/>
      <c r="P30" s="51"/>
      <c r="Q30" s="51">
        <v>8140777.3399999999</v>
      </c>
      <c r="R30" s="51"/>
      <c r="S30" s="51"/>
      <c r="T30" s="51"/>
      <c r="U30" s="51"/>
      <c r="V30" s="51"/>
      <c r="W30" s="51"/>
      <c r="X30" s="51"/>
      <c r="Y30" s="496"/>
      <c r="Z30" s="497"/>
      <c r="AA30" s="497"/>
      <c r="AC30" s="1061"/>
    </row>
    <row r="31" spans="1:29" s="57" customFormat="1" ht="12.75" hidden="1" customHeight="1">
      <c r="A31" s="55">
        <f t="shared" si="1"/>
        <v>21</v>
      </c>
      <c r="B31" s="692" t="s">
        <v>906</v>
      </c>
      <c r="C31" s="52">
        <f t="shared" si="0"/>
        <v>350000</v>
      </c>
      <c r="D31" s="51">
        <f>E31+F31+G31+H31+I31</f>
        <v>350000</v>
      </c>
      <c r="E31" s="56">
        <v>350000</v>
      </c>
      <c r="F31" s="56"/>
      <c r="G31" s="56"/>
      <c r="H31" s="56"/>
      <c r="J31" s="56"/>
      <c r="K31" s="55"/>
      <c r="L31" s="101"/>
      <c r="M31" s="101"/>
      <c r="N31" s="104"/>
      <c r="O31" s="101"/>
      <c r="P31" s="101"/>
      <c r="Q31" s="101"/>
      <c r="S31" s="60"/>
      <c r="T31" s="60"/>
      <c r="U31" s="60"/>
      <c r="V31" s="60"/>
      <c r="W31" s="51"/>
      <c r="X31" s="60"/>
      <c r="Y31" s="724"/>
      <c r="AA31" s="497"/>
    </row>
    <row r="32" spans="1:29" s="57" customFormat="1" ht="12.75" hidden="1" customHeight="1">
      <c r="A32" s="55">
        <f t="shared" si="1"/>
        <v>22</v>
      </c>
      <c r="B32" s="692" t="s">
        <v>905</v>
      </c>
      <c r="C32" s="52">
        <f t="shared" si="0"/>
        <v>350000</v>
      </c>
      <c r="D32" s="51">
        <f>E32+F32+G32+H32+I32</f>
        <v>350000</v>
      </c>
      <c r="E32" s="56">
        <v>350000</v>
      </c>
      <c r="F32" s="56"/>
      <c r="G32" s="56"/>
      <c r="H32" s="56"/>
      <c r="J32" s="56"/>
      <c r="K32" s="55"/>
      <c r="L32" s="101"/>
      <c r="M32" s="101"/>
      <c r="N32" s="104"/>
      <c r="O32" s="101"/>
      <c r="P32" s="101"/>
      <c r="Q32" s="101"/>
      <c r="S32" s="60"/>
      <c r="T32" s="60"/>
      <c r="U32" s="60"/>
      <c r="V32" s="60"/>
      <c r="W32" s="51"/>
      <c r="X32" s="60"/>
      <c r="Y32" s="724"/>
      <c r="AA32" s="497"/>
    </row>
    <row r="33" spans="1:31" s="57" customFormat="1" ht="12.75" hidden="1" customHeight="1">
      <c r="A33" s="55">
        <f>A32+1</f>
        <v>23</v>
      </c>
      <c r="B33" s="692" t="s">
        <v>904</v>
      </c>
      <c r="C33" s="52">
        <f t="shared" si="0"/>
        <v>350000</v>
      </c>
      <c r="D33" s="51">
        <f>E33+F33+G33+H33+I33</f>
        <v>350000</v>
      </c>
      <c r="E33" s="56">
        <v>350000</v>
      </c>
      <c r="F33" s="56"/>
      <c r="G33" s="56"/>
      <c r="H33" s="56"/>
      <c r="J33" s="56"/>
      <c r="K33" s="55"/>
      <c r="L33" s="101"/>
      <c r="M33" s="101"/>
      <c r="N33" s="104"/>
      <c r="O33" s="101"/>
      <c r="P33" s="101"/>
      <c r="Q33" s="101"/>
      <c r="S33" s="60"/>
      <c r="T33" s="60"/>
      <c r="U33" s="60"/>
      <c r="V33" s="60"/>
      <c r="W33" s="51"/>
      <c r="X33" s="60"/>
      <c r="Y33" s="724"/>
      <c r="AA33" s="497"/>
    </row>
    <row r="34" spans="1:31" s="57" customFormat="1" ht="12.75" hidden="1" customHeight="1">
      <c r="A34" s="55">
        <f t="shared" si="1"/>
        <v>24</v>
      </c>
      <c r="B34" s="692" t="s">
        <v>903</v>
      </c>
      <c r="C34" s="52">
        <f t="shared" si="0"/>
        <v>2035000</v>
      </c>
      <c r="D34" s="51">
        <f>E34+F34+G34+H34+I34</f>
        <v>0</v>
      </c>
      <c r="E34" s="56"/>
      <c r="F34" s="56"/>
      <c r="G34" s="56"/>
      <c r="H34" s="56"/>
      <c r="J34" s="56"/>
      <c r="K34" s="55"/>
      <c r="L34" s="101">
        <v>1345</v>
      </c>
      <c r="M34" s="101">
        <v>2035000</v>
      </c>
      <c r="N34" s="104"/>
      <c r="O34" s="101"/>
      <c r="P34" s="101"/>
      <c r="Q34" s="101"/>
      <c r="S34" s="60"/>
      <c r="T34" s="60"/>
      <c r="U34" s="60"/>
      <c r="V34" s="60"/>
      <c r="W34" s="51"/>
      <c r="X34" s="60"/>
      <c r="Y34" s="724"/>
      <c r="AA34" s="497"/>
    </row>
    <row r="35" spans="1:31" s="57" customFormat="1" ht="17.25" hidden="1" customHeight="1">
      <c r="A35" s="55">
        <f t="shared" si="1"/>
        <v>25</v>
      </c>
      <c r="B35" s="695" t="s">
        <v>653</v>
      </c>
      <c r="C35" s="52">
        <f t="shared" si="0"/>
        <v>7599756.96</v>
      </c>
      <c r="D35" s="51">
        <f t="shared" ref="D35:D42" si="3">SUM(E35:I35)</f>
        <v>7599756.96</v>
      </c>
      <c r="E35" s="51"/>
      <c r="F35" s="51">
        <v>4933335.74</v>
      </c>
      <c r="G35" s="51">
        <v>780791.84</v>
      </c>
      <c r="H35" s="51">
        <v>1241335.22</v>
      </c>
      <c r="I35" s="51">
        <v>644294.16</v>
      </c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496"/>
      <c r="Z35" s="497"/>
      <c r="AA35" s="497"/>
      <c r="AC35" s="1061"/>
    </row>
    <row r="36" spans="1:31" s="57" customFormat="1" ht="17.25" hidden="1" customHeight="1">
      <c r="A36" s="55">
        <f t="shared" si="1"/>
        <v>26</v>
      </c>
      <c r="B36" s="695" t="s">
        <v>677</v>
      </c>
      <c r="C36" s="52">
        <f t="shared" si="0"/>
        <v>20849101.399999999</v>
      </c>
      <c r="D36" s="51">
        <f t="shared" si="3"/>
        <v>7820381.5600000005</v>
      </c>
      <c r="E36" s="51">
        <v>2435145.94</v>
      </c>
      <c r="F36" s="51">
        <v>3934167.2</v>
      </c>
      <c r="G36" s="51">
        <v>412823</v>
      </c>
      <c r="H36" s="51">
        <v>604316.93999999994</v>
      </c>
      <c r="I36" s="51">
        <v>433928.48</v>
      </c>
      <c r="J36" s="51"/>
      <c r="K36" s="51"/>
      <c r="L36" s="51"/>
      <c r="M36" s="51"/>
      <c r="N36" s="51"/>
      <c r="O36" s="51"/>
      <c r="P36" s="51"/>
      <c r="Q36" s="51">
        <v>13028719.84</v>
      </c>
      <c r="R36" s="51"/>
      <c r="S36" s="51"/>
      <c r="T36" s="51"/>
      <c r="U36" s="51"/>
      <c r="V36" s="51"/>
      <c r="W36" s="51"/>
      <c r="X36" s="51"/>
      <c r="Y36" s="496"/>
      <c r="Z36" s="497"/>
      <c r="AA36" s="497"/>
      <c r="AC36" s="1061"/>
    </row>
    <row r="37" spans="1:31" s="57" customFormat="1" ht="17.25" hidden="1" customHeight="1">
      <c r="A37" s="55">
        <f t="shared" si="1"/>
        <v>27</v>
      </c>
      <c r="B37" s="696" t="s">
        <v>601</v>
      </c>
      <c r="C37" s="52">
        <f t="shared" si="0"/>
        <v>12149914.84</v>
      </c>
      <c r="D37" s="51">
        <f t="shared" si="3"/>
        <v>0</v>
      </c>
      <c r="E37" s="51"/>
      <c r="F37" s="51"/>
      <c r="G37" s="51"/>
      <c r="H37" s="51"/>
      <c r="I37" s="51"/>
      <c r="J37" s="51"/>
      <c r="K37" s="51"/>
      <c r="L37" s="51"/>
      <c r="M37" s="51">
        <v>4771023.2</v>
      </c>
      <c r="N37" s="51"/>
      <c r="O37" s="51"/>
      <c r="P37" s="51"/>
      <c r="Q37" s="51">
        <v>7378891.6399999997</v>
      </c>
      <c r="R37" s="51"/>
      <c r="S37" s="51"/>
      <c r="T37" s="51"/>
      <c r="U37" s="51"/>
      <c r="V37" s="51"/>
      <c r="W37" s="51"/>
      <c r="X37" s="51"/>
      <c r="Y37" s="496"/>
      <c r="Z37" s="497"/>
      <c r="AA37" s="497"/>
      <c r="AC37" s="1061"/>
    </row>
    <row r="38" spans="1:31" s="57" customFormat="1" ht="17.25" hidden="1" customHeight="1">
      <c r="A38" s="55">
        <f t="shared" si="1"/>
        <v>28</v>
      </c>
      <c r="B38" s="696" t="s">
        <v>602</v>
      </c>
      <c r="C38" s="52">
        <f t="shared" si="0"/>
        <v>12084029.539999999</v>
      </c>
      <c r="D38" s="51">
        <f t="shared" si="3"/>
        <v>0</v>
      </c>
      <c r="E38" s="51"/>
      <c r="F38" s="51"/>
      <c r="G38" s="51"/>
      <c r="H38" s="51"/>
      <c r="I38" s="51"/>
      <c r="J38" s="51"/>
      <c r="K38" s="51"/>
      <c r="L38" s="51"/>
      <c r="M38" s="51">
        <v>4771023.2</v>
      </c>
      <c r="N38" s="51"/>
      <c r="O38" s="51"/>
      <c r="P38" s="51"/>
      <c r="Q38" s="51">
        <v>7313006.3399999999</v>
      </c>
      <c r="R38" s="51"/>
      <c r="S38" s="51"/>
      <c r="T38" s="51"/>
      <c r="U38" s="51"/>
      <c r="V38" s="51"/>
      <c r="W38" s="51"/>
      <c r="X38" s="51"/>
      <c r="Y38" s="496"/>
      <c r="Z38" s="497"/>
      <c r="AA38" s="497"/>
      <c r="AC38" s="1061"/>
    </row>
    <row r="39" spans="1:31" s="57" customFormat="1" ht="17.25" hidden="1" customHeight="1">
      <c r="A39" s="55">
        <f t="shared" si="1"/>
        <v>29</v>
      </c>
      <c r="B39" s="695" t="s">
        <v>684</v>
      </c>
      <c r="C39" s="52">
        <f t="shared" si="0"/>
        <v>69049639.919999987</v>
      </c>
      <c r="D39" s="51">
        <f t="shared" si="3"/>
        <v>13934393.439999999</v>
      </c>
      <c r="E39" s="51">
        <v>3510779.66</v>
      </c>
      <c r="F39" s="51">
        <v>7676506.5199999996</v>
      </c>
      <c r="G39" s="51">
        <v>1108392.8799999999</v>
      </c>
      <c r="H39" s="51">
        <v>1232013.22</v>
      </c>
      <c r="I39" s="51">
        <v>406701.16</v>
      </c>
      <c r="J39" s="51"/>
      <c r="K39" s="51"/>
      <c r="L39" s="51"/>
      <c r="M39" s="51"/>
      <c r="N39" s="51"/>
      <c r="O39" s="51">
        <v>14156600.42</v>
      </c>
      <c r="P39" s="51"/>
      <c r="Q39" s="51">
        <v>13609340.02</v>
      </c>
      <c r="R39" s="51"/>
      <c r="S39" s="92">
        <v>27349306.039999999</v>
      </c>
      <c r="T39" s="51"/>
      <c r="U39" s="51"/>
      <c r="V39" s="51"/>
      <c r="W39" s="51"/>
      <c r="X39" s="51"/>
      <c r="Y39" s="496"/>
      <c r="Z39" s="497"/>
      <c r="AA39" s="497"/>
      <c r="AB39" s="497"/>
      <c r="AC39" s="1061"/>
    </row>
    <row r="40" spans="1:31" s="57" customFormat="1" ht="17.25" hidden="1" customHeight="1">
      <c r="A40" s="55">
        <f t="shared" si="1"/>
        <v>30</v>
      </c>
      <c r="B40" s="695" t="s">
        <v>603</v>
      </c>
      <c r="C40" s="52">
        <f t="shared" si="0"/>
        <v>3948331.92</v>
      </c>
      <c r="D40" s="51">
        <f t="shared" si="3"/>
        <v>0</v>
      </c>
      <c r="E40" s="51"/>
      <c r="F40" s="51"/>
      <c r="G40" s="51"/>
      <c r="H40" s="51"/>
      <c r="I40" s="51"/>
      <c r="J40" s="51"/>
      <c r="K40" s="51"/>
      <c r="L40" s="51"/>
      <c r="M40" s="51">
        <v>3948331.92</v>
      </c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496"/>
      <c r="Z40" s="497"/>
      <c r="AA40" s="497"/>
      <c r="AC40" s="1061"/>
    </row>
    <row r="41" spans="1:31" s="57" customFormat="1" ht="17.25" hidden="1" customHeight="1">
      <c r="A41" s="55">
        <f t="shared" si="1"/>
        <v>31</v>
      </c>
      <c r="B41" s="695" t="s">
        <v>604</v>
      </c>
      <c r="C41" s="52">
        <f t="shared" si="0"/>
        <v>1976647.5</v>
      </c>
      <c r="D41" s="51">
        <f t="shared" si="3"/>
        <v>1976647.5</v>
      </c>
      <c r="E41" s="51"/>
      <c r="F41" s="51">
        <v>1976647.5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496"/>
      <c r="Z41" s="497"/>
      <c r="AA41" s="497"/>
      <c r="AC41" s="1061"/>
    </row>
    <row r="42" spans="1:31" s="57" customFormat="1" ht="17.25" hidden="1" customHeight="1">
      <c r="A42" s="55">
        <f t="shared" si="1"/>
        <v>32</v>
      </c>
      <c r="B42" s="695" t="s">
        <v>685</v>
      </c>
      <c r="C42" s="52">
        <f t="shared" si="0"/>
        <v>23630519.110000003</v>
      </c>
      <c r="D42" s="51">
        <f t="shared" si="3"/>
        <v>10863456.01</v>
      </c>
      <c r="E42" s="51">
        <v>2610605.19</v>
      </c>
      <c r="F42" s="51">
        <v>5996389.9199999999</v>
      </c>
      <c r="G42" s="51">
        <v>867427.44</v>
      </c>
      <c r="H42" s="51">
        <v>1048510.24</v>
      </c>
      <c r="I42" s="51">
        <v>340523.22</v>
      </c>
      <c r="J42" s="51"/>
      <c r="K42" s="51"/>
      <c r="L42" s="51"/>
      <c r="M42" s="51"/>
      <c r="N42" s="51"/>
      <c r="O42" s="51">
        <v>3562572.22</v>
      </c>
      <c r="P42" s="51"/>
      <c r="Q42" s="51">
        <v>6367701.2599999998</v>
      </c>
      <c r="R42" s="51"/>
      <c r="S42" s="51">
        <v>2836789.62</v>
      </c>
      <c r="T42" s="51"/>
      <c r="U42" s="51"/>
      <c r="V42" s="51"/>
      <c r="W42" s="51"/>
      <c r="X42" s="51"/>
      <c r="Y42" s="496"/>
      <c r="Z42" s="497"/>
      <c r="AA42" s="497"/>
      <c r="AB42" s="497"/>
      <c r="AC42" s="1061"/>
    </row>
    <row r="43" spans="1:31" s="7" customFormat="1" ht="17.25" hidden="1" customHeight="1">
      <c r="A43" s="1475" t="s">
        <v>518</v>
      </c>
      <c r="B43" s="1475"/>
      <c r="C43" s="52">
        <f t="shared" ref="C43:X43" si="4">SUM(C22:C42)</f>
        <v>187339127.06999999</v>
      </c>
      <c r="D43" s="52">
        <f t="shared" si="4"/>
        <v>49692931.169999994</v>
      </c>
      <c r="E43" s="52">
        <f t="shared" si="4"/>
        <v>13056291.91</v>
      </c>
      <c r="F43" s="52">
        <f t="shared" si="4"/>
        <v>26457134.439999998</v>
      </c>
      <c r="G43" s="52">
        <f t="shared" si="4"/>
        <v>3554837.32</v>
      </c>
      <c r="H43" s="52">
        <f t="shared" si="4"/>
        <v>4599336.74</v>
      </c>
      <c r="I43" s="52">
        <f t="shared" si="4"/>
        <v>2025330.7599999998</v>
      </c>
      <c r="J43" s="52">
        <f t="shared" si="4"/>
        <v>0</v>
      </c>
      <c r="K43" s="52">
        <f t="shared" si="4"/>
        <v>0</v>
      </c>
      <c r="L43" s="52">
        <f t="shared" si="4"/>
        <v>4183</v>
      </c>
      <c r="M43" s="52">
        <f t="shared" si="4"/>
        <v>26383739.399999999</v>
      </c>
      <c r="N43" s="52">
        <f t="shared" si="4"/>
        <v>0</v>
      </c>
      <c r="O43" s="52">
        <f t="shared" si="4"/>
        <v>17719172.640000001</v>
      </c>
      <c r="P43" s="52">
        <f t="shared" si="4"/>
        <v>1764</v>
      </c>
      <c r="Q43" s="52">
        <f t="shared" si="4"/>
        <v>63357188.199999996</v>
      </c>
      <c r="R43" s="52">
        <f t="shared" si="4"/>
        <v>0</v>
      </c>
      <c r="S43" s="52">
        <f t="shared" si="4"/>
        <v>30186095.66</v>
      </c>
      <c r="T43" s="52">
        <f t="shared" si="4"/>
        <v>0</v>
      </c>
      <c r="U43" s="52">
        <f t="shared" si="4"/>
        <v>0</v>
      </c>
      <c r="V43" s="52">
        <f t="shared" si="4"/>
        <v>0</v>
      </c>
      <c r="W43" s="52">
        <f t="shared" si="4"/>
        <v>0</v>
      </c>
      <c r="X43" s="52">
        <f t="shared" si="4"/>
        <v>0</v>
      </c>
      <c r="Y43" s="9"/>
      <c r="Z43" s="8"/>
      <c r="AA43" s="8"/>
      <c r="AB43" s="8"/>
      <c r="AC43" s="28"/>
      <c r="AE43" s="28"/>
    </row>
    <row r="44" spans="1:31" s="7" customFormat="1" ht="12.75" hidden="1" customHeight="1">
      <c r="A44" s="1481" t="s">
        <v>918</v>
      </c>
      <c r="B44" s="1481"/>
      <c r="C44" s="1481"/>
      <c r="D44" s="1452"/>
      <c r="E44" s="1452"/>
      <c r="F44" s="1452"/>
      <c r="G44" s="1452"/>
      <c r="H44" s="1452"/>
      <c r="I44" s="1452"/>
      <c r="J44" s="1452"/>
      <c r="K44" s="1452"/>
      <c r="L44" s="1452"/>
      <c r="M44" s="1452"/>
      <c r="N44" s="1452"/>
      <c r="O44" s="1452"/>
      <c r="P44" s="1452"/>
      <c r="Q44" s="1452"/>
      <c r="R44" s="1452"/>
      <c r="S44" s="1452"/>
      <c r="T44" s="1452"/>
      <c r="U44" s="1452"/>
      <c r="V44" s="1452"/>
      <c r="W44" s="1452"/>
      <c r="X44" s="1452"/>
      <c r="Y44" s="9"/>
      <c r="Z44" s="8"/>
      <c r="AA44" s="8"/>
    </row>
    <row r="45" spans="1:31" s="7" customFormat="1" hidden="1">
      <c r="A45" s="687">
        <f>A42+1</f>
        <v>33</v>
      </c>
      <c r="B45" s="905" t="s">
        <v>919</v>
      </c>
      <c r="C45" s="52">
        <f>D45+K45+M45+O45+Q45+S45+U45+V45+W45+X45</f>
        <v>0</v>
      </c>
      <c r="D45" s="285">
        <f>E45+F45+G45+H45+I45</f>
        <v>0</v>
      </c>
      <c r="E45" s="333"/>
      <c r="F45" s="333"/>
      <c r="G45" s="333"/>
      <c r="H45" s="333"/>
      <c r="I45" s="333"/>
      <c r="J45" s="51"/>
      <c r="K45" s="51"/>
      <c r="L45" s="51"/>
      <c r="M45" s="51"/>
      <c r="N45" s="51"/>
      <c r="O45" s="51"/>
      <c r="P45" s="333"/>
      <c r="Q45" s="333"/>
      <c r="R45" s="51"/>
      <c r="S45" s="51"/>
      <c r="T45" s="51"/>
      <c r="U45" s="51"/>
      <c r="V45" s="51"/>
      <c r="W45" s="51"/>
      <c r="X45" s="51"/>
      <c r="Y45" s="21" t="s">
        <v>920</v>
      </c>
      <c r="Z45" s="8"/>
      <c r="AA45" s="8"/>
      <c r="AB45" s="8"/>
    </row>
    <row r="46" spans="1:31" s="7" customFormat="1" hidden="1">
      <c r="A46" s="688">
        <f>A45+1</f>
        <v>34</v>
      </c>
      <c r="B46" s="905" t="s">
        <v>921</v>
      </c>
      <c r="C46" s="52">
        <f>D46+K46+M46+O46+Q46+S46+U46+V46+W46+X46</f>
        <v>0</v>
      </c>
      <c r="D46" s="285"/>
      <c r="E46" s="333"/>
      <c r="F46" s="333"/>
      <c r="G46" s="333"/>
      <c r="H46" s="333"/>
      <c r="I46" s="333"/>
      <c r="J46" s="51"/>
      <c r="K46" s="51"/>
      <c r="L46" s="51"/>
      <c r="M46" s="51"/>
      <c r="N46" s="51"/>
      <c r="O46" s="51"/>
      <c r="P46" s="333"/>
      <c r="Q46" s="333"/>
      <c r="R46" s="51"/>
      <c r="S46" s="51"/>
      <c r="T46" s="51"/>
      <c r="U46" s="51"/>
      <c r="V46" s="51"/>
      <c r="W46" s="51"/>
      <c r="X46" s="51"/>
      <c r="Y46" s="21" t="s">
        <v>920</v>
      </c>
      <c r="Z46" s="8"/>
      <c r="AA46" s="8"/>
      <c r="AB46" s="8"/>
    </row>
    <row r="47" spans="1:31" s="7" customFormat="1" hidden="1">
      <c r="A47" s="688">
        <f>A46+1</f>
        <v>35</v>
      </c>
      <c r="B47" s="905" t="s">
        <v>922</v>
      </c>
      <c r="C47" s="52">
        <f>D47+K47+M47+O47+Q47+S47+U47+V47+W47+X47</f>
        <v>0</v>
      </c>
      <c r="D47" s="285"/>
      <c r="E47" s="333"/>
      <c r="F47" s="333"/>
      <c r="G47" s="333"/>
      <c r="H47" s="333"/>
      <c r="I47" s="333"/>
      <c r="J47" s="51"/>
      <c r="K47" s="51"/>
      <c r="L47" s="51"/>
      <c r="M47" s="51"/>
      <c r="N47" s="51"/>
      <c r="O47" s="51"/>
      <c r="P47" s="333"/>
      <c r="Q47" s="333"/>
      <c r="R47" s="51"/>
      <c r="S47" s="51"/>
      <c r="T47" s="51"/>
      <c r="U47" s="51"/>
      <c r="V47" s="51"/>
      <c r="W47" s="51"/>
      <c r="X47" s="51"/>
      <c r="Y47" s="21" t="s">
        <v>920</v>
      </c>
      <c r="Z47" s="8"/>
      <c r="AA47" s="8"/>
      <c r="AB47" s="8"/>
    </row>
    <row r="48" spans="1:31" s="7" customFormat="1" ht="12.75" hidden="1" customHeight="1">
      <c r="A48" s="1482" t="s">
        <v>518</v>
      </c>
      <c r="B48" s="1482"/>
      <c r="C48" s="284">
        <f>SUM(C46:C47)</f>
        <v>0</v>
      </c>
      <c r="D48" s="284">
        <f t="shared" ref="D48:X48" si="5">SUM(D46:D47)</f>
        <v>0</v>
      </c>
      <c r="E48" s="52">
        <f t="shared" si="5"/>
        <v>0</v>
      </c>
      <c r="F48" s="52">
        <f t="shared" si="5"/>
        <v>0</v>
      </c>
      <c r="G48" s="52">
        <f t="shared" si="5"/>
        <v>0</v>
      </c>
      <c r="H48" s="52">
        <f t="shared" si="5"/>
        <v>0</v>
      </c>
      <c r="I48" s="52">
        <f t="shared" si="5"/>
        <v>0</v>
      </c>
      <c r="J48" s="52">
        <f t="shared" si="5"/>
        <v>0</v>
      </c>
      <c r="K48" s="52">
        <f t="shared" si="5"/>
        <v>0</v>
      </c>
      <c r="L48" s="52">
        <f t="shared" si="5"/>
        <v>0</v>
      </c>
      <c r="M48" s="52">
        <f t="shared" si="5"/>
        <v>0</v>
      </c>
      <c r="N48" s="52">
        <f t="shared" si="5"/>
        <v>0</v>
      </c>
      <c r="O48" s="52">
        <f t="shared" si="5"/>
        <v>0</v>
      </c>
      <c r="P48" s="52">
        <f t="shared" si="5"/>
        <v>0</v>
      </c>
      <c r="Q48" s="52">
        <f t="shared" si="5"/>
        <v>0</v>
      </c>
      <c r="R48" s="52">
        <f t="shared" si="5"/>
        <v>0</v>
      </c>
      <c r="S48" s="52">
        <f t="shared" si="5"/>
        <v>0</v>
      </c>
      <c r="T48" s="52">
        <f t="shared" si="5"/>
        <v>0</v>
      </c>
      <c r="U48" s="52">
        <f t="shared" si="5"/>
        <v>0</v>
      </c>
      <c r="V48" s="52">
        <f t="shared" si="5"/>
        <v>0</v>
      </c>
      <c r="W48" s="52">
        <f t="shared" si="5"/>
        <v>0</v>
      </c>
      <c r="X48" s="52">
        <f t="shared" si="5"/>
        <v>0</v>
      </c>
      <c r="Y48" s="9"/>
      <c r="Z48" s="8"/>
      <c r="AA48" s="8"/>
      <c r="AB48" s="8"/>
    </row>
    <row r="49" spans="1:29" s="7" customFormat="1" ht="12.75" hidden="1" customHeight="1">
      <c r="A49" s="1489" t="s">
        <v>923</v>
      </c>
      <c r="B49" s="1490"/>
      <c r="C49" s="1490"/>
      <c r="D49" s="1452"/>
      <c r="E49" s="1452"/>
      <c r="F49" s="1452"/>
      <c r="G49" s="1452"/>
      <c r="H49" s="1452"/>
      <c r="I49" s="1452"/>
      <c r="J49" s="1452"/>
      <c r="K49" s="1452"/>
      <c r="L49" s="1452"/>
      <c r="M49" s="1452"/>
      <c r="N49" s="1452"/>
      <c r="O49" s="1452"/>
      <c r="P49" s="1452"/>
      <c r="Q49" s="1452"/>
      <c r="R49" s="1452"/>
      <c r="S49" s="1452"/>
      <c r="T49" s="1452"/>
      <c r="U49" s="1452"/>
      <c r="V49" s="1452"/>
      <c r="W49" s="1452"/>
      <c r="X49" s="1452"/>
      <c r="Y49" s="9"/>
      <c r="Z49" s="8"/>
      <c r="AA49" s="8"/>
      <c r="AB49" s="8"/>
    </row>
    <row r="50" spans="1:29" s="7" customFormat="1" ht="12.75" hidden="1" customHeight="1">
      <c r="A50" s="687">
        <f>A47+1</f>
        <v>36</v>
      </c>
      <c r="B50" s="906" t="s">
        <v>924</v>
      </c>
      <c r="C50" s="284">
        <f>D50+K50+M50+O50+Q50+S50+U50+V50+W50+X50</f>
        <v>7800000</v>
      </c>
      <c r="D50" s="125">
        <v>7300000</v>
      </c>
      <c r="E50" s="52"/>
      <c r="F50" s="970"/>
      <c r="G50" s="970"/>
      <c r="H50" s="970"/>
      <c r="I50" s="970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729">
        <v>500000</v>
      </c>
      <c r="W50" s="52"/>
      <c r="X50" s="52"/>
      <c r="Y50" s="9"/>
      <c r="Z50" s="8"/>
      <c r="AA50" s="8"/>
      <c r="AB50" s="8"/>
    </row>
    <row r="51" spans="1:29" s="7" customFormat="1" ht="12.75" hidden="1" customHeight="1">
      <c r="A51" s="688">
        <f>A50+1</f>
        <v>37</v>
      </c>
      <c r="B51" s="906" t="s">
        <v>925</v>
      </c>
      <c r="C51" s="284">
        <f>D51+K51+M51+O51+Q51+S51+U51+V51+W51+X51</f>
        <v>9800000</v>
      </c>
      <c r="D51" s="125">
        <v>9300000</v>
      </c>
      <c r="E51" s="52"/>
      <c r="F51" s="970"/>
      <c r="G51" s="970"/>
      <c r="H51" s="970"/>
      <c r="I51" s="970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729">
        <v>500000</v>
      </c>
      <c r="W51" s="52">
        <f>X51+AE51+AG51+AI51+AK51+AM51+AO51+AP51+AQ51+AR51</f>
        <v>0</v>
      </c>
      <c r="X51" s="52">
        <f>Y51+AF51+AH51+AJ51+AL51+AN51+AP51+AQ51+AR51+AS51</f>
        <v>0</v>
      </c>
      <c r="Y51" s="9"/>
      <c r="Z51" s="8"/>
      <c r="AA51" s="8"/>
      <c r="AB51" s="8"/>
    </row>
    <row r="52" spans="1:29" s="7" customFormat="1" ht="12.75" hidden="1" customHeight="1">
      <c r="A52" s="1482" t="s">
        <v>518</v>
      </c>
      <c r="B52" s="1482"/>
      <c r="C52" s="284">
        <f>SUM(C50:C51)</f>
        <v>17600000</v>
      </c>
      <c r="D52" s="284">
        <f t="shared" ref="D52:X52" si="6">SUM(D50:D51)</f>
        <v>16600000</v>
      </c>
      <c r="E52" s="52">
        <f t="shared" si="6"/>
        <v>0</v>
      </c>
      <c r="F52" s="52">
        <f t="shared" si="6"/>
        <v>0</v>
      </c>
      <c r="G52" s="52">
        <f t="shared" si="6"/>
        <v>0</v>
      </c>
      <c r="H52" s="52">
        <f t="shared" si="6"/>
        <v>0</v>
      </c>
      <c r="I52" s="52">
        <f t="shared" si="6"/>
        <v>0</v>
      </c>
      <c r="J52" s="52">
        <f t="shared" si="6"/>
        <v>0</v>
      </c>
      <c r="K52" s="52">
        <f t="shared" si="6"/>
        <v>0</v>
      </c>
      <c r="L52" s="52">
        <f t="shared" si="6"/>
        <v>0</v>
      </c>
      <c r="M52" s="52">
        <f t="shared" si="6"/>
        <v>0</v>
      </c>
      <c r="N52" s="52">
        <f t="shared" si="6"/>
        <v>0</v>
      </c>
      <c r="O52" s="52">
        <f t="shared" si="6"/>
        <v>0</v>
      </c>
      <c r="P52" s="52">
        <f t="shared" si="6"/>
        <v>0</v>
      </c>
      <c r="Q52" s="52">
        <f t="shared" si="6"/>
        <v>0</v>
      </c>
      <c r="R52" s="52">
        <f t="shared" si="6"/>
        <v>0</v>
      </c>
      <c r="S52" s="52">
        <f t="shared" si="6"/>
        <v>0</v>
      </c>
      <c r="T52" s="52">
        <f t="shared" si="6"/>
        <v>0</v>
      </c>
      <c r="U52" s="52">
        <f t="shared" si="6"/>
        <v>0</v>
      </c>
      <c r="V52" s="52">
        <f t="shared" si="6"/>
        <v>1000000</v>
      </c>
      <c r="W52" s="52">
        <f t="shared" si="6"/>
        <v>0</v>
      </c>
      <c r="X52" s="52">
        <f t="shared" si="6"/>
        <v>0</v>
      </c>
      <c r="Y52" s="9"/>
      <c r="Z52" s="8"/>
      <c r="AA52" s="8"/>
      <c r="AB52" s="8"/>
    </row>
    <row r="53" spans="1:29" s="7" customFormat="1" ht="17.25" hidden="1" customHeight="1">
      <c r="A53" s="1479" t="s">
        <v>605</v>
      </c>
      <c r="B53" s="1479"/>
      <c r="C53" s="1479"/>
      <c r="D53" s="1452"/>
      <c r="E53" s="1452"/>
      <c r="F53" s="1452"/>
      <c r="G53" s="1452"/>
      <c r="H53" s="1452"/>
      <c r="I53" s="1452"/>
      <c r="J53" s="1452"/>
      <c r="K53" s="1452"/>
      <c r="L53" s="1452"/>
      <c r="M53" s="1452"/>
      <c r="N53" s="1452"/>
      <c r="O53" s="1452"/>
      <c r="P53" s="1452"/>
      <c r="Q53" s="1452"/>
      <c r="R53" s="1452"/>
      <c r="S53" s="1452"/>
      <c r="T53" s="1452"/>
      <c r="U53" s="1452"/>
      <c r="V53" s="1452"/>
      <c r="W53" s="1452"/>
      <c r="X53" s="1452"/>
      <c r="Y53" s="9"/>
      <c r="Z53" s="8"/>
      <c r="AA53" s="8"/>
      <c r="AB53" s="8"/>
      <c r="AC53" s="28"/>
    </row>
    <row r="54" spans="1:29" s="7" customFormat="1" ht="12.75" hidden="1" customHeight="1">
      <c r="A54" s="688">
        <f>A51+1</f>
        <v>38</v>
      </c>
      <c r="B54" s="722" t="s">
        <v>926</v>
      </c>
      <c r="C54" s="284">
        <f t="shared" ref="C54:C64" si="7">D54+K54+M54+O54+Q54+S54+U54+V54+W54+X54</f>
        <v>0</v>
      </c>
      <c r="D54" s="285">
        <f>E54+F54+G54+H54+I54</f>
        <v>0</v>
      </c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971">
        <v>100</v>
      </c>
      <c r="Q54" s="971"/>
      <c r="R54" s="51"/>
      <c r="S54" s="51"/>
      <c r="T54" s="51"/>
      <c r="U54" s="51"/>
      <c r="V54" s="51"/>
      <c r="W54" s="51"/>
      <c r="X54" s="51"/>
      <c r="Y54" s="21" t="s">
        <v>896</v>
      </c>
      <c r="Z54" s="8"/>
      <c r="AA54" s="8"/>
    </row>
    <row r="55" spans="1:29" customFormat="1" ht="24" hidden="1" customHeight="1">
      <c r="A55" s="688">
        <f t="shared" ref="A55:A64" si="8">A54+1</f>
        <v>39</v>
      </c>
      <c r="B55" s="722" t="s">
        <v>927</v>
      </c>
      <c r="C55" s="284">
        <f t="shared" si="7"/>
        <v>1295</v>
      </c>
      <c r="D55" s="127">
        <v>1200</v>
      </c>
      <c r="E55" s="971">
        <v>1200</v>
      </c>
      <c r="F55" s="723">
        <v>0</v>
      </c>
      <c r="G55" s="723">
        <v>0</v>
      </c>
      <c r="H55" s="723">
        <v>0</v>
      </c>
      <c r="I55" s="723">
        <v>0</v>
      </c>
      <c r="J55" s="723">
        <v>0</v>
      </c>
      <c r="K55" s="723">
        <v>0</v>
      </c>
      <c r="L55" s="723">
        <v>0</v>
      </c>
      <c r="M55" s="723">
        <v>0</v>
      </c>
      <c r="N55" s="723">
        <v>0</v>
      </c>
      <c r="O55" s="723">
        <v>0</v>
      </c>
      <c r="P55" s="971">
        <v>100</v>
      </c>
      <c r="Q55" s="971"/>
      <c r="R55" s="723">
        <v>0</v>
      </c>
      <c r="S55" s="723">
        <v>0</v>
      </c>
      <c r="T55" s="723">
        <v>0</v>
      </c>
      <c r="U55" s="723">
        <v>0</v>
      </c>
      <c r="V55" s="723">
        <v>0</v>
      </c>
      <c r="W55" s="723">
        <v>95</v>
      </c>
      <c r="X55" s="346"/>
      <c r="Y55" s="128"/>
      <c r="Z55" s="128"/>
      <c r="AA55" s="128"/>
      <c r="AB55" s="128"/>
    </row>
    <row r="56" spans="1:29" s="57" customFormat="1" ht="12.75" hidden="1" customHeight="1">
      <c r="A56" s="688">
        <f t="shared" si="8"/>
        <v>40</v>
      </c>
      <c r="B56" s="722" t="s">
        <v>928</v>
      </c>
      <c r="C56" s="52">
        <f t="shared" si="7"/>
        <v>0</v>
      </c>
      <c r="D56" s="51">
        <f>E56+F56+G56+H56+I56</f>
        <v>0</v>
      </c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971">
        <v>100</v>
      </c>
      <c r="Q56" s="971"/>
      <c r="R56" s="51"/>
      <c r="S56" s="51"/>
      <c r="T56" s="51"/>
      <c r="U56" s="51"/>
      <c r="V56" s="51"/>
      <c r="W56" s="51"/>
      <c r="X56" s="51"/>
      <c r="Y56" s="724" t="s">
        <v>896</v>
      </c>
      <c r="Z56" s="497"/>
      <c r="AA56" s="497"/>
    </row>
    <row r="57" spans="1:29" s="7" customFormat="1" ht="12.75" hidden="1" customHeight="1">
      <c r="A57" s="688">
        <f t="shared" si="8"/>
        <v>41</v>
      </c>
      <c r="B57" s="907" t="s">
        <v>929</v>
      </c>
      <c r="C57" s="284">
        <f t="shared" si="7"/>
        <v>0</v>
      </c>
      <c r="D57" s="285">
        <f>E57+F57+G57+H57+I57</f>
        <v>0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972">
        <v>138</v>
      </c>
      <c r="Q57" s="972"/>
      <c r="R57" s="51"/>
      <c r="S57" s="51"/>
      <c r="T57" s="51"/>
      <c r="U57" s="51"/>
      <c r="V57" s="51"/>
      <c r="W57" s="51"/>
      <c r="X57" s="51"/>
      <c r="Y57" s="21"/>
      <c r="Z57" s="8"/>
      <c r="AA57" s="8"/>
    </row>
    <row r="58" spans="1:29" s="7" customFormat="1" ht="17.25" hidden="1" customHeight="1">
      <c r="A58" s="688">
        <f t="shared" si="8"/>
        <v>42</v>
      </c>
      <c r="B58" s="697" t="s">
        <v>686</v>
      </c>
      <c r="C58" s="52">
        <f t="shared" si="7"/>
        <v>776968.64</v>
      </c>
      <c r="D58" s="51">
        <f>SUM(E58:I58)</f>
        <v>776968.64</v>
      </c>
      <c r="E58" s="51">
        <v>776968.64</v>
      </c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333"/>
      <c r="Q58" s="333"/>
      <c r="R58" s="51"/>
      <c r="S58" s="51"/>
      <c r="T58" s="51"/>
      <c r="U58" s="51"/>
      <c r="V58" s="51"/>
      <c r="W58" s="51"/>
      <c r="X58" s="51"/>
      <c r="Y58" s="9"/>
      <c r="Z58" s="8"/>
      <c r="AA58" s="8"/>
      <c r="AB58" s="8"/>
      <c r="AC58" s="28"/>
    </row>
    <row r="59" spans="1:29" s="7" customFormat="1" ht="17.25" hidden="1" customHeight="1">
      <c r="A59" s="688">
        <f t="shared" si="8"/>
        <v>43</v>
      </c>
      <c r="B59" s="697" t="s">
        <v>687</v>
      </c>
      <c r="C59" s="52">
        <f t="shared" si="7"/>
        <v>777905.56</v>
      </c>
      <c r="D59" s="51">
        <f>SUM(E59:I59)</f>
        <v>777905.56</v>
      </c>
      <c r="E59" s="51">
        <v>777905.56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333"/>
      <c r="Q59" s="333"/>
      <c r="R59" s="51"/>
      <c r="S59" s="51"/>
      <c r="T59" s="51"/>
      <c r="U59" s="51"/>
      <c r="V59" s="51"/>
      <c r="W59" s="51"/>
      <c r="X59" s="51"/>
      <c r="Y59" s="9"/>
      <c r="Z59" s="8"/>
      <c r="AA59" s="8"/>
      <c r="AB59" s="8"/>
      <c r="AC59" s="28"/>
    </row>
    <row r="60" spans="1:29" s="7" customFormat="1" ht="17.25" hidden="1" customHeight="1">
      <c r="A60" s="688">
        <f t="shared" si="8"/>
        <v>44</v>
      </c>
      <c r="B60" s="697" t="s">
        <v>688</v>
      </c>
      <c r="C60" s="52">
        <f t="shared" si="7"/>
        <v>778848.38</v>
      </c>
      <c r="D60" s="51">
        <f>SUM(E60:I60)</f>
        <v>778848.38</v>
      </c>
      <c r="E60" s="51">
        <v>778848.38</v>
      </c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333"/>
      <c r="Q60" s="333"/>
      <c r="R60" s="51"/>
      <c r="S60" s="51"/>
      <c r="T60" s="51"/>
      <c r="U60" s="51"/>
      <c r="V60" s="51"/>
      <c r="W60" s="51"/>
      <c r="X60" s="51"/>
      <c r="Y60" s="9"/>
      <c r="Z60" s="8"/>
      <c r="AA60" s="8"/>
      <c r="AB60" s="8"/>
      <c r="AC60" s="28"/>
    </row>
    <row r="61" spans="1:29" s="7" customFormat="1" ht="12.75" hidden="1" customHeight="1">
      <c r="A61" s="688">
        <f t="shared" si="8"/>
        <v>45</v>
      </c>
      <c r="B61" s="907" t="s">
        <v>930</v>
      </c>
      <c r="C61" s="284">
        <f t="shared" si="7"/>
        <v>0</v>
      </c>
      <c r="D61" s="285">
        <f>E61+F61+G61+H61+I61</f>
        <v>0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972">
        <v>160.4</v>
      </c>
      <c r="Q61" s="972"/>
      <c r="R61" s="51"/>
      <c r="S61" s="51"/>
      <c r="T61" s="51"/>
      <c r="U61" s="51"/>
      <c r="V61" s="51"/>
      <c r="W61" s="51"/>
      <c r="X61" s="51"/>
      <c r="Y61" s="21"/>
      <c r="Z61" s="8"/>
      <c r="AA61" s="8"/>
    </row>
    <row r="62" spans="1:29" s="7" customFormat="1" ht="12.75" hidden="1" customHeight="1">
      <c r="A62" s="688">
        <f t="shared" si="8"/>
        <v>46</v>
      </c>
      <c r="B62" s="907" t="s">
        <v>931</v>
      </c>
      <c r="C62" s="284">
        <f t="shared" si="7"/>
        <v>0</v>
      </c>
      <c r="D62" s="285">
        <f>E62+F62+G62+H62+I62</f>
        <v>0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972">
        <v>160.4</v>
      </c>
      <c r="Q62" s="972"/>
      <c r="R62" s="51"/>
      <c r="S62" s="51"/>
      <c r="T62" s="51"/>
      <c r="U62" s="51"/>
      <c r="V62" s="51"/>
      <c r="W62" s="51"/>
      <c r="X62" s="51"/>
      <c r="Y62" s="21"/>
      <c r="Z62" s="8"/>
      <c r="AA62" s="8"/>
    </row>
    <row r="63" spans="1:29" s="7" customFormat="1" ht="12.75" hidden="1" customHeight="1">
      <c r="A63" s="688">
        <f t="shared" si="8"/>
        <v>47</v>
      </c>
      <c r="B63" s="907" t="s">
        <v>932</v>
      </c>
      <c r="C63" s="284">
        <f t="shared" si="7"/>
        <v>0</v>
      </c>
      <c r="D63" s="285">
        <f>E63+F63+G63+H63+I63</f>
        <v>0</v>
      </c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972">
        <v>160.4</v>
      </c>
      <c r="Q63" s="972"/>
      <c r="R63" s="51"/>
      <c r="S63" s="51"/>
      <c r="T63" s="51"/>
      <c r="U63" s="51"/>
      <c r="V63" s="51"/>
      <c r="W63" s="51"/>
      <c r="X63" s="51"/>
      <c r="Y63" s="21"/>
      <c r="Z63" s="8"/>
      <c r="AA63" s="8"/>
    </row>
    <row r="64" spans="1:29" s="7" customFormat="1" ht="12.75" hidden="1" customHeight="1">
      <c r="A64" s="688">
        <f t="shared" si="8"/>
        <v>48</v>
      </c>
      <c r="B64" s="907" t="s">
        <v>933</v>
      </c>
      <c r="C64" s="284">
        <f t="shared" si="7"/>
        <v>0</v>
      </c>
      <c r="D64" s="285">
        <f>E64+F64+G64+H64+I64</f>
        <v>0</v>
      </c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972">
        <v>160.4</v>
      </c>
      <c r="Q64" s="972"/>
      <c r="R64" s="51"/>
      <c r="S64" s="51"/>
      <c r="T64" s="51"/>
      <c r="U64" s="51"/>
      <c r="V64" s="51"/>
      <c r="W64" s="51"/>
      <c r="X64" s="51"/>
      <c r="Y64" s="21"/>
      <c r="Z64" s="8"/>
      <c r="AA64" s="8"/>
    </row>
    <row r="65" spans="1:29" s="7" customFormat="1" ht="17.25" hidden="1" customHeight="1">
      <c r="A65" s="1475" t="s">
        <v>518</v>
      </c>
      <c r="B65" s="1475"/>
      <c r="C65" s="51">
        <f>SUM(C58:C60)</f>
        <v>2333722.58</v>
      </c>
      <c r="D65" s="51">
        <f t="shared" ref="D65:X65" si="9">SUM(D58:D60)</f>
        <v>2333722.58</v>
      </c>
      <c r="E65" s="51">
        <f t="shared" si="9"/>
        <v>2333722.58</v>
      </c>
      <c r="F65" s="51">
        <f t="shared" si="9"/>
        <v>0</v>
      </c>
      <c r="G65" s="51">
        <f t="shared" si="9"/>
        <v>0</v>
      </c>
      <c r="H65" s="51">
        <f t="shared" si="9"/>
        <v>0</v>
      </c>
      <c r="I65" s="51">
        <f t="shared" si="9"/>
        <v>0</v>
      </c>
      <c r="J65" s="51">
        <f t="shared" si="9"/>
        <v>0</v>
      </c>
      <c r="K65" s="51">
        <f t="shared" si="9"/>
        <v>0</v>
      </c>
      <c r="L65" s="51">
        <f t="shared" si="9"/>
        <v>0</v>
      </c>
      <c r="M65" s="51">
        <f t="shared" si="9"/>
        <v>0</v>
      </c>
      <c r="N65" s="51">
        <f t="shared" si="9"/>
        <v>0</v>
      </c>
      <c r="O65" s="51">
        <f t="shared" si="9"/>
        <v>0</v>
      </c>
      <c r="P65" s="51">
        <f t="shared" si="9"/>
        <v>0</v>
      </c>
      <c r="Q65" s="51">
        <f t="shared" si="9"/>
        <v>0</v>
      </c>
      <c r="R65" s="51">
        <f t="shared" si="9"/>
        <v>0</v>
      </c>
      <c r="S65" s="51">
        <f t="shared" si="9"/>
        <v>0</v>
      </c>
      <c r="T65" s="51">
        <f t="shared" si="9"/>
        <v>0</v>
      </c>
      <c r="U65" s="51">
        <f t="shared" si="9"/>
        <v>0</v>
      </c>
      <c r="V65" s="51">
        <f t="shared" si="9"/>
        <v>0</v>
      </c>
      <c r="W65" s="51">
        <f t="shared" si="9"/>
        <v>0</v>
      </c>
      <c r="X65" s="51">
        <f t="shared" si="9"/>
        <v>0</v>
      </c>
      <c r="Y65" s="9"/>
      <c r="Z65" s="8"/>
      <c r="AA65" s="8"/>
      <c r="AB65" s="8"/>
      <c r="AC65" s="28"/>
    </row>
    <row r="66" spans="1:29" s="7" customFormat="1" ht="17.25" customHeight="1">
      <c r="A66" s="1618" t="s">
        <v>934</v>
      </c>
      <c r="B66" s="1618"/>
      <c r="C66" s="1613"/>
      <c r="D66" s="1495"/>
      <c r="E66" s="1619"/>
      <c r="F66" s="1619"/>
      <c r="G66" s="1619"/>
      <c r="H66" s="1619"/>
      <c r="I66" s="1619"/>
      <c r="J66" s="1619"/>
      <c r="K66" s="1619"/>
      <c r="L66" s="1619"/>
      <c r="M66" s="1619"/>
      <c r="N66" s="1619"/>
      <c r="O66" s="1619"/>
      <c r="P66" s="1619"/>
      <c r="Q66" s="1619"/>
      <c r="R66" s="1619"/>
      <c r="S66" s="1619"/>
      <c r="T66" s="1619"/>
      <c r="U66" s="1619"/>
      <c r="V66" s="1619"/>
      <c r="W66" s="1619"/>
      <c r="X66" s="1619"/>
      <c r="Y66" s="9"/>
      <c r="Z66" s="8"/>
      <c r="AA66" s="8"/>
    </row>
    <row r="67" spans="1:29" s="721" customFormat="1" ht="12.75" customHeight="1">
      <c r="A67" s="55">
        <f>A64+1</f>
        <v>49</v>
      </c>
      <c r="B67" s="699" t="s">
        <v>935</v>
      </c>
      <c r="C67" s="1008">
        <f>D67+M67+O67+Q67+S67+U67+V67+W67+X67</f>
        <v>2087040</v>
      </c>
      <c r="D67" s="671">
        <f t="shared" ref="D67:D78" si="10">E67+F67+G67+H67+I67</f>
        <v>0</v>
      </c>
      <c r="E67" s="138"/>
      <c r="F67" s="138"/>
      <c r="G67" s="138"/>
      <c r="H67" s="138"/>
      <c r="I67" s="138"/>
      <c r="J67" s="138"/>
      <c r="K67" s="138"/>
      <c r="L67" s="138">
        <v>1250</v>
      </c>
      <c r="M67" s="139" t="s">
        <v>936</v>
      </c>
      <c r="N67" s="57"/>
      <c r="O67" s="138"/>
      <c r="P67" s="138"/>
      <c r="Q67" s="138"/>
      <c r="R67" s="138"/>
      <c r="S67" s="138"/>
      <c r="T67" s="138"/>
      <c r="U67" s="138"/>
      <c r="V67" s="138"/>
      <c r="W67" s="730"/>
      <c r="X67" s="51"/>
      <c r="Y67" s="1005"/>
      <c r="Z67" s="720"/>
      <c r="AA67" s="720"/>
    </row>
    <row r="68" spans="1:29" s="721" customFormat="1" ht="12.75" customHeight="1">
      <c r="A68" s="55">
        <f t="shared" ref="A68:A78" si="11">A67+1</f>
        <v>50</v>
      </c>
      <c r="B68" s="699" t="s">
        <v>937</v>
      </c>
      <c r="C68" s="1008">
        <f t="shared" ref="C68:C78" si="12">D68+M68+O68+Q68+S68+U68+V68+W68+X68</f>
        <v>973373</v>
      </c>
      <c r="D68" s="671">
        <f t="shared" si="10"/>
        <v>0</v>
      </c>
      <c r="E68" s="138"/>
      <c r="F68" s="138"/>
      <c r="G68" s="138"/>
      <c r="H68" s="138"/>
      <c r="I68" s="138"/>
      <c r="J68" s="138"/>
      <c r="K68" s="138"/>
      <c r="L68" s="138">
        <v>579</v>
      </c>
      <c r="M68" s="139" t="s">
        <v>938</v>
      </c>
      <c r="N68" s="57"/>
      <c r="O68" s="138"/>
      <c r="P68" s="138"/>
      <c r="Q68" s="138"/>
      <c r="R68" s="138"/>
      <c r="S68" s="138"/>
      <c r="T68" s="138"/>
      <c r="U68" s="138"/>
      <c r="V68" s="138"/>
      <c r="W68" s="730"/>
      <c r="X68" s="51"/>
      <c r="Y68" s="1005"/>
      <c r="Z68" s="720"/>
      <c r="AA68" s="720"/>
    </row>
    <row r="69" spans="1:29" s="721" customFormat="1" ht="12.75" customHeight="1">
      <c r="A69" s="55">
        <f t="shared" si="11"/>
        <v>51</v>
      </c>
      <c r="B69" s="698" t="s">
        <v>939</v>
      </c>
      <c r="C69" s="1008">
        <f t="shared" si="12"/>
        <v>14840585</v>
      </c>
      <c r="D69" s="671">
        <f t="shared" si="10"/>
        <v>0</v>
      </c>
      <c r="E69" s="138"/>
      <c r="F69" s="138"/>
      <c r="G69" s="138"/>
      <c r="H69" s="138"/>
      <c r="I69" s="138"/>
      <c r="J69" s="138"/>
      <c r="K69" s="138"/>
      <c r="L69" s="138"/>
      <c r="M69" s="138"/>
      <c r="N69" s="57"/>
      <c r="O69" s="138"/>
      <c r="P69" s="138"/>
      <c r="Q69" s="138"/>
      <c r="R69" s="138"/>
      <c r="S69" s="138"/>
      <c r="T69" s="138">
        <v>2546.1999999999998</v>
      </c>
      <c r="U69" s="139" t="s">
        <v>940</v>
      </c>
      <c r="V69" s="57"/>
      <c r="W69" s="730"/>
      <c r="X69" s="51"/>
      <c r="Y69" s="1013" t="s">
        <v>941</v>
      </c>
      <c r="Z69" s="720"/>
      <c r="AA69" s="720"/>
    </row>
    <row r="70" spans="1:29" s="721" customFormat="1" ht="12.75" customHeight="1">
      <c r="A70" s="55">
        <f t="shared" si="11"/>
        <v>52</v>
      </c>
      <c r="B70" s="698" t="s">
        <v>942</v>
      </c>
      <c r="C70" s="1008">
        <f t="shared" si="12"/>
        <v>1303614.76</v>
      </c>
      <c r="D70" s="671">
        <f t="shared" si="10"/>
        <v>0</v>
      </c>
      <c r="E70" s="138"/>
      <c r="F70" s="138"/>
      <c r="G70" s="138"/>
      <c r="H70" s="138"/>
      <c r="I70" s="138"/>
      <c r="J70" s="138"/>
      <c r="K70" s="138"/>
      <c r="L70" s="138">
        <v>983</v>
      </c>
      <c r="M70" s="138">
        <v>1303614.76</v>
      </c>
      <c r="N70" s="57"/>
      <c r="O70" s="138"/>
      <c r="P70" s="138"/>
      <c r="Q70" s="138"/>
      <c r="R70" s="138"/>
      <c r="S70" s="138"/>
      <c r="T70" s="138"/>
      <c r="U70" s="138"/>
      <c r="V70" s="138"/>
      <c r="W70" s="730"/>
      <c r="X70" s="51"/>
      <c r="Y70" s="1005"/>
      <c r="Z70" s="720"/>
      <c r="AA70" s="720"/>
    </row>
    <row r="71" spans="1:29" s="721" customFormat="1" ht="12.75" customHeight="1">
      <c r="A71" s="55">
        <f t="shared" si="11"/>
        <v>53</v>
      </c>
      <c r="B71" s="698" t="s">
        <v>943</v>
      </c>
      <c r="C71" s="1008">
        <f t="shared" si="12"/>
        <v>4298068.47</v>
      </c>
      <c r="D71" s="671">
        <f t="shared" si="10"/>
        <v>0</v>
      </c>
      <c r="E71" s="138"/>
      <c r="F71" s="138"/>
      <c r="G71" s="138"/>
      <c r="H71" s="138"/>
      <c r="I71" s="138"/>
      <c r="J71" s="138"/>
      <c r="K71" s="138"/>
      <c r="L71" s="138"/>
      <c r="M71" s="138"/>
      <c r="N71" s="57"/>
      <c r="O71" s="138"/>
      <c r="P71" s="139" t="s">
        <v>944</v>
      </c>
      <c r="Q71" s="138">
        <v>1645538.03</v>
      </c>
      <c r="R71" s="57"/>
      <c r="S71" s="138"/>
      <c r="T71" s="139" t="s">
        <v>945</v>
      </c>
      <c r="U71" s="138">
        <v>2652530.44</v>
      </c>
      <c r="V71" s="57"/>
      <c r="W71" s="730"/>
      <c r="X71" s="51"/>
      <c r="Y71" s="1005"/>
      <c r="Z71" s="720"/>
      <c r="AA71" s="720"/>
    </row>
    <row r="72" spans="1:29" s="721" customFormat="1" ht="12.75" customHeight="1">
      <c r="A72" s="55">
        <f t="shared" si="11"/>
        <v>54</v>
      </c>
      <c r="B72" s="699" t="s">
        <v>946</v>
      </c>
      <c r="C72" s="1008">
        <f t="shared" si="12"/>
        <v>3207645</v>
      </c>
      <c r="D72" s="671">
        <f t="shared" si="10"/>
        <v>0</v>
      </c>
      <c r="E72" s="138"/>
      <c r="F72" s="138"/>
      <c r="G72" s="138"/>
      <c r="H72" s="138"/>
      <c r="I72" s="138"/>
      <c r="J72" s="138"/>
      <c r="K72" s="138"/>
      <c r="L72" s="138"/>
      <c r="M72" s="138"/>
      <c r="N72" s="57"/>
      <c r="O72" s="138"/>
      <c r="P72" s="139" t="s">
        <v>947</v>
      </c>
      <c r="Q72" s="139" t="s">
        <v>948</v>
      </c>
      <c r="R72" s="57"/>
      <c r="S72" s="138"/>
      <c r="T72" s="139" t="s">
        <v>947</v>
      </c>
      <c r="U72" s="139" t="s">
        <v>949</v>
      </c>
      <c r="V72" s="57"/>
      <c r="W72" s="730"/>
      <c r="X72" s="51"/>
      <c r="Y72" s="1005"/>
      <c r="Z72" s="720"/>
      <c r="AA72" s="720"/>
    </row>
    <row r="73" spans="1:29" s="721" customFormat="1" ht="12.75" customHeight="1">
      <c r="A73" s="55">
        <f t="shared" si="11"/>
        <v>55</v>
      </c>
      <c r="B73" s="699" t="s">
        <v>950</v>
      </c>
      <c r="C73" s="1008">
        <f t="shared" si="12"/>
        <v>2861719</v>
      </c>
      <c r="D73" s="671">
        <f t="shared" si="10"/>
        <v>0</v>
      </c>
      <c r="E73" s="138"/>
      <c r="F73" s="138"/>
      <c r="G73" s="138"/>
      <c r="H73" s="138"/>
      <c r="I73" s="138"/>
      <c r="J73" s="138"/>
      <c r="K73" s="138"/>
      <c r="L73" s="138"/>
      <c r="M73" s="138"/>
      <c r="N73" s="57"/>
      <c r="O73" s="138"/>
      <c r="P73" s="139" t="s">
        <v>951</v>
      </c>
      <c r="Q73" s="139" t="s">
        <v>952</v>
      </c>
      <c r="R73" s="57"/>
      <c r="S73" s="138"/>
      <c r="T73" s="139" t="s">
        <v>951</v>
      </c>
      <c r="U73" s="139" t="s">
        <v>953</v>
      </c>
      <c r="V73" s="57"/>
      <c r="W73" s="730"/>
      <c r="X73" s="51"/>
      <c r="Y73" s="1005"/>
      <c r="Z73" s="720"/>
      <c r="AA73" s="720"/>
    </row>
    <row r="74" spans="1:29" s="721" customFormat="1" ht="12.75" customHeight="1">
      <c r="A74" s="55">
        <f t="shared" si="11"/>
        <v>56</v>
      </c>
      <c r="B74" s="698" t="s">
        <v>954</v>
      </c>
      <c r="C74" s="1008">
        <f t="shared" si="12"/>
        <v>786267</v>
      </c>
      <c r="D74" s="671">
        <f t="shared" si="10"/>
        <v>0</v>
      </c>
      <c r="E74" s="138"/>
      <c r="F74" s="138"/>
      <c r="G74" s="138"/>
      <c r="H74" s="138"/>
      <c r="I74" s="138"/>
      <c r="J74" s="138"/>
      <c r="K74" s="138"/>
      <c r="L74" s="138">
        <v>1601</v>
      </c>
      <c r="M74" s="139" t="s">
        <v>955</v>
      </c>
      <c r="N74" s="57"/>
      <c r="O74" s="138"/>
      <c r="P74" s="138"/>
      <c r="Q74" s="138"/>
      <c r="R74" s="57"/>
      <c r="S74" s="138"/>
      <c r="T74" s="138"/>
      <c r="U74" s="138"/>
      <c r="V74" s="57"/>
      <c r="W74" s="730"/>
      <c r="X74" s="51"/>
      <c r="Y74" s="1005"/>
      <c r="Z74" s="720"/>
      <c r="AA74" s="720"/>
    </row>
    <row r="75" spans="1:29" s="721" customFormat="1" ht="12.75" customHeight="1">
      <c r="A75" s="55">
        <f t="shared" si="11"/>
        <v>57</v>
      </c>
      <c r="B75" s="698" t="s">
        <v>956</v>
      </c>
      <c r="C75" s="1008">
        <f t="shared" si="12"/>
        <v>783401</v>
      </c>
      <c r="D75" s="671">
        <f t="shared" si="10"/>
        <v>783401</v>
      </c>
      <c r="E75" s="138"/>
      <c r="F75" s="138"/>
      <c r="G75" s="138"/>
      <c r="H75" s="138"/>
      <c r="I75" s="731">
        <v>783401</v>
      </c>
      <c r="J75" s="57"/>
      <c r="K75" s="138"/>
      <c r="L75" s="138"/>
      <c r="M75" s="139"/>
      <c r="N75" s="57"/>
      <c r="O75" s="138"/>
      <c r="P75" s="138"/>
      <c r="Q75" s="138"/>
      <c r="R75" s="57"/>
      <c r="S75" s="138"/>
      <c r="T75" s="138"/>
      <c r="U75" s="138"/>
      <c r="V75" s="57"/>
      <c r="W75" s="730"/>
      <c r="X75" s="51"/>
      <c r="Y75" s="1005"/>
      <c r="Z75" s="720"/>
      <c r="AA75" s="720"/>
    </row>
    <row r="76" spans="1:29" s="721" customFormat="1" ht="12.75" customHeight="1">
      <c r="A76" s="55">
        <f t="shared" si="11"/>
        <v>58</v>
      </c>
      <c r="B76" s="698" t="s">
        <v>957</v>
      </c>
      <c r="C76" s="1008">
        <f t="shared" si="12"/>
        <v>7347303.1699999999</v>
      </c>
      <c r="D76" s="671">
        <f t="shared" si="10"/>
        <v>0</v>
      </c>
      <c r="E76" s="138"/>
      <c r="F76" s="138"/>
      <c r="G76" s="138"/>
      <c r="H76" s="138"/>
      <c r="I76" s="138"/>
      <c r="J76" s="138"/>
      <c r="K76" s="138"/>
      <c r="L76" s="138"/>
      <c r="M76" s="138"/>
      <c r="N76" s="57"/>
      <c r="O76" s="138"/>
      <c r="P76" s="140">
        <v>2668.6</v>
      </c>
      <c r="Q76" s="138">
        <v>2164256.4300000002</v>
      </c>
      <c r="R76" s="57"/>
      <c r="S76" s="138"/>
      <c r="T76" s="139" t="s">
        <v>958</v>
      </c>
      <c r="U76" s="138">
        <v>5183046.74</v>
      </c>
      <c r="V76" s="57"/>
      <c r="W76" s="730"/>
      <c r="X76" s="51"/>
      <c r="Y76" s="1005"/>
      <c r="Z76" s="720"/>
      <c r="AA76" s="720"/>
    </row>
    <row r="77" spans="1:29" s="721" customFormat="1" ht="12.75" customHeight="1">
      <c r="A77" s="55">
        <f t="shared" si="11"/>
        <v>59</v>
      </c>
      <c r="B77" s="699" t="s">
        <v>959</v>
      </c>
      <c r="C77" s="1008">
        <f t="shared" si="12"/>
        <v>4510731.71</v>
      </c>
      <c r="D77" s="671">
        <f t="shared" si="10"/>
        <v>0</v>
      </c>
      <c r="E77" s="138"/>
      <c r="F77" s="138"/>
      <c r="G77" s="138"/>
      <c r="H77" s="138"/>
      <c r="I77" s="138"/>
      <c r="J77" s="138"/>
      <c r="K77" s="138"/>
      <c r="L77" s="138"/>
      <c r="M77" s="138"/>
      <c r="N77" s="57"/>
      <c r="O77" s="138"/>
      <c r="P77" s="138"/>
      <c r="Q77" s="138"/>
      <c r="R77" s="57"/>
      <c r="S77" s="138"/>
      <c r="T77" s="139" t="s">
        <v>960</v>
      </c>
      <c r="U77" s="138">
        <v>4510731.71</v>
      </c>
      <c r="V77" s="57"/>
      <c r="W77" s="730"/>
      <c r="X77" s="51"/>
      <c r="Y77" s="1005"/>
      <c r="Z77" s="720"/>
      <c r="AA77" s="720"/>
    </row>
    <row r="78" spans="1:29" s="721" customFormat="1" ht="12.75" customHeight="1">
      <c r="A78" s="55">
        <f t="shared" si="11"/>
        <v>60</v>
      </c>
      <c r="B78" s="698" t="s">
        <v>961</v>
      </c>
      <c r="C78" s="1008">
        <f t="shared" si="12"/>
        <v>2557290.15</v>
      </c>
      <c r="D78" s="671">
        <f t="shared" si="10"/>
        <v>0</v>
      </c>
      <c r="E78" s="138"/>
      <c r="F78" s="138"/>
      <c r="G78" s="138"/>
      <c r="H78" s="138"/>
      <c r="I78" s="138"/>
      <c r="J78" s="138"/>
      <c r="K78" s="138"/>
      <c r="L78" s="138">
        <v>1200</v>
      </c>
      <c r="M78" s="138">
        <v>1693991.52</v>
      </c>
      <c r="N78" s="57"/>
      <c r="O78" s="138"/>
      <c r="P78" s="138">
        <v>1100</v>
      </c>
      <c r="Q78" s="138">
        <v>863298.63</v>
      </c>
      <c r="R78" s="57"/>
      <c r="S78" s="138"/>
      <c r="T78" s="138"/>
      <c r="U78" s="138"/>
      <c r="V78" s="138"/>
      <c r="W78" s="730"/>
      <c r="X78" s="51"/>
      <c r="Y78" s="1005"/>
      <c r="Z78" s="720"/>
      <c r="AA78" s="720"/>
    </row>
    <row r="79" spans="1:29" s="7" customFormat="1" ht="12.75" hidden="1" customHeight="1">
      <c r="A79" s="1482" t="s">
        <v>518</v>
      </c>
      <c r="B79" s="1482"/>
      <c r="C79" s="284">
        <f t="shared" ref="C79:X79" si="13">SUM(C67:C78)</f>
        <v>45557038.259999998</v>
      </c>
      <c r="D79" s="284">
        <f t="shared" si="13"/>
        <v>783401</v>
      </c>
      <c r="E79" s="52">
        <f t="shared" si="13"/>
        <v>0</v>
      </c>
      <c r="F79" s="52">
        <f t="shared" si="13"/>
        <v>0</v>
      </c>
      <c r="G79" s="52">
        <f t="shared" si="13"/>
        <v>0</v>
      </c>
      <c r="H79" s="52">
        <f t="shared" si="13"/>
        <v>0</v>
      </c>
      <c r="I79" s="52">
        <f t="shared" si="13"/>
        <v>783401</v>
      </c>
      <c r="J79" s="52">
        <f t="shared" si="13"/>
        <v>0</v>
      </c>
      <c r="K79" s="52">
        <f t="shared" si="13"/>
        <v>0</v>
      </c>
      <c r="L79" s="52">
        <f t="shared" si="13"/>
        <v>5613</v>
      </c>
      <c r="M79" s="52">
        <f t="shared" si="13"/>
        <v>2997606.2800000003</v>
      </c>
      <c r="N79" s="52">
        <f t="shared" si="13"/>
        <v>0</v>
      </c>
      <c r="O79" s="52">
        <f t="shared" si="13"/>
        <v>0</v>
      </c>
      <c r="P79" s="52">
        <f t="shared" si="13"/>
        <v>3768.6</v>
      </c>
      <c r="Q79" s="52">
        <f t="shared" si="13"/>
        <v>4673093.09</v>
      </c>
      <c r="R79" s="52">
        <f t="shared" si="13"/>
        <v>0</v>
      </c>
      <c r="S79" s="52">
        <f t="shared" si="13"/>
        <v>0</v>
      </c>
      <c r="T79" s="52">
        <f t="shared" si="13"/>
        <v>2546.1999999999998</v>
      </c>
      <c r="U79" s="52">
        <f t="shared" si="13"/>
        <v>12346308.890000001</v>
      </c>
      <c r="V79" s="52">
        <f t="shared" si="13"/>
        <v>0</v>
      </c>
      <c r="W79" s="52">
        <f t="shared" si="13"/>
        <v>0</v>
      </c>
      <c r="X79" s="52">
        <f t="shared" si="13"/>
        <v>0</v>
      </c>
      <c r="Y79" s="9">
        <f>E79+F79+G79+H79+I79+K79+M79+O79+Q79+S79+U79+W79+V79+X79</f>
        <v>20800409.260000002</v>
      </c>
      <c r="Z79" s="8">
        <f>Y79-C79</f>
        <v>-24756628.999999996</v>
      </c>
      <c r="AA79" s="8"/>
      <c r="AB79" s="8"/>
    </row>
    <row r="80" spans="1:29" s="7" customFormat="1" ht="17.25" hidden="1" customHeight="1">
      <c r="A80" s="1492" t="s">
        <v>606</v>
      </c>
      <c r="B80" s="1493"/>
      <c r="C80" s="61">
        <f t="shared" ref="C80:X80" si="14">C43+C65</f>
        <v>189672849.65000001</v>
      </c>
      <c r="D80" s="61">
        <f t="shared" si="14"/>
        <v>52026653.749999993</v>
      </c>
      <c r="E80" s="61">
        <f t="shared" si="14"/>
        <v>15390014.49</v>
      </c>
      <c r="F80" s="61">
        <f t="shared" si="14"/>
        <v>26457134.439999998</v>
      </c>
      <c r="G80" s="61">
        <f t="shared" si="14"/>
        <v>3554837.32</v>
      </c>
      <c r="H80" s="61">
        <f t="shared" si="14"/>
        <v>4599336.74</v>
      </c>
      <c r="I80" s="61">
        <f t="shared" si="14"/>
        <v>2025330.7599999998</v>
      </c>
      <c r="J80" s="61">
        <f t="shared" si="14"/>
        <v>0</v>
      </c>
      <c r="K80" s="61">
        <f t="shared" si="14"/>
        <v>0</v>
      </c>
      <c r="L80" s="61">
        <f t="shared" si="14"/>
        <v>4183</v>
      </c>
      <c r="M80" s="61">
        <f t="shared" si="14"/>
        <v>26383739.399999999</v>
      </c>
      <c r="N80" s="61">
        <f t="shared" si="14"/>
        <v>0</v>
      </c>
      <c r="O80" s="61">
        <f t="shared" si="14"/>
        <v>17719172.640000001</v>
      </c>
      <c r="P80" s="61">
        <f t="shared" si="14"/>
        <v>1764</v>
      </c>
      <c r="Q80" s="61">
        <f t="shared" si="14"/>
        <v>63357188.199999996</v>
      </c>
      <c r="R80" s="61">
        <f t="shared" si="14"/>
        <v>0</v>
      </c>
      <c r="S80" s="61">
        <f t="shared" si="14"/>
        <v>30186095.66</v>
      </c>
      <c r="T80" s="61">
        <f t="shared" si="14"/>
        <v>0</v>
      </c>
      <c r="U80" s="61">
        <f t="shared" si="14"/>
        <v>0</v>
      </c>
      <c r="V80" s="61">
        <f t="shared" si="14"/>
        <v>0</v>
      </c>
      <c r="W80" s="61">
        <f t="shared" si="14"/>
        <v>0</v>
      </c>
      <c r="X80" s="61">
        <f t="shared" si="14"/>
        <v>0</v>
      </c>
      <c r="Y80" s="9"/>
      <c r="Z80" s="8"/>
      <c r="AA80" s="8"/>
      <c r="AB80" s="8"/>
      <c r="AC80" s="28"/>
    </row>
    <row r="81" spans="1:29" s="7" customFormat="1" ht="12.75" customHeight="1">
      <c r="A81" s="1474" t="s">
        <v>607</v>
      </c>
      <c r="B81" s="1494"/>
      <c r="C81" s="1600"/>
      <c r="D81" s="1600"/>
      <c r="E81" s="1494"/>
      <c r="F81" s="1494"/>
      <c r="G81" s="1494"/>
      <c r="H81" s="1494"/>
      <c r="I81" s="1494"/>
      <c r="J81" s="1494"/>
      <c r="K81" s="1494"/>
      <c r="L81" s="1494"/>
      <c r="M81" s="1494"/>
      <c r="N81" s="1494"/>
      <c r="O81" s="1494"/>
      <c r="P81" s="1494"/>
      <c r="Q81" s="1494"/>
      <c r="R81" s="1494"/>
      <c r="S81" s="1494"/>
      <c r="T81" s="1494"/>
      <c r="U81" s="1494"/>
      <c r="V81" s="1494"/>
      <c r="W81" s="1494"/>
      <c r="X81" s="1518"/>
      <c r="Y81" s="9"/>
      <c r="Z81" s="8"/>
      <c r="AB81" s="8"/>
      <c r="AC81" s="28"/>
    </row>
    <row r="82" spans="1:29" s="7" customFormat="1" ht="12.75" hidden="1" customHeight="1">
      <c r="A82" s="1486" t="s">
        <v>962</v>
      </c>
      <c r="B82" s="1486"/>
      <c r="C82" s="1486"/>
      <c r="D82" s="657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9"/>
      <c r="Z82" s="8"/>
    </row>
    <row r="83" spans="1:29" customFormat="1" hidden="1">
      <c r="A83" s="688">
        <f>A78+1</f>
        <v>61</v>
      </c>
      <c r="B83" s="700" t="s">
        <v>963</v>
      </c>
      <c r="C83" s="133">
        <f>D83+M83+O83+Q83+S83+U83+V83+W83+X83</f>
        <v>2400000</v>
      </c>
      <c r="D83" s="284"/>
      <c r="E83" s="52"/>
      <c r="F83" s="52"/>
      <c r="G83" s="52"/>
      <c r="H83" s="52"/>
      <c r="I83" s="52"/>
      <c r="J83" s="52"/>
      <c r="K83" s="52"/>
      <c r="L83" s="973">
        <v>1150</v>
      </c>
      <c r="M83" s="974">
        <v>2400000</v>
      </c>
      <c r="N83" s="52"/>
      <c r="O83" s="52"/>
      <c r="P83" s="733"/>
      <c r="Q83" s="734"/>
      <c r="R83" s="52"/>
      <c r="S83" s="52"/>
      <c r="T83" s="52"/>
      <c r="U83" s="52"/>
      <c r="V83" s="52"/>
      <c r="W83" s="148"/>
      <c r="X83" s="52"/>
    </row>
    <row r="84" spans="1:29" customFormat="1" ht="15" hidden="1" customHeight="1">
      <c r="A84" s="688">
        <f>A83+1</f>
        <v>62</v>
      </c>
      <c r="B84" s="700" t="s">
        <v>964</v>
      </c>
      <c r="C84" s="133">
        <f>D84+M84+O84+Q84+S84+U84+V84+W84+X84</f>
        <v>2400000</v>
      </c>
      <c r="D84" s="284"/>
      <c r="E84" s="52"/>
      <c r="F84" s="52"/>
      <c r="G84" s="52"/>
      <c r="H84" s="52"/>
      <c r="I84" s="52"/>
      <c r="J84" s="52"/>
      <c r="K84" s="52"/>
      <c r="L84" s="973">
        <v>1150</v>
      </c>
      <c r="M84" s="974">
        <v>2400000</v>
      </c>
      <c r="N84" s="52"/>
      <c r="O84" s="52"/>
      <c r="P84" s="733"/>
      <c r="Q84" s="734"/>
      <c r="R84" s="52"/>
      <c r="S84" s="52"/>
      <c r="T84" s="52"/>
      <c r="U84" s="52"/>
      <c r="V84" s="52"/>
      <c r="W84" s="148"/>
      <c r="X84" s="52"/>
    </row>
    <row r="85" spans="1:29" s="7" customFormat="1" ht="12.75" hidden="1" customHeight="1">
      <c r="A85" s="1482" t="s">
        <v>518</v>
      </c>
      <c r="B85" s="1482"/>
      <c r="C85" s="285">
        <f>SUM(C83:C84)</f>
        <v>4800000</v>
      </c>
      <c r="D85" s="657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9"/>
      <c r="Z85" s="8"/>
    </row>
    <row r="86" spans="1:29" s="7" customFormat="1" ht="14.25" hidden="1" customHeight="1">
      <c r="A86" s="1486" t="s">
        <v>965</v>
      </c>
      <c r="B86" s="1486"/>
      <c r="C86" s="1486"/>
      <c r="D86" s="1487"/>
      <c r="E86" s="1487"/>
      <c r="F86" s="1487"/>
      <c r="G86" s="1487"/>
      <c r="H86" s="1487"/>
      <c r="I86" s="1487"/>
      <c r="J86" s="1487"/>
      <c r="K86" s="1487"/>
      <c r="L86" s="1487"/>
      <c r="M86" s="1487"/>
      <c r="N86" s="1487"/>
      <c r="O86" s="1487"/>
      <c r="P86" s="1487"/>
      <c r="Q86" s="1487"/>
      <c r="R86" s="1487"/>
      <c r="S86" s="1487"/>
      <c r="T86" s="1487"/>
      <c r="U86" s="1487"/>
      <c r="V86" s="1487"/>
      <c r="W86" s="1487"/>
      <c r="X86" s="1487"/>
      <c r="Y86" s="9"/>
      <c r="Z86" s="8"/>
    </row>
    <row r="87" spans="1:29" customFormat="1" ht="15" hidden="1" customHeight="1">
      <c r="A87" s="688">
        <f>A84+1</f>
        <v>63</v>
      </c>
      <c r="B87" s="700" t="s">
        <v>966</v>
      </c>
      <c r="C87" s="133">
        <f>D87+M87+O87+Q87+S87+U87+V87+W87+X87</f>
        <v>1900000</v>
      </c>
      <c r="D87" s="284"/>
      <c r="E87" s="52"/>
      <c r="F87" s="52"/>
      <c r="G87" s="52"/>
      <c r="H87" s="52"/>
      <c r="I87" s="52"/>
      <c r="J87" s="52"/>
      <c r="K87" s="52"/>
      <c r="L87" s="973">
        <v>720</v>
      </c>
      <c r="M87" s="975">
        <v>1900000</v>
      </c>
      <c r="N87" s="52"/>
      <c r="O87" s="52"/>
      <c r="P87" s="733"/>
      <c r="Q87" s="734"/>
      <c r="R87" s="52"/>
      <c r="S87" s="52"/>
      <c r="T87" s="52"/>
      <c r="U87" s="52"/>
      <c r="V87" s="52"/>
      <c r="W87" s="148"/>
      <c r="X87" s="52"/>
    </row>
    <row r="88" spans="1:29" s="7" customFormat="1" ht="14.25" hidden="1" customHeight="1">
      <c r="A88" s="1482" t="s">
        <v>518</v>
      </c>
      <c r="B88" s="1482"/>
      <c r="C88" s="285">
        <f>SUM(C87:C87)</f>
        <v>1900000</v>
      </c>
      <c r="D88" s="285"/>
      <c r="E88" s="51"/>
      <c r="F88" s="51"/>
      <c r="G88" s="51"/>
      <c r="H88" s="51"/>
      <c r="I88" s="51"/>
      <c r="J88" s="51"/>
      <c r="K88" s="51"/>
      <c r="L88" s="51">
        <f>SUM(L87:L87)</f>
        <v>720</v>
      </c>
      <c r="M88" s="51">
        <f>SUM(M87:M87)</f>
        <v>1900000</v>
      </c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>
        <f>SUM(X87:X87)</f>
        <v>0</v>
      </c>
      <c r="Y88" s="9">
        <f>E88+F88+G88+H88+I88+K88+M88+O88+Q88+S88+U88+W88+V88+X88</f>
        <v>1900000</v>
      </c>
      <c r="Z88" s="8">
        <f>Y88-C88</f>
        <v>0</v>
      </c>
      <c r="AA88" s="8"/>
      <c r="AB88" s="8"/>
    </row>
    <row r="89" spans="1:29" s="7" customFormat="1" ht="14.25" hidden="1" customHeight="1">
      <c r="A89" s="1486" t="s">
        <v>967</v>
      </c>
      <c r="B89" s="1486"/>
      <c r="C89" s="1486"/>
      <c r="D89" s="1487"/>
      <c r="E89" s="1487"/>
      <c r="F89" s="1487"/>
      <c r="G89" s="1487"/>
      <c r="H89" s="1487"/>
      <c r="I89" s="1487"/>
      <c r="J89" s="1487"/>
      <c r="K89" s="1487"/>
      <c r="L89" s="1487"/>
      <c r="M89" s="1487"/>
      <c r="N89" s="1487"/>
      <c r="O89" s="1487"/>
      <c r="P89" s="1487"/>
      <c r="Q89" s="1487"/>
      <c r="R89" s="1487"/>
      <c r="S89" s="1487"/>
      <c r="T89" s="1487"/>
      <c r="U89" s="1487"/>
      <c r="V89" s="1487"/>
      <c r="W89" s="1487"/>
      <c r="X89" s="1487"/>
      <c r="Y89" s="9"/>
      <c r="Z89" s="8"/>
    </row>
    <row r="90" spans="1:29" customFormat="1" hidden="1">
      <c r="A90" s="688">
        <f>A87+1</f>
        <v>64</v>
      </c>
      <c r="B90" s="908" t="s">
        <v>968</v>
      </c>
      <c r="C90" s="133">
        <f>D90+M90+O90+Q90+S90+U90+V90+W90+X90</f>
        <v>4101282</v>
      </c>
      <c r="D90" s="238"/>
      <c r="E90" s="56"/>
      <c r="F90" s="56"/>
      <c r="G90" s="56"/>
      <c r="H90" s="56"/>
      <c r="I90" s="56"/>
      <c r="J90" s="56"/>
      <c r="K90" s="56"/>
      <c r="L90" s="976">
        <v>921</v>
      </c>
      <c r="M90" s="977">
        <v>1742532</v>
      </c>
      <c r="N90" s="735"/>
      <c r="O90" s="735"/>
      <c r="P90" s="979">
        <v>2243</v>
      </c>
      <c r="Q90" s="978">
        <v>2358750</v>
      </c>
      <c r="R90" s="56"/>
      <c r="S90" s="56"/>
      <c r="T90" s="56"/>
      <c r="U90" s="56"/>
      <c r="V90" s="56"/>
      <c r="W90" s="55"/>
      <c r="X90" s="55"/>
    </row>
    <row r="91" spans="1:29" customFormat="1" hidden="1">
      <c r="A91" s="688">
        <f t="shared" ref="A91:A97" si="15">A90+1</f>
        <v>65</v>
      </c>
      <c r="B91" s="909" t="s">
        <v>969</v>
      </c>
      <c r="C91" s="133">
        <f t="shared" ref="C91:C97" si="16">D91+M91+O91+Q91+S91+U91+V91+W91+X91</f>
        <v>3797522</v>
      </c>
      <c r="D91" s="238"/>
      <c r="E91" s="56"/>
      <c r="F91" s="56"/>
      <c r="G91" s="56"/>
      <c r="H91" s="56"/>
      <c r="I91" s="56"/>
      <c r="J91" s="56"/>
      <c r="K91" s="56"/>
      <c r="L91" s="976">
        <v>846</v>
      </c>
      <c r="M91" s="978">
        <v>1600632</v>
      </c>
      <c r="N91" s="735"/>
      <c r="O91" s="735"/>
      <c r="P91" s="979">
        <v>1887</v>
      </c>
      <c r="Q91" s="978">
        <v>2196890</v>
      </c>
      <c r="R91" s="56"/>
      <c r="S91" s="56"/>
      <c r="T91" s="56"/>
      <c r="U91" s="56"/>
      <c r="V91" s="56"/>
      <c r="W91" s="55"/>
      <c r="X91" s="55"/>
    </row>
    <row r="92" spans="1:29" customFormat="1" hidden="1">
      <c r="A92" s="688">
        <f t="shared" si="15"/>
        <v>66</v>
      </c>
      <c r="B92" s="700" t="s">
        <v>970</v>
      </c>
      <c r="C92" s="133">
        <f t="shared" si="16"/>
        <v>3869616</v>
      </c>
      <c r="D92" s="238"/>
      <c r="E92" s="56"/>
      <c r="F92" s="56"/>
      <c r="G92" s="56"/>
      <c r="H92" s="56"/>
      <c r="I92" s="56"/>
      <c r="J92" s="56"/>
      <c r="K92" s="56"/>
      <c r="L92" s="980">
        <v>988</v>
      </c>
      <c r="M92" s="978">
        <v>1869296</v>
      </c>
      <c r="N92" s="737"/>
      <c r="O92" s="736"/>
      <c r="P92" s="981">
        <v>1786</v>
      </c>
      <c r="Q92" s="978">
        <v>2000320</v>
      </c>
      <c r="R92" s="56"/>
      <c r="S92" s="56"/>
      <c r="T92" s="56"/>
      <c r="U92" s="56"/>
      <c r="V92" s="56"/>
      <c r="W92" s="55"/>
      <c r="X92" s="55"/>
    </row>
    <row r="93" spans="1:29" customFormat="1" hidden="1">
      <c r="A93" s="688">
        <f t="shared" si="15"/>
        <v>67</v>
      </c>
      <c r="B93" s="700" t="s">
        <v>971</v>
      </c>
      <c r="C93" s="133">
        <f t="shared" si="16"/>
        <v>4831906</v>
      </c>
      <c r="D93" s="238"/>
      <c r="E93" s="56"/>
      <c r="F93" s="56"/>
      <c r="G93" s="56"/>
      <c r="H93" s="56"/>
      <c r="I93" s="56"/>
      <c r="J93" s="56"/>
      <c r="K93" s="56"/>
      <c r="L93" s="980">
        <v>1280</v>
      </c>
      <c r="M93" s="978">
        <v>2421760</v>
      </c>
      <c r="N93" s="736"/>
      <c r="O93" s="736"/>
      <c r="P93" s="981">
        <v>2500</v>
      </c>
      <c r="Q93" s="978">
        <v>2410146</v>
      </c>
      <c r="R93" s="56"/>
      <c r="S93" s="56"/>
      <c r="T93" s="56"/>
      <c r="U93" s="56"/>
      <c r="V93" s="56"/>
      <c r="W93" s="55"/>
      <c r="X93" s="55"/>
    </row>
    <row r="94" spans="1:29" customFormat="1" hidden="1">
      <c r="A94" s="688">
        <f t="shared" si="15"/>
        <v>68</v>
      </c>
      <c r="B94" s="701" t="s">
        <v>972</v>
      </c>
      <c r="C94" s="133">
        <f t="shared" si="16"/>
        <v>823620</v>
      </c>
      <c r="D94" s="238"/>
      <c r="E94" s="56"/>
      <c r="F94" s="56"/>
      <c r="G94" s="56"/>
      <c r="H94" s="56"/>
      <c r="I94" s="56"/>
      <c r="J94" s="56"/>
      <c r="K94" s="56"/>
      <c r="L94" s="56"/>
      <c r="M94" s="67"/>
      <c r="N94" s="56"/>
      <c r="O94" s="56"/>
      <c r="P94" s="52"/>
      <c r="Q94" s="67"/>
      <c r="R94" s="56"/>
      <c r="S94" s="56"/>
      <c r="T94" s="56"/>
      <c r="U94" s="56"/>
      <c r="V94" s="56"/>
      <c r="W94" s="982">
        <v>823620</v>
      </c>
      <c r="X94" s="55"/>
    </row>
    <row r="95" spans="1:29" customFormat="1" hidden="1">
      <c r="A95" s="688">
        <f t="shared" si="15"/>
        <v>69</v>
      </c>
      <c r="B95" s="700" t="s">
        <v>973</v>
      </c>
      <c r="C95" s="133">
        <f t="shared" si="16"/>
        <v>653080</v>
      </c>
      <c r="D95" s="284"/>
      <c r="E95" s="52"/>
      <c r="F95" s="52"/>
      <c r="G95" s="52"/>
      <c r="H95" s="52"/>
      <c r="I95" s="52"/>
      <c r="J95" s="52"/>
      <c r="K95" s="52"/>
      <c r="L95" s="739"/>
      <c r="M95" s="67"/>
      <c r="N95" s="52"/>
      <c r="O95" s="52"/>
      <c r="P95" s="52"/>
      <c r="Q95" s="67"/>
      <c r="R95" s="52"/>
      <c r="S95" s="52"/>
      <c r="T95" s="52"/>
      <c r="U95" s="52"/>
      <c r="V95" s="52"/>
      <c r="W95" s="982">
        <v>653080</v>
      </c>
      <c r="X95" s="52">
        <v>0</v>
      </c>
    </row>
    <row r="96" spans="1:29" customFormat="1" hidden="1">
      <c r="A96" s="688">
        <f t="shared" si="15"/>
        <v>70</v>
      </c>
      <c r="B96" s="700" t="s">
        <v>974</v>
      </c>
      <c r="C96" s="133">
        <f t="shared" si="16"/>
        <v>758750</v>
      </c>
      <c r="D96" s="284"/>
      <c r="E96" s="52"/>
      <c r="F96" s="52"/>
      <c r="G96" s="52"/>
      <c r="H96" s="52"/>
      <c r="I96" s="52"/>
      <c r="J96" s="52"/>
      <c r="K96" s="52"/>
      <c r="L96" s="739"/>
      <c r="M96" s="67"/>
      <c r="N96" s="52"/>
      <c r="O96" s="52"/>
      <c r="P96" s="52"/>
      <c r="Q96" s="67"/>
      <c r="R96" s="52"/>
      <c r="S96" s="52"/>
      <c r="T96" s="52"/>
      <c r="U96" s="52"/>
      <c r="V96" s="52"/>
      <c r="W96" s="983">
        <v>758750</v>
      </c>
      <c r="X96" s="52"/>
    </row>
    <row r="97" spans="1:28" customFormat="1" hidden="1">
      <c r="A97" s="688">
        <f t="shared" si="15"/>
        <v>71</v>
      </c>
      <c r="B97" s="700" t="s">
        <v>975</v>
      </c>
      <c r="C97" s="133">
        <f t="shared" si="16"/>
        <v>841450</v>
      </c>
      <c r="D97" s="284"/>
      <c r="E97" s="52"/>
      <c r="F97" s="52"/>
      <c r="G97" s="52"/>
      <c r="H97" s="52"/>
      <c r="I97" s="52"/>
      <c r="J97" s="52"/>
      <c r="K97" s="52"/>
      <c r="L97" s="739"/>
      <c r="M97" s="67"/>
      <c r="N97" s="52"/>
      <c r="O97" s="52"/>
      <c r="P97" s="52"/>
      <c r="Q97" s="67"/>
      <c r="R97" s="52"/>
      <c r="S97" s="52"/>
      <c r="T97" s="52"/>
      <c r="U97" s="52"/>
      <c r="V97" s="52"/>
      <c r="W97" s="983">
        <v>841450</v>
      </c>
      <c r="X97" s="52">
        <v>0</v>
      </c>
    </row>
    <row r="98" spans="1:28" s="7" customFormat="1" ht="14.25" hidden="1" customHeight="1">
      <c r="A98" s="1482" t="s">
        <v>518</v>
      </c>
      <c r="B98" s="1482"/>
      <c r="C98" s="284">
        <f>SUM(C90:C97)</f>
        <v>19677226</v>
      </c>
      <c r="D98" s="284">
        <f t="shared" ref="D98:X98" si="17">SUM(D90:D97)</f>
        <v>0</v>
      </c>
      <c r="E98" s="52">
        <f t="shared" si="17"/>
        <v>0</v>
      </c>
      <c r="F98" s="52">
        <f t="shared" si="17"/>
        <v>0</v>
      </c>
      <c r="G98" s="52">
        <f t="shared" si="17"/>
        <v>0</v>
      </c>
      <c r="H98" s="52">
        <f t="shared" si="17"/>
        <v>0</v>
      </c>
      <c r="I98" s="52">
        <f t="shared" si="17"/>
        <v>0</v>
      </c>
      <c r="J98" s="52">
        <f t="shared" si="17"/>
        <v>0</v>
      </c>
      <c r="K98" s="52">
        <f t="shared" si="17"/>
        <v>0</v>
      </c>
      <c r="L98" s="52">
        <f t="shared" si="17"/>
        <v>4035</v>
      </c>
      <c r="M98" s="52">
        <f t="shared" si="17"/>
        <v>7634220</v>
      </c>
      <c r="N98" s="52">
        <f t="shared" si="17"/>
        <v>0</v>
      </c>
      <c r="O98" s="52">
        <f t="shared" si="17"/>
        <v>0</v>
      </c>
      <c r="P98" s="52">
        <f t="shared" si="17"/>
        <v>8416</v>
      </c>
      <c r="Q98" s="52">
        <f t="shared" si="17"/>
        <v>8966106</v>
      </c>
      <c r="R98" s="52">
        <f t="shared" si="17"/>
        <v>0</v>
      </c>
      <c r="S98" s="52">
        <f t="shared" si="17"/>
        <v>0</v>
      </c>
      <c r="T98" s="52">
        <f t="shared" si="17"/>
        <v>0</v>
      </c>
      <c r="U98" s="52">
        <f t="shared" si="17"/>
        <v>0</v>
      </c>
      <c r="V98" s="52">
        <f t="shared" si="17"/>
        <v>0</v>
      </c>
      <c r="W98" s="52">
        <f t="shared" si="17"/>
        <v>3076900</v>
      </c>
      <c r="X98" s="52">
        <f t="shared" si="17"/>
        <v>0</v>
      </c>
      <c r="Y98" s="9">
        <f>E98+F98+G98+H98+I98+K98+M98+O98+Q98+S98+U98+W98+V98+X98</f>
        <v>19677226</v>
      </c>
      <c r="Z98" s="8">
        <f>Y98-C98</f>
        <v>0</v>
      </c>
      <c r="AA98" s="8"/>
      <c r="AB98" s="8"/>
    </row>
    <row r="99" spans="1:28" s="7" customFormat="1" ht="14.25" hidden="1" customHeight="1">
      <c r="A99" s="1486" t="s">
        <v>976</v>
      </c>
      <c r="B99" s="1486"/>
      <c r="C99" s="1486"/>
      <c r="D99" s="1487"/>
      <c r="E99" s="1487"/>
      <c r="F99" s="1487"/>
      <c r="G99" s="1487"/>
      <c r="H99" s="1487"/>
      <c r="I99" s="1487"/>
      <c r="J99" s="1487"/>
      <c r="K99" s="1487"/>
      <c r="L99" s="1487"/>
      <c r="M99" s="1487"/>
      <c r="N99" s="1487"/>
      <c r="O99" s="1487"/>
      <c r="P99" s="1487"/>
      <c r="Q99" s="1487"/>
      <c r="R99" s="1487"/>
      <c r="S99" s="1487"/>
      <c r="T99" s="1487"/>
      <c r="U99" s="1487"/>
      <c r="V99" s="1487"/>
      <c r="W99" s="1487"/>
      <c r="X99" s="1487"/>
      <c r="Y99" s="9"/>
      <c r="Z99" s="8"/>
    </row>
    <row r="100" spans="1:28" customFormat="1" hidden="1">
      <c r="A100" s="688">
        <f>A97+1</f>
        <v>72</v>
      </c>
      <c r="B100" s="700" t="s">
        <v>977</v>
      </c>
      <c r="C100" s="133">
        <f>D100+M100+O100+Q100+S100+U100+V100+W100+X100</f>
        <v>2000000</v>
      </c>
      <c r="D100" s="284"/>
      <c r="E100" s="52"/>
      <c r="F100" s="52"/>
      <c r="G100" s="52"/>
      <c r="H100" s="52"/>
      <c r="I100" s="52"/>
      <c r="J100" s="52"/>
      <c r="K100" s="52"/>
      <c r="L100" s="984">
        <v>853</v>
      </c>
      <c r="M100" s="974">
        <v>2000000</v>
      </c>
      <c r="N100" s="52"/>
      <c r="O100" s="52"/>
      <c r="P100" s="733"/>
      <c r="Q100" s="734"/>
      <c r="R100" s="52"/>
      <c r="S100" s="52"/>
      <c r="T100" s="52"/>
      <c r="U100" s="52"/>
      <c r="V100" s="52"/>
      <c r="W100" s="148"/>
      <c r="X100" s="52"/>
    </row>
    <row r="101" spans="1:28" customFormat="1" hidden="1">
      <c r="A101" s="688">
        <f>A100+1</f>
        <v>73</v>
      </c>
      <c r="B101" s="700" t="s">
        <v>978</v>
      </c>
      <c r="C101" s="133">
        <f>D101+M101+O101+Q101+S101+U101+V101+W101+X101</f>
        <v>2500000</v>
      </c>
      <c r="D101" s="284"/>
      <c r="E101" s="52"/>
      <c r="F101" s="52"/>
      <c r="G101" s="52"/>
      <c r="H101" s="52"/>
      <c r="I101" s="52"/>
      <c r="J101" s="52"/>
      <c r="K101" s="52"/>
      <c r="L101" s="984">
        <v>1300</v>
      </c>
      <c r="M101" s="974">
        <v>2500000</v>
      </c>
      <c r="N101" s="52"/>
      <c r="O101" s="52"/>
      <c r="P101" s="733"/>
      <c r="Q101" s="734"/>
      <c r="R101" s="52"/>
      <c r="S101" s="52"/>
      <c r="T101" s="52"/>
      <c r="U101" s="52"/>
      <c r="V101" s="52"/>
      <c r="W101" s="148"/>
      <c r="X101" s="52"/>
    </row>
    <row r="102" spans="1:28" s="7" customFormat="1" ht="14.25" hidden="1" customHeight="1">
      <c r="A102" s="1482" t="s">
        <v>518</v>
      </c>
      <c r="B102" s="1482"/>
      <c r="C102" s="284">
        <f>SUM(C100:C101)</f>
        <v>4500000</v>
      </c>
      <c r="D102" s="284">
        <f t="shared" ref="D102:X102" si="18">SUM(D100:D101)</f>
        <v>0</v>
      </c>
      <c r="E102" s="52">
        <f t="shared" si="18"/>
        <v>0</v>
      </c>
      <c r="F102" s="52">
        <f t="shared" si="18"/>
        <v>0</v>
      </c>
      <c r="G102" s="52">
        <f t="shared" si="18"/>
        <v>0</v>
      </c>
      <c r="H102" s="52">
        <f t="shared" si="18"/>
        <v>0</v>
      </c>
      <c r="I102" s="52">
        <f t="shared" si="18"/>
        <v>0</v>
      </c>
      <c r="J102" s="52">
        <f t="shared" si="18"/>
        <v>0</v>
      </c>
      <c r="K102" s="52">
        <f t="shared" si="18"/>
        <v>0</v>
      </c>
      <c r="L102" s="52">
        <f t="shared" si="18"/>
        <v>2153</v>
      </c>
      <c r="M102" s="52">
        <f t="shared" si="18"/>
        <v>4500000</v>
      </c>
      <c r="N102" s="52">
        <f t="shared" si="18"/>
        <v>0</v>
      </c>
      <c r="O102" s="52">
        <f t="shared" si="18"/>
        <v>0</v>
      </c>
      <c r="P102" s="52">
        <f t="shared" si="18"/>
        <v>0</v>
      </c>
      <c r="Q102" s="52">
        <f t="shared" si="18"/>
        <v>0</v>
      </c>
      <c r="R102" s="52">
        <f t="shared" si="18"/>
        <v>0</v>
      </c>
      <c r="S102" s="52">
        <f t="shared" si="18"/>
        <v>0</v>
      </c>
      <c r="T102" s="52">
        <f t="shared" si="18"/>
        <v>0</v>
      </c>
      <c r="U102" s="52">
        <f t="shared" si="18"/>
        <v>0</v>
      </c>
      <c r="V102" s="52">
        <f t="shared" si="18"/>
        <v>0</v>
      </c>
      <c r="W102" s="52">
        <f t="shared" si="18"/>
        <v>0</v>
      </c>
      <c r="X102" s="52">
        <f t="shared" si="18"/>
        <v>0</v>
      </c>
      <c r="Y102" s="9">
        <f>E102+F102+G102+H102+I102+K102+M102+O102+Q102+S102+U102+W102+V102+X102</f>
        <v>4500000</v>
      </c>
      <c r="Z102" s="8">
        <f>Y102-C102</f>
        <v>0</v>
      </c>
      <c r="AA102" s="8"/>
      <c r="AB102" s="8"/>
    </row>
    <row r="103" spans="1:28" s="7" customFormat="1" ht="14.25" hidden="1" customHeight="1">
      <c r="A103" s="1486" t="s">
        <v>979</v>
      </c>
      <c r="B103" s="1486"/>
      <c r="C103" s="1486"/>
      <c r="D103" s="284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741"/>
      <c r="X103" s="52"/>
      <c r="Y103" s="9"/>
      <c r="Z103" s="8"/>
      <c r="AA103" s="8"/>
      <c r="AB103" s="8"/>
    </row>
    <row r="104" spans="1:28" customFormat="1" hidden="1">
      <c r="A104" s="688">
        <f>A101+1</f>
        <v>74</v>
      </c>
      <c r="B104" s="701" t="s">
        <v>980</v>
      </c>
      <c r="C104" s="133">
        <f>D104+M104+O104+Q104+S104+U104+V104+W104+X104</f>
        <v>1900000</v>
      </c>
      <c r="D104" s="284"/>
      <c r="E104" s="52"/>
      <c r="F104" s="52"/>
      <c r="G104" s="52"/>
      <c r="H104" s="52"/>
      <c r="I104" s="52"/>
      <c r="J104" s="52"/>
      <c r="K104" s="52"/>
      <c r="L104" s="984">
        <v>430</v>
      </c>
      <c r="M104" s="974">
        <v>1900000</v>
      </c>
      <c r="N104" s="52"/>
      <c r="O104" s="52"/>
      <c r="P104" s="733"/>
      <c r="Q104" s="734"/>
      <c r="R104" s="52"/>
      <c r="S104" s="52"/>
      <c r="T104" s="52"/>
      <c r="U104" s="52"/>
      <c r="V104" s="52"/>
      <c r="W104" s="148"/>
      <c r="X104" s="52"/>
    </row>
    <row r="105" spans="1:28" customFormat="1" ht="15" hidden="1">
      <c r="A105" s="1482" t="s">
        <v>518</v>
      </c>
      <c r="B105" s="1482"/>
      <c r="C105" s="284">
        <f>SUM(C104)</f>
        <v>1900000</v>
      </c>
      <c r="D105" s="284">
        <f t="shared" ref="D105:X105" si="19">SUM(D104)</f>
        <v>0</v>
      </c>
      <c r="E105" s="52">
        <f t="shared" si="19"/>
        <v>0</v>
      </c>
      <c r="F105" s="52">
        <f t="shared" si="19"/>
        <v>0</v>
      </c>
      <c r="G105" s="52">
        <f t="shared" si="19"/>
        <v>0</v>
      </c>
      <c r="H105" s="52">
        <f t="shared" si="19"/>
        <v>0</v>
      </c>
      <c r="I105" s="52">
        <f t="shared" si="19"/>
        <v>0</v>
      </c>
      <c r="J105" s="52">
        <f t="shared" si="19"/>
        <v>0</v>
      </c>
      <c r="K105" s="52">
        <f t="shared" si="19"/>
        <v>0</v>
      </c>
      <c r="L105" s="52">
        <f t="shared" si="19"/>
        <v>430</v>
      </c>
      <c r="M105" s="52">
        <f t="shared" si="19"/>
        <v>1900000</v>
      </c>
      <c r="N105" s="52">
        <f t="shared" si="19"/>
        <v>0</v>
      </c>
      <c r="O105" s="52">
        <f t="shared" si="19"/>
        <v>0</v>
      </c>
      <c r="P105" s="52">
        <f t="shared" si="19"/>
        <v>0</v>
      </c>
      <c r="Q105" s="52">
        <f t="shared" si="19"/>
        <v>0</v>
      </c>
      <c r="R105" s="52">
        <f t="shared" si="19"/>
        <v>0</v>
      </c>
      <c r="S105" s="52">
        <f t="shared" si="19"/>
        <v>0</v>
      </c>
      <c r="T105" s="52">
        <f t="shared" si="19"/>
        <v>0</v>
      </c>
      <c r="U105" s="52">
        <f t="shared" si="19"/>
        <v>0</v>
      </c>
      <c r="V105" s="52">
        <f t="shared" si="19"/>
        <v>0</v>
      </c>
      <c r="W105" s="52">
        <f t="shared" si="19"/>
        <v>0</v>
      </c>
      <c r="X105" s="52">
        <f t="shared" si="19"/>
        <v>0</v>
      </c>
    </row>
    <row r="106" spans="1:28" customFormat="1" ht="15" hidden="1">
      <c r="A106" s="1486" t="s">
        <v>981</v>
      </c>
      <c r="B106" s="1486"/>
      <c r="C106" s="1486"/>
      <c r="D106" s="284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</row>
    <row r="107" spans="1:28" customFormat="1" hidden="1">
      <c r="A107" s="688">
        <f>A104+1</f>
        <v>75</v>
      </c>
      <c r="B107" s="701" t="s">
        <v>982</v>
      </c>
      <c r="C107" s="133">
        <f>D107+M107+O107+Q107+S107+U107+V107+W107+X107</f>
        <v>2400000</v>
      </c>
      <c r="D107" s="284"/>
      <c r="E107" s="52"/>
      <c r="F107" s="52"/>
      <c r="G107" s="52"/>
      <c r="H107" s="52"/>
      <c r="I107" s="52"/>
      <c r="J107" s="52"/>
      <c r="K107" s="52"/>
      <c r="L107" s="984">
        <v>1100</v>
      </c>
      <c r="M107" s="974">
        <v>2400000</v>
      </c>
      <c r="N107" s="52"/>
      <c r="O107" s="52"/>
      <c r="P107" s="733"/>
      <c r="Q107" s="734"/>
      <c r="R107" s="52"/>
      <c r="S107" s="52"/>
      <c r="T107" s="52"/>
      <c r="U107" s="52"/>
      <c r="V107" s="52"/>
      <c r="W107" s="148"/>
      <c r="X107" s="52"/>
    </row>
    <row r="108" spans="1:28" customFormat="1" ht="15" hidden="1">
      <c r="A108" s="1482" t="s">
        <v>518</v>
      </c>
      <c r="B108" s="1482"/>
      <c r="C108" s="284">
        <f t="shared" ref="C108:X108" si="20">SUM(C107)</f>
        <v>2400000</v>
      </c>
      <c r="D108" s="284">
        <f t="shared" si="20"/>
        <v>0</v>
      </c>
      <c r="E108" s="52">
        <f t="shared" si="20"/>
        <v>0</v>
      </c>
      <c r="F108" s="52">
        <f t="shared" si="20"/>
        <v>0</v>
      </c>
      <c r="G108" s="52">
        <f t="shared" si="20"/>
        <v>0</v>
      </c>
      <c r="H108" s="52">
        <f t="shared" si="20"/>
        <v>0</v>
      </c>
      <c r="I108" s="52">
        <f t="shared" si="20"/>
        <v>0</v>
      </c>
      <c r="J108" s="52">
        <f t="shared" si="20"/>
        <v>0</v>
      </c>
      <c r="K108" s="52">
        <f t="shared" si="20"/>
        <v>0</v>
      </c>
      <c r="L108" s="52">
        <f t="shared" si="20"/>
        <v>1100</v>
      </c>
      <c r="M108" s="52">
        <f t="shared" si="20"/>
        <v>2400000</v>
      </c>
      <c r="N108" s="52">
        <f t="shared" si="20"/>
        <v>0</v>
      </c>
      <c r="O108" s="52">
        <f t="shared" si="20"/>
        <v>0</v>
      </c>
      <c r="P108" s="52">
        <f t="shared" si="20"/>
        <v>0</v>
      </c>
      <c r="Q108" s="52">
        <f t="shared" si="20"/>
        <v>0</v>
      </c>
      <c r="R108" s="52">
        <f t="shared" si="20"/>
        <v>0</v>
      </c>
      <c r="S108" s="52">
        <f t="shared" si="20"/>
        <v>0</v>
      </c>
      <c r="T108" s="52">
        <f t="shared" si="20"/>
        <v>0</v>
      </c>
      <c r="U108" s="52">
        <f t="shared" si="20"/>
        <v>0</v>
      </c>
      <c r="V108" s="52">
        <f t="shared" si="20"/>
        <v>0</v>
      </c>
      <c r="W108" s="52">
        <f t="shared" si="20"/>
        <v>0</v>
      </c>
      <c r="X108" s="52">
        <f t="shared" si="20"/>
        <v>0</v>
      </c>
    </row>
    <row r="109" spans="1:28" customFormat="1" ht="15" hidden="1">
      <c r="A109" s="1484" t="s">
        <v>983</v>
      </c>
      <c r="B109" s="1484"/>
      <c r="C109" s="1484"/>
      <c r="D109" s="284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</row>
    <row r="110" spans="1:28" customFormat="1" hidden="1">
      <c r="A110" s="688">
        <f>A107+1</f>
        <v>76</v>
      </c>
      <c r="B110" s="700" t="s">
        <v>984</v>
      </c>
      <c r="C110" s="133">
        <f>D110+M110+O110+Q110+S110+U110+V110+W110+X110</f>
        <v>2500000</v>
      </c>
      <c r="D110" s="284"/>
      <c r="E110" s="52"/>
      <c r="F110" s="52"/>
      <c r="G110" s="52"/>
      <c r="H110" s="52"/>
      <c r="I110" s="52"/>
      <c r="J110" s="52"/>
      <c r="K110" s="52"/>
      <c r="L110" s="984">
        <v>1300</v>
      </c>
      <c r="M110" s="974">
        <v>2500000</v>
      </c>
      <c r="N110" s="52"/>
      <c r="O110" s="52"/>
      <c r="P110" s="733"/>
      <c r="Q110" s="734"/>
      <c r="R110" s="52"/>
      <c r="S110" s="52"/>
      <c r="T110" s="52"/>
      <c r="U110" s="52"/>
      <c r="V110" s="52"/>
      <c r="W110" s="148"/>
      <c r="X110" s="52"/>
    </row>
    <row r="111" spans="1:28" customFormat="1" hidden="1">
      <c r="A111" s="688">
        <f>A110+1</f>
        <v>77</v>
      </c>
      <c r="B111" s="700" t="s">
        <v>985</v>
      </c>
      <c r="C111" s="133">
        <f>D111+M111+O111+Q111+S111+U111+V111+W111+X111</f>
        <v>2100000</v>
      </c>
      <c r="D111" s="284"/>
      <c r="E111" s="52"/>
      <c r="F111" s="52"/>
      <c r="G111" s="52"/>
      <c r="H111" s="52"/>
      <c r="I111" s="52"/>
      <c r="J111" s="52"/>
      <c r="K111" s="52"/>
      <c r="L111" s="984">
        <v>1000</v>
      </c>
      <c r="M111" s="974">
        <v>2100000</v>
      </c>
      <c r="N111" s="52"/>
      <c r="O111" s="52"/>
      <c r="P111" s="733"/>
      <c r="Q111" s="733"/>
      <c r="R111" s="52"/>
      <c r="S111" s="52"/>
      <c r="T111" s="52"/>
      <c r="U111" s="52"/>
      <c r="V111" s="52"/>
      <c r="W111" s="148"/>
      <c r="X111" s="52"/>
    </row>
    <row r="112" spans="1:28" customFormat="1" ht="15" hidden="1">
      <c r="A112" s="1482" t="s">
        <v>518</v>
      </c>
      <c r="B112" s="1482"/>
      <c r="C112" s="284">
        <f t="shared" ref="C112:X112" si="21">SUM(C110)</f>
        <v>2500000</v>
      </c>
      <c r="D112" s="284">
        <f t="shared" si="21"/>
        <v>0</v>
      </c>
      <c r="E112" s="52">
        <f t="shared" si="21"/>
        <v>0</v>
      </c>
      <c r="F112" s="52">
        <f t="shared" si="21"/>
        <v>0</v>
      </c>
      <c r="G112" s="52">
        <f t="shared" si="21"/>
        <v>0</v>
      </c>
      <c r="H112" s="52">
        <f t="shared" si="21"/>
        <v>0</v>
      </c>
      <c r="I112" s="52">
        <f t="shared" si="21"/>
        <v>0</v>
      </c>
      <c r="J112" s="52">
        <f t="shared" si="21"/>
        <v>0</v>
      </c>
      <c r="K112" s="52">
        <f t="shared" si="21"/>
        <v>0</v>
      </c>
      <c r="L112" s="52">
        <f t="shared" si="21"/>
        <v>1300</v>
      </c>
      <c r="M112" s="52">
        <f t="shared" si="21"/>
        <v>2500000</v>
      </c>
      <c r="N112" s="52">
        <f t="shared" si="21"/>
        <v>0</v>
      </c>
      <c r="O112" s="52">
        <f t="shared" si="21"/>
        <v>0</v>
      </c>
      <c r="P112" s="52">
        <f t="shared" si="21"/>
        <v>0</v>
      </c>
      <c r="Q112" s="52">
        <f t="shared" si="21"/>
        <v>0</v>
      </c>
      <c r="R112" s="52">
        <f t="shared" si="21"/>
        <v>0</v>
      </c>
      <c r="S112" s="52">
        <f t="shared" si="21"/>
        <v>0</v>
      </c>
      <c r="T112" s="52">
        <f t="shared" si="21"/>
        <v>0</v>
      </c>
      <c r="U112" s="52">
        <f t="shared" si="21"/>
        <v>0</v>
      </c>
      <c r="V112" s="52">
        <f t="shared" si="21"/>
        <v>0</v>
      </c>
      <c r="W112" s="52">
        <f t="shared" si="21"/>
        <v>0</v>
      </c>
      <c r="X112" s="52">
        <f t="shared" si="21"/>
        <v>0</v>
      </c>
    </row>
    <row r="113" spans="1:28" s="7" customFormat="1" ht="14.25" hidden="1" customHeight="1">
      <c r="A113" s="1484" t="s">
        <v>986</v>
      </c>
      <c r="B113" s="1484"/>
      <c r="C113" s="1484"/>
      <c r="D113" s="1483"/>
      <c r="E113" s="1483"/>
      <c r="F113" s="1483"/>
      <c r="G113" s="1483"/>
      <c r="H113" s="1483"/>
      <c r="I113" s="1483"/>
      <c r="J113" s="1483"/>
      <c r="K113" s="1483"/>
      <c r="L113" s="1483"/>
      <c r="M113" s="1483"/>
      <c r="N113" s="1483"/>
      <c r="O113" s="1483"/>
      <c r="P113" s="1483"/>
      <c r="Q113" s="1483"/>
      <c r="R113" s="1483"/>
      <c r="S113" s="1483"/>
      <c r="T113" s="1483"/>
      <c r="U113" s="1483"/>
      <c r="V113" s="1483"/>
      <c r="W113" s="1483"/>
      <c r="X113" s="1483"/>
      <c r="Y113" s="9"/>
      <c r="Z113" s="8"/>
    </row>
    <row r="114" spans="1:28" customFormat="1" hidden="1">
      <c r="A114" s="688">
        <f>A111+1</f>
        <v>78</v>
      </c>
      <c r="B114" s="910" t="s">
        <v>987</v>
      </c>
      <c r="C114" s="133">
        <f>D114+M114+O114+Q114+S114+U114+V114+W114+X114</f>
        <v>1000000</v>
      </c>
      <c r="D114" s="284"/>
      <c r="E114" s="52"/>
      <c r="F114" s="52"/>
      <c r="G114" s="52"/>
      <c r="H114" s="52"/>
      <c r="I114" s="52"/>
      <c r="J114" s="52"/>
      <c r="K114" s="52"/>
      <c r="L114" s="740"/>
      <c r="M114" s="732"/>
      <c r="N114" s="52"/>
      <c r="O114" s="52"/>
      <c r="P114" s="985">
        <v>650</v>
      </c>
      <c r="Q114" s="986">
        <v>1000000</v>
      </c>
      <c r="R114" s="52"/>
      <c r="S114" s="52"/>
      <c r="T114" s="52"/>
      <c r="U114" s="52"/>
      <c r="V114" s="52"/>
      <c r="W114" s="148"/>
      <c r="X114" s="52"/>
    </row>
    <row r="115" spans="1:28" customFormat="1" hidden="1">
      <c r="A115" s="688">
        <f>A114+1</f>
        <v>79</v>
      </c>
      <c r="B115" s="910" t="s">
        <v>988</v>
      </c>
      <c r="C115" s="133">
        <f>D115+M115+O115+Q115+S115+U115+V115+W115+X115</f>
        <v>1900000</v>
      </c>
      <c r="D115" s="284"/>
      <c r="E115" s="52"/>
      <c r="F115" s="52"/>
      <c r="G115" s="52"/>
      <c r="H115" s="52"/>
      <c r="I115" s="52"/>
      <c r="J115" s="52"/>
      <c r="K115" s="52"/>
      <c r="L115" s="984">
        <v>500</v>
      </c>
      <c r="M115" s="974">
        <v>1900000</v>
      </c>
      <c r="N115" s="52"/>
      <c r="O115" s="52"/>
      <c r="P115" s="733"/>
      <c r="Q115" s="734"/>
      <c r="R115" s="52"/>
      <c r="S115" s="52"/>
      <c r="T115" s="52"/>
      <c r="U115" s="52"/>
      <c r="V115" s="52"/>
      <c r="W115" s="148"/>
      <c r="X115" s="52"/>
    </row>
    <row r="116" spans="1:28" customFormat="1" hidden="1">
      <c r="A116" s="688">
        <f>A115+1</f>
        <v>80</v>
      </c>
      <c r="B116" s="910" t="s">
        <v>989</v>
      </c>
      <c r="C116" s="133">
        <f>D116+M116+O116+Q116+S116+U116+V116+W116+X116</f>
        <v>2250000</v>
      </c>
      <c r="D116" s="284"/>
      <c r="E116" s="52"/>
      <c r="F116" s="52"/>
      <c r="G116" s="52"/>
      <c r="H116" s="52"/>
      <c r="I116" s="52"/>
      <c r="J116" s="52"/>
      <c r="K116" s="52"/>
      <c r="L116" s="984">
        <v>750</v>
      </c>
      <c r="M116" s="974">
        <v>2250000</v>
      </c>
      <c r="N116" s="52"/>
      <c r="O116" s="52"/>
      <c r="P116" s="733"/>
      <c r="Q116" s="734"/>
      <c r="R116" s="52"/>
      <c r="S116" s="52"/>
      <c r="T116" s="52"/>
      <c r="U116" s="52"/>
      <c r="V116" s="52"/>
      <c r="W116" s="148"/>
      <c r="X116" s="52"/>
    </row>
    <row r="117" spans="1:28" s="7" customFormat="1" ht="14.25" hidden="1" customHeight="1">
      <c r="A117" s="1482" t="s">
        <v>518</v>
      </c>
      <c r="B117" s="1482"/>
      <c r="C117" s="284">
        <f>SUM(C114:C116)</f>
        <v>5150000</v>
      </c>
      <c r="D117" s="284">
        <f t="shared" ref="D117:X117" si="22">SUM(D114:D116)</f>
        <v>0</v>
      </c>
      <c r="E117" s="52">
        <f t="shared" si="22"/>
        <v>0</v>
      </c>
      <c r="F117" s="52">
        <f t="shared" si="22"/>
        <v>0</v>
      </c>
      <c r="G117" s="52">
        <f t="shared" si="22"/>
        <v>0</v>
      </c>
      <c r="H117" s="52">
        <f t="shared" si="22"/>
        <v>0</v>
      </c>
      <c r="I117" s="52">
        <f t="shared" si="22"/>
        <v>0</v>
      </c>
      <c r="J117" s="52">
        <f t="shared" si="22"/>
        <v>0</v>
      </c>
      <c r="K117" s="52">
        <f t="shared" si="22"/>
        <v>0</v>
      </c>
      <c r="L117" s="52">
        <f t="shared" si="22"/>
        <v>1250</v>
      </c>
      <c r="M117" s="52">
        <f t="shared" si="22"/>
        <v>4150000</v>
      </c>
      <c r="N117" s="52">
        <f t="shared" si="22"/>
        <v>0</v>
      </c>
      <c r="O117" s="52">
        <f t="shared" si="22"/>
        <v>0</v>
      </c>
      <c r="P117" s="52">
        <f t="shared" si="22"/>
        <v>650</v>
      </c>
      <c r="Q117" s="52">
        <f t="shared" si="22"/>
        <v>1000000</v>
      </c>
      <c r="R117" s="52">
        <f t="shared" si="22"/>
        <v>0</v>
      </c>
      <c r="S117" s="52">
        <f t="shared" si="22"/>
        <v>0</v>
      </c>
      <c r="T117" s="52">
        <f t="shared" si="22"/>
        <v>0</v>
      </c>
      <c r="U117" s="52">
        <f t="shared" si="22"/>
        <v>0</v>
      </c>
      <c r="V117" s="52">
        <f t="shared" si="22"/>
        <v>0</v>
      </c>
      <c r="W117" s="52">
        <f t="shared" si="22"/>
        <v>0</v>
      </c>
      <c r="X117" s="52">
        <f t="shared" si="22"/>
        <v>0</v>
      </c>
      <c r="Y117" s="9">
        <f>E117+F117+G117+H117+I117+K117+M117+O117+Q117+S117+U117+W117+V117+X117</f>
        <v>5150000</v>
      </c>
      <c r="Z117" s="8">
        <f>Y117-C117</f>
        <v>0</v>
      </c>
      <c r="AA117" s="8"/>
      <c r="AB117" s="8"/>
    </row>
    <row r="118" spans="1:28" s="7" customFormat="1" ht="14.25" hidden="1" customHeight="1">
      <c r="A118" s="1484" t="s">
        <v>990</v>
      </c>
      <c r="B118" s="1484"/>
      <c r="C118" s="1484"/>
      <c r="D118" s="1483"/>
      <c r="E118" s="1483"/>
      <c r="F118" s="1483"/>
      <c r="G118" s="1483"/>
      <c r="H118" s="1483"/>
      <c r="I118" s="1483"/>
      <c r="J118" s="1483"/>
      <c r="K118" s="1483"/>
      <c r="L118" s="1483"/>
      <c r="M118" s="1483"/>
      <c r="N118" s="1483"/>
      <c r="O118" s="1483"/>
      <c r="P118" s="1483"/>
      <c r="Q118" s="1483"/>
      <c r="R118" s="1483"/>
      <c r="S118" s="1483"/>
      <c r="T118" s="1483"/>
      <c r="U118" s="1483"/>
      <c r="V118" s="1483"/>
      <c r="W118" s="1483"/>
      <c r="X118" s="1483"/>
      <c r="Y118" s="9"/>
      <c r="Z118" s="8"/>
    </row>
    <row r="119" spans="1:28" customFormat="1" hidden="1">
      <c r="A119" s="688">
        <f>A116+1</f>
        <v>81</v>
      </c>
      <c r="B119" s="701" t="s">
        <v>991</v>
      </c>
      <c r="C119" s="133">
        <f>D119+M119+O119+Q119+S119+U119+V119+W119+X119</f>
        <v>900000</v>
      </c>
      <c r="D119" s="284"/>
      <c r="E119" s="52"/>
      <c r="F119" s="52"/>
      <c r="G119" s="52"/>
      <c r="H119" s="52"/>
      <c r="I119" s="52"/>
      <c r="J119" s="52"/>
      <c r="K119" s="52"/>
      <c r="L119" s="984">
        <v>365</v>
      </c>
      <c r="M119" s="974">
        <v>900000</v>
      </c>
      <c r="N119" s="52"/>
      <c r="O119" s="52"/>
      <c r="P119" s="733"/>
      <c r="Q119" s="734"/>
      <c r="R119" s="52"/>
      <c r="S119" s="52"/>
      <c r="T119" s="52"/>
      <c r="U119" s="52"/>
      <c r="V119" s="52"/>
      <c r="W119" s="148"/>
      <c r="X119" s="52"/>
    </row>
    <row r="120" spans="1:28" s="7" customFormat="1" ht="14.25" hidden="1" customHeight="1">
      <c r="A120" s="1482" t="s">
        <v>518</v>
      </c>
      <c r="B120" s="1482"/>
      <c r="C120" s="284">
        <f>SUM(C119)</f>
        <v>900000</v>
      </c>
      <c r="D120" s="284">
        <f t="shared" ref="D120:X120" si="23">SUM(D119)</f>
        <v>0</v>
      </c>
      <c r="E120" s="52">
        <f t="shared" si="23"/>
        <v>0</v>
      </c>
      <c r="F120" s="52">
        <f t="shared" si="23"/>
        <v>0</v>
      </c>
      <c r="G120" s="52">
        <f t="shared" si="23"/>
        <v>0</v>
      </c>
      <c r="H120" s="52">
        <f t="shared" si="23"/>
        <v>0</v>
      </c>
      <c r="I120" s="52">
        <f t="shared" si="23"/>
        <v>0</v>
      </c>
      <c r="J120" s="52">
        <f t="shared" si="23"/>
        <v>0</v>
      </c>
      <c r="K120" s="52">
        <f t="shared" si="23"/>
        <v>0</v>
      </c>
      <c r="L120" s="52">
        <f t="shared" si="23"/>
        <v>365</v>
      </c>
      <c r="M120" s="52">
        <f t="shared" si="23"/>
        <v>900000</v>
      </c>
      <c r="N120" s="52">
        <f t="shared" si="23"/>
        <v>0</v>
      </c>
      <c r="O120" s="52">
        <f t="shared" si="23"/>
        <v>0</v>
      </c>
      <c r="P120" s="52">
        <f t="shared" si="23"/>
        <v>0</v>
      </c>
      <c r="Q120" s="52">
        <f t="shared" si="23"/>
        <v>0</v>
      </c>
      <c r="R120" s="52">
        <f t="shared" si="23"/>
        <v>0</v>
      </c>
      <c r="S120" s="52">
        <f t="shared" si="23"/>
        <v>0</v>
      </c>
      <c r="T120" s="52">
        <f t="shared" si="23"/>
        <v>0</v>
      </c>
      <c r="U120" s="52">
        <f t="shared" si="23"/>
        <v>0</v>
      </c>
      <c r="V120" s="52">
        <f t="shared" si="23"/>
        <v>0</v>
      </c>
      <c r="W120" s="52">
        <f t="shared" si="23"/>
        <v>0</v>
      </c>
      <c r="X120" s="52">
        <f t="shared" si="23"/>
        <v>0</v>
      </c>
      <c r="Y120" s="9">
        <f>E120+F120+G120+H120+I120+K120+M120+O120+Q120+S120+U120+W120+V120+X120</f>
        <v>900000</v>
      </c>
      <c r="Z120" s="8">
        <f>Y120-C120</f>
        <v>0</v>
      </c>
      <c r="AA120" s="8"/>
      <c r="AB120" s="8"/>
    </row>
    <row r="121" spans="1:28" s="7" customFormat="1" ht="14.25" hidden="1" customHeight="1">
      <c r="A121" s="1484" t="s">
        <v>992</v>
      </c>
      <c r="B121" s="1484"/>
      <c r="C121" s="1484"/>
      <c r="D121" s="284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9"/>
      <c r="Z121" s="8"/>
      <c r="AA121" s="8"/>
      <c r="AB121" s="8"/>
    </row>
    <row r="122" spans="1:28" customFormat="1" hidden="1">
      <c r="A122" s="688">
        <f>A119+1</f>
        <v>82</v>
      </c>
      <c r="B122" s="701" t="s">
        <v>993</v>
      </c>
      <c r="C122" s="133">
        <f>D122+M122+O122+Q122+S122+U122+V122+W122+X122</f>
        <v>3200000</v>
      </c>
      <c r="D122" s="284"/>
      <c r="E122" s="52"/>
      <c r="F122" s="52"/>
      <c r="G122" s="52"/>
      <c r="H122" s="52"/>
      <c r="I122" s="52"/>
      <c r="J122" s="52"/>
      <c r="K122" s="52"/>
      <c r="L122" s="740"/>
      <c r="M122" s="732"/>
      <c r="N122" s="52"/>
      <c r="O122" s="52"/>
      <c r="P122" s="985">
        <v>3200</v>
      </c>
      <c r="Q122" s="986">
        <v>3200000</v>
      </c>
      <c r="R122" s="52"/>
      <c r="S122" s="52"/>
      <c r="T122" s="52"/>
      <c r="U122" s="52"/>
      <c r="V122" s="52"/>
      <c r="W122" s="148"/>
      <c r="X122" s="52"/>
    </row>
    <row r="123" spans="1:28" s="7" customFormat="1" ht="14.25" hidden="1" customHeight="1">
      <c r="A123" s="1482" t="s">
        <v>518</v>
      </c>
      <c r="B123" s="1482"/>
      <c r="C123" s="284">
        <f>SUM(C122)</f>
        <v>3200000</v>
      </c>
      <c r="D123" s="284">
        <f t="shared" ref="D123:X123" si="24">SUM(D122)</f>
        <v>0</v>
      </c>
      <c r="E123" s="52">
        <f t="shared" si="24"/>
        <v>0</v>
      </c>
      <c r="F123" s="52">
        <f t="shared" si="24"/>
        <v>0</v>
      </c>
      <c r="G123" s="52">
        <f t="shared" si="24"/>
        <v>0</v>
      </c>
      <c r="H123" s="52">
        <f t="shared" si="24"/>
        <v>0</v>
      </c>
      <c r="I123" s="52">
        <f t="shared" si="24"/>
        <v>0</v>
      </c>
      <c r="J123" s="52">
        <f t="shared" si="24"/>
        <v>0</v>
      </c>
      <c r="K123" s="52">
        <f t="shared" si="24"/>
        <v>0</v>
      </c>
      <c r="L123" s="52">
        <f t="shared" si="24"/>
        <v>0</v>
      </c>
      <c r="M123" s="52">
        <f t="shared" si="24"/>
        <v>0</v>
      </c>
      <c r="N123" s="52">
        <f t="shared" si="24"/>
        <v>0</v>
      </c>
      <c r="O123" s="52">
        <f t="shared" si="24"/>
        <v>0</v>
      </c>
      <c r="P123" s="52">
        <f t="shared" si="24"/>
        <v>3200</v>
      </c>
      <c r="Q123" s="52">
        <f t="shared" si="24"/>
        <v>3200000</v>
      </c>
      <c r="R123" s="52">
        <f t="shared" si="24"/>
        <v>0</v>
      </c>
      <c r="S123" s="52">
        <f t="shared" si="24"/>
        <v>0</v>
      </c>
      <c r="T123" s="52">
        <f t="shared" si="24"/>
        <v>0</v>
      </c>
      <c r="U123" s="52">
        <f t="shared" si="24"/>
        <v>0</v>
      </c>
      <c r="V123" s="52">
        <f t="shared" si="24"/>
        <v>0</v>
      </c>
      <c r="W123" s="52">
        <f t="shared" si="24"/>
        <v>0</v>
      </c>
      <c r="X123" s="52">
        <f t="shared" si="24"/>
        <v>0</v>
      </c>
      <c r="Y123" s="9">
        <f>E123+F123+G123+H123+I123+K123+M123+O123+Q123+S123+U123+W123+V123+X123</f>
        <v>3200000</v>
      </c>
      <c r="Z123" s="8">
        <f>Y123-C123</f>
        <v>0</v>
      </c>
      <c r="AA123" s="8"/>
      <c r="AB123" s="8"/>
    </row>
    <row r="124" spans="1:28" s="7" customFormat="1" ht="14.25" hidden="1" customHeight="1">
      <c r="A124" s="1484" t="s">
        <v>994</v>
      </c>
      <c r="B124" s="1484"/>
      <c r="C124" s="1484"/>
      <c r="D124" s="284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9"/>
      <c r="Z124" s="8"/>
      <c r="AA124" s="8"/>
      <c r="AB124" s="8"/>
    </row>
    <row r="125" spans="1:28" customFormat="1" hidden="1">
      <c r="A125" s="688">
        <f>A122+1</f>
        <v>83</v>
      </c>
      <c r="B125" s="701" t="s">
        <v>995</v>
      </c>
      <c r="C125" s="133">
        <f>D125+M125+O125+Q125+S125+U125+V125+W125+X125</f>
        <v>2100000</v>
      </c>
      <c r="D125" s="284"/>
      <c r="E125" s="52"/>
      <c r="F125" s="52"/>
      <c r="G125" s="52"/>
      <c r="H125" s="52"/>
      <c r="I125" s="52"/>
      <c r="J125" s="52"/>
      <c r="K125" s="52"/>
      <c r="L125" s="973">
        <v>870</v>
      </c>
      <c r="M125" s="975">
        <v>2100000</v>
      </c>
      <c r="N125" s="52"/>
      <c r="O125" s="52"/>
      <c r="P125" s="733"/>
      <c r="Q125" s="734"/>
      <c r="R125" s="52"/>
      <c r="S125" s="52"/>
      <c r="T125" s="52"/>
      <c r="U125" s="52"/>
      <c r="V125" s="52"/>
      <c r="W125" s="148"/>
      <c r="X125" s="52"/>
    </row>
    <row r="126" spans="1:28" s="7" customFormat="1" ht="14.25" hidden="1" customHeight="1">
      <c r="A126" s="1482" t="s">
        <v>518</v>
      </c>
      <c r="B126" s="1482"/>
      <c r="C126" s="284">
        <f>SUM(C125)</f>
        <v>2100000</v>
      </c>
      <c r="D126" s="284">
        <f t="shared" ref="D126:X126" si="25">SUM(D125)</f>
        <v>0</v>
      </c>
      <c r="E126" s="52">
        <f t="shared" si="25"/>
        <v>0</v>
      </c>
      <c r="F126" s="52">
        <f t="shared" si="25"/>
        <v>0</v>
      </c>
      <c r="G126" s="52">
        <f t="shared" si="25"/>
        <v>0</v>
      </c>
      <c r="H126" s="52">
        <f t="shared" si="25"/>
        <v>0</v>
      </c>
      <c r="I126" s="52">
        <f t="shared" si="25"/>
        <v>0</v>
      </c>
      <c r="J126" s="52">
        <f t="shared" si="25"/>
        <v>0</v>
      </c>
      <c r="K126" s="52">
        <f t="shared" si="25"/>
        <v>0</v>
      </c>
      <c r="L126" s="52">
        <f t="shared" si="25"/>
        <v>870</v>
      </c>
      <c r="M126" s="52">
        <f t="shared" si="25"/>
        <v>2100000</v>
      </c>
      <c r="N126" s="52">
        <f t="shared" si="25"/>
        <v>0</v>
      </c>
      <c r="O126" s="52">
        <f t="shared" si="25"/>
        <v>0</v>
      </c>
      <c r="P126" s="52">
        <f t="shared" si="25"/>
        <v>0</v>
      </c>
      <c r="Q126" s="52">
        <f t="shared" si="25"/>
        <v>0</v>
      </c>
      <c r="R126" s="52">
        <f t="shared" si="25"/>
        <v>0</v>
      </c>
      <c r="S126" s="52">
        <f t="shared" si="25"/>
        <v>0</v>
      </c>
      <c r="T126" s="52">
        <f t="shared" si="25"/>
        <v>0</v>
      </c>
      <c r="U126" s="52">
        <f t="shared" si="25"/>
        <v>0</v>
      </c>
      <c r="V126" s="52">
        <f t="shared" si="25"/>
        <v>0</v>
      </c>
      <c r="W126" s="52">
        <f t="shared" si="25"/>
        <v>0</v>
      </c>
      <c r="X126" s="52">
        <f t="shared" si="25"/>
        <v>0</v>
      </c>
      <c r="Y126" s="9">
        <f>E126+F126+G126+H126+I126+K126+M126+O126+Q126+S126+U126+W126+V126+X126</f>
        <v>2100000</v>
      </c>
      <c r="Z126" s="8">
        <f>Y126-C126</f>
        <v>0</v>
      </c>
      <c r="AA126" s="8"/>
      <c r="AB126" s="8"/>
    </row>
    <row r="127" spans="1:28" s="7" customFormat="1" ht="14.25" hidden="1" customHeight="1">
      <c r="A127" s="1484" t="s">
        <v>996</v>
      </c>
      <c r="B127" s="1484"/>
      <c r="C127" s="1484"/>
      <c r="D127" s="284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741"/>
      <c r="X127" s="52"/>
      <c r="Y127" s="9"/>
      <c r="Z127" s="8"/>
      <c r="AA127" s="8"/>
      <c r="AB127" s="8"/>
    </row>
    <row r="128" spans="1:28" customFormat="1" hidden="1">
      <c r="A128" s="688">
        <f>A125+1</f>
        <v>84</v>
      </c>
      <c r="B128" s="701" t="s">
        <v>997</v>
      </c>
      <c r="C128" s="133">
        <f>D128+M128+O128+Q128+S128+U128+V128+W128+X128</f>
        <v>1750000</v>
      </c>
      <c r="D128" s="284"/>
      <c r="E128" s="52"/>
      <c r="F128" s="52"/>
      <c r="G128" s="52"/>
      <c r="H128" s="52"/>
      <c r="I128" s="52"/>
      <c r="J128" s="52"/>
      <c r="K128" s="52"/>
      <c r="L128" s="984">
        <v>687</v>
      </c>
      <c r="M128" s="974">
        <v>1750000</v>
      </c>
      <c r="N128" s="52"/>
      <c r="O128" s="52"/>
      <c r="P128" s="733"/>
      <c r="Q128" s="734"/>
      <c r="R128" s="52"/>
      <c r="S128" s="52"/>
      <c r="T128" s="52"/>
      <c r="U128" s="52"/>
      <c r="V128" s="52"/>
      <c r="W128" s="148"/>
      <c r="X128" s="52"/>
    </row>
    <row r="129" spans="1:29" customFormat="1" hidden="1">
      <c r="A129" s="688">
        <f>A128+1</f>
        <v>85</v>
      </c>
      <c r="B129" s="701" t="s">
        <v>998</v>
      </c>
      <c r="C129" s="133">
        <f>D129+M129+O129+Q129+S129+U129+V129+W129+X129</f>
        <v>2250000</v>
      </c>
      <c r="D129" s="284"/>
      <c r="E129" s="52"/>
      <c r="F129" s="52"/>
      <c r="G129" s="52"/>
      <c r="H129" s="52"/>
      <c r="I129" s="52"/>
      <c r="J129" s="52"/>
      <c r="K129" s="52"/>
      <c r="L129" s="984">
        <v>766</v>
      </c>
      <c r="M129" s="974">
        <v>2250000</v>
      </c>
      <c r="N129" s="52"/>
      <c r="O129" s="52"/>
      <c r="P129" s="733"/>
      <c r="Q129" s="734"/>
      <c r="R129" s="52"/>
      <c r="S129" s="52"/>
      <c r="T129" s="52"/>
      <c r="U129" s="52"/>
      <c r="V129" s="52"/>
      <c r="W129" s="148"/>
      <c r="X129" s="52"/>
    </row>
    <row r="130" spans="1:29" customFormat="1" hidden="1">
      <c r="A130" s="688">
        <f>A129+1</f>
        <v>86</v>
      </c>
      <c r="B130" s="701" t="s">
        <v>999</v>
      </c>
      <c r="C130" s="133">
        <f>D130+M130+O130+Q130+S130+U130+V130+W130+X130</f>
        <v>2250000</v>
      </c>
      <c r="D130" s="284"/>
      <c r="E130" s="52"/>
      <c r="F130" s="52"/>
      <c r="G130" s="52"/>
      <c r="H130" s="52"/>
      <c r="I130" s="52"/>
      <c r="J130" s="52"/>
      <c r="K130" s="52"/>
      <c r="L130" s="984">
        <v>766</v>
      </c>
      <c r="M130" s="974">
        <v>2250000</v>
      </c>
      <c r="N130" s="52"/>
      <c r="O130" s="52"/>
      <c r="P130" s="733"/>
      <c r="Q130" s="734"/>
      <c r="R130" s="52"/>
      <c r="S130" s="52"/>
      <c r="T130" s="52"/>
      <c r="U130" s="52"/>
      <c r="V130" s="52"/>
      <c r="W130" s="148"/>
      <c r="X130" s="52"/>
    </row>
    <row r="131" spans="1:29" s="7" customFormat="1" ht="14.25" hidden="1" customHeight="1">
      <c r="A131" s="1482" t="s">
        <v>518</v>
      </c>
      <c r="B131" s="1482"/>
      <c r="C131" s="284">
        <f>SUM(C128:C130)</f>
        <v>6250000</v>
      </c>
      <c r="D131" s="284">
        <f t="shared" ref="D131:X131" si="26">SUM(D128:D130)</f>
        <v>0</v>
      </c>
      <c r="E131" s="52">
        <f t="shared" si="26"/>
        <v>0</v>
      </c>
      <c r="F131" s="52">
        <f t="shared" si="26"/>
        <v>0</v>
      </c>
      <c r="G131" s="52">
        <f t="shared" si="26"/>
        <v>0</v>
      </c>
      <c r="H131" s="52">
        <f t="shared" si="26"/>
        <v>0</v>
      </c>
      <c r="I131" s="52">
        <f t="shared" si="26"/>
        <v>0</v>
      </c>
      <c r="J131" s="52">
        <f t="shared" si="26"/>
        <v>0</v>
      </c>
      <c r="K131" s="52">
        <f t="shared" si="26"/>
        <v>0</v>
      </c>
      <c r="L131" s="52">
        <f t="shared" si="26"/>
        <v>2219</v>
      </c>
      <c r="M131" s="52">
        <f t="shared" si="26"/>
        <v>6250000</v>
      </c>
      <c r="N131" s="52">
        <f t="shared" si="26"/>
        <v>0</v>
      </c>
      <c r="O131" s="52">
        <f t="shared" si="26"/>
        <v>0</v>
      </c>
      <c r="P131" s="52">
        <f t="shared" si="26"/>
        <v>0</v>
      </c>
      <c r="Q131" s="52">
        <f t="shared" si="26"/>
        <v>0</v>
      </c>
      <c r="R131" s="52">
        <f t="shared" si="26"/>
        <v>0</v>
      </c>
      <c r="S131" s="52">
        <f t="shared" si="26"/>
        <v>0</v>
      </c>
      <c r="T131" s="52">
        <f t="shared" si="26"/>
        <v>0</v>
      </c>
      <c r="U131" s="52">
        <f t="shared" si="26"/>
        <v>0</v>
      </c>
      <c r="V131" s="52">
        <f t="shared" si="26"/>
        <v>0</v>
      </c>
      <c r="W131" s="52">
        <f t="shared" si="26"/>
        <v>0</v>
      </c>
      <c r="X131" s="52">
        <f t="shared" si="26"/>
        <v>0</v>
      </c>
      <c r="Y131" s="9"/>
      <c r="Z131" s="8"/>
      <c r="AA131" s="8"/>
      <c r="AB131" s="8"/>
    </row>
    <row r="132" spans="1:29" s="7" customFormat="1" ht="14.25" hidden="1" customHeight="1">
      <c r="A132" s="1620" t="s">
        <v>1000</v>
      </c>
      <c r="B132" s="1620"/>
      <c r="C132" s="1620"/>
      <c r="D132" s="284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741"/>
      <c r="X132" s="52"/>
      <c r="Y132" s="9"/>
      <c r="Z132" s="8"/>
      <c r="AA132" s="8"/>
      <c r="AB132" s="8"/>
    </row>
    <row r="133" spans="1:29" customFormat="1" hidden="1">
      <c r="A133" s="688">
        <f>A130+1</f>
        <v>87</v>
      </c>
      <c r="B133" s="701" t="s">
        <v>1001</v>
      </c>
      <c r="C133" s="133">
        <f>D133+M133+O133+Q133+S133+U133+V133+W133+X133</f>
        <v>4740000</v>
      </c>
      <c r="D133" s="284">
        <v>1200000</v>
      </c>
      <c r="E133" s="52"/>
      <c r="F133" s="52"/>
      <c r="G133" s="52"/>
      <c r="H133" s="52"/>
      <c r="I133" s="52"/>
      <c r="J133" s="52"/>
      <c r="K133" s="52"/>
      <c r="L133" s="973">
        <v>700</v>
      </c>
      <c r="M133" s="975">
        <v>1600000</v>
      </c>
      <c r="N133" s="52"/>
      <c r="O133" s="52"/>
      <c r="P133" s="985">
        <v>1800</v>
      </c>
      <c r="Q133" s="986">
        <v>1800000</v>
      </c>
      <c r="R133" s="52"/>
      <c r="S133" s="52"/>
      <c r="T133" s="52"/>
      <c r="U133" s="52"/>
      <c r="V133" s="52"/>
      <c r="W133" s="148">
        <v>140000</v>
      </c>
      <c r="X133" s="52"/>
    </row>
    <row r="134" spans="1:29" customFormat="1" hidden="1">
      <c r="A134" s="688">
        <f>A133+1</f>
        <v>88</v>
      </c>
      <c r="B134" s="701" t="s">
        <v>1002</v>
      </c>
      <c r="C134" s="133">
        <f>D134+M134+O134+Q134+S134+U134+V134+W134+X134</f>
        <v>2940000</v>
      </c>
      <c r="D134" s="284">
        <v>1200000</v>
      </c>
      <c r="E134" s="52"/>
      <c r="F134" s="52"/>
      <c r="G134" s="52"/>
      <c r="H134" s="52"/>
      <c r="I134" s="52"/>
      <c r="J134" s="52"/>
      <c r="K134" s="52"/>
      <c r="L134" s="984">
        <v>700</v>
      </c>
      <c r="M134" s="975">
        <v>1600000</v>
      </c>
      <c r="N134" s="52"/>
      <c r="O134" s="52"/>
      <c r="P134" s="733"/>
      <c r="Q134" s="734"/>
      <c r="R134" s="52"/>
      <c r="S134" s="52"/>
      <c r="T134" s="52"/>
      <c r="U134" s="52"/>
      <c r="V134" s="52"/>
      <c r="W134" s="148">
        <v>140000</v>
      </c>
      <c r="X134" s="52"/>
    </row>
    <row r="135" spans="1:29" customFormat="1" hidden="1">
      <c r="A135" s="688">
        <f>A134+1</f>
        <v>89</v>
      </c>
      <c r="B135" s="701" t="s">
        <v>1003</v>
      </c>
      <c r="C135" s="133">
        <f>D135+M135+O135+Q135+S135+U135+V135+W135+X135</f>
        <v>2940000</v>
      </c>
      <c r="D135" s="284">
        <v>1200000</v>
      </c>
      <c r="E135" s="52"/>
      <c r="F135" s="52"/>
      <c r="G135" s="52"/>
      <c r="H135" s="52"/>
      <c r="I135" s="52"/>
      <c r="J135" s="52"/>
      <c r="K135" s="52"/>
      <c r="L135" s="984">
        <v>700</v>
      </c>
      <c r="M135" s="975">
        <v>1600000</v>
      </c>
      <c r="N135" s="52"/>
      <c r="O135" s="52"/>
      <c r="P135" s="733"/>
      <c r="Q135" s="734"/>
      <c r="R135" s="52"/>
      <c r="S135" s="52"/>
      <c r="T135" s="52"/>
      <c r="U135" s="52"/>
      <c r="V135" s="52"/>
      <c r="W135" s="148">
        <v>140000</v>
      </c>
      <c r="X135" s="52"/>
    </row>
    <row r="136" spans="1:29" s="7" customFormat="1" ht="14.25" hidden="1" customHeight="1">
      <c r="A136" s="1482" t="s">
        <v>518</v>
      </c>
      <c r="B136" s="1482"/>
      <c r="C136" s="284">
        <f t="shared" ref="C136:X136" si="27">SUM(C133:C135)</f>
        <v>10620000</v>
      </c>
      <c r="D136" s="284">
        <f t="shared" si="27"/>
        <v>3600000</v>
      </c>
      <c r="E136" s="52">
        <f t="shared" si="27"/>
        <v>0</v>
      </c>
      <c r="F136" s="52">
        <f t="shared" si="27"/>
        <v>0</v>
      </c>
      <c r="G136" s="52">
        <f t="shared" si="27"/>
        <v>0</v>
      </c>
      <c r="H136" s="52">
        <f t="shared" si="27"/>
        <v>0</v>
      </c>
      <c r="I136" s="52">
        <f t="shared" si="27"/>
        <v>0</v>
      </c>
      <c r="J136" s="52">
        <f t="shared" si="27"/>
        <v>0</v>
      </c>
      <c r="K136" s="52">
        <f t="shared" si="27"/>
        <v>0</v>
      </c>
      <c r="L136" s="52">
        <f t="shared" si="27"/>
        <v>2100</v>
      </c>
      <c r="M136" s="52">
        <f t="shared" si="27"/>
        <v>4800000</v>
      </c>
      <c r="N136" s="52">
        <f t="shared" si="27"/>
        <v>0</v>
      </c>
      <c r="O136" s="52">
        <f t="shared" si="27"/>
        <v>0</v>
      </c>
      <c r="P136" s="52">
        <f t="shared" si="27"/>
        <v>1800</v>
      </c>
      <c r="Q136" s="52">
        <f t="shared" si="27"/>
        <v>1800000</v>
      </c>
      <c r="R136" s="52">
        <f t="shared" si="27"/>
        <v>0</v>
      </c>
      <c r="S136" s="52">
        <f t="shared" si="27"/>
        <v>0</v>
      </c>
      <c r="T136" s="52">
        <f t="shared" si="27"/>
        <v>0</v>
      </c>
      <c r="U136" s="52">
        <f t="shared" si="27"/>
        <v>0</v>
      </c>
      <c r="V136" s="52">
        <f t="shared" si="27"/>
        <v>0</v>
      </c>
      <c r="W136" s="52">
        <f t="shared" si="27"/>
        <v>420000</v>
      </c>
      <c r="X136" s="52">
        <f t="shared" si="27"/>
        <v>0</v>
      </c>
      <c r="Y136" s="9">
        <f>E136+F136+G136+H136+I136+K136+M136+O136+Q136+S136+U136+W136+V136+X136</f>
        <v>7020000</v>
      </c>
      <c r="Z136" s="8">
        <f>Y136-C136</f>
        <v>-3600000</v>
      </c>
      <c r="AA136" s="8"/>
      <c r="AB136" s="8"/>
    </row>
    <row r="137" spans="1:29" s="7" customFormat="1" ht="12.75" hidden="1" customHeight="1">
      <c r="A137" s="1497" t="s">
        <v>690</v>
      </c>
      <c r="B137" s="1498"/>
      <c r="C137" s="1499"/>
      <c r="D137" s="1500"/>
      <c r="E137" s="1501"/>
      <c r="F137" s="1501"/>
      <c r="G137" s="1501"/>
      <c r="H137" s="1501"/>
      <c r="I137" s="1501"/>
      <c r="J137" s="1501"/>
      <c r="K137" s="1501"/>
      <c r="L137" s="1501"/>
      <c r="M137" s="1501"/>
      <c r="N137" s="1501"/>
      <c r="O137" s="1501"/>
      <c r="P137" s="1501"/>
      <c r="Q137" s="1501"/>
      <c r="R137" s="1501"/>
      <c r="S137" s="1501"/>
      <c r="T137" s="1501"/>
      <c r="U137" s="1501"/>
      <c r="V137" s="1501"/>
      <c r="W137" s="1501"/>
      <c r="X137" s="1502"/>
      <c r="Y137" s="9"/>
      <c r="Z137" s="8"/>
      <c r="AB137" s="8"/>
      <c r="AC137" s="28"/>
    </row>
    <row r="138" spans="1:29" customFormat="1" hidden="1">
      <c r="A138" s="688">
        <f>A135+1</f>
        <v>90</v>
      </c>
      <c r="B138" s="701" t="s">
        <v>1004</v>
      </c>
      <c r="C138" s="133">
        <f>D138+M138+O138+Q138+S138+U138+V138+W138+X138</f>
        <v>4150000</v>
      </c>
      <c r="D138" s="284">
        <v>1500000</v>
      </c>
      <c r="E138" s="52"/>
      <c r="F138" s="52"/>
      <c r="G138" s="52"/>
      <c r="H138" s="52"/>
      <c r="I138" s="52"/>
      <c r="J138" s="52"/>
      <c r="K138" s="52"/>
      <c r="L138" s="984">
        <v>1300</v>
      </c>
      <c r="M138" s="974">
        <v>2500000</v>
      </c>
      <c r="N138" s="52"/>
      <c r="O138" s="52"/>
      <c r="P138" s="733"/>
      <c r="Q138" s="734"/>
      <c r="R138" s="52"/>
      <c r="S138" s="52"/>
      <c r="T138" s="52"/>
      <c r="U138" s="52"/>
      <c r="V138" s="52"/>
      <c r="W138" s="148">
        <v>150000</v>
      </c>
      <c r="X138" s="52"/>
    </row>
    <row r="139" spans="1:29" s="7" customFormat="1" ht="12.75" hidden="1" customHeight="1">
      <c r="A139" s="261">
        <f>A138+1</f>
        <v>91</v>
      </c>
      <c r="B139" s="695" t="s">
        <v>689</v>
      </c>
      <c r="C139" s="52">
        <f>D139+K139+M139+O139+Q139+S139+U139+V139+W139+X139</f>
        <v>5599992.0800000001</v>
      </c>
      <c r="D139" s="51">
        <f>SUM(E139:I139)</f>
        <v>0</v>
      </c>
      <c r="E139" s="51"/>
      <c r="F139" s="51"/>
      <c r="G139" s="51"/>
      <c r="H139" s="51"/>
      <c r="I139" s="51"/>
      <c r="J139" s="51"/>
      <c r="K139" s="52"/>
      <c r="L139" s="52"/>
      <c r="M139" s="51">
        <v>5599992.0800000001</v>
      </c>
      <c r="N139" s="51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9"/>
      <c r="Z139" s="8"/>
      <c r="AB139" s="8"/>
      <c r="AC139" s="28"/>
    </row>
    <row r="140" spans="1:29" s="7" customFormat="1" ht="12.75" hidden="1" customHeight="1">
      <c r="A140" s="1509" t="s">
        <v>518</v>
      </c>
      <c r="B140" s="1510"/>
      <c r="C140" s="52">
        <f>SUM(C139)</f>
        <v>5599992.0800000001</v>
      </c>
      <c r="D140" s="52">
        <f t="shared" ref="D140:X140" si="28">SUM(D139)</f>
        <v>0</v>
      </c>
      <c r="E140" s="52">
        <f t="shared" si="28"/>
        <v>0</v>
      </c>
      <c r="F140" s="52">
        <f t="shared" si="28"/>
        <v>0</v>
      </c>
      <c r="G140" s="52">
        <f t="shared" si="28"/>
        <v>0</v>
      </c>
      <c r="H140" s="52">
        <f t="shared" si="28"/>
        <v>0</v>
      </c>
      <c r="I140" s="52">
        <f t="shared" si="28"/>
        <v>0</v>
      </c>
      <c r="J140" s="52">
        <f t="shared" si="28"/>
        <v>0</v>
      </c>
      <c r="K140" s="52">
        <f t="shared" si="28"/>
        <v>0</v>
      </c>
      <c r="L140" s="52">
        <f t="shared" si="28"/>
        <v>0</v>
      </c>
      <c r="M140" s="52">
        <f t="shared" si="28"/>
        <v>5599992.0800000001</v>
      </c>
      <c r="N140" s="52">
        <f t="shared" si="28"/>
        <v>0</v>
      </c>
      <c r="O140" s="52">
        <f t="shared" si="28"/>
        <v>0</v>
      </c>
      <c r="P140" s="52">
        <f t="shared" si="28"/>
        <v>0</v>
      </c>
      <c r="Q140" s="52">
        <f t="shared" si="28"/>
        <v>0</v>
      </c>
      <c r="R140" s="52">
        <f t="shared" si="28"/>
        <v>0</v>
      </c>
      <c r="S140" s="52">
        <f t="shared" si="28"/>
        <v>0</v>
      </c>
      <c r="T140" s="52">
        <f t="shared" si="28"/>
        <v>0</v>
      </c>
      <c r="U140" s="52">
        <f t="shared" si="28"/>
        <v>0</v>
      </c>
      <c r="V140" s="52">
        <f t="shared" si="28"/>
        <v>0</v>
      </c>
      <c r="W140" s="52">
        <f t="shared" si="28"/>
        <v>0</v>
      </c>
      <c r="X140" s="52">
        <f t="shared" si="28"/>
        <v>0</v>
      </c>
      <c r="Y140" s="9"/>
      <c r="Z140" s="8"/>
      <c r="AA140" s="8"/>
      <c r="AB140" s="8"/>
      <c r="AC140" s="28"/>
    </row>
    <row r="141" spans="1:29" s="7" customFormat="1" ht="14.25" hidden="1" customHeight="1">
      <c r="A141" s="1486" t="s">
        <v>1005</v>
      </c>
      <c r="B141" s="1486"/>
      <c r="C141" s="1486"/>
      <c r="D141" s="1487"/>
      <c r="E141" s="1487"/>
      <c r="F141" s="1487"/>
      <c r="G141" s="1487"/>
      <c r="H141" s="1487"/>
      <c r="I141" s="1487"/>
      <c r="J141" s="1487"/>
      <c r="K141" s="1487"/>
      <c r="L141" s="1487"/>
      <c r="M141" s="1487"/>
      <c r="N141" s="1487"/>
      <c r="O141" s="1487"/>
      <c r="P141" s="1487"/>
      <c r="Q141" s="1487"/>
      <c r="R141" s="1487"/>
      <c r="S141" s="1487"/>
      <c r="T141" s="1487"/>
      <c r="U141" s="1487"/>
      <c r="V141" s="1487"/>
      <c r="W141" s="1487"/>
      <c r="X141" s="1487"/>
      <c r="Y141" s="9"/>
      <c r="Z141" s="8"/>
    </row>
    <row r="142" spans="1:29" customFormat="1" hidden="1">
      <c r="A142" s="688">
        <f>A139+1</f>
        <v>92</v>
      </c>
      <c r="B142" s="701" t="s">
        <v>1006</v>
      </c>
      <c r="C142" s="133">
        <f>D142+M142+O142+Q142+S142+U142+V142+W142+X142</f>
        <v>1900000</v>
      </c>
      <c r="D142" s="284"/>
      <c r="E142" s="52"/>
      <c r="F142" s="52"/>
      <c r="G142" s="52"/>
      <c r="H142" s="52"/>
      <c r="I142" s="52"/>
      <c r="J142" s="52"/>
      <c r="K142" s="52"/>
      <c r="L142" s="984">
        <v>720</v>
      </c>
      <c r="M142" s="974">
        <v>1900000</v>
      </c>
      <c r="N142" s="52"/>
      <c r="O142" s="52"/>
      <c r="P142" s="733"/>
      <c r="Q142" s="734"/>
      <c r="R142" s="52"/>
      <c r="S142" s="52"/>
      <c r="T142" s="52"/>
      <c r="U142" s="52"/>
      <c r="V142" s="52"/>
      <c r="W142" s="148"/>
      <c r="X142" s="52"/>
    </row>
    <row r="143" spans="1:29" s="7" customFormat="1" ht="14.25" hidden="1" customHeight="1">
      <c r="A143" s="1482" t="s">
        <v>518</v>
      </c>
      <c r="B143" s="1482"/>
      <c r="C143" s="284">
        <f>SUM(C142)</f>
        <v>1900000</v>
      </c>
      <c r="D143" s="284">
        <f t="shared" ref="D143:X143" si="29">SUM(D142)</f>
        <v>0</v>
      </c>
      <c r="E143" s="52">
        <f t="shared" si="29"/>
        <v>0</v>
      </c>
      <c r="F143" s="52">
        <f t="shared" si="29"/>
        <v>0</v>
      </c>
      <c r="G143" s="52">
        <f t="shared" si="29"/>
        <v>0</v>
      </c>
      <c r="H143" s="52">
        <f t="shared" si="29"/>
        <v>0</v>
      </c>
      <c r="I143" s="52">
        <f t="shared" si="29"/>
        <v>0</v>
      </c>
      <c r="J143" s="52">
        <f t="shared" si="29"/>
        <v>0</v>
      </c>
      <c r="K143" s="52">
        <f t="shared" si="29"/>
        <v>0</v>
      </c>
      <c r="L143" s="52">
        <f t="shared" si="29"/>
        <v>720</v>
      </c>
      <c r="M143" s="52">
        <f t="shared" si="29"/>
        <v>1900000</v>
      </c>
      <c r="N143" s="52">
        <f t="shared" si="29"/>
        <v>0</v>
      </c>
      <c r="O143" s="52">
        <f t="shared" si="29"/>
        <v>0</v>
      </c>
      <c r="P143" s="52">
        <f t="shared" si="29"/>
        <v>0</v>
      </c>
      <c r="Q143" s="52">
        <f t="shared" si="29"/>
        <v>0</v>
      </c>
      <c r="R143" s="52">
        <f t="shared" si="29"/>
        <v>0</v>
      </c>
      <c r="S143" s="52">
        <f t="shared" si="29"/>
        <v>0</v>
      </c>
      <c r="T143" s="52">
        <f t="shared" si="29"/>
        <v>0</v>
      </c>
      <c r="U143" s="52">
        <f t="shared" si="29"/>
        <v>0</v>
      </c>
      <c r="V143" s="52">
        <f t="shared" si="29"/>
        <v>0</v>
      </c>
      <c r="W143" s="52">
        <f t="shared" si="29"/>
        <v>0</v>
      </c>
      <c r="X143" s="52">
        <f t="shared" si="29"/>
        <v>0</v>
      </c>
      <c r="Y143" s="9">
        <f>E143+F143+G143+H143+I143+K143+M143+O143+Q143+S143+U143+W143+V143+X143</f>
        <v>1900000</v>
      </c>
      <c r="Z143" s="8">
        <f>Y143-C143</f>
        <v>0</v>
      </c>
      <c r="AA143" s="8"/>
      <c r="AB143" s="8"/>
    </row>
    <row r="144" spans="1:29" s="7" customFormat="1" ht="14.25" hidden="1" customHeight="1">
      <c r="A144" s="1492" t="s">
        <v>608</v>
      </c>
      <c r="B144" s="1493"/>
      <c r="C144" s="61">
        <f>C140</f>
        <v>5599992.0800000001</v>
      </c>
      <c r="D144" s="61">
        <f t="shared" ref="D144:X144" si="30">D140</f>
        <v>0</v>
      </c>
      <c r="E144" s="61">
        <f t="shared" si="30"/>
        <v>0</v>
      </c>
      <c r="F144" s="61">
        <f t="shared" si="30"/>
        <v>0</v>
      </c>
      <c r="G144" s="61">
        <f t="shared" si="30"/>
        <v>0</v>
      </c>
      <c r="H144" s="61">
        <f t="shared" si="30"/>
        <v>0</v>
      </c>
      <c r="I144" s="61">
        <f t="shared" si="30"/>
        <v>0</v>
      </c>
      <c r="J144" s="61">
        <f t="shared" si="30"/>
        <v>0</v>
      </c>
      <c r="K144" s="61">
        <f t="shared" si="30"/>
        <v>0</v>
      </c>
      <c r="L144" s="61">
        <f t="shared" si="30"/>
        <v>0</v>
      </c>
      <c r="M144" s="61">
        <f t="shared" si="30"/>
        <v>5599992.0800000001</v>
      </c>
      <c r="N144" s="61">
        <f t="shared" si="30"/>
        <v>0</v>
      </c>
      <c r="O144" s="61">
        <f t="shared" si="30"/>
        <v>0</v>
      </c>
      <c r="P144" s="61">
        <f t="shared" si="30"/>
        <v>0</v>
      </c>
      <c r="Q144" s="61">
        <f t="shared" si="30"/>
        <v>0</v>
      </c>
      <c r="R144" s="61">
        <f t="shared" si="30"/>
        <v>0</v>
      </c>
      <c r="S144" s="61">
        <f t="shared" si="30"/>
        <v>0</v>
      </c>
      <c r="T144" s="61">
        <f t="shared" si="30"/>
        <v>0</v>
      </c>
      <c r="U144" s="61">
        <f t="shared" si="30"/>
        <v>0</v>
      </c>
      <c r="V144" s="61">
        <f t="shared" si="30"/>
        <v>0</v>
      </c>
      <c r="W144" s="61">
        <f t="shared" si="30"/>
        <v>0</v>
      </c>
      <c r="X144" s="61">
        <f t="shared" si="30"/>
        <v>0</v>
      </c>
      <c r="Y144" s="9"/>
      <c r="Z144" s="8"/>
      <c r="AA144" s="8"/>
      <c r="AB144" s="8"/>
      <c r="AC144" s="28"/>
    </row>
    <row r="145" spans="1:31" s="7" customFormat="1" ht="12.75" hidden="1" customHeight="1">
      <c r="A145" s="1488" t="s">
        <v>516</v>
      </c>
      <c r="B145" s="1602"/>
      <c r="C145" s="1602"/>
      <c r="D145" s="1602"/>
      <c r="E145" s="1602"/>
      <c r="F145" s="1602"/>
      <c r="G145" s="1602"/>
      <c r="H145" s="1602"/>
      <c r="I145" s="1602"/>
      <c r="J145" s="1602"/>
      <c r="K145" s="1602"/>
      <c r="L145" s="1602"/>
      <c r="M145" s="1602"/>
      <c r="N145" s="1602"/>
      <c r="O145" s="1602"/>
      <c r="P145" s="1602"/>
      <c r="Q145" s="1602"/>
      <c r="R145" s="1602"/>
      <c r="S145" s="1602"/>
      <c r="T145" s="1602"/>
      <c r="U145" s="1602"/>
      <c r="V145" s="1602"/>
      <c r="W145" s="1602"/>
      <c r="X145" s="1609"/>
      <c r="Y145" s="9"/>
      <c r="Z145" s="8"/>
      <c r="AB145" s="8"/>
      <c r="AC145" s="28"/>
    </row>
    <row r="146" spans="1:31" s="22" customFormat="1" ht="9.75" hidden="1" customHeight="1">
      <c r="A146" s="1519" t="s">
        <v>517</v>
      </c>
      <c r="B146" s="1520"/>
      <c r="C146" s="1521"/>
      <c r="D146" s="1480"/>
      <c r="E146" s="1514"/>
      <c r="F146" s="1514"/>
      <c r="G146" s="1514"/>
      <c r="H146" s="1514"/>
      <c r="I146" s="1514"/>
      <c r="J146" s="1514"/>
      <c r="K146" s="1514"/>
      <c r="L146" s="1514"/>
      <c r="M146" s="1514"/>
      <c r="N146" s="1514"/>
      <c r="O146" s="1514"/>
      <c r="P146" s="1514"/>
      <c r="Q146" s="1514"/>
      <c r="R146" s="1514"/>
      <c r="S146" s="1514"/>
      <c r="T146" s="1514"/>
      <c r="U146" s="1514"/>
      <c r="V146" s="1514"/>
      <c r="W146" s="1514"/>
      <c r="X146" s="1515"/>
      <c r="Y146" s="24"/>
      <c r="Z146" s="23"/>
      <c r="AB146" s="8"/>
      <c r="AC146" s="27"/>
    </row>
    <row r="147" spans="1:31" s="57" customFormat="1" ht="12.75" hidden="1" customHeight="1">
      <c r="A147" s="55">
        <f>A142+1</f>
        <v>93</v>
      </c>
      <c r="B147" s="695" t="s">
        <v>691</v>
      </c>
      <c r="C147" s="52">
        <f>D147+K147+M147+O147+Q147+S147+U147+V147+W147+X147</f>
        <v>9580618.2400000002</v>
      </c>
      <c r="D147" s="52">
        <f>SUM(E147:I147)</f>
        <v>9580618.2400000002</v>
      </c>
      <c r="E147" s="51">
        <v>1077688.1000000001</v>
      </c>
      <c r="F147" s="52">
        <v>5323935.8</v>
      </c>
      <c r="G147" s="52">
        <v>804532.26</v>
      </c>
      <c r="H147" s="52">
        <v>1735854.34</v>
      </c>
      <c r="I147" s="52">
        <v>638607.74</v>
      </c>
      <c r="J147" s="60"/>
      <c r="K147" s="60"/>
      <c r="L147" s="62"/>
      <c r="M147" s="52"/>
      <c r="N147" s="52"/>
      <c r="O147" s="52"/>
      <c r="P147" s="62"/>
      <c r="Q147" s="52"/>
      <c r="R147" s="60"/>
      <c r="S147" s="60"/>
      <c r="T147" s="52"/>
      <c r="U147" s="52"/>
      <c r="V147" s="60"/>
      <c r="W147" s="52"/>
      <c r="X147" s="51"/>
      <c r="Y147" s="496"/>
      <c r="Z147" s="497"/>
      <c r="AA147" s="497"/>
      <c r="AB147" s="497"/>
      <c r="AC147" s="1061"/>
    </row>
    <row r="148" spans="1:31" s="57" customFormat="1" ht="12.75" hidden="1" customHeight="1">
      <c r="A148" s="55">
        <f>A147+1</f>
        <v>94</v>
      </c>
      <c r="B148" s="695" t="s">
        <v>692</v>
      </c>
      <c r="C148" s="52">
        <f>D148+K148+M148+O148+Q148+S148+U148+V148+W148+X148</f>
        <v>9468907.6399999987</v>
      </c>
      <c r="D148" s="52">
        <f>SUM(E148:I148)</f>
        <v>9468907.6399999987</v>
      </c>
      <c r="E148" s="51">
        <v>1077688.1000000001</v>
      </c>
      <c r="F148" s="52">
        <v>5410808.5800000001</v>
      </c>
      <c r="G148" s="52">
        <v>765303.16</v>
      </c>
      <c r="H148" s="52">
        <v>1566276.54</v>
      </c>
      <c r="I148" s="52">
        <v>648831.26</v>
      </c>
      <c r="J148" s="60"/>
      <c r="K148" s="60"/>
      <c r="L148" s="62"/>
      <c r="M148" s="52"/>
      <c r="N148" s="52"/>
      <c r="O148" s="52"/>
      <c r="P148" s="62"/>
      <c r="Q148" s="52"/>
      <c r="R148" s="60"/>
      <c r="S148" s="60"/>
      <c r="T148" s="52"/>
      <c r="U148" s="52"/>
      <c r="V148" s="60"/>
      <c r="W148" s="52"/>
      <c r="X148" s="51"/>
      <c r="Y148" s="496"/>
      <c r="Z148" s="497"/>
      <c r="AA148" s="497"/>
      <c r="AB148" s="497"/>
      <c r="AC148" s="1061"/>
    </row>
    <row r="149" spans="1:31" s="57" customFormat="1" ht="12.75" hidden="1" customHeight="1">
      <c r="A149" s="55">
        <f>A148+1</f>
        <v>95</v>
      </c>
      <c r="B149" s="695" t="s">
        <v>693</v>
      </c>
      <c r="C149" s="52">
        <f>D149+K149+M149+O149+Q149+S149+U149+V149+W149+X149</f>
        <v>9528635.6999999993</v>
      </c>
      <c r="D149" s="52">
        <f>SUM(E149:I149)</f>
        <v>9528635.6999999993</v>
      </c>
      <c r="E149" s="51">
        <v>1077688.1000000001</v>
      </c>
      <c r="F149" s="52">
        <v>5271953.26</v>
      </c>
      <c r="G149" s="52">
        <v>804532.26</v>
      </c>
      <c r="H149" s="52">
        <v>1735854.34</v>
      </c>
      <c r="I149" s="52">
        <v>638607.74</v>
      </c>
      <c r="J149" s="60"/>
      <c r="K149" s="60"/>
      <c r="L149" s="62"/>
      <c r="M149" s="52"/>
      <c r="N149" s="52"/>
      <c r="O149" s="52"/>
      <c r="P149" s="62"/>
      <c r="Q149" s="52"/>
      <c r="R149" s="60"/>
      <c r="S149" s="60"/>
      <c r="T149" s="52"/>
      <c r="U149" s="52"/>
      <c r="V149" s="60"/>
      <c r="W149" s="52"/>
      <c r="X149" s="51"/>
      <c r="Y149" s="496"/>
      <c r="Z149" s="497"/>
      <c r="AA149" s="497"/>
      <c r="AB149" s="497"/>
      <c r="AC149" s="1061"/>
    </row>
    <row r="150" spans="1:31" s="57" customFormat="1" ht="12.75" hidden="1" customHeight="1">
      <c r="A150" s="55">
        <f>A149+1</f>
        <v>96</v>
      </c>
      <c r="B150" s="695" t="s">
        <v>694</v>
      </c>
      <c r="C150" s="52">
        <f>D150+K150+M150+O150+Q150+S150+U150+V150+W150+X150</f>
        <v>9603100.7799999993</v>
      </c>
      <c r="D150" s="52">
        <f>SUM(E150:I150)</f>
        <v>9603100.7799999993</v>
      </c>
      <c r="E150" s="51">
        <v>1077688.1000000001</v>
      </c>
      <c r="F150" s="52">
        <v>5346418.34</v>
      </c>
      <c r="G150" s="52">
        <v>804532.26</v>
      </c>
      <c r="H150" s="52">
        <v>1735854.34</v>
      </c>
      <c r="I150" s="52">
        <v>638607.74</v>
      </c>
      <c r="J150" s="60"/>
      <c r="K150" s="60"/>
      <c r="L150" s="62"/>
      <c r="M150" s="52"/>
      <c r="N150" s="52"/>
      <c r="O150" s="52"/>
      <c r="P150" s="62"/>
      <c r="Q150" s="52"/>
      <c r="R150" s="60"/>
      <c r="S150" s="60"/>
      <c r="T150" s="52"/>
      <c r="U150" s="52"/>
      <c r="V150" s="60"/>
      <c r="W150" s="52"/>
      <c r="X150" s="51"/>
      <c r="Y150" s="496"/>
      <c r="Z150" s="497"/>
      <c r="AA150" s="497"/>
      <c r="AB150" s="497"/>
      <c r="AC150" s="1061"/>
    </row>
    <row r="151" spans="1:31" s="7" customFormat="1" ht="15" hidden="1" customHeight="1">
      <c r="A151" s="1509" t="s">
        <v>518</v>
      </c>
      <c r="B151" s="1510"/>
      <c r="C151" s="52">
        <f>SUM(C147:C150)</f>
        <v>38181262.359999999</v>
      </c>
      <c r="D151" s="52">
        <f t="shared" ref="D151:X151" si="31">SUM(D147:D150)</f>
        <v>38181262.359999999</v>
      </c>
      <c r="E151" s="52">
        <f t="shared" si="31"/>
        <v>4310752.4000000004</v>
      </c>
      <c r="F151" s="52">
        <f t="shared" si="31"/>
        <v>21353115.979999997</v>
      </c>
      <c r="G151" s="52">
        <f t="shared" si="31"/>
        <v>3178899.9399999995</v>
      </c>
      <c r="H151" s="52">
        <f t="shared" si="31"/>
        <v>6773839.5599999996</v>
      </c>
      <c r="I151" s="52">
        <f t="shared" si="31"/>
        <v>2564654.48</v>
      </c>
      <c r="J151" s="52">
        <f t="shared" si="31"/>
        <v>0</v>
      </c>
      <c r="K151" s="52">
        <f t="shared" si="31"/>
        <v>0</v>
      </c>
      <c r="L151" s="52">
        <f t="shared" si="31"/>
        <v>0</v>
      </c>
      <c r="M151" s="52">
        <f t="shared" si="31"/>
        <v>0</v>
      </c>
      <c r="N151" s="52">
        <f t="shared" si="31"/>
        <v>0</v>
      </c>
      <c r="O151" s="52">
        <f t="shared" si="31"/>
        <v>0</v>
      </c>
      <c r="P151" s="52">
        <f t="shared" si="31"/>
        <v>0</v>
      </c>
      <c r="Q151" s="52">
        <f t="shared" si="31"/>
        <v>0</v>
      </c>
      <c r="R151" s="52">
        <f t="shared" si="31"/>
        <v>0</v>
      </c>
      <c r="S151" s="52">
        <f t="shared" si="31"/>
        <v>0</v>
      </c>
      <c r="T151" s="52">
        <f t="shared" si="31"/>
        <v>0</v>
      </c>
      <c r="U151" s="52">
        <f t="shared" si="31"/>
        <v>0</v>
      </c>
      <c r="V151" s="52">
        <f t="shared" si="31"/>
        <v>0</v>
      </c>
      <c r="W151" s="52">
        <f t="shared" si="31"/>
        <v>0</v>
      </c>
      <c r="X151" s="52">
        <f t="shared" si="31"/>
        <v>0</v>
      </c>
      <c r="Y151" s="9"/>
      <c r="Z151" s="8"/>
      <c r="AA151" s="8"/>
      <c r="AB151" s="8"/>
      <c r="AC151" s="28"/>
      <c r="AE151" s="28"/>
    </row>
    <row r="152" spans="1:31" s="7" customFormat="1" ht="15" hidden="1" customHeight="1">
      <c r="A152" s="661" t="s">
        <v>1025</v>
      </c>
      <c r="B152" s="70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9"/>
      <c r="Z152" s="8"/>
      <c r="AA152" s="8"/>
      <c r="AB152" s="8"/>
      <c r="AC152" s="28"/>
      <c r="AE152" s="28"/>
    </row>
    <row r="153" spans="1:31" s="7" customFormat="1" ht="17.25" hidden="1" customHeight="1">
      <c r="A153" s="688">
        <f>A150+1</f>
        <v>97</v>
      </c>
      <c r="B153" s="695" t="s">
        <v>1007</v>
      </c>
      <c r="C153" s="284">
        <f t="shared" ref="C153:C162" si="32">D153+K153+M153+O153+Q153+S153+U153+V153+W153+X153</f>
        <v>10000000</v>
      </c>
      <c r="D153" s="284">
        <f>E153+F153+G153+H153+I153</f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5">
        <v>5</v>
      </c>
      <c r="K153" s="970">
        <v>10000000</v>
      </c>
      <c r="L153" s="52">
        <v>0</v>
      </c>
      <c r="M153" s="52">
        <v>0</v>
      </c>
      <c r="N153" s="51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1">
        <v>0</v>
      </c>
      <c r="W153" s="52">
        <v>0</v>
      </c>
      <c r="X153" s="52">
        <v>0</v>
      </c>
      <c r="Y153" s="9"/>
      <c r="Z153" s="8"/>
    </row>
    <row r="154" spans="1:31" s="7" customFormat="1" ht="13.5" hidden="1" customHeight="1">
      <c r="A154" s="688">
        <f>A153+1</f>
        <v>98</v>
      </c>
      <c r="B154" s="695" t="s">
        <v>1008</v>
      </c>
      <c r="C154" s="284">
        <f t="shared" si="32"/>
        <v>3000000</v>
      </c>
      <c r="D154" s="284">
        <f t="shared" ref="D154:D160" si="33">E154+F154+G154+H154+I154</f>
        <v>3000000</v>
      </c>
      <c r="E154" s="52">
        <v>0</v>
      </c>
      <c r="F154" s="52">
        <v>0</v>
      </c>
      <c r="G154" s="970">
        <v>3000000</v>
      </c>
      <c r="H154" s="52">
        <v>0</v>
      </c>
      <c r="I154" s="52">
        <v>0</v>
      </c>
      <c r="J154" s="55">
        <v>0</v>
      </c>
      <c r="K154" s="52">
        <v>0</v>
      </c>
      <c r="L154" s="62">
        <v>0</v>
      </c>
      <c r="M154" s="52">
        <v>0</v>
      </c>
      <c r="N154" s="51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1">
        <v>0</v>
      </c>
      <c r="W154" s="52">
        <v>0</v>
      </c>
      <c r="X154" s="52">
        <v>0</v>
      </c>
      <c r="Y154" s="9"/>
      <c r="Z154" s="8"/>
    </row>
    <row r="155" spans="1:31" s="7" customFormat="1" ht="13.5" hidden="1" customHeight="1">
      <c r="A155" s="688">
        <f t="shared" ref="A155:A170" si="34">A154+1</f>
        <v>99</v>
      </c>
      <c r="B155" s="695" t="s">
        <v>1009</v>
      </c>
      <c r="C155" s="284">
        <f t="shared" si="32"/>
        <v>6000000</v>
      </c>
      <c r="D155" s="284">
        <f t="shared" si="33"/>
        <v>6000000</v>
      </c>
      <c r="E155" s="52">
        <v>0</v>
      </c>
      <c r="F155" s="970">
        <v>6000000</v>
      </c>
      <c r="G155" s="52">
        <v>0</v>
      </c>
      <c r="H155" s="52">
        <v>0</v>
      </c>
      <c r="I155" s="52">
        <v>0</v>
      </c>
      <c r="J155" s="55">
        <v>0</v>
      </c>
      <c r="K155" s="52">
        <v>0</v>
      </c>
      <c r="L155" s="62">
        <v>0</v>
      </c>
      <c r="M155" s="52">
        <v>0</v>
      </c>
      <c r="N155" s="51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1">
        <v>0</v>
      </c>
      <c r="W155" s="52">
        <v>0</v>
      </c>
      <c r="X155" s="52">
        <v>0</v>
      </c>
      <c r="Y155" s="9"/>
      <c r="Z155" s="8"/>
    </row>
    <row r="156" spans="1:31" s="7" customFormat="1" ht="13.5" hidden="1" customHeight="1">
      <c r="A156" s="688">
        <f t="shared" si="34"/>
        <v>100</v>
      </c>
      <c r="B156" s="695" t="s">
        <v>1010</v>
      </c>
      <c r="C156" s="284">
        <f t="shared" si="32"/>
        <v>1500000</v>
      </c>
      <c r="D156" s="284">
        <f t="shared" si="33"/>
        <v>1500000</v>
      </c>
      <c r="E156" s="52">
        <v>0</v>
      </c>
      <c r="F156" s="52">
        <v>0</v>
      </c>
      <c r="G156" s="970">
        <v>1500000</v>
      </c>
      <c r="H156" s="52">
        <v>0</v>
      </c>
      <c r="I156" s="52">
        <v>0</v>
      </c>
      <c r="J156" s="55">
        <v>0</v>
      </c>
      <c r="K156" s="52">
        <v>0</v>
      </c>
      <c r="L156" s="62">
        <v>0</v>
      </c>
      <c r="M156" s="52">
        <v>0</v>
      </c>
      <c r="N156" s="51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1">
        <v>0</v>
      </c>
      <c r="W156" s="52">
        <v>0</v>
      </c>
      <c r="X156" s="52">
        <v>0</v>
      </c>
      <c r="Y156" s="9"/>
      <c r="Z156" s="8"/>
    </row>
    <row r="157" spans="1:31" s="7" customFormat="1" ht="13.5" hidden="1" customHeight="1">
      <c r="A157" s="688">
        <f t="shared" si="34"/>
        <v>101</v>
      </c>
      <c r="B157" s="695" t="s">
        <v>1011</v>
      </c>
      <c r="C157" s="284">
        <f t="shared" si="32"/>
        <v>5600000</v>
      </c>
      <c r="D157" s="284">
        <f t="shared" si="33"/>
        <v>2000000</v>
      </c>
      <c r="E157" s="52">
        <v>0</v>
      </c>
      <c r="F157" s="52">
        <v>0</v>
      </c>
      <c r="G157" s="970">
        <v>2000000</v>
      </c>
      <c r="H157" s="52">
        <v>0</v>
      </c>
      <c r="I157" s="52">
        <v>0</v>
      </c>
      <c r="J157" s="55">
        <v>0</v>
      </c>
      <c r="K157" s="52">
        <v>0</v>
      </c>
      <c r="L157" s="62">
        <v>0</v>
      </c>
      <c r="M157" s="52">
        <v>0</v>
      </c>
      <c r="N157" s="51">
        <v>0</v>
      </c>
      <c r="O157" s="52">
        <v>0</v>
      </c>
      <c r="P157" s="970">
        <v>2256</v>
      </c>
      <c r="Q157" s="970">
        <v>3600000</v>
      </c>
      <c r="R157" s="52">
        <v>0</v>
      </c>
      <c r="S157" s="52">
        <v>0</v>
      </c>
      <c r="T157" s="52">
        <v>0</v>
      </c>
      <c r="U157" s="52">
        <v>0</v>
      </c>
      <c r="V157" s="51">
        <v>0</v>
      </c>
      <c r="W157" s="52">
        <v>0</v>
      </c>
      <c r="X157" s="52">
        <v>0</v>
      </c>
      <c r="Y157" s="9"/>
      <c r="Z157" s="8"/>
    </row>
    <row r="158" spans="1:31" s="7" customFormat="1" ht="13.5" hidden="1" customHeight="1">
      <c r="A158" s="688">
        <f t="shared" si="34"/>
        <v>102</v>
      </c>
      <c r="B158" s="695" t="s">
        <v>1012</v>
      </c>
      <c r="C158" s="284">
        <f t="shared" si="32"/>
        <v>2300000</v>
      </c>
      <c r="D158" s="284">
        <f t="shared" si="33"/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5">
        <v>0</v>
      </c>
      <c r="K158" s="52">
        <v>0</v>
      </c>
      <c r="L158" s="62">
        <v>0</v>
      </c>
      <c r="M158" s="52">
        <v>0</v>
      </c>
      <c r="N158" s="51">
        <v>0</v>
      </c>
      <c r="O158" s="52">
        <v>0</v>
      </c>
      <c r="P158" s="970">
        <v>1454</v>
      </c>
      <c r="Q158" s="970">
        <v>2300000</v>
      </c>
      <c r="R158" s="52">
        <v>0</v>
      </c>
      <c r="S158" s="52">
        <v>0</v>
      </c>
      <c r="T158" s="52">
        <v>0</v>
      </c>
      <c r="U158" s="52">
        <v>0</v>
      </c>
      <c r="V158" s="51">
        <v>0</v>
      </c>
      <c r="W158" s="52">
        <v>0</v>
      </c>
      <c r="X158" s="52">
        <v>0</v>
      </c>
      <c r="Y158" s="9"/>
      <c r="Z158" s="8"/>
    </row>
    <row r="159" spans="1:31" s="7" customFormat="1" ht="13.5" hidden="1" customHeight="1">
      <c r="A159" s="688">
        <f t="shared" si="34"/>
        <v>103</v>
      </c>
      <c r="B159" s="695" t="s">
        <v>1013</v>
      </c>
      <c r="C159" s="284">
        <f t="shared" si="32"/>
        <v>3600000</v>
      </c>
      <c r="D159" s="284">
        <f t="shared" si="33"/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5">
        <v>0</v>
      </c>
      <c r="K159" s="52">
        <v>0</v>
      </c>
      <c r="L159" s="62">
        <v>0</v>
      </c>
      <c r="M159" s="52">
        <v>0</v>
      </c>
      <c r="N159" s="51">
        <v>0</v>
      </c>
      <c r="O159" s="52">
        <v>0</v>
      </c>
      <c r="P159" s="970">
        <v>2273</v>
      </c>
      <c r="Q159" s="970">
        <v>3600000</v>
      </c>
      <c r="R159" s="52">
        <v>0</v>
      </c>
      <c r="S159" s="52">
        <v>0</v>
      </c>
      <c r="T159" s="52">
        <v>0</v>
      </c>
      <c r="U159" s="52">
        <v>0</v>
      </c>
      <c r="V159" s="51">
        <v>0</v>
      </c>
      <c r="W159" s="52">
        <v>0</v>
      </c>
      <c r="X159" s="52">
        <v>0</v>
      </c>
      <c r="Y159" s="9"/>
      <c r="Z159" s="8"/>
    </row>
    <row r="160" spans="1:31" s="7" customFormat="1" ht="13.5" hidden="1" customHeight="1">
      <c r="A160" s="688">
        <f t="shared" si="34"/>
        <v>104</v>
      </c>
      <c r="B160" s="695" t="s">
        <v>1014</v>
      </c>
      <c r="C160" s="284">
        <f t="shared" si="32"/>
        <v>3000000</v>
      </c>
      <c r="D160" s="284">
        <f t="shared" si="33"/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5">
        <v>0</v>
      </c>
      <c r="K160" s="52">
        <v>0</v>
      </c>
      <c r="L160" s="62">
        <v>0</v>
      </c>
      <c r="M160" s="52">
        <v>0</v>
      </c>
      <c r="N160" s="51">
        <v>0</v>
      </c>
      <c r="O160" s="52">
        <v>0</v>
      </c>
      <c r="P160" s="970">
        <v>2091</v>
      </c>
      <c r="Q160" s="970">
        <v>3000000</v>
      </c>
      <c r="R160" s="52">
        <v>0</v>
      </c>
      <c r="S160" s="52">
        <v>0</v>
      </c>
      <c r="T160" s="52">
        <v>0</v>
      </c>
      <c r="U160" s="52">
        <v>0</v>
      </c>
      <c r="V160" s="51">
        <v>0</v>
      </c>
      <c r="W160" s="52">
        <v>0</v>
      </c>
      <c r="X160" s="52">
        <v>0</v>
      </c>
      <c r="Y160" s="9"/>
      <c r="Z160" s="8"/>
    </row>
    <row r="161" spans="1:31" s="7" customFormat="1" ht="13.5" hidden="1" customHeight="1">
      <c r="A161" s="688">
        <f t="shared" si="34"/>
        <v>105</v>
      </c>
      <c r="B161" s="695" t="s">
        <v>1015</v>
      </c>
      <c r="C161" s="284">
        <f t="shared" si="32"/>
        <v>500000</v>
      </c>
      <c r="D161" s="284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5">
        <v>0</v>
      </c>
      <c r="K161" s="52">
        <v>0</v>
      </c>
      <c r="L161" s="62">
        <v>0</v>
      </c>
      <c r="M161" s="52">
        <v>0</v>
      </c>
      <c r="N161" s="51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1">
        <v>0</v>
      </c>
      <c r="W161" s="333">
        <v>500000</v>
      </c>
      <c r="X161" s="52">
        <v>0</v>
      </c>
      <c r="Y161" s="9"/>
      <c r="Z161" s="8"/>
    </row>
    <row r="162" spans="1:31" s="7" customFormat="1" ht="13.5" hidden="1" customHeight="1">
      <c r="A162" s="688">
        <f t="shared" si="34"/>
        <v>106</v>
      </c>
      <c r="B162" s="695" t="s">
        <v>1016</v>
      </c>
      <c r="C162" s="284">
        <f t="shared" si="32"/>
        <v>2500000</v>
      </c>
      <c r="D162" s="284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5">
        <v>0</v>
      </c>
      <c r="K162" s="52">
        <v>0</v>
      </c>
      <c r="L162" s="988">
        <v>730</v>
      </c>
      <c r="M162" s="970">
        <v>2500000</v>
      </c>
      <c r="N162" s="51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1">
        <v>0</v>
      </c>
      <c r="W162" s="52">
        <v>0</v>
      </c>
      <c r="X162" s="52">
        <v>0</v>
      </c>
      <c r="Y162" s="9"/>
      <c r="Z162" s="8"/>
    </row>
    <row r="163" spans="1:31" s="7" customFormat="1" ht="13.5" hidden="1" customHeight="1">
      <c r="A163" s="688">
        <f t="shared" si="34"/>
        <v>107</v>
      </c>
      <c r="B163" s="695" t="s">
        <v>1017</v>
      </c>
      <c r="C163" s="284">
        <f t="shared" ref="C163:C170" si="35">D163+K163+M163+O163+Q163+S163+U163+V163+W163+X163</f>
        <v>10000000</v>
      </c>
      <c r="D163" s="284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5">
        <v>0</v>
      </c>
      <c r="K163" s="52">
        <v>0</v>
      </c>
      <c r="L163" s="62">
        <v>0</v>
      </c>
      <c r="M163" s="52">
        <v>0</v>
      </c>
      <c r="N163" s="51">
        <v>0</v>
      </c>
      <c r="O163" s="52">
        <v>0</v>
      </c>
      <c r="P163" s="970">
        <v>1790</v>
      </c>
      <c r="Q163" s="970">
        <v>10000000</v>
      </c>
      <c r="R163" s="52">
        <v>0</v>
      </c>
      <c r="S163" s="52">
        <v>0</v>
      </c>
      <c r="T163" s="52">
        <v>0</v>
      </c>
      <c r="U163" s="52">
        <v>0</v>
      </c>
      <c r="V163" s="51">
        <v>0</v>
      </c>
      <c r="W163" s="52">
        <v>0</v>
      </c>
      <c r="X163" s="52">
        <v>0</v>
      </c>
      <c r="Y163" s="9"/>
      <c r="Z163" s="8"/>
    </row>
    <row r="164" spans="1:31" s="7" customFormat="1" ht="13.5" hidden="1" customHeight="1">
      <c r="A164" s="688">
        <f>A163+1</f>
        <v>108</v>
      </c>
      <c r="B164" s="703" t="s">
        <v>1018</v>
      </c>
      <c r="C164" s="284">
        <f t="shared" si="35"/>
        <v>2000000</v>
      </c>
      <c r="D164" s="284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5">
        <v>0</v>
      </c>
      <c r="K164" s="52">
        <v>0</v>
      </c>
      <c r="L164" s="62">
        <v>0</v>
      </c>
      <c r="M164" s="52">
        <v>0</v>
      </c>
      <c r="N164" s="51">
        <v>0</v>
      </c>
      <c r="O164" s="52">
        <v>0</v>
      </c>
      <c r="P164" s="970">
        <v>1157</v>
      </c>
      <c r="Q164" s="970">
        <v>2000000</v>
      </c>
      <c r="R164" s="52">
        <v>0</v>
      </c>
      <c r="S164" s="52">
        <v>0</v>
      </c>
      <c r="T164" s="52">
        <v>0</v>
      </c>
      <c r="U164" s="52">
        <v>0</v>
      </c>
      <c r="V164" s="51">
        <v>0</v>
      </c>
      <c r="W164" s="52">
        <v>0</v>
      </c>
      <c r="X164" s="52">
        <v>0</v>
      </c>
      <c r="Y164" s="9"/>
      <c r="Z164" s="8"/>
    </row>
    <row r="165" spans="1:31" s="7" customFormat="1" ht="13.5" hidden="1" customHeight="1">
      <c r="A165" s="688">
        <f t="shared" si="34"/>
        <v>109</v>
      </c>
      <c r="B165" s="695" t="s">
        <v>1019</v>
      </c>
      <c r="C165" s="284">
        <f t="shared" si="35"/>
        <v>2100000</v>
      </c>
      <c r="D165" s="284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5">
        <v>0</v>
      </c>
      <c r="K165" s="52">
        <v>0</v>
      </c>
      <c r="L165" s="988">
        <v>590</v>
      </c>
      <c r="M165" s="970">
        <v>2100000</v>
      </c>
      <c r="N165" s="51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1">
        <v>0</v>
      </c>
      <c r="W165" s="52">
        <v>0</v>
      </c>
      <c r="X165" s="52">
        <v>0</v>
      </c>
      <c r="Y165" s="9"/>
      <c r="Z165" s="8"/>
    </row>
    <row r="166" spans="1:31" s="7" customFormat="1" ht="13.5" hidden="1" customHeight="1">
      <c r="A166" s="688">
        <f t="shared" si="34"/>
        <v>110</v>
      </c>
      <c r="B166" s="704" t="s">
        <v>1020</v>
      </c>
      <c r="C166" s="284">
        <f t="shared" si="35"/>
        <v>1500000</v>
      </c>
      <c r="D166" s="284">
        <v>0</v>
      </c>
      <c r="E166" s="52">
        <v>0</v>
      </c>
      <c r="F166" s="52">
        <v>0</v>
      </c>
      <c r="G166" s="52">
        <v>0</v>
      </c>
      <c r="H166" s="52">
        <v>0</v>
      </c>
      <c r="I166" s="52">
        <v>0</v>
      </c>
      <c r="J166" s="55">
        <v>0</v>
      </c>
      <c r="K166" s="52">
        <v>0</v>
      </c>
      <c r="L166" s="988">
        <v>419</v>
      </c>
      <c r="M166" s="970">
        <v>1500000</v>
      </c>
      <c r="N166" s="51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1">
        <v>0</v>
      </c>
      <c r="W166" s="52">
        <v>0</v>
      </c>
      <c r="X166" s="52">
        <v>0</v>
      </c>
      <c r="Y166" s="9"/>
      <c r="Z166" s="8"/>
    </row>
    <row r="167" spans="1:31" s="7" customFormat="1" ht="13.5" hidden="1" customHeight="1">
      <c r="A167" s="688">
        <f t="shared" si="34"/>
        <v>111</v>
      </c>
      <c r="B167" s="695" t="s">
        <v>1021</v>
      </c>
      <c r="C167" s="284">
        <f t="shared" si="35"/>
        <v>1500000</v>
      </c>
      <c r="D167" s="284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0</v>
      </c>
      <c r="J167" s="55">
        <v>0</v>
      </c>
      <c r="K167" s="52">
        <v>0</v>
      </c>
      <c r="L167" s="988">
        <v>422</v>
      </c>
      <c r="M167" s="970">
        <v>1500000</v>
      </c>
      <c r="N167" s="51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1">
        <v>0</v>
      </c>
      <c r="W167" s="52">
        <v>0</v>
      </c>
      <c r="X167" s="52">
        <v>0</v>
      </c>
      <c r="Y167" s="9"/>
      <c r="Z167" s="8"/>
    </row>
    <row r="168" spans="1:31" s="7" customFormat="1" ht="13.5" hidden="1" customHeight="1">
      <c r="A168" s="688">
        <f t="shared" si="34"/>
        <v>112</v>
      </c>
      <c r="B168" s="695" t="s">
        <v>1022</v>
      </c>
      <c r="C168" s="284">
        <f t="shared" si="35"/>
        <v>1500000</v>
      </c>
      <c r="D168" s="284">
        <v>0</v>
      </c>
      <c r="E168" s="52">
        <v>0</v>
      </c>
      <c r="F168" s="52">
        <v>0</v>
      </c>
      <c r="G168" s="52">
        <v>0</v>
      </c>
      <c r="H168" s="52">
        <v>0</v>
      </c>
      <c r="I168" s="52">
        <v>0</v>
      </c>
      <c r="J168" s="55">
        <v>0</v>
      </c>
      <c r="K168" s="52">
        <v>0</v>
      </c>
      <c r="L168" s="988">
        <v>420</v>
      </c>
      <c r="M168" s="970">
        <v>1500000</v>
      </c>
      <c r="N168" s="51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1">
        <v>0</v>
      </c>
      <c r="W168" s="52">
        <v>0</v>
      </c>
      <c r="X168" s="52">
        <v>0</v>
      </c>
      <c r="Y168" s="9"/>
      <c r="Z168" s="8"/>
    </row>
    <row r="169" spans="1:31" s="7" customFormat="1" ht="13.5" hidden="1" customHeight="1">
      <c r="A169" s="688">
        <f t="shared" si="34"/>
        <v>113</v>
      </c>
      <c r="B169" s="695" t="s">
        <v>1023</v>
      </c>
      <c r="C169" s="284">
        <f t="shared" si="35"/>
        <v>1500000</v>
      </c>
      <c r="D169" s="284">
        <v>0</v>
      </c>
      <c r="E169" s="52">
        <v>0</v>
      </c>
      <c r="F169" s="52">
        <v>0</v>
      </c>
      <c r="G169" s="52">
        <v>0</v>
      </c>
      <c r="H169" s="52">
        <v>0</v>
      </c>
      <c r="I169" s="52">
        <v>0</v>
      </c>
      <c r="J169" s="55">
        <v>0</v>
      </c>
      <c r="K169" s="52">
        <v>0</v>
      </c>
      <c r="L169" s="988">
        <v>418</v>
      </c>
      <c r="M169" s="970">
        <v>1500000</v>
      </c>
      <c r="N169" s="51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1">
        <v>0</v>
      </c>
      <c r="W169" s="52">
        <v>0</v>
      </c>
      <c r="X169" s="52">
        <v>0</v>
      </c>
      <c r="Y169" s="9"/>
      <c r="Z169" s="8"/>
    </row>
    <row r="170" spans="1:31" s="7" customFormat="1" ht="13.5" hidden="1" customHeight="1">
      <c r="A170" s="688">
        <f t="shared" si="34"/>
        <v>114</v>
      </c>
      <c r="B170" s="695" t="s">
        <v>1024</v>
      </c>
      <c r="C170" s="284">
        <f t="shared" si="35"/>
        <v>1500000</v>
      </c>
      <c r="D170" s="284">
        <v>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5">
        <v>0</v>
      </c>
      <c r="K170" s="52">
        <v>0</v>
      </c>
      <c r="L170" s="988">
        <v>424</v>
      </c>
      <c r="M170" s="970">
        <v>1500000</v>
      </c>
      <c r="N170" s="51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0</v>
      </c>
      <c r="U170" s="52">
        <v>0</v>
      </c>
      <c r="V170" s="51">
        <v>0</v>
      </c>
      <c r="W170" s="52">
        <v>0</v>
      </c>
      <c r="X170" s="52">
        <v>0</v>
      </c>
      <c r="Y170" s="9"/>
      <c r="Z170" s="8"/>
    </row>
    <row r="171" spans="1:31" s="17" customFormat="1" ht="13.5" hidden="1" customHeight="1">
      <c r="A171" s="1511" t="s">
        <v>518</v>
      </c>
      <c r="B171" s="1512"/>
      <c r="C171" s="657">
        <f>SUM(C153:C170)</f>
        <v>59600000</v>
      </c>
      <c r="D171" s="657">
        <f t="shared" ref="D171:X171" si="36">SUM(D153:D170)</f>
        <v>12500000</v>
      </c>
      <c r="E171" s="61">
        <f t="shared" si="36"/>
        <v>0</v>
      </c>
      <c r="F171" s="61">
        <f t="shared" si="36"/>
        <v>6000000</v>
      </c>
      <c r="G171" s="61">
        <f t="shared" si="36"/>
        <v>6500000</v>
      </c>
      <c r="H171" s="61">
        <f t="shared" si="36"/>
        <v>0</v>
      </c>
      <c r="I171" s="61">
        <f t="shared" si="36"/>
        <v>0</v>
      </c>
      <c r="J171" s="61">
        <f t="shared" si="36"/>
        <v>5</v>
      </c>
      <c r="K171" s="61">
        <f t="shared" si="36"/>
        <v>10000000</v>
      </c>
      <c r="L171" s="61">
        <f t="shared" si="36"/>
        <v>3423</v>
      </c>
      <c r="M171" s="61">
        <f t="shared" si="36"/>
        <v>12100000</v>
      </c>
      <c r="N171" s="61">
        <f t="shared" si="36"/>
        <v>0</v>
      </c>
      <c r="O171" s="61">
        <f t="shared" si="36"/>
        <v>0</v>
      </c>
      <c r="P171" s="61">
        <f t="shared" si="36"/>
        <v>11021</v>
      </c>
      <c r="Q171" s="61">
        <f t="shared" si="36"/>
        <v>24500000</v>
      </c>
      <c r="R171" s="61">
        <f t="shared" si="36"/>
        <v>0</v>
      </c>
      <c r="S171" s="61">
        <f t="shared" si="36"/>
        <v>0</v>
      </c>
      <c r="T171" s="61">
        <f t="shared" si="36"/>
        <v>0</v>
      </c>
      <c r="U171" s="61">
        <f t="shared" si="36"/>
        <v>0</v>
      </c>
      <c r="V171" s="61">
        <f t="shared" si="36"/>
        <v>0</v>
      </c>
      <c r="W171" s="61">
        <f t="shared" si="36"/>
        <v>500000</v>
      </c>
      <c r="X171" s="61">
        <f t="shared" si="36"/>
        <v>0</v>
      </c>
      <c r="Y171" s="29"/>
      <c r="Z171" s="28"/>
      <c r="AA171" s="28"/>
      <c r="AB171" s="28"/>
    </row>
    <row r="172" spans="1:31" s="22" customFormat="1" ht="12.75" hidden="1" customHeight="1">
      <c r="A172" s="1492" t="s">
        <v>519</v>
      </c>
      <c r="B172" s="1513"/>
      <c r="C172" s="1493"/>
      <c r="D172" s="1480"/>
      <c r="E172" s="1514"/>
      <c r="F172" s="1514"/>
      <c r="G172" s="1514"/>
      <c r="H172" s="1514"/>
      <c r="I172" s="1514"/>
      <c r="J172" s="1514"/>
      <c r="K172" s="1514"/>
      <c r="L172" s="1514"/>
      <c r="M172" s="1514"/>
      <c r="N172" s="1514"/>
      <c r="O172" s="1514"/>
      <c r="P172" s="1514"/>
      <c r="Q172" s="1514"/>
      <c r="R172" s="1514"/>
      <c r="S172" s="1514"/>
      <c r="T172" s="1514"/>
      <c r="U172" s="1514"/>
      <c r="V172" s="1514"/>
      <c r="W172" s="1514"/>
      <c r="X172" s="1515"/>
      <c r="Y172" s="24"/>
      <c r="Z172" s="23"/>
      <c r="AB172" s="8"/>
      <c r="AC172" s="27"/>
    </row>
    <row r="173" spans="1:31" s="57" customFormat="1" ht="15.75" hidden="1" customHeight="1">
      <c r="A173" s="55">
        <f>A170+1</f>
        <v>115</v>
      </c>
      <c r="B173" s="695" t="s">
        <v>520</v>
      </c>
      <c r="C173" s="52">
        <f>D173+K173+M173+O173+Q173+S173+U173+V173+W173+X173</f>
        <v>2420181.83</v>
      </c>
      <c r="D173" s="52">
        <f>SUM(E173:I173)</f>
        <v>2142836.33</v>
      </c>
      <c r="E173" s="52">
        <v>397292.68</v>
      </c>
      <c r="F173" s="52">
        <v>1537099.46</v>
      </c>
      <c r="G173" s="52">
        <v>208444.19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>
        <v>277345.5</v>
      </c>
      <c r="W173" s="51"/>
      <c r="X173" s="51"/>
      <c r="Y173" s="496" t="s">
        <v>883</v>
      </c>
      <c r="Z173" s="497"/>
      <c r="AA173" s="497"/>
      <c r="AB173" s="497"/>
      <c r="AC173" s="1061"/>
    </row>
    <row r="174" spans="1:31" s="57" customFormat="1" ht="15.75" hidden="1" customHeight="1">
      <c r="A174" s="56">
        <f>A173+1</f>
        <v>116</v>
      </c>
      <c r="B174" s="695" t="s">
        <v>521</v>
      </c>
      <c r="C174" s="52">
        <f>D174+K174+M174+O174+Q174+S174+U174+V174+W174+X174</f>
        <v>5375726.0000000009</v>
      </c>
      <c r="D174" s="52">
        <f>SUM(E174:I174)</f>
        <v>5142644.1400000006</v>
      </c>
      <c r="E174" s="52">
        <v>1041063.26</v>
      </c>
      <c r="F174" s="52">
        <v>2548576.98</v>
      </c>
      <c r="G174" s="52">
        <v>408690.64</v>
      </c>
      <c r="H174" s="52">
        <v>700077.48</v>
      </c>
      <c r="I174" s="52">
        <v>444235.78</v>
      </c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>
        <f>61640.84+171441.02</f>
        <v>233081.86</v>
      </c>
      <c r="W174" s="51"/>
      <c r="X174" s="51"/>
      <c r="Y174" s="496" t="s">
        <v>884</v>
      </c>
      <c r="Z174" s="497"/>
      <c r="AA174" s="497"/>
      <c r="AB174" s="497"/>
      <c r="AC174" s="1061"/>
    </row>
    <row r="175" spans="1:31" s="57" customFormat="1" ht="15.75" hidden="1" customHeight="1">
      <c r="A175" s="1475" t="s">
        <v>518</v>
      </c>
      <c r="B175" s="1475"/>
      <c r="C175" s="52">
        <f>SUM(C173:C174)</f>
        <v>7795907.830000001</v>
      </c>
      <c r="D175" s="52">
        <f t="shared" ref="D175:X175" si="37">SUM(D173:D174)</f>
        <v>7285480.4700000007</v>
      </c>
      <c r="E175" s="52">
        <f t="shared" si="37"/>
        <v>1438355.94</v>
      </c>
      <c r="F175" s="52">
        <f t="shared" si="37"/>
        <v>4085676.44</v>
      </c>
      <c r="G175" s="52">
        <f t="shared" si="37"/>
        <v>617134.83000000007</v>
      </c>
      <c r="H175" s="52">
        <f t="shared" si="37"/>
        <v>700077.48</v>
      </c>
      <c r="I175" s="52">
        <f t="shared" si="37"/>
        <v>444235.78</v>
      </c>
      <c r="J175" s="52">
        <f t="shared" si="37"/>
        <v>0</v>
      </c>
      <c r="K175" s="52">
        <f t="shared" si="37"/>
        <v>0</v>
      </c>
      <c r="L175" s="52">
        <f t="shared" si="37"/>
        <v>0</v>
      </c>
      <c r="M175" s="52">
        <f t="shared" si="37"/>
        <v>0</v>
      </c>
      <c r="N175" s="52">
        <f t="shared" si="37"/>
        <v>0</v>
      </c>
      <c r="O175" s="52">
        <f t="shared" si="37"/>
        <v>0</v>
      </c>
      <c r="P175" s="52">
        <f t="shared" si="37"/>
        <v>0</v>
      </c>
      <c r="Q175" s="52">
        <f t="shared" si="37"/>
        <v>0</v>
      </c>
      <c r="R175" s="52">
        <f t="shared" si="37"/>
        <v>0</v>
      </c>
      <c r="S175" s="52">
        <f t="shared" si="37"/>
        <v>0</v>
      </c>
      <c r="T175" s="52">
        <f t="shared" si="37"/>
        <v>0</v>
      </c>
      <c r="U175" s="52">
        <f t="shared" si="37"/>
        <v>0</v>
      </c>
      <c r="V175" s="52">
        <f t="shared" si="37"/>
        <v>510427.36</v>
      </c>
      <c r="W175" s="52">
        <f t="shared" si="37"/>
        <v>0</v>
      </c>
      <c r="X175" s="52">
        <f t="shared" si="37"/>
        <v>0</v>
      </c>
      <c r="Y175" s="496"/>
      <c r="Z175" s="497"/>
      <c r="AA175" s="497"/>
      <c r="AB175" s="497"/>
      <c r="AC175" s="1061"/>
      <c r="AE175" s="1061"/>
    </row>
    <row r="176" spans="1:31" s="57" customFormat="1" ht="15.75" hidden="1" customHeight="1">
      <c r="A176" s="1485" t="s">
        <v>522</v>
      </c>
      <c r="B176" s="1485"/>
      <c r="C176" s="1485"/>
      <c r="D176" s="1516"/>
      <c r="E176" s="1516"/>
      <c r="F176" s="1516"/>
      <c r="G176" s="1516"/>
      <c r="H176" s="1516"/>
      <c r="I176" s="1516"/>
      <c r="J176" s="1516"/>
      <c r="K176" s="1516"/>
      <c r="L176" s="1516"/>
      <c r="M176" s="1516"/>
      <c r="N176" s="1516"/>
      <c r="O176" s="1516"/>
      <c r="P176" s="1516"/>
      <c r="Q176" s="1516"/>
      <c r="R176" s="1516"/>
      <c r="S176" s="1516"/>
      <c r="T176" s="1516"/>
      <c r="U176" s="1516"/>
      <c r="V176" s="1516"/>
      <c r="W176" s="1516"/>
      <c r="X176" s="1516"/>
      <c r="Y176" s="496"/>
      <c r="Z176" s="497"/>
      <c r="AB176" s="497"/>
      <c r="AC176" s="1061"/>
    </row>
    <row r="177" spans="1:29" s="57" customFormat="1" ht="15.75" hidden="1" customHeight="1">
      <c r="A177" s="56">
        <f>A174+1</f>
        <v>117</v>
      </c>
      <c r="B177" s="695" t="s">
        <v>705</v>
      </c>
      <c r="C177" s="52">
        <f>D177+K177+M177+O177+Q177+S177+U177+V177+W177+X177</f>
        <v>11753157.539999999</v>
      </c>
      <c r="D177" s="52">
        <f>SUM(E177:I177)</f>
        <v>2834253.8</v>
      </c>
      <c r="E177" s="52">
        <v>509177.08</v>
      </c>
      <c r="F177" s="52">
        <v>1817038.34</v>
      </c>
      <c r="G177" s="52">
        <v>318303.82</v>
      </c>
      <c r="H177" s="52"/>
      <c r="I177" s="52">
        <v>189734.56</v>
      </c>
      <c r="J177" s="52"/>
      <c r="K177" s="52"/>
      <c r="L177" s="62"/>
      <c r="M177" s="52"/>
      <c r="N177" s="52"/>
      <c r="O177" s="52">
        <v>2666068.4</v>
      </c>
      <c r="P177" s="52"/>
      <c r="Q177" s="52">
        <v>5222157.26</v>
      </c>
      <c r="R177" s="52"/>
      <c r="S177" s="52">
        <v>1030678.08</v>
      </c>
      <c r="T177" s="52"/>
      <c r="U177" s="52"/>
      <c r="V177" s="52"/>
      <c r="W177" s="52"/>
      <c r="X177" s="52"/>
      <c r="Y177" s="496"/>
      <c r="Z177" s="497"/>
      <c r="AB177" s="497"/>
      <c r="AC177" s="1061"/>
    </row>
    <row r="178" spans="1:29" s="7" customFormat="1" ht="15.75" hidden="1" customHeight="1">
      <c r="A178" s="1475" t="s">
        <v>518</v>
      </c>
      <c r="B178" s="1475"/>
      <c r="C178" s="52">
        <f>SUM(C177)</f>
        <v>11753157.539999999</v>
      </c>
      <c r="D178" s="52">
        <f t="shared" ref="D178:X178" si="38">SUM(D177)</f>
        <v>2834253.8</v>
      </c>
      <c r="E178" s="52">
        <f t="shared" si="38"/>
        <v>509177.08</v>
      </c>
      <c r="F178" s="52">
        <f t="shared" si="38"/>
        <v>1817038.34</v>
      </c>
      <c r="G178" s="52">
        <f t="shared" si="38"/>
        <v>318303.82</v>
      </c>
      <c r="H178" s="52">
        <f t="shared" si="38"/>
        <v>0</v>
      </c>
      <c r="I178" s="52">
        <f t="shared" si="38"/>
        <v>189734.56</v>
      </c>
      <c r="J178" s="52">
        <f t="shared" si="38"/>
        <v>0</v>
      </c>
      <c r="K178" s="52">
        <f t="shared" si="38"/>
        <v>0</v>
      </c>
      <c r="L178" s="52">
        <f t="shared" si="38"/>
        <v>0</v>
      </c>
      <c r="M178" s="52">
        <f t="shared" si="38"/>
        <v>0</v>
      </c>
      <c r="N178" s="52">
        <f t="shared" si="38"/>
        <v>0</v>
      </c>
      <c r="O178" s="52">
        <f t="shared" si="38"/>
        <v>2666068.4</v>
      </c>
      <c r="P178" s="52">
        <f t="shared" si="38"/>
        <v>0</v>
      </c>
      <c r="Q178" s="52">
        <f t="shared" si="38"/>
        <v>5222157.26</v>
      </c>
      <c r="R178" s="52">
        <f t="shared" si="38"/>
        <v>0</v>
      </c>
      <c r="S178" s="52">
        <f t="shared" si="38"/>
        <v>1030678.08</v>
      </c>
      <c r="T178" s="52">
        <f t="shared" si="38"/>
        <v>0</v>
      </c>
      <c r="U178" s="52">
        <f t="shared" si="38"/>
        <v>0</v>
      </c>
      <c r="V178" s="52">
        <f t="shared" si="38"/>
        <v>0</v>
      </c>
      <c r="W178" s="52">
        <f t="shared" si="38"/>
        <v>0</v>
      </c>
      <c r="X178" s="52">
        <f t="shared" si="38"/>
        <v>0</v>
      </c>
      <c r="Y178" s="9"/>
      <c r="Z178" s="8"/>
      <c r="AA178" s="8"/>
      <c r="AB178" s="8"/>
      <c r="AC178" s="28"/>
    </row>
    <row r="179" spans="1:29" s="7" customFormat="1" ht="15.75" hidden="1" customHeight="1">
      <c r="A179" s="1479" t="s">
        <v>523</v>
      </c>
      <c r="B179" s="1479"/>
      <c r="C179" s="1479"/>
      <c r="D179" s="1452"/>
      <c r="E179" s="1452"/>
      <c r="F179" s="1452"/>
      <c r="G179" s="1452"/>
      <c r="H179" s="1452"/>
      <c r="I179" s="1452"/>
      <c r="J179" s="1452"/>
      <c r="K179" s="1452"/>
      <c r="L179" s="1452"/>
      <c r="M179" s="1452"/>
      <c r="N179" s="1452"/>
      <c r="O179" s="1452"/>
      <c r="P179" s="1452"/>
      <c r="Q179" s="1452"/>
      <c r="R179" s="1452"/>
      <c r="S179" s="1452"/>
      <c r="T179" s="1452"/>
      <c r="U179" s="1452"/>
      <c r="V179" s="1452"/>
      <c r="W179" s="1452"/>
      <c r="X179" s="1452"/>
      <c r="Y179" s="9"/>
      <c r="Z179" s="8"/>
      <c r="AB179" s="8"/>
      <c r="AC179" s="28"/>
    </row>
    <row r="180" spans="1:29" s="57" customFormat="1" ht="15.75" hidden="1" customHeight="1">
      <c r="A180" s="56">
        <f>A177+1</f>
        <v>118</v>
      </c>
      <c r="B180" s="695" t="s">
        <v>524</v>
      </c>
      <c r="C180" s="52">
        <f t="shared" ref="C180:C191" si="39">D180+K180+M180+O180+Q180+S180+U180+V180+W180+X180</f>
        <v>6554868.1400000006</v>
      </c>
      <c r="D180" s="52">
        <f>SUM(E180:I180)</f>
        <v>487725.86</v>
      </c>
      <c r="E180" s="52">
        <v>487725.86</v>
      </c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>
        <v>6067142.2800000003</v>
      </c>
      <c r="R180" s="52"/>
      <c r="S180" s="52"/>
      <c r="T180" s="52"/>
      <c r="U180" s="52"/>
      <c r="V180" s="52"/>
      <c r="W180" s="52"/>
      <c r="X180" s="52"/>
      <c r="Y180" s="496"/>
      <c r="Z180" s="497"/>
      <c r="AB180" s="497"/>
      <c r="AC180" s="1061"/>
    </row>
    <row r="181" spans="1:29" s="57" customFormat="1" ht="15.75" hidden="1" customHeight="1">
      <c r="A181" s="56">
        <f>A180+1</f>
        <v>119</v>
      </c>
      <c r="B181" s="695" t="s">
        <v>525</v>
      </c>
      <c r="C181" s="52">
        <f t="shared" si="39"/>
        <v>454325.96</v>
      </c>
      <c r="D181" s="52">
        <f t="shared" ref="D181:D191" si="40">SUM(E181:I181)</f>
        <v>454325.96</v>
      </c>
      <c r="E181" s="52">
        <v>454325.96</v>
      </c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496"/>
      <c r="Z181" s="497"/>
      <c r="AB181" s="497"/>
      <c r="AC181" s="1061"/>
    </row>
    <row r="182" spans="1:29" s="57" customFormat="1" ht="15.75" hidden="1" customHeight="1">
      <c r="A182" s="56">
        <f t="shared" ref="A182:A191" si="41">A181+1</f>
        <v>120</v>
      </c>
      <c r="B182" s="695" t="s">
        <v>526</v>
      </c>
      <c r="C182" s="52">
        <f t="shared" si="39"/>
        <v>454327.14</v>
      </c>
      <c r="D182" s="52">
        <f t="shared" si="40"/>
        <v>454327.14</v>
      </c>
      <c r="E182" s="52">
        <v>454327.14</v>
      </c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496"/>
      <c r="Z182" s="497"/>
      <c r="AB182" s="497"/>
      <c r="AC182" s="1061"/>
    </row>
    <row r="183" spans="1:29" s="57" customFormat="1" ht="15.75" hidden="1" customHeight="1">
      <c r="A183" s="56">
        <f t="shared" si="41"/>
        <v>121</v>
      </c>
      <c r="B183" s="695" t="s">
        <v>527</v>
      </c>
      <c r="C183" s="52">
        <f t="shared" si="39"/>
        <v>454325.96</v>
      </c>
      <c r="D183" s="52">
        <f t="shared" si="40"/>
        <v>454325.96</v>
      </c>
      <c r="E183" s="52">
        <v>454325.96</v>
      </c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496"/>
      <c r="Z183" s="497"/>
      <c r="AB183" s="497"/>
      <c r="AC183" s="1061"/>
    </row>
    <row r="184" spans="1:29" s="57" customFormat="1" ht="15.75" hidden="1" customHeight="1">
      <c r="A184" s="56">
        <f t="shared" si="41"/>
        <v>122</v>
      </c>
      <c r="B184" s="695" t="s">
        <v>528</v>
      </c>
      <c r="C184" s="52">
        <f t="shared" si="39"/>
        <v>799970.38</v>
      </c>
      <c r="D184" s="52">
        <f t="shared" si="40"/>
        <v>799970.38</v>
      </c>
      <c r="E184" s="52">
        <v>799970.38</v>
      </c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496"/>
      <c r="Z184" s="497"/>
      <c r="AB184" s="497"/>
      <c r="AC184" s="1061"/>
    </row>
    <row r="185" spans="1:29" s="57" customFormat="1" ht="15.75" hidden="1" customHeight="1">
      <c r="A185" s="56">
        <f t="shared" si="41"/>
        <v>123</v>
      </c>
      <c r="B185" s="695" t="s">
        <v>529</v>
      </c>
      <c r="C185" s="52">
        <f t="shared" si="39"/>
        <v>454325.96</v>
      </c>
      <c r="D185" s="52">
        <f t="shared" si="40"/>
        <v>454325.96</v>
      </c>
      <c r="E185" s="52">
        <v>454325.96</v>
      </c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496"/>
      <c r="Z185" s="497"/>
      <c r="AB185" s="497"/>
      <c r="AC185" s="1061"/>
    </row>
    <row r="186" spans="1:29" s="57" customFormat="1" ht="15.75" hidden="1" customHeight="1">
      <c r="A186" s="56">
        <f t="shared" si="41"/>
        <v>124</v>
      </c>
      <c r="B186" s="695" t="s">
        <v>530</v>
      </c>
      <c r="C186" s="52">
        <f t="shared" si="39"/>
        <v>469629.38</v>
      </c>
      <c r="D186" s="52">
        <f>SUM(E186:I186)</f>
        <v>469629.38</v>
      </c>
      <c r="E186" s="52">
        <v>469629.38</v>
      </c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496"/>
      <c r="Z186" s="497"/>
      <c r="AB186" s="497"/>
      <c r="AC186" s="1061"/>
    </row>
    <row r="187" spans="1:29" s="57" customFormat="1" ht="15.75" hidden="1" customHeight="1">
      <c r="A187" s="56">
        <f t="shared" si="41"/>
        <v>125</v>
      </c>
      <c r="B187" s="695" t="s">
        <v>531</v>
      </c>
      <c r="C187" s="52">
        <f t="shared" si="39"/>
        <v>799635.26</v>
      </c>
      <c r="D187" s="52">
        <f t="shared" si="40"/>
        <v>799635.26</v>
      </c>
      <c r="E187" s="52">
        <v>799635.26</v>
      </c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496"/>
      <c r="Z187" s="497"/>
      <c r="AB187" s="497"/>
      <c r="AC187" s="1061"/>
    </row>
    <row r="188" spans="1:29" s="57" customFormat="1" ht="15.75" hidden="1" customHeight="1">
      <c r="A188" s="56">
        <f t="shared" si="41"/>
        <v>126</v>
      </c>
      <c r="B188" s="695" t="s">
        <v>532</v>
      </c>
      <c r="C188" s="52">
        <f t="shared" si="39"/>
        <v>557630.24</v>
      </c>
      <c r="D188" s="52">
        <f t="shared" si="40"/>
        <v>557630.24</v>
      </c>
      <c r="E188" s="52">
        <v>557630.24</v>
      </c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496"/>
      <c r="Z188" s="497"/>
      <c r="AB188" s="497"/>
      <c r="AC188" s="1061"/>
    </row>
    <row r="189" spans="1:29" s="57" customFormat="1" ht="15.75" hidden="1" customHeight="1">
      <c r="A189" s="56">
        <f t="shared" si="41"/>
        <v>127</v>
      </c>
      <c r="B189" s="695" t="s">
        <v>706</v>
      </c>
      <c r="C189" s="52">
        <f t="shared" si="39"/>
        <v>435580.38</v>
      </c>
      <c r="D189" s="52">
        <f t="shared" si="40"/>
        <v>435580.38</v>
      </c>
      <c r="E189" s="52">
        <v>435580.38</v>
      </c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496"/>
      <c r="Z189" s="497"/>
      <c r="AB189" s="497"/>
      <c r="AC189" s="1061"/>
    </row>
    <row r="190" spans="1:29" s="57" customFormat="1" ht="15.75" hidden="1" customHeight="1">
      <c r="A190" s="56">
        <f t="shared" si="41"/>
        <v>128</v>
      </c>
      <c r="B190" s="695" t="s">
        <v>707</v>
      </c>
      <c r="C190" s="52">
        <f t="shared" si="39"/>
        <v>435580.38</v>
      </c>
      <c r="D190" s="52">
        <f t="shared" si="40"/>
        <v>435580.38</v>
      </c>
      <c r="E190" s="52">
        <v>435580.38</v>
      </c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496"/>
      <c r="Z190" s="497"/>
      <c r="AB190" s="497"/>
      <c r="AC190" s="1061"/>
    </row>
    <row r="191" spans="1:29" s="57" customFormat="1" ht="15.75" hidden="1" customHeight="1">
      <c r="A191" s="56">
        <f t="shared" si="41"/>
        <v>129</v>
      </c>
      <c r="B191" s="695" t="s">
        <v>708</v>
      </c>
      <c r="C191" s="52">
        <f t="shared" si="39"/>
        <v>435580.38</v>
      </c>
      <c r="D191" s="52">
        <f t="shared" si="40"/>
        <v>435580.38</v>
      </c>
      <c r="E191" s="52">
        <v>435580.38</v>
      </c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496"/>
      <c r="Z191" s="497"/>
      <c r="AB191" s="497"/>
      <c r="AC191" s="1061"/>
    </row>
    <row r="192" spans="1:29" s="7" customFormat="1" ht="15.75" hidden="1" customHeight="1">
      <c r="A192" s="1475" t="s">
        <v>518</v>
      </c>
      <c r="B192" s="1475"/>
      <c r="C192" s="52">
        <f>SUM(C180:C191)</f>
        <v>12305779.560000004</v>
      </c>
      <c r="D192" s="52">
        <f t="shared" ref="D192:X192" si="42">SUM(D180:D191)</f>
        <v>6238637.2799999993</v>
      </c>
      <c r="E192" s="52">
        <f t="shared" si="42"/>
        <v>6238637.2799999993</v>
      </c>
      <c r="F192" s="52">
        <f t="shared" si="42"/>
        <v>0</v>
      </c>
      <c r="G192" s="52">
        <f t="shared" si="42"/>
        <v>0</v>
      </c>
      <c r="H192" s="52">
        <f t="shared" si="42"/>
        <v>0</v>
      </c>
      <c r="I192" s="52">
        <f t="shared" si="42"/>
        <v>0</v>
      </c>
      <c r="J192" s="52">
        <f t="shared" si="42"/>
        <v>0</v>
      </c>
      <c r="K192" s="52">
        <f t="shared" si="42"/>
        <v>0</v>
      </c>
      <c r="L192" s="52">
        <f t="shared" si="42"/>
        <v>0</v>
      </c>
      <c r="M192" s="52">
        <f t="shared" si="42"/>
        <v>0</v>
      </c>
      <c r="N192" s="52">
        <f t="shared" si="42"/>
        <v>0</v>
      </c>
      <c r="O192" s="52">
        <f t="shared" si="42"/>
        <v>0</v>
      </c>
      <c r="P192" s="52">
        <f t="shared" si="42"/>
        <v>0</v>
      </c>
      <c r="Q192" s="52">
        <f t="shared" si="42"/>
        <v>6067142.2800000003</v>
      </c>
      <c r="R192" s="52">
        <f t="shared" si="42"/>
        <v>0</v>
      </c>
      <c r="S192" s="52">
        <f t="shared" si="42"/>
        <v>0</v>
      </c>
      <c r="T192" s="52">
        <f t="shared" si="42"/>
        <v>0</v>
      </c>
      <c r="U192" s="52">
        <f t="shared" si="42"/>
        <v>0</v>
      </c>
      <c r="V192" s="52">
        <f t="shared" si="42"/>
        <v>0</v>
      </c>
      <c r="W192" s="52">
        <f t="shared" si="42"/>
        <v>0</v>
      </c>
      <c r="X192" s="52">
        <f t="shared" si="42"/>
        <v>0</v>
      </c>
      <c r="Y192" s="9"/>
      <c r="Z192" s="8"/>
      <c r="AA192" s="8"/>
      <c r="AB192" s="8"/>
      <c r="AC192" s="28"/>
    </row>
    <row r="193" spans="1:29" s="22" customFormat="1" ht="15.75" customHeight="1">
      <c r="A193" s="1479" t="s">
        <v>533</v>
      </c>
      <c r="B193" s="1479"/>
      <c r="C193" s="1537"/>
      <c r="D193" s="1452"/>
      <c r="E193" s="1516"/>
      <c r="F193" s="1516"/>
      <c r="G193" s="1516"/>
      <c r="H193" s="1516"/>
      <c r="I193" s="1516"/>
      <c r="J193" s="1516"/>
      <c r="K193" s="1516"/>
      <c r="L193" s="1516"/>
      <c r="M193" s="1516"/>
      <c r="N193" s="1516"/>
      <c r="O193" s="1516"/>
      <c r="P193" s="1516"/>
      <c r="Q193" s="1516"/>
      <c r="R193" s="1516"/>
      <c r="S193" s="1516"/>
      <c r="T193" s="1516"/>
      <c r="U193" s="1516"/>
      <c r="V193" s="1516"/>
      <c r="W193" s="1516"/>
      <c r="X193" s="1516"/>
      <c r="Y193" s="24"/>
      <c r="Z193" s="23"/>
      <c r="AA193" s="23"/>
      <c r="AB193" s="8"/>
      <c r="AC193" s="27"/>
    </row>
    <row r="194" spans="1:29" s="184" customFormat="1" ht="18" hidden="1" customHeight="1">
      <c r="A194" s="687">
        <f>A191+1</f>
        <v>130</v>
      </c>
      <c r="B194" s="911" t="s">
        <v>1028</v>
      </c>
      <c r="C194" s="176">
        <v>1840000</v>
      </c>
      <c r="D194" s="176">
        <v>260000</v>
      </c>
      <c r="E194" s="993">
        <v>260000</v>
      </c>
      <c r="F194" s="56"/>
      <c r="G194" s="90"/>
      <c r="H194" s="56"/>
      <c r="I194" s="90"/>
      <c r="J194" s="90"/>
      <c r="K194" s="88"/>
      <c r="L194" s="88">
        <v>506.25</v>
      </c>
      <c r="M194" s="90">
        <v>1800000</v>
      </c>
      <c r="N194" s="90"/>
      <c r="O194" s="88"/>
      <c r="P194" s="994">
        <v>350.46</v>
      </c>
      <c r="Q194" s="995">
        <v>460000</v>
      </c>
      <c r="R194" s="88">
        <v>43.4</v>
      </c>
      <c r="S194" s="192">
        <v>710000</v>
      </c>
      <c r="T194" s="994">
        <v>350.46</v>
      </c>
      <c r="U194" s="995">
        <v>380000</v>
      </c>
      <c r="V194" s="996">
        <v>30000</v>
      </c>
      <c r="W194" s="743"/>
      <c r="X194" s="90"/>
      <c r="Z194" s="183"/>
    </row>
    <row r="195" spans="1:29" s="1017" customFormat="1" ht="16.5" customHeight="1">
      <c r="A195" s="750">
        <f t="shared" ref="A195:A213" si="43">A194+1</f>
        <v>131</v>
      </c>
      <c r="B195" s="699" t="s">
        <v>1029</v>
      </c>
      <c r="C195" s="1016">
        <v>3660000</v>
      </c>
      <c r="D195" s="991">
        <f>SUM(E195:I195)</f>
        <v>2180000</v>
      </c>
      <c r="E195" s="742">
        <v>530000</v>
      </c>
      <c r="F195" s="56">
        <v>400000</v>
      </c>
      <c r="G195" s="56">
        <v>400000</v>
      </c>
      <c r="H195" s="90">
        <v>450000</v>
      </c>
      <c r="I195" s="90">
        <v>400000</v>
      </c>
      <c r="J195" s="743"/>
      <c r="K195" s="744"/>
      <c r="L195" s="88"/>
      <c r="M195" s="90"/>
      <c r="N195" s="743"/>
      <c r="O195" s="88"/>
      <c r="P195" s="88"/>
      <c r="Q195" s="90"/>
      <c r="R195" s="745"/>
      <c r="S195" s="192"/>
      <c r="T195" s="88"/>
      <c r="U195" s="90"/>
      <c r="V195" s="192">
        <v>130000</v>
      </c>
      <c r="W195" s="743"/>
      <c r="X195" s="90"/>
    </row>
    <row r="196" spans="1:29" s="1017" customFormat="1" ht="15" customHeight="1">
      <c r="A196" s="750">
        <f t="shared" si="43"/>
        <v>132</v>
      </c>
      <c r="B196" s="699" t="s">
        <v>1030</v>
      </c>
      <c r="C196" s="1016">
        <v>1810000</v>
      </c>
      <c r="D196" s="992">
        <f>SUM(E196:I196)</f>
        <v>2130000</v>
      </c>
      <c r="E196" s="742">
        <v>480000</v>
      </c>
      <c r="F196" s="56">
        <v>400000</v>
      </c>
      <c r="G196" s="56">
        <v>400000</v>
      </c>
      <c r="H196" s="90">
        <v>450000</v>
      </c>
      <c r="I196" s="90">
        <v>400000</v>
      </c>
      <c r="J196" s="743"/>
      <c r="K196" s="744"/>
      <c r="L196" s="88">
        <v>270.64</v>
      </c>
      <c r="M196" s="90">
        <v>960000</v>
      </c>
      <c r="N196" s="743"/>
      <c r="O196" s="88"/>
      <c r="P196" s="88"/>
      <c r="Q196" s="90"/>
      <c r="R196" s="745"/>
      <c r="S196" s="745"/>
      <c r="T196" s="88"/>
      <c r="U196" s="90"/>
      <c r="V196" s="192">
        <v>130000</v>
      </c>
      <c r="W196" s="743"/>
      <c r="X196" s="90"/>
    </row>
    <row r="197" spans="1:29" s="184" customFormat="1" ht="17.25" hidden="1" customHeight="1">
      <c r="A197" s="997">
        <f t="shared" si="43"/>
        <v>133</v>
      </c>
      <c r="B197" s="699" t="s">
        <v>1031</v>
      </c>
      <c r="C197" s="176">
        <v>1110000</v>
      </c>
      <c r="D197" s="185">
        <f>SUM(E197:I197)</f>
        <v>980000</v>
      </c>
      <c r="E197" s="993">
        <v>280000</v>
      </c>
      <c r="F197" s="687">
        <v>200000</v>
      </c>
      <c r="G197" s="687">
        <v>260000</v>
      </c>
      <c r="H197" s="90"/>
      <c r="I197" s="995">
        <v>240000</v>
      </c>
      <c r="J197" s="743"/>
      <c r="K197" s="744"/>
      <c r="L197" s="994">
        <v>1095</v>
      </c>
      <c r="M197" s="996">
        <v>3800000</v>
      </c>
      <c r="N197" s="743"/>
      <c r="O197" s="88"/>
      <c r="P197" s="994">
        <v>350.46</v>
      </c>
      <c r="Q197" s="995">
        <v>460000</v>
      </c>
      <c r="R197" s="88"/>
      <c r="S197" s="88"/>
      <c r="T197" s="994">
        <v>350.46</v>
      </c>
      <c r="U197" s="995">
        <v>380000</v>
      </c>
      <c r="V197" s="996">
        <v>130000</v>
      </c>
      <c r="W197" s="743"/>
      <c r="X197" s="90"/>
    </row>
    <row r="198" spans="1:29" s="1017" customFormat="1" ht="15.75" customHeight="1">
      <c r="A198" s="750">
        <f t="shared" si="43"/>
        <v>134</v>
      </c>
      <c r="B198" s="699" t="s">
        <v>1032</v>
      </c>
      <c r="C198" s="1092">
        <v>6680000</v>
      </c>
      <c r="D198" s="1092">
        <v>2700000</v>
      </c>
      <c r="E198" s="742">
        <v>650000</v>
      </c>
      <c r="F198" s="56">
        <v>700000</v>
      </c>
      <c r="G198" s="56">
        <v>700000</v>
      </c>
      <c r="H198" s="90">
        <v>650000</v>
      </c>
      <c r="I198" s="90"/>
      <c r="J198" s="743"/>
      <c r="K198" s="88"/>
      <c r="L198" s="88">
        <v>276.64</v>
      </c>
      <c r="M198" s="56">
        <v>960000</v>
      </c>
      <c r="N198" s="743"/>
      <c r="O198" s="88"/>
      <c r="P198" s="88"/>
      <c r="Q198" s="90"/>
      <c r="R198" s="88"/>
      <c r="S198" s="88"/>
      <c r="T198" s="88"/>
      <c r="U198" s="90"/>
      <c r="V198" s="192">
        <v>180000</v>
      </c>
      <c r="W198" s="743"/>
      <c r="X198" s="90"/>
    </row>
    <row r="199" spans="1:29" s="184" customFormat="1" ht="16.5" hidden="1" customHeight="1">
      <c r="A199" s="997">
        <f t="shared" si="43"/>
        <v>135</v>
      </c>
      <c r="B199" s="699" t="s">
        <v>1033</v>
      </c>
      <c r="C199" s="176">
        <v>3540000</v>
      </c>
      <c r="D199" s="185">
        <f>SUM(E199:I199)</f>
        <v>1610000</v>
      </c>
      <c r="E199" s="993">
        <v>420000</v>
      </c>
      <c r="F199" s="687">
        <v>390000</v>
      </c>
      <c r="G199" s="687">
        <v>400000</v>
      </c>
      <c r="H199" s="90"/>
      <c r="I199" s="995">
        <v>400000</v>
      </c>
      <c r="J199" s="743"/>
      <c r="K199" s="744"/>
      <c r="L199" s="994">
        <v>364.5</v>
      </c>
      <c r="M199" s="995">
        <v>1300000</v>
      </c>
      <c r="N199" s="743"/>
      <c r="O199" s="88"/>
      <c r="P199" s="994">
        <v>350.46</v>
      </c>
      <c r="Q199" s="995">
        <v>460000</v>
      </c>
      <c r="R199" s="88"/>
      <c r="S199" s="88"/>
      <c r="T199" s="994">
        <v>350.46</v>
      </c>
      <c r="U199" s="995">
        <v>380000</v>
      </c>
      <c r="V199" s="996">
        <v>130000</v>
      </c>
      <c r="W199" s="743"/>
      <c r="X199" s="90"/>
    </row>
    <row r="200" spans="1:29" s="184" customFormat="1" ht="16.5" hidden="1" customHeight="1">
      <c r="A200" s="997">
        <f t="shared" si="43"/>
        <v>136</v>
      </c>
      <c r="B200" s="699" t="s">
        <v>1034</v>
      </c>
      <c r="C200" s="189">
        <v>3720000</v>
      </c>
      <c r="D200" s="185">
        <f>SUM(E200:I200)</f>
        <v>2240000</v>
      </c>
      <c r="E200" s="993">
        <v>480000</v>
      </c>
      <c r="F200" s="56">
        <v>500000</v>
      </c>
      <c r="G200" s="56">
        <v>390000</v>
      </c>
      <c r="H200" s="90">
        <v>450000</v>
      </c>
      <c r="I200" s="90">
        <v>420000</v>
      </c>
      <c r="J200" s="743"/>
      <c r="K200" s="744"/>
      <c r="L200" s="88">
        <v>262.60000000000002</v>
      </c>
      <c r="M200" s="192">
        <v>950000</v>
      </c>
      <c r="N200" s="743"/>
      <c r="O200" s="88"/>
      <c r="P200" s="88"/>
      <c r="Q200" s="90"/>
      <c r="R200" s="88"/>
      <c r="S200" s="88"/>
      <c r="T200" s="88"/>
      <c r="U200" s="90"/>
      <c r="V200" s="192">
        <v>180000</v>
      </c>
      <c r="W200" s="743"/>
      <c r="X200" s="90"/>
    </row>
    <row r="201" spans="1:29" s="1017" customFormat="1" ht="15.75" customHeight="1">
      <c r="A201" s="750">
        <f t="shared" si="43"/>
        <v>137</v>
      </c>
      <c r="B201" s="699" t="s">
        <v>1035</v>
      </c>
      <c r="C201" s="1016">
        <v>3210000</v>
      </c>
      <c r="D201" s="992">
        <f>SUM(E201:I201)</f>
        <v>1240000</v>
      </c>
      <c r="E201" s="742">
        <v>260000</v>
      </c>
      <c r="F201" s="56">
        <v>360000</v>
      </c>
      <c r="G201" s="56">
        <v>300000</v>
      </c>
      <c r="H201" s="90"/>
      <c r="I201" s="90">
        <v>320000</v>
      </c>
      <c r="J201" s="743"/>
      <c r="K201" s="744"/>
      <c r="L201" s="53">
        <v>1521</v>
      </c>
      <c r="M201" s="91">
        <v>2368653.2999999998</v>
      </c>
      <c r="N201" s="743"/>
      <c r="O201" s="88"/>
      <c r="P201" s="88">
        <v>350.46</v>
      </c>
      <c r="Q201" s="90">
        <v>460000</v>
      </c>
      <c r="R201" s="88"/>
      <c r="S201" s="88"/>
      <c r="T201" s="88">
        <v>350.46</v>
      </c>
      <c r="U201" s="90">
        <v>380000</v>
      </c>
      <c r="V201" s="192">
        <v>180000</v>
      </c>
      <c r="W201" s="743"/>
      <c r="X201" s="90"/>
    </row>
    <row r="202" spans="1:29" s="1017" customFormat="1">
      <c r="A202" s="750">
        <f t="shared" si="43"/>
        <v>138</v>
      </c>
      <c r="B202" s="911" t="s">
        <v>1036</v>
      </c>
      <c r="C202" s="1023">
        <v>6698653.2999999998</v>
      </c>
      <c r="D202" s="992">
        <f>SUM(E202:I202)</f>
        <v>4150000</v>
      </c>
      <c r="E202" s="746">
        <v>850000</v>
      </c>
      <c r="F202" s="458">
        <v>900000</v>
      </c>
      <c r="G202" s="659">
        <v>850000</v>
      </c>
      <c r="H202" s="85">
        <v>860000</v>
      </c>
      <c r="I202" s="85">
        <v>690000</v>
      </c>
      <c r="J202" s="743"/>
      <c r="K202" s="744"/>
      <c r="L202" s="53">
        <v>840</v>
      </c>
      <c r="M202" s="192">
        <v>2800000</v>
      </c>
      <c r="N202" s="743"/>
      <c r="O202" s="747"/>
      <c r="P202" s="201"/>
      <c r="Q202" s="748"/>
      <c r="R202" s="88"/>
      <c r="S202" s="88"/>
      <c r="T202" s="88"/>
      <c r="U202" s="90"/>
      <c r="V202" s="192">
        <v>180000</v>
      </c>
      <c r="W202" s="743"/>
      <c r="X202" s="90"/>
    </row>
    <row r="203" spans="1:29" s="184" customFormat="1" hidden="1">
      <c r="A203" s="997">
        <f t="shared" si="43"/>
        <v>139</v>
      </c>
      <c r="B203" s="699" t="s">
        <v>1037</v>
      </c>
      <c r="C203" s="176">
        <v>4140000</v>
      </c>
      <c r="D203" s="35">
        <f>SUM(E203:H203)</f>
        <v>1210000</v>
      </c>
      <c r="E203" s="999">
        <v>650000</v>
      </c>
      <c r="F203" s="984">
        <v>360000</v>
      </c>
      <c r="G203" s="659"/>
      <c r="H203" s="1000">
        <v>200000</v>
      </c>
      <c r="I203" s="659"/>
      <c r="J203" s="743"/>
      <c r="K203" s="201"/>
      <c r="L203" s="1001">
        <v>476.9</v>
      </c>
      <c r="M203" s="996">
        <v>1600000</v>
      </c>
      <c r="N203" s="743"/>
      <c r="O203" s="747"/>
      <c r="P203" s="201"/>
      <c r="Q203" s="748"/>
      <c r="R203" s="745"/>
      <c r="S203" s="745"/>
      <c r="T203" s="88"/>
      <c r="U203" s="90"/>
      <c r="V203" s="996">
        <v>130000</v>
      </c>
      <c r="W203" s="743"/>
      <c r="X203" s="90"/>
    </row>
    <row r="204" spans="1:29" s="1017" customFormat="1">
      <c r="A204" s="750">
        <f t="shared" si="43"/>
        <v>140</v>
      </c>
      <c r="B204" s="699" t="s">
        <v>1038</v>
      </c>
      <c r="C204" s="1016">
        <v>4425000</v>
      </c>
      <c r="D204" s="1027">
        <f>SUM(E204:I204)</f>
        <v>1540000</v>
      </c>
      <c r="E204" s="749">
        <v>320000</v>
      </c>
      <c r="F204" s="740">
        <v>440000</v>
      </c>
      <c r="G204" s="659">
        <v>390000</v>
      </c>
      <c r="H204" s="85"/>
      <c r="I204" s="85">
        <v>390000</v>
      </c>
      <c r="J204" s="743"/>
      <c r="K204" s="744"/>
      <c r="L204" s="53">
        <v>476.9</v>
      </c>
      <c r="M204" s="192">
        <v>1600000</v>
      </c>
      <c r="N204" s="743"/>
      <c r="O204" s="747"/>
      <c r="P204" s="88">
        <v>480.9</v>
      </c>
      <c r="Q204" s="192">
        <v>625000</v>
      </c>
      <c r="R204" s="745"/>
      <c r="S204" s="745"/>
      <c r="T204" s="88">
        <v>480.9</v>
      </c>
      <c r="U204" s="90">
        <v>530000</v>
      </c>
      <c r="V204" s="192">
        <v>130000</v>
      </c>
      <c r="W204" s="743"/>
      <c r="X204" s="90"/>
    </row>
    <row r="205" spans="1:29" s="1017" customFormat="1">
      <c r="A205" s="750">
        <f t="shared" si="43"/>
        <v>141</v>
      </c>
      <c r="B205" s="699" t="s">
        <v>1039</v>
      </c>
      <c r="C205" s="1016">
        <v>4425000</v>
      </c>
      <c r="D205" s="1027">
        <f>SUM(E205:I205)</f>
        <v>1540000</v>
      </c>
      <c r="E205" s="746">
        <v>320000</v>
      </c>
      <c r="F205" s="740">
        <v>440000</v>
      </c>
      <c r="G205" s="659">
        <v>390000</v>
      </c>
      <c r="H205" s="85"/>
      <c r="I205" s="85">
        <v>390000</v>
      </c>
      <c r="J205" s="743"/>
      <c r="K205" s="744"/>
      <c r="L205" s="53">
        <v>470.6</v>
      </c>
      <c r="M205" s="192">
        <v>1600000</v>
      </c>
      <c r="N205" s="743"/>
      <c r="O205" s="747"/>
      <c r="P205" s="88">
        <v>480.9</v>
      </c>
      <c r="Q205" s="91">
        <v>625000</v>
      </c>
      <c r="R205" s="88"/>
      <c r="S205" s="88"/>
      <c r="T205" s="88">
        <v>480.9</v>
      </c>
      <c r="U205" s="90">
        <v>530000</v>
      </c>
      <c r="V205" s="192">
        <v>130000</v>
      </c>
      <c r="W205" s="743"/>
      <c r="X205" s="90"/>
    </row>
    <row r="206" spans="1:29" s="1017" customFormat="1">
      <c r="A206" s="750">
        <f t="shared" si="43"/>
        <v>142</v>
      </c>
      <c r="B206" s="699" t="s">
        <v>1040</v>
      </c>
      <c r="C206" s="1016">
        <v>4435000</v>
      </c>
      <c r="D206" s="1027">
        <f>SUM(E206:I206)</f>
        <v>1550000</v>
      </c>
      <c r="E206" s="746">
        <v>320000</v>
      </c>
      <c r="F206" s="740">
        <v>450000</v>
      </c>
      <c r="G206" s="659">
        <v>390000</v>
      </c>
      <c r="H206" s="750"/>
      <c r="I206" s="85">
        <v>390000</v>
      </c>
      <c r="J206" s="743"/>
      <c r="K206" s="744"/>
      <c r="L206" s="53">
        <v>610.6</v>
      </c>
      <c r="M206" s="192">
        <v>2170000</v>
      </c>
      <c r="N206" s="743"/>
      <c r="O206" s="747"/>
      <c r="P206" s="88">
        <v>480.9</v>
      </c>
      <c r="Q206" s="192">
        <v>625000</v>
      </c>
      <c r="R206" s="88"/>
      <c r="S206" s="88"/>
      <c r="T206" s="88">
        <v>480.9</v>
      </c>
      <c r="U206" s="90">
        <v>530000</v>
      </c>
      <c r="V206" s="192">
        <v>130000</v>
      </c>
      <c r="W206" s="743"/>
      <c r="X206" s="90"/>
    </row>
    <row r="207" spans="1:29" s="1017" customFormat="1">
      <c r="A207" s="750">
        <f t="shared" si="43"/>
        <v>143</v>
      </c>
      <c r="B207" s="699" t="s">
        <v>1041</v>
      </c>
      <c r="C207" s="1032">
        <v>6528500</v>
      </c>
      <c r="D207" s="1027">
        <v>320000</v>
      </c>
      <c r="E207" s="740">
        <v>320000</v>
      </c>
      <c r="F207" s="740"/>
      <c r="G207" s="659"/>
      <c r="H207" s="85"/>
      <c r="I207" s="85"/>
      <c r="J207" s="743"/>
      <c r="K207" s="201"/>
      <c r="L207" s="53"/>
      <c r="M207" s="192"/>
      <c r="N207" s="743"/>
      <c r="O207" s="747"/>
      <c r="P207" s="85">
        <v>375</v>
      </c>
      <c r="Q207" s="192">
        <v>490000</v>
      </c>
      <c r="R207" s="88">
        <v>190</v>
      </c>
      <c r="S207" s="88">
        <v>3106500</v>
      </c>
      <c r="T207" s="88">
        <v>375</v>
      </c>
      <c r="U207" s="90">
        <v>412000</v>
      </c>
      <c r="V207" s="192">
        <v>30000</v>
      </c>
      <c r="W207" s="743"/>
      <c r="X207" s="90"/>
    </row>
    <row r="208" spans="1:29" s="1017" customFormat="1" ht="21" customHeight="1">
      <c r="A208" s="750">
        <f t="shared" si="43"/>
        <v>144</v>
      </c>
      <c r="B208" s="699" t="s">
        <v>1042</v>
      </c>
      <c r="C208" s="1025">
        <v>3500000</v>
      </c>
      <c r="D208" s="1027"/>
      <c r="E208" s="740"/>
      <c r="F208" s="740"/>
      <c r="G208" s="85"/>
      <c r="H208" s="659"/>
      <c r="I208" s="85"/>
      <c r="J208" s="85"/>
      <c r="K208" s="201"/>
      <c r="L208" s="53">
        <v>598.20000000000005</v>
      </c>
      <c r="M208" s="192">
        <v>2090000</v>
      </c>
      <c r="N208" s="743"/>
      <c r="O208" s="747"/>
      <c r="P208" s="85"/>
      <c r="Q208" s="192"/>
      <c r="R208" s="743"/>
      <c r="S208" s="743"/>
      <c r="T208" s="88"/>
      <c r="U208" s="88"/>
      <c r="V208" s="88"/>
      <c r="W208" s="90"/>
      <c r="X208" s="751" t="s">
        <v>1027</v>
      </c>
      <c r="Y208" s="992"/>
    </row>
    <row r="209" spans="1:31" s="1017" customFormat="1" ht="16.5" thickBot="1">
      <c r="A209" s="750">
        <f t="shared" si="43"/>
        <v>145</v>
      </c>
      <c r="B209" s="699" t="s">
        <v>1043</v>
      </c>
      <c r="C209" s="992">
        <v>2090000</v>
      </c>
      <c r="D209" s="1027"/>
      <c r="E209" s="740"/>
      <c r="F209" s="740"/>
      <c r="G209" s="85"/>
      <c r="H209" s="659"/>
      <c r="I209" s="85"/>
      <c r="J209" s="85"/>
      <c r="K209" s="201"/>
      <c r="L209" s="745"/>
      <c r="M209" s="743"/>
      <c r="N209" s="743"/>
      <c r="O209" s="747"/>
      <c r="P209" s="745"/>
      <c r="Q209" s="572" t="s">
        <v>1026</v>
      </c>
      <c r="R209" s="85"/>
      <c r="S209" s="192"/>
      <c r="T209" s="88"/>
      <c r="U209" s="88"/>
      <c r="V209" s="88"/>
      <c r="W209" s="90"/>
      <c r="X209" s="90"/>
      <c r="Y209" s="992"/>
    </row>
    <row r="210" spans="1:31" s="57" customFormat="1" ht="15.75" hidden="1" customHeight="1">
      <c r="A210" s="750">
        <f t="shared" si="43"/>
        <v>146</v>
      </c>
      <c r="B210" s="695" t="s">
        <v>710</v>
      </c>
      <c r="C210" s="52">
        <f>D210+K210+M210+O210+Q210+S210+U210+V210+W210+X210</f>
        <v>1941058.7000000002</v>
      </c>
      <c r="D210" s="52">
        <f>SUM(E210:I210)</f>
        <v>1767939.7200000002</v>
      </c>
      <c r="E210" s="52"/>
      <c r="F210" s="52">
        <v>1535785.34</v>
      </c>
      <c r="G210" s="52">
        <v>157089.85999999999</v>
      </c>
      <c r="H210" s="52"/>
      <c r="I210" s="52">
        <v>75064.52</v>
      </c>
      <c r="J210" s="52"/>
      <c r="K210" s="52"/>
      <c r="L210" s="62"/>
      <c r="M210" s="52"/>
      <c r="N210" s="62"/>
      <c r="O210" s="62"/>
      <c r="P210" s="62"/>
      <c r="Q210" s="52"/>
      <c r="R210" s="52"/>
      <c r="S210" s="52"/>
      <c r="T210" s="52"/>
      <c r="U210" s="52"/>
      <c r="V210" s="52">
        <f>43085.34+130033.64</f>
        <v>173118.97999999998</v>
      </c>
      <c r="W210" s="52"/>
      <c r="X210" s="52"/>
      <c r="Y210" s="496" t="s">
        <v>884</v>
      </c>
      <c r="Z210" s="497"/>
      <c r="AA210" s="497"/>
      <c r="AB210" s="497"/>
      <c r="AC210" s="1061"/>
    </row>
    <row r="211" spans="1:31" s="57" customFormat="1" ht="15.75" hidden="1" customHeight="1">
      <c r="A211" s="750">
        <f t="shared" si="43"/>
        <v>147</v>
      </c>
      <c r="B211" s="695" t="s">
        <v>711</v>
      </c>
      <c r="C211" s="52">
        <f>D211+K211+M211+O211+Q211+S211+U211+V211+W211+X211</f>
        <v>1103113.5599999998</v>
      </c>
      <c r="D211" s="52">
        <f>SUM(E211:I211)</f>
        <v>897215.35999999987</v>
      </c>
      <c r="E211" s="52"/>
      <c r="F211" s="52">
        <v>686465</v>
      </c>
      <c r="G211" s="52">
        <v>130125.68</v>
      </c>
      <c r="H211" s="52"/>
      <c r="I211" s="52">
        <v>80624.679999999993</v>
      </c>
      <c r="J211" s="52"/>
      <c r="K211" s="52"/>
      <c r="L211" s="62"/>
      <c r="M211" s="52"/>
      <c r="N211" s="62"/>
      <c r="O211" s="62"/>
      <c r="P211" s="62"/>
      <c r="Q211" s="52"/>
      <c r="R211" s="52"/>
      <c r="S211" s="52"/>
      <c r="T211" s="52"/>
      <c r="U211" s="52"/>
      <c r="V211" s="52">
        <f>47890.3+158007.9</f>
        <v>205898.2</v>
      </c>
      <c r="W211" s="52"/>
      <c r="X211" s="52"/>
      <c r="Y211" s="496" t="s">
        <v>884</v>
      </c>
      <c r="Z211" s="497"/>
      <c r="AA211" s="497"/>
      <c r="AB211" s="497"/>
      <c r="AC211" s="1061"/>
    </row>
    <row r="212" spans="1:31" s="57" customFormat="1" ht="15.75" hidden="1" customHeight="1">
      <c r="A212" s="750">
        <f t="shared" si="43"/>
        <v>148</v>
      </c>
      <c r="B212" s="695" t="s">
        <v>712</v>
      </c>
      <c r="C212" s="52">
        <f>D212+K212+M212+O212+Q212+S212+U212+V212+W212+X212</f>
        <v>1575021.52</v>
      </c>
      <c r="D212" s="52">
        <f>SUM(E212:I212)</f>
        <v>1369138.6600000001</v>
      </c>
      <c r="E212" s="52"/>
      <c r="F212" s="52">
        <v>1172281.6200000001</v>
      </c>
      <c r="G212" s="52">
        <v>134124.70000000001</v>
      </c>
      <c r="H212" s="52"/>
      <c r="I212" s="52">
        <v>62732.34</v>
      </c>
      <c r="J212" s="52"/>
      <c r="K212" s="52"/>
      <c r="L212" s="62"/>
      <c r="M212" s="62"/>
      <c r="N212" s="62"/>
      <c r="O212" s="62"/>
      <c r="P212" s="62"/>
      <c r="Q212" s="52"/>
      <c r="R212" s="52"/>
      <c r="S212" s="52"/>
      <c r="T212" s="52"/>
      <c r="U212" s="52"/>
      <c r="V212" s="52">
        <f>47890.3+157992.56</f>
        <v>205882.86</v>
      </c>
      <c r="W212" s="52"/>
      <c r="X212" s="52"/>
      <c r="Y212" s="496" t="s">
        <v>884</v>
      </c>
      <c r="Z212" s="497"/>
      <c r="AA212" s="497"/>
      <c r="AB212" s="497"/>
      <c r="AC212" s="1061"/>
    </row>
    <row r="213" spans="1:31" s="57" customFormat="1" ht="15.75" hidden="1" customHeight="1">
      <c r="A213" s="750">
        <f t="shared" si="43"/>
        <v>149</v>
      </c>
      <c r="B213" s="695" t="s">
        <v>709</v>
      </c>
      <c r="C213" s="52">
        <f>D213+K213+M213+O213+Q213+S213+U213+V213+W213+X213</f>
        <v>1036186.32</v>
      </c>
      <c r="D213" s="52">
        <f>SUM(E213:I213)</f>
        <v>1018409.62</v>
      </c>
      <c r="E213" s="52"/>
      <c r="F213" s="52">
        <v>648571.66</v>
      </c>
      <c r="G213" s="52">
        <v>243803.34</v>
      </c>
      <c r="H213" s="52"/>
      <c r="I213" s="52">
        <v>126034.62</v>
      </c>
      <c r="J213" s="52"/>
      <c r="K213" s="52"/>
      <c r="L213" s="62"/>
      <c r="M213" s="62"/>
      <c r="N213" s="62"/>
      <c r="O213" s="62"/>
      <c r="P213" s="62"/>
      <c r="Q213" s="52"/>
      <c r="R213" s="52"/>
      <c r="S213" s="52"/>
      <c r="T213" s="52"/>
      <c r="U213" s="52"/>
      <c r="V213" s="52">
        <v>17776.7</v>
      </c>
      <c r="W213" s="52"/>
      <c r="X213" s="52"/>
      <c r="Y213" s="496" t="s">
        <v>890</v>
      </c>
      <c r="Z213" s="497"/>
      <c r="AA213" s="497"/>
      <c r="AB213" s="497"/>
      <c r="AC213" s="1061"/>
    </row>
    <row r="214" spans="1:31" s="7" customFormat="1" ht="15.75" hidden="1" customHeight="1">
      <c r="A214" s="1475" t="s">
        <v>518</v>
      </c>
      <c r="B214" s="1475"/>
      <c r="C214" s="52">
        <f>SUM(C194:C213)</f>
        <v>67467533.400000006</v>
      </c>
      <c r="D214" s="52">
        <f t="shared" ref="D214:X214" si="44">SUM(D210:D213)</f>
        <v>5052703.3600000003</v>
      </c>
      <c r="E214" s="52">
        <f t="shared" si="44"/>
        <v>0</v>
      </c>
      <c r="F214" s="52">
        <f t="shared" si="44"/>
        <v>4043103.62</v>
      </c>
      <c r="G214" s="52">
        <f t="shared" si="44"/>
        <v>665143.57999999996</v>
      </c>
      <c r="H214" s="52">
        <f t="shared" si="44"/>
        <v>0</v>
      </c>
      <c r="I214" s="52">
        <f t="shared" si="44"/>
        <v>344456.16000000003</v>
      </c>
      <c r="J214" s="52">
        <f t="shared" si="44"/>
        <v>0</v>
      </c>
      <c r="K214" s="52">
        <f t="shared" si="44"/>
        <v>0</v>
      </c>
      <c r="L214" s="52">
        <f t="shared" si="44"/>
        <v>0</v>
      </c>
      <c r="M214" s="52">
        <f t="shared" si="44"/>
        <v>0</v>
      </c>
      <c r="N214" s="52">
        <f t="shared" si="44"/>
        <v>0</v>
      </c>
      <c r="O214" s="52">
        <f t="shared" si="44"/>
        <v>0</v>
      </c>
      <c r="P214" s="52">
        <f t="shared" si="44"/>
        <v>0</v>
      </c>
      <c r="Q214" s="52">
        <f t="shared" si="44"/>
        <v>0</v>
      </c>
      <c r="R214" s="52">
        <f t="shared" si="44"/>
        <v>0</v>
      </c>
      <c r="S214" s="52">
        <f t="shared" si="44"/>
        <v>0</v>
      </c>
      <c r="T214" s="52">
        <f t="shared" si="44"/>
        <v>0</v>
      </c>
      <c r="U214" s="52">
        <f t="shared" si="44"/>
        <v>0</v>
      </c>
      <c r="V214" s="52">
        <f t="shared" si="44"/>
        <v>602676.74</v>
      </c>
      <c r="W214" s="52">
        <f t="shared" si="44"/>
        <v>0</v>
      </c>
      <c r="X214" s="52">
        <f t="shared" si="44"/>
        <v>0</v>
      </c>
      <c r="Y214" s="9"/>
      <c r="Z214" s="8"/>
      <c r="AA214" s="8"/>
      <c r="AB214" s="8"/>
      <c r="AC214" s="28"/>
      <c r="AE214" s="28"/>
    </row>
    <row r="215" spans="1:31" s="7" customFormat="1" ht="12.75" hidden="1" customHeight="1">
      <c r="A215" s="1492" t="s">
        <v>1044</v>
      </c>
      <c r="B215" s="1513"/>
      <c r="C215" s="1493"/>
      <c r="D215" s="1480"/>
      <c r="E215" s="1514"/>
      <c r="F215" s="1514"/>
      <c r="G215" s="1514"/>
      <c r="H215" s="1514"/>
      <c r="I215" s="1514"/>
      <c r="J215" s="1514"/>
      <c r="K215" s="1514"/>
      <c r="L215" s="1514"/>
      <c r="M215" s="1514"/>
      <c r="N215" s="1514"/>
      <c r="O215" s="1514"/>
      <c r="P215" s="1514"/>
      <c r="Q215" s="1514"/>
      <c r="R215" s="1514"/>
      <c r="S215" s="1514"/>
      <c r="T215" s="1514"/>
      <c r="U215" s="1514"/>
      <c r="V215" s="1514"/>
      <c r="W215" s="1514"/>
      <c r="X215" s="1515"/>
      <c r="Y215" s="9"/>
      <c r="Z215" s="8"/>
    </row>
    <row r="216" spans="1:31" s="7" customFormat="1" ht="15.75" hidden="1" customHeight="1">
      <c r="A216" s="687">
        <f>A213+1</f>
        <v>150</v>
      </c>
      <c r="B216" s="695" t="s">
        <v>1045</v>
      </c>
      <c r="C216" s="277">
        <f>D216+M216</f>
        <v>1906071</v>
      </c>
      <c r="D216" s="284">
        <f>E216+F216+G216+H216+I216</f>
        <v>255836</v>
      </c>
      <c r="E216" s="52">
        <v>0</v>
      </c>
      <c r="F216" s="52">
        <v>0</v>
      </c>
      <c r="G216" s="52">
        <v>0</v>
      </c>
      <c r="H216" s="52">
        <v>0</v>
      </c>
      <c r="I216" s="970">
        <v>255836</v>
      </c>
      <c r="J216" s="55">
        <v>0</v>
      </c>
      <c r="K216" s="52">
        <v>0</v>
      </c>
      <c r="L216" s="970">
        <v>432</v>
      </c>
      <c r="M216" s="970">
        <v>1650235</v>
      </c>
      <c r="N216" s="51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1">
        <v>0</v>
      </c>
      <c r="W216" s="52">
        <v>0</v>
      </c>
      <c r="X216" s="52">
        <v>0</v>
      </c>
      <c r="Y216" s="9"/>
      <c r="Z216" s="8"/>
    </row>
    <row r="217" spans="1:31" s="7" customFormat="1" ht="15.75" hidden="1" customHeight="1">
      <c r="A217" s="687">
        <f>A216+1</f>
        <v>151</v>
      </c>
      <c r="B217" s="695" t="s">
        <v>1046</v>
      </c>
      <c r="C217" s="277">
        <f>D217+M217</f>
        <v>1906071</v>
      </c>
      <c r="D217" s="284">
        <f>SUM(E217:I217)</f>
        <v>255836</v>
      </c>
      <c r="E217" s="52">
        <v>0</v>
      </c>
      <c r="F217" s="52">
        <v>0</v>
      </c>
      <c r="G217" s="52">
        <v>0</v>
      </c>
      <c r="H217" s="52">
        <v>0</v>
      </c>
      <c r="I217" s="970">
        <v>255836</v>
      </c>
      <c r="J217" s="56">
        <v>0</v>
      </c>
      <c r="K217" s="52">
        <v>0</v>
      </c>
      <c r="L217" s="988">
        <v>431</v>
      </c>
      <c r="M217" s="970">
        <v>1650235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9"/>
      <c r="Z217" s="8"/>
    </row>
    <row r="218" spans="1:31" s="7" customFormat="1" ht="15.75" hidden="1" customHeight="1">
      <c r="A218" s="688">
        <f>A217+1</f>
        <v>152</v>
      </c>
      <c r="B218" s="695" t="s">
        <v>1047</v>
      </c>
      <c r="C218" s="277">
        <f>D218+M218</f>
        <v>4955383.5999999996</v>
      </c>
      <c r="D218" s="284">
        <f>SUM(E218:I218)</f>
        <v>2115018.5</v>
      </c>
      <c r="E218" s="52">
        <v>865590</v>
      </c>
      <c r="F218" s="52">
        <v>0</v>
      </c>
      <c r="G218" s="970">
        <v>755798.5</v>
      </c>
      <c r="H218" s="52">
        <v>0</v>
      </c>
      <c r="I218" s="970">
        <v>493630</v>
      </c>
      <c r="J218" s="55">
        <v>0</v>
      </c>
      <c r="K218" s="52">
        <v>0</v>
      </c>
      <c r="L218" s="988">
        <v>1023.8</v>
      </c>
      <c r="M218" s="970">
        <v>2840365.1</v>
      </c>
      <c r="N218" s="51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1">
        <v>0</v>
      </c>
      <c r="W218" s="52">
        <v>0</v>
      </c>
      <c r="X218" s="52">
        <v>0</v>
      </c>
      <c r="Y218" s="9"/>
      <c r="Z218" s="8"/>
    </row>
    <row r="219" spans="1:31" s="17" customFormat="1" ht="12.75" hidden="1" customHeight="1" thickBot="1">
      <c r="A219" s="1527" t="s">
        <v>518</v>
      </c>
      <c r="B219" s="1528"/>
      <c r="C219" s="657">
        <f t="shared" ref="C219:X219" si="45">SUM(C216:C218)</f>
        <v>8767525.5999999996</v>
      </c>
      <c r="D219" s="657">
        <f t="shared" si="45"/>
        <v>2626690.5</v>
      </c>
      <c r="E219" s="61">
        <f t="shared" si="45"/>
        <v>865590</v>
      </c>
      <c r="F219" s="61">
        <f t="shared" si="45"/>
        <v>0</v>
      </c>
      <c r="G219" s="61">
        <f t="shared" si="45"/>
        <v>755798.5</v>
      </c>
      <c r="H219" s="61">
        <f t="shared" si="45"/>
        <v>0</v>
      </c>
      <c r="I219" s="61">
        <f t="shared" si="45"/>
        <v>1005302</v>
      </c>
      <c r="J219" s="61">
        <f t="shared" si="45"/>
        <v>0</v>
      </c>
      <c r="K219" s="61">
        <f t="shared" si="45"/>
        <v>0</v>
      </c>
      <c r="L219" s="61">
        <f t="shared" si="45"/>
        <v>1886.8</v>
      </c>
      <c r="M219" s="61">
        <f t="shared" si="45"/>
        <v>6140835.0999999996</v>
      </c>
      <c r="N219" s="61">
        <f t="shared" si="45"/>
        <v>0</v>
      </c>
      <c r="O219" s="61">
        <f t="shared" si="45"/>
        <v>0</v>
      </c>
      <c r="P219" s="61">
        <f t="shared" si="45"/>
        <v>0</v>
      </c>
      <c r="Q219" s="61">
        <f t="shared" si="45"/>
        <v>0</v>
      </c>
      <c r="R219" s="61">
        <f t="shared" si="45"/>
        <v>0</v>
      </c>
      <c r="S219" s="61">
        <f t="shared" si="45"/>
        <v>0</v>
      </c>
      <c r="T219" s="61">
        <f t="shared" si="45"/>
        <v>0</v>
      </c>
      <c r="U219" s="61">
        <f t="shared" si="45"/>
        <v>0</v>
      </c>
      <c r="V219" s="61">
        <f t="shared" si="45"/>
        <v>0</v>
      </c>
      <c r="W219" s="61">
        <f t="shared" si="45"/>
        <v>0</v>
      </c>
      <c r="X219" s="61">
        <f t="shared" si="45"/>
        <v>0</v>
      </c>
      <c r="Y219" s="29"/>
      <c r="Z219" s="28"/>
      <c r="AA219" s="28"/>
      <c r="AB219" s="28"/>
    </row>
    <row r="220" spans="1:31" customFormat="1">
      <c r="A220" s="1529" t="s">
        <v>1044</v>
      </c>
      <c r="B220" s="1530"/>
      <c r="C220" s="1596"/>
      <c r="D220" s="1596"/>
      <c r="E220" s="1530"/>
      <c r="F220" s="1531"/>
      <c r="G220" s="1621"/>
      <c r="H220" s="1534"/>
      <c r="I220" s="1534"/>
      <c r="J220" s="1534"/>
      <c r="K220" s="1534"/>
      <c r="L220" s="1534"/>
      <c r="M220" s="1534"/>
      <c r="N220" s="1534"/>
      <c r="O220" s="1534"/>
      <c r="P220" s="1534"/>
      <c r="Q220" s="1534"/>
      <c r="R220" s="1534"/>
      <c r="S220" s="1534"/>
      <c r="T220" s="1534"/>
      <c r="U220" s="1534"/>
      <c r="V220" s="1534"/>
      <c r="W220" s="1534"/>
      <c r="X220" s="1534"/>
      <c r="Y220" s="1608"/>
    </row>
    <row r="221" spans="1:31" s="1018" customFormat="1" ht="20.25" customHeight="1">
      <c r="A221" s="56">
        <f>A218+1</f>
        <v>153</v>
      </c>
      <c r="B221" s="912" t="s">
        <v>1052</v>
      </c>
      <c r="C221" s="719" t="e">
        <f>D221+L221</f>
        <v>#VALUE!</v>
      </c>
      <c r="D221" s="1027"/>
      <c r="E221" s="85"/>
      <c r="F221" s="85"/>
      <c r="G221" s="85"/>
      <c r="H221" s="85"/>
      <c r="I221" s="85"/>
      <c r="J221" s="85"/>
      <c r="K221" s="85"/>
      <c r="L221" s="85" t="s">
        <v>1048</v>
      </c>
      <c r="M221" s="744"/>
      <c r="N221" s="744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1036" t="s">
        <v>1049</v>
      </c>
    </row>
    <row r="222" spans="1:31" s="1018" customFormat="1" ht="20.25" customHeight="1">
      <c r="A222" s="56">
        <f>A221+1</f>
        <v>154</v>
      </c>
      <c r="B222" s="912" t="s">
        <v>1051</v>
      </c>
      <c r="C222" s="719" t="e">
        <f>D222+L222</f>
        <v>#VALUE!</v>
      </c>
      <c r="D222" s="1027"/>
      <c r="E222" s="85"/>
      <c r="F222" s="85"/>
      <c r="G222" s="85"/>
      <c r="H222" s="85"/>
      <c r="I222" s="85"/>
      <c r="J222" s="85"/>
      <c r="K222" s="85"/>
      <c r="L222" s="85" t="s">
        <v>1050</v>
      </c>
      <c r="M222" s="744"/>
      <c r="N222" s="744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1036" t="s">
        <v>1049</v>
      </c>
    </row>
    <row r="223" spans="1:31" s="1017" customFormat="1" ht="16.5" thickBot="1">
      <c r="A223" s="56">
        <f>A222+1</f>
        <v>155</v>
      </c>
      <c r="B223" s="913" t="s">
        <v>1053</v>
      </c>
      <c r="C223" s="719" t="e">
        <f>D223+M223</f>
        <v>#VALUE!</v>
      </c>
      <c r="D223" s="1038" t="s">
        <v>1054</v>
      </c>
      <c r="E223" s="752" t="s">
        <v>1054</v>
      </c>
      <c r="F223" s="752" t="s">
        <v>1054</v>
      </c>
      <c r="G223" s="752" t="s">
        <v>1054</v>
      </c>
      <c r="H223" s="752" t="s">
        <v>1054</v>
      </c>
      <c r="I223" s="752" t="s">
        <v>1054</v>
      </c>
      <c r="J223" s="752" t="s">
        <v>1054</v>
      </c>
      <c r="K223" s="752" t="s">
        <v>1054</v>
      </c>
      <c r="L223" s="752" t="s">
        <v>1055</v>
      </c>
      <c r="M223" s="752" t="s">
        <v>682</v>
      </c>
      <c r="N223" s="752" t="s">
        <v>1056</v>
      </c>
      <c r="O223" s="753" t="s">
        <v>1054</v>
      </c>
      <c r="P223" s="752" t="s">
        <v>1057</v>
      </c>
      <c r="Q223" s="752" t="s">
        <v>1054</v>
      </c>
      <c r="R223" s="754" t="s">
        <v>1058</v>
      </c>
      <c r="S223" s="754" t="s">
        <v>1054</v>
      </c>
      <c r="T223" s="754" t="s">
        <v>1054</v>
      </c>
      <c r="U223" s="754" t="s">
        <v>1054</v>
      </c>
      <c r="V223" s="754" t="s">
        <v>1054</v>
      </c>
      <c r="W223" s="743"/>
      <c r="X223" s="743"/>
    </row>
    <row r="224" spans="1:31" s="7" customFormat="1" ht="15.75" hidden="1" customHeight="1">
      <c r="A224" s="1475" t="s">
        <v>518</v>
      </c>
      <c r="B224" s="1475"/>
      <c r="C224" s="52" t="e">
        <f>SUM(C222:C223)</f>
        <v>#VALUE!</v>
      </c>
      <c r="D224" s="52">
        <f t="shared" ref="D224:X224" si="46">SUM(D222:D223)</f>
        <v>0</v>
      </c>
      <c r="E224" s="52">
        <f t="shared" si="46"/>
        <v>0</v>
      </c>
      <c r="F224" s="52">
        <f t="shared" si="46"/>
        <v>0</v>
      </c>
      <c r="G224" s="52">
        <f t="shared" si="46"/>
        <v>0</v>
      </c>
      <c r="H224" s="52">
        <f t="shared" si="46"/>
        <v>0</v>
      </c>
      <c r="I224" s="52">
        <f t="shared" si="46"/>
        <v>0</v>
      </c>
      <c r="J224" s="52">
        <f t="shared" si="46"/>
        <v>0</v>
      </c>
      <c r="K224" s="52">
        <f t="shared" si="46"/>
        <v>0</v>
      </c>
      <c r="L224" s="52">
        <f>SUM(L223:L223)</f>
        <v>0</v>
      </c>
      <c r="M224" s="52">
        <f t="shared" si="46"/>
        <v>0</v>
      </c>
      <c r="N224" s="52">
        <f>SUM(N223:N223)</f>
        <v>0</v>
      </c>
      <c r="O224" s="52">
        <f t="shared" si="46"/>
        <v>0</v>
      </c>
      <c r="P224" s="52">
        <f t="shared" si="46"/>
        <v>0</v>
      </c>
      <c r="Q224" s="52">
        <f t="shared" si="46"/>
        <v>0</v>
      </c>
      <c r="R224" s="52">
        <f t="shared" si="46"/>
        <v>0</v>
      </c>
      <c r="S224" s="52">
        <f t="shared" si="46"/>
        <v>0</v>
      </c>
      <c r="T224" s="52">
        <f t="shared" si="46"/>
        <v>0</v>
      </c>
      <c r="U224" s="52">
        <f t="shared" si="46"/>
        <v>0</v>
      </c>
      <c r="V224" s="52">
        <f t="shared" si="46"/>
        <v>0</v>
      </c>
      <c r="W224" s="52">
        <f t="shared" si="46"/>
        <v>0</v>
      </c>
      <c r="X224" s="52">
        <f t="shared" si="46"/>
        <v>0</v>
      </c>
      <c r="Y224" s="9"/>
      <c r="Z224" s="8"/>
      <c r="AA224" s="8"/>
      <c r="AB224" s="8"/>
      <c r="AC224" s="28"/>
      <c r="AE224" s="28"/>
    </row>
    <row r="225" spans="1:31" s="7" customFormat="1" ht="12.75" customHeight="1">
      <c r="A225" s="1492" t="s">
        <v>1059</v>
      </c>
      <c r="B225" s="1513"/>
      <c r="C225" s="1542"/>
      <c r="D225" s="1480"/>
      <c r="E225" s="1623"/>
      <c r="F225" s="1623"/>
      <c r="G225" s="1623"/>
      <c r="H225" s="1623"/>
      <c r="I225" s="1623"/>
      <c r="J225" s="1623"/>
      <c r="K225" s="1623"/>
      <c r="L225" s="1623"/>
      <c r="M225" s="1623"/>
      <c r="N225" s="1623"/>
      <c r="O225" s="1623"/>
      <c r="P225" s="1623"/>
      <c r="Q225" s="1623"/>
      <c r="R225" s="1623"/>
      <c r="S225" s="1623"/>
      <c r="T225" s="1623"/>
      <c r="U225" s="1623"/>
      <c r="V225" s="1623"/>
      <c r="W225" s="1623"/>
      <c r="X225" s="1624"/>
      <c r="Y225" s="9"/>
      <c r="Z225" s="8"/>
    </row>
    <row r="226" spans="1:31" s="721" customFormat="1" ht="13.5" customHeight="1">
      <c r="A226" s="56">
        <f>A223+1</f>
        <v>156</v>
      </c>
      <c r="B226" s="695" t="s">
        <v>1060</v>
      </c>
      <c r="C226" s="719">
        <v>4230639.6500000004</v>
      </c>
      <c r="D226" s="719">
        <f>E226+F226+G226+H226+I226</f>
        <v>0</v>
      </c>
      <c r="E226" s="52">
        <v>0</v>
      </c>
      <c r="F226" s="52">
        <v>0</v>
      </c>
      <c r="G226" s="52">
        <v>0</v>
      </c>
      <c r="H226" s="52">
        <v>0</v>
      </c>
      <c r="I226" s="52">
        <v>0</v>
      </c>
      <c r="J226" s="55">
        <v>0</v>
      </c>
      <c r="K226" s="52">
        <v>0</v>
      </c>
      <c r="L226" s="52">
        <v>356.1</v>
      </c>
      <c r="M226" s="52">
        <v>825388.3</v>
      </c>
      <c r="N226" s="51">
        <v>0</v>
      </c>
      <c r="O226" s="52">
        <v>0</v>
      </c>
      <c r="P226" s="52">
        <v>720.8</v>
      </c>
      <c r="Q226" s="52">
        <v>3405251.35</v>
      </c>
      <c r="R226" s="52">
        <v>0</v>
      </c>
      <c r="S226" s="52">
        <v>0</v>
      </c>
      <c r="T226" s="52">
        <v>0</v>
      </c>
      <c r="U226" s="52">
        <v>0</v>
      </c>
      <c r="V226" s="51">
        <v>0</v>
      </c>
      <c r="W226" s="52">
        <v>0</v>
      </c>
      <c r="X226" s="52">
        <v>0</v>
      </c>
      <c r="Y226" s="1005"/>
      <c r="Z226" s="720"/>
    </row>
    <row r="227" spans="1:31" s="17" customFormat="1" ht="14.25" hidden="1" customHeight="1">
      <c r="A227" s="1511" t="s">
        <v>518</v>
      </c>
      <c r="B227" s="1512"/>
      <c r="C227" s="657">
        <f t="shared" ref="C227:X227" si="47">SUM(C226:C226)</f>
        <v>4230639.6500000004</v>
      </c>
      <c r="D227" s="657">
        <f t="shared" si="47"/>
        <v>0</v>
      </c>
      <c r="E227" s="61">
        <f t="shared" si="47"/>
        <v>0</v>
      </c>
      <c r="F227" s="61">
        <f t="shared" si="47"/>
        <v>0</v>
      </c>
      <c r="G227" s="61">
        <f t="shared" si="47"/>
        <v>0</v>
      </c>
      <c r="H227" s="61">
        <f t="shared" si="47"/>
        <v>0</v>
      </c>
      <c r="I227" s="61">
        <f t="shared" si="47"/>
        <v>0</v>
      </c>
      <c r="J227" s="61">
        <f t="shared" si="47"/>
        <v>0</v>
      </c>
      <c r="K227" s="61">
        <f t="shared" si="47"/>
        <v>0</v>
      </c>
      <c r="L227" s="61">
        <f t="shared" si="47"/>
        <v>356.1</v>
      </c>
      <c r="M227" s="61">
        <f t="shared" si="47"/>
        <v>825388.3</v>
      </c>
      <c r="N227" s="61">
        <f t="shared" si="47"/>
        <v>0</v>
      </c>
      <c r="O227" s="61">
        <f t="shared" si="47"/>
        <v>0</v>
      </c>
      <c r="P227" s="61">
        <f t="shared" si="47"/>
        <v>720.8</v>
      </c>
      <c r="Q227" s="61">
        <f t="shared" si="47"/>
        <v>3405251.35</v>
      </c>
      <c r="R227" s="61">
        <f t="shared" si="47"/>
        <v>0</v>
      </c>
      <c r="S227" s="61">
        <f t="shared" si="47"/>
        <v>0</v>
      </c>
      <c r="T227" s="61">
        <f t="shared" si="47"/>
        <v>0</v>
      </c>
      <c r="U227" s="61">
        <f t="shared" si="47"/>
        <v>0</v>
      </c>
      <c r="V227" s="61">
        <f t="shared" si="47"/>
        <v>0</v>
      </c>
      <c r="W227" s="61">
        <f t="shared" si="47"/>
        <v>0</v>
      </c>
      <c r="X227" s="61">
        <f t="shared" si="47"/>
        <v>0</v>
      </c>
      <c r="Y227" s="29"/>
      <c r="Z227" s="28"/>
      <c r="AA227" s="28"/>
      <c r="AB227" s="28"/>
    </row>
    <row r="228" spans="1:31" s="22" customFormat="1" ht="15.75" customHeight="1">
      <c r="A228" s="1517" t="s">
        <v>534</v>
      </c>
      <c r="B228" s="1517"/>
      <c r="C228" s="1598"/>
      <c r="D228" s="1522"/>
      <c r="E228" s="1622"/>
      <c r="F228" s="1622"/>
      <c r="G228" s="1622"/>
      <c r="H228" s="1622"/>
      <c r="I228" s="1622"/>
      <c r="J228" s="1622"/>
      <c r="K228" s="1622"/>
      <c r="L228" s="1622"/>
      <c r="M228" s="1622"/>
      <c r="N228" s="1622"/>
      <c r="O228" s="1622"/>
      <c r="P228" s="1622"/>
      <c r="Q228" s="1622"/>
      <c r="R228" s="1622"/>
      <c r="S228" s="1622"/>
      <c r="T228" s="1622"/>
      <c r="U228" s="1622"/>
      <c r="V228" s="1622"/>
      <c r="W228" s="1622"/>
      <c r="X228" s="1622"/>
      <c r="Y228" s="24"/>
      <c r="Z228" s="23"/>
      <c r="AB228" s="8"/>
      <c r="AC228" s="27"/>
    </row>
    <row r="229" spans="1:31" s="57" customFormat="1" ht="15.75" hidden="1" customHeight="1">
      <c r="A229" s="56">
        <f>A226+1</f>
        <v>157</v>
      </c>
      <c r="B229" s="697" t="s">
        <v>535</v>
      </c>
      <c r="C229" s="52">
        <f>D229+K229+M229+O229+Q229+S229+U229+V229+W229+X229</f>
        <v>2514528.0799999996</v>
      </c>
      <c r="D229" s="52">
        <f>SUM(E229:I229)</f>
        <v>2335375.7599999998</v>
      </c>
      <c r="E229" s="52">
        <v>499374.82</v>
      </c>
      <c r="F229" s="52">
        <v>1471118.98</v>
      </c>
      <c r="G229" s="52">
        <v>198650.64</v>
      </c>
      <c r="H229" s="52"/>
      <c r="I229" s="52">
        <v>166231.32</v>
      </c>
      <c r="J229" s="52"/>
      <c r="K229" s="52"/>
      <c r="L229" s="52"/>
      <c r="M229" s="52"/>
      <c r="N229" s="52"/>
      <c r="O229" s="63"/>
      <c r="P229" s="52"/>
      <c r="Q229" s="52"/>
      <c r="R229" s="52"/>
      <c r="S229" s="52"/>
      <c r="T229" s="52"/>
      <c r="U229" s="52"/>
      <c r="V229" s="52">
        <v>179152.32</v>
      </c>
      <c r="W229" s="52"/>
      <c r="X229" s="52"/>
      <c r="Y229" s="496" t="s">
        <v>890</v>
      </c>
      <c r="Z229" s="497"/>
      <c r="AA229" s="497"/>
      <c r="AB229" s="497"/>
      <c r="AC229" s="1061"/>
    </row>
    <row r="230" spans="1:31" s="721" customFormat="1" ht="21.75" customHeight="1">
      <c r="A230" s="56">
        <f>A229+1</f>
        <v>158</v>
      </c>
      <c r="B230" s="914" t="s">
        <v>1061</v>
      </c>
      <c r="C230" s="1042">
        <v>500000</v>
      </c>
      <c r="D230" s="671">
        <v>500000</v>
      </c>
      <c r="E230" s="51">
        <v>500000</v>
      </c>
      <c r="F230" s="60">
        <v>0</v>
      </c>
      <c r="G230" s="60">
        <v>0</v>
      </c>
      <c r="H230" s="60">
        <v>0</v>
      </c>
      <c r="I230" s="60">
        <v>0</v>
      </c>
      <c r="J230" s="60">
        <v>0</v>
      </c>
      <c r="K230" s="60">
        <v>0</v>
      </c>
      <c r="L230" s="60">
        <v>0</v>
      </c>
      <c r="M230" s="60">
        <v>0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0">
        <v>0</v>
      </c>
      <c r="U230" s="60">
        <v>0</v>
      </c>
      <c r="V230" s="60">
        <v>0</v>
      </c>
      <c r="W230" s="60"/>
      <c r="X230" s="755"/>
      <c r="Y230" s="1005"/>
      <c r="Z230" s="720"/>
    </row>
    <row r="231" spans="1:31" s="721" customFormat="1" ht="25.5" customHeight="1">
      <c r="A231" s="56">
        <f>A230+1</f>
        <v>159</v>
      </c>
      <c r="B231" s="915" t="s">
        <v>1062</v>
      </c>
      <c r="C231" s="719">
        <v>900000</v>
      </c>
      <c r="D231" s="671">
        <v>0</v>
      </c>
      <c r="E231" s="52">
        <v>0</v>
      </c>
      <c r="F231" s="52">
        <v>0</v>
      </c>
      <c r="G231" s="52">
        <v>0</v>
      </c>
      <c r="H231" s="52">
        <v>0</v>
      </c>
      <c r="I231" s="52">
        <v>0</v>
      </c>
      <c r="J231" s="52">
        <v>0</v>
      </c>
      <c r="K231" s="52">
        <v>0</v>
      </c>
      <c r="L231" s="756">
        <v>0</v>
      </c>
      <c r="M231" s="52">
        <v>0</v>
      </c>
      <c r="N231" s="305">
        <v>0</v>
      </c>
      <c r="O231" s="52">
        <v>0</v>
      </c>
      <c r="P231" s="52">
        <v>572.77</v>
      </c>
      <c r="Q231" s="305">
        <v>900000</v>
      </c>
      <c r="R231" s="52">
        <v>0</v>
      </c>
      <c r="S231" s="52">
        <v>0</v>
      </c>
      <c r="T231" s="305">
        <v>0</v>
      </c>
      <c r="U231" s="52">
        <v>0</v>
      </c>
      <c r="V231" s="52">
        <v>0</v>
      </c>
      <c r="W231" s="52"/>
      <c r="X231" s="305"/>
      <c r="Y231" s="1005"/>
      <c r="Z231" s="720"/>
    </row>
    <row r="232" spans="1:31" s="721" customFormat="1" ht="20.25" customHeight="1">
      <c r="A232" s="56">
        <f>A231+1</f>
        <v>160</v>
      </c>
      <c r="B232" s="915" t="s">
        <v>1063</v>
      </c>
      <c r="C232" s="719">
        <v>900000</v>
      </c>
      <c r="D232" s="671">
        <v>0</v>
      </c>
      <c r="E232" s="52">
        <v>0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756">
        <v>0</v>
      </c>
      <c r="M232" s="52">
        <v>0</v>
      </c>
      <c r="N232" s="52">
        <v>0</v>
      </c>
      <c r="O232" s="52">
        <v>0</v>
      </c>
      <c r="P232" s="52">
        <v>572.25</v>
      </c>
      <c r="Q232" s="52">
        <v>900000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/>
      <c r="X232" s="52"/>
      <c r="Y232" s="1005"/>
      <c r="Z232" s="720"/>
    </row>
    <row r="233" spans="1:31" s="721" customFormat="1" ht="29.25" customHeight="1">
      <c r="A233" s="56">
        <f>A232+1</f>
        <v>161</v>
      </c>
      <c r="B233" s="915" t="s">
        <v>1064</v>
      </c>
      <c r="C233" s="719">
        <v>3100000</v>
      </c>
      <c r="D233" s="671">
        <v>0</v>
      </c>
      <c r="E233" s="52">
        <v>0</v>
      </c>
      <c r="F233" s="52">
        <v>0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756">
        <v>504</v>
      </c>
      <c r="M233" s="52">
        <v>1800000</v>
      </c>
      <c r="N233" s="52">
        <v>430</v>
      </c>
      <c r="O233" s="52">
        <v>400000</v>
      </c>
      <c r="P233" s="52">
        <v>583.86</v>
      </c>
      <c r="Q233" s="52">
        <v>900000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/>
      <c r="X233" s="52"/>
      <c r="Y233" s="1005"/>
      <c r="Z233" s="720"/>
    </row>
    <row r="234" spans="1:31" s="57" customFormat="1" ht="15.75" hidden="1" customHeight="1">
      <c r="A234" s="56">
        <f>A233+1</f>
        <v>162</v>
      </c>
      <c r="B234" s="705" t="s">
        <v>536</v>
      </c>
      <c r="C234" s="52">
        <f>D234+K234+M234+O234+Q234+S234+U234+V234+W234+X234</f>
        <v>20803705.620000001</v>
      </c>
      <c r="D234" s="52">
        <f>SUM(E234:I234)</f>
        <v>8487042.6199999992</v>
      </c>
      <c r="E234" s="52">
        <v>1039159.92</v>
      </c>
      <c r="F234" s="52">
        <v>5361503.46</v>
      </c>
      <c r="G234" s="52">
        <v>846970.96</v>
      </c>
      <c r="H234" s="52"/>
      <c r="I234" s="52">
        <v>1239408.28</v>
      </c>
      <c r="J234" s="52"/>
      <c r="K234" s="52"/>
      <c r="L234" s="52"/>
      <c r="M234" s="52"/>
      <c r="N234" s="52"/>
      <c r="O234" s="52">
        <v>5261559.82</v>
      </c>
      <c r="P234" s="52"/>
      <c r="Q234" s="52">
        <v>4661155.76</v>
      </c>
      <c r="R234" s="52"/>
      <c r="S234" s="52">
        <v>2214795.1</v>
      </c>
      <c r="T234" s="52"/>
      <c r="U234" s="52"/>
      <c r="V234" s="52">
        <v>179152.32</v>
      </c>
      <c r="W234" s="52"/>
      <c r="X234" s="52"/>
      <c r="Y234" s="496" t="s">
        <v>890</v>
      </c>
      <c r="Z234" s="497"/>
      <c r="AB234" s="497"/>
      <c r="AC234" s="1061"/>
    </row>
    <row r="235" spans="1:31" s="7" customFormat="1" ht="15.75" hidden="1" customHeight="1">
      <c r="A235" s="1475" t="s">
        <v>518</v>
      </c>
      <c r="B235" s="1475"/>
      <c r="C235" s="52">
        <f>SUM(C229:C234)</f>
        <v>28718233.700000003</v>
      </c>
      <c r="D235" s="52">
        <f t="shared" ref="D235:X235" si="48">SUM(D229:D234)</f>
        <v>11322418.379999999</v>
      </c>
      <c r="E235" s="52">
        <f t="shared" si="48"/>
        <v>2038534.7400000002</v>
      </c>
      <c r="F235" s="52">
        <f t="shared" si="48"/>
        <v>6832622.4399999995</v>
      </c>
      <c r="G235" s="52">
        <f t="shared" si="48"/>
        <v>1045621.6</v>
      </c>
      <c r="H235" s="52">
        <f t="shared" si="48"/>
        <v>0</v>
      </c>
      <c r="I235" s="52">
        <f t="shared" si="48"/>
        <v>1405639.6</v>
      </c>
      <c r="J235" s="52">
        <f t="shared" si="48"/>
        <v>0</v>
      </c>
      <c r="K235" s="52">
        <f t="shared" si="48"/>
        <v>0</v>
      </c>
      <c r="L235" s="52">
        <f t="shared" si="48"/>
        <v>504</v>
      </c>
      <c r="M235" s="52">
        <f t="shared" si="48"/>
        <v>1800000</v>
      </c>
      <c r="N235" s="52">
        <f t="shared" si="48"/>
        <v>430</v>
      </c>
      <c r="O235" s="52">
        <f t="shared" si="48"/>
        <v>5661559.8200000003</v>
      </c>
      <c r="P235" s="52">
        <f t="shared" si="48"/>
        <v>1728.88</v>
      </c>
      <c r="Q235" s="52">
        <f t="shared" si="48"/>
        <v>7361155.7599999998</v>
      </c>
      <c r="R235" s="52">
        <f t="shared" si="48"/>
        <v>0</v>
      </c>
      <c r="S235" s="52">
        <f t="shared" si="48"/>
        <v>2214795.1</v>
      </c>
      <c r="T235" s="52">
        <f t="shared" si="48"/>
        <v>0</v>
      </c>
      <c r="U235" s="52">
        <f t="shared" si="48"/>
        <v>0</v>
      </c>
      <c r="V235" s="52">
        <f t="shared" si="48"/>
        <v>358304.64</v>
      </c>
      <c r="W235" s="52">
        <f t="shared" si="48"/>
        <v>0</v>
      </c>
      <c r="X235" s="52">
        <f t="shared" si="48"/>
        <v>0</v>
      </c>
      <c r="Y235" s="9"/>
      <c r="Z235" s="8"/>
      <c r="AA235" s="8"/>
      <c r="AB235" s="8"/>
      <c r="AC235" s="28"/>
      <c r="AE235" s="28"/>
    </row>
    <row r="236" spans="1:31" s="7" customFormat="1" ht="15.75" hidden="1" customHeight="1">
      <c r="A236" s="1479" t="s">
        <v>537</v>
      </c>
      <c r="B236" s="1479"/>
      <c r="C236" s="61">
        <f t="shared" ref="C236:X236" si="49">C175+C192+C214+C235+C151++C178</f>
        <v>166221874.39000002</v>
      </c>
      <c r="D236" s="61">
        <f t="shared" si="49"/>
        <v>70914755.649999991</v>
      </c>
      <c r="E236" s="61">
        <f t="shared" si="49"/>
        <v>14535457.439999999</v>
      </c>
      <c r="F236" s="61">
        <f t="shared" si="49"/>
        <v>38131556.82</v>
      </c>
      <c r="G236" s="61">
        <f t="shared" si="49"/>
        <v>5825103.7699999996</v>
      </c>
      <c r="H236" s="61">
        <f t="shared" si="49"/>
        <v>7473917.0399999991</v>
      </c>
      <c r="I236" s="61">
        <f t="shared" si="49"/>
        <v>4948720.5799999991</v>
      </c>
      <c r="J236" s="61">
        <f t="shared" si="49"/>
        <v>0</v>
      </c>
      <c r="K236" s="61">
        <f t="shared" si="49"/>
        <v>0</v>
      </c>
      <c r="L236" s="61">
        <f t="shared" si="49"/>
        <v>504</v>
      </c>
      <c r="M236" s="61">
        <f t="shared" si="49"/>
        <v>1800000</v>
      </c>
      <c r="N236" s="61">
        <f t="shared" si="49"/>
        <v>430</v>
      </c>
      <c r="O236" s="61">
        <f t="shared" si="49"/>
        <v>8327628.2200000007</v>
      </c>
      <c r="P236" s="61">
        <f t="shared" si="49"/>
        <v>1728.88</v>
      </c>
      <c r="Q236" s="61">
        <f t="shared" si="49"/>
        <v>18650455.299999997</v>
      </c>
      <c r="R236" s="61">
        <f t="shared" si="49"/>
        <v>0</v>
      </c>
      <c r="S236" s="61">
        <f t="shared" si="49"/>
        <v>3245473.18</v>
      </c>
      <c r="T236" s="61">
        <f t="shared" si="49"/>
        <v>0</v>
      </c>
      <c r="U236" s="61">
        <f t="shared" si="49"/>
        <v>0</v>
      </c>
      <c r="V236" s="61">
        <f t="shared" si="49"/>
        <v>1471408.7400000002</v>
      </c>
      <c r="W236" s="61">
        <f t="shared" si="49"/>
        <v>0</v>
      </c>
      <c r="X236" s="61">
        <f t="shared" si="49"/>
        <v>0</v>
      </c>
      <c r="Y236" s="9"/>
      <c r="Z236" s="8"/>
      <c r="AA236" s="8"/>
      <c r="AB236" s="8"/>
      <c r="AC236" s="28"/>
    </row>
    <row r="237" spans="1:31" s="7" customFormat="1" ht="12.75" customHeight="1">
      <c r="A237" s="1473" t="s">
        <v>609</v>
      </c>
      <c r="B237" s="1473"/>
      <c r="C237" s="1591"/>
      <c r="D237" s="1591"/>
      <c r="E237" s="1473"/>
      <c r="F237" s="1473"/>
      <c r="G237" s="1473"/>
      <c r="H237" s="1473"/>
      <c r="I237" s="1473"/>
      <c r="J237" s="1473"/>
      <c r="K237" s="1473"/>
      <c r="L237" s="1473"/>
      <c r="M237" s="1473"/>
      <c r="N237" s="1473"/>
      <c r="O237" s="1473"/>
      <c r="P237" s="1473"/>
      <c r="Q237" s="1473"/>
      <c r="R237" s="1473"/>
      <c r="S237" s="1473"/>
      <c r="T237" s="1473"/>
      <c r="U237" s="1473"/>
      <c r="V237" s="1473"/>
      <c r="W237" s="1473"/>
      <c r="X237" s="1473"/>
      <c r="Y237" s="9"/>
      <c r="Z237" s="8"/>
      <c r="AA237" s="5"/>
      <c r="AB237" s="8"/>
      <c r="AC237" s="28"/>
    </row>
    <row r="238" spans="1:31" s="7" customFormat="1" ht="12.75" customHeight="1">
      <c r="A238" s="1517" t="s">
        <v>1065</v>
      </c>
      <c r="B238" s="1517"/>
      <c r="C238" s="1598"/>
      <c r="D238" s="221"/>
      <c r="E238" s="757"/>
      <c r="F238" s="757"/>
      <c r="G238" s="757"/>
      <c r="H238" s="757"/>
      <c r="I238" s="757"/>
      <c r="J238" s="757"/>
      <c r="K238" s="757"/>
      <c r="L238" s="757"/>
      <c r="M238" s="757"/>
      <c r="N238" s="757"/>
      <c r="O238" s="757"/>
      <c r="P238" s="757"/>
      <c r="Q238" s="757"/>
      <c r="R238" s="757"/>
      <c r="S238" s="757"/>
      <c r="T238" s="757"/>
      <c r="U238" s="757"/>
      <c r="V238" s="757"/>
      <c r="W238" s="757"/>
      <c r="X238" s="757"/>
      <c r="Y238" s="9"/>
      <c r="Z238" s="8"/>
      <c r="AA238" s="5"/>
      <c r="AB238" s="8"/>
      <c r="AC238" s="28"/>
    </row>
    <row r="239" spans="1:31" s="1049" customFormat="1" ht="18.75" customHeight="1">
      <c r="A239" s="56">
        <f>A234+1</f>
        <v>163</v>
      </c>
      <c r="B239" s="916" t="s">
        <v>1066</v>
      </c>
      <c r="C239" s="683">
        <v>5000000</v>
      </c>
      <c r="D239" s="1047"/>
      <c r="E239" s="758"/>
      <c r="F239" s="758"/>
      <c r="G239" s="758"/>
      <c r="H239" s="758"/>
      <c r="I239" s="758"/>
      <c r="J239" s="759">
        <v>2</v>
      </c>
      <c r="K239" s="684">
        <v>5000000</v>
      </c>
      <c r="L239" s="760"/>
      <c r="M239" s="758"/>
      <c r="N239" s="758"/>
      <c r="O239" s="758"/>
      <c r="P239" s="758"/>
      <c r="Q239" s="758"/>
      <c r="R239" s="758"/>
      <c r="S239" s="758"/>
      <c r="T239" s="758"/>
      <c r="U239" s="758"/>
      <c r="V239" s="758"/>
      <c r="W239" s="758"/>
      <c r="X239" s="758"/>
    </row>
    <row r="240" spans="1:31" s="215" customFormat="1" ht="18.75" hidden="1" customHeight="1">
      <c r="A240" s="687">
        <f t="shared" ref="A240:A250" si="50">A239+1</f>
        <v>164</v>
      </c>
      <c r="B240" s="916" t="s">
        <v>1067</v>
      </c>
      <c r="C240" s="214">
        <v>12500000</v>
      </c>
      <c r="D240" s="216"/>
      <c r="E240" s="761"/>
      <c r="F240" s="761"/>
      <c r="G240" s="761"/>
      <c r="H240" s="761"/>
      <c r="I240" s="761"/>
      <c r="J240" s="1002">
        <v>5</v>
      </c>
      <c r="K240" s="1003">
        <v>17500000</v>
      </c>
      <c r="L240" s="760"/>
      <c r="M240" s="761"/>
      <c r="N240" s="761"/>
      <c r="O240" s="761"/>
      <c r="P240" s="761"/>
      <c r="Q240" s="761"/>
      <c r="R240" s="761"/>
      <c r="S240" s="761"/>
      <c r="T240" s="761"/>
      <c r="U240" s="761"/>
      <c r="V240" s="761"/>
      <c r="W240" s="761"/>
      <c r="X240" s="761"/>
    </row>
    <row r="241" spans="1:29" s="1049" customFormat="1" ht="18.75" customHeight="1">
      <c r="A241" s="56">
        <f t="shared" si="50"/>
        <v>165</v>
      </c>
      <c r="B241" s="916" t="s">
        <v>1068</v>
      </c>
      <c r="C241" s="683">
        <v>10000000</v>
      </c>
      <c r="D241" s="1050"/>
      <c r="E241" s="761"/>
      <c r="F241" s="761"/>
      <c r="G241" s="761"/>
      <c r="H241" s="761"/>
      <c r="I241" s="761"/>
      <c r="J241" s="759">
        <v>4</v>
      </c>
      <c r="K241" s="684">
        <v>10000000</v>
      </c>
      <c r="L241" s="760"/>
      <c r="M241" s="761"/>
      <c r="N241" s="761"/>
      <c r="O241" s="761"/>
      <c r="P241" s="761"/>
      <c r="Q241" s="761"/>
      <c r="R241" s="761"/>
      <c r="S241" s="761"/>
      <c r="T241" s="761"/>
      <c r="U241" s="761"/>
      <c r="V241" s="761"/>
      <c r="W241" s="761"/>
      <c r="X241" s="761"/>
    </row>
    <row r="242" spans="1:29" s="215" customFormat="1" ht="18.75" hidden="1" customHeight="1">
      <c r="A242" s="687">
        <f t="shared" si="50"/>
        <v>166</v>
      </c>
      <c r="B242" s="916" t="s">
        <v>1069</v>
      </c>
      <c r="C242" s="214">
        <v>2500000</v>
      </c>
      <c r="D242" s="216"/>
      <c r="E242" s="761"/>
      <c r="F242" s="761"/>
      <c r="G242" s="761"/>
      <c r="H242" s="761"/>
      <c r="I242" s="761"/>
      <c r="J242" s="1002">
        <v>1</v>
      </c>
      <c r="K242" s="1003">
        <v>3800000</v>
      </c>
      <c r="L242" s="760"/>
      <c r="M242" s="761"/>
      <c r="N242" s="761"/>
      <c r="O242" s="761"/>
      <c r="P242" s="761"/>
      <c r="Q242" s="761"/>
      <c r="R242" s="761"/>
      <c r="S242" s="761"/>
      <c r="T242" s="761"/>
      <c r="U242" s="761"/>
      <c r="V242" s="761"/>
      <c r="W242" s="761"/>
      <c r="X242" s="761"/>
    </row>
    <row r="243" spans="1:29" s="215" customFormat="1" ht="18.75" hidden="1" customHeight="1">
      <c r="A243" s="687">
        <f t="shared" si="50"/>
        <v>167</v>
      </c>
      <c r="B243" s="916" t="s">
        <v>1070</v>
      </c>
      <c r="C243" s="214">
        <v>2500000</v>
      </c>
      <c r="D243" s="216"/>
      <c r="E243" s="761"/>
      <c r="F243" s="761"/>
      <c r="G243" s="761"/>
      <c r="H243" s="761"/>
      <c r="I243" s="761"/>
      <c r="J243" s="1002">
        <v>1</v>
      </c>
      <c r="K243" s="1003">
        <v>3800000</v>
      </c>
      <c r="L243" s="760"/>
      <c r="M243" s="761"/>
      <c r="N243" s="761"/>
      <c r="O243" s="761"/>
      <c r="P243" s="761"/>
      <c r="Q243" s="761"/>
      <c r="R243" s="761"/>
      <c r="S243" s="761"/>
      <c r="T243" s="761"/>
      <c r="U243" s="761"/>
      <c r="V243" s="761"/>
      <c r="W243" s="761"/>
      <c r="X243" s="761"/>
    </row>
    <row r="244" spans="1:29" s="215" customFormat="1" ht="18.75" hidden="1" customHeight="1">
      <c r="A244" s="687">
        <f t="shared" si="50"/>
        <v>168</v>
      </c>
      <c r="B244" s="916" t="s">
        <v>1071</v>
      </c>
      <c r="C244" s="214">
        <v>3379885</v>
      </c>
      <c r="D244" s="217"/>
      <c r="E244" s="762"/>
      <c r="F244" s="763"/>
      <c r="G244" s="762"/>
      <c r="H244" s="762"/>
      <c r="I244" s="763"/>
      <c r="J244" s="762"/>
      <c r="K244" s="759"/>
      <c r="L244" s="1051">
        <v>661</v>
      </c>
      <c r="M244" s="1051">
        <v>2307538</v>
      </c>
      <c r="N244" s="760"/>
      <c r="O244" s="762"/>
      <c r="P244" s="1051">
        <v>750</v>
      </c>
      <c r="Q244" s="1052">
        <v>1072347</v>
      </c>
      <c r="R244" s="760"/>
      <c r="S244" s="762"/>
      <c r="T244" s="762"/>
      <c r="U244" s="762"/>
      <c r="V244" s="762"/>
      <c r="W244" s="762"/>
      <c r="X244" s="762"/>
    </row>
    <row r="245" spans="1:29" s="215" customFormat="1" ht="29.25" hidden="1" customHeight="1">
      <c r="A245" s="687">
        <f t="shared" si="50"/>
        <v>169</v>
      </c>
      <c r="B245" s="917" t="s">
        <v>1072</v>
      </c>
      <c r="C245" s="214">
        <v>6200000</v>
      </c>
      <c r="D245" s="217"/>
      <c r="E245" s="762"/>
      <c r="F245" s="763"/>
      <c r="G245" s="762"/>
      <c r="H245" s="762"/>
      <c r="I245" s="763"/>
      <c r="J245" s="762"/>
      <c r="K245" s="759"/>
      <c r="L245" s="1053">
        <v>1203.0999999999999</v>
      </c>
      <c r="M245" s="1051">
        <v>4200000</v>
      </c>
      <c r="N245" s="760"/>
      <c r="O245" s="762"/>
      <c r="P245" s="1053">
        <v>1390.8</v>
      </c>
      <c r="Q245" s="1052">
        <v>2000000</v>
      </c>
      <c r="R245" s="760"/>
      <c r="S245" s="762"/>
      <c r="T245" s="762"/>
      <c r="U245" s="762"/>
      <c r="V245" s="762"/>
      <c r="W245" s="762"/>
      <c r="X245" s="762"/>
    </row>
    <row r="246" spans="1:29" s="215" customFormat="1" ht="38.25" hidden="1" customHeight="1">
      <c r="A246" s="687">
        <f t="shared" si="50"/>
        <v>170</v>
      </c>
      <c r="B246" s="917" t="s">
        <v>1073</v>
      </c>
      <c r="C246" s="214">
        <v>3482114</v>
      </c>
      <c r="D246" s="217"/>
      <c r="E246" s="762"/>
      <c r="F246" s="763"/>
      <c r="G246" s="762"/>
      <c r="H246" s="762"/>
      <c r="I246" s="763"/>
      <c r="J246" s="762"/>
      <c r="K246" s="759"/>
      <c r="L246" s="1051">
        <v>661</v>
      </c>
      <c r="M246" s="1051">
        <v>2307538</v>
      </c>
      <c r="N246" s="760"/>
      <c r="O246" s="762"/>
      <c r="P246" s="1053">
        <v>816.8</v>
      </c>
      <c r="Q246" s="1052">
        <v>1174576</v>
      </c>
      <c r="R246" s="760"/>
      <c r="S246" s="762"/>
      <c r="T246" s="762"/>
      <c r="U246" s="762"/>
      <c r="V246" s="762"/>
      <c r="W246" s="762"/>
      <c r="X246" s="762"/>
    </row>
    <row r="247" spans="1:29" s="215" customFormat="1" ht="28.5" hidden="1" customHeight="1">
      <c r="A247" s="687">
        <f t="shared" si="50"/>
        <v>171</v>
      </c>
      <c r="B247" s="917" t="s">
        <v>1074</v>
      </c>
      <c r="C247" s="214">
        <v>2000000</v>
      </c>
      <c r="D247" s="217"/>
      <c r="E247" s="762"/>
      <c r="F247" s="763"/>
      <c r="G247" s="762"/>
      <c r="H247" s="762"/>
      <c r="I247" s="763"/>
      <c r="J247" s="762"/>
      <c r="K247" s="759"/>
      <c r="L247" s="762"/>
      <c r="M247" s="762"/>
      <c r="N247" s="760"/>
      <c r="O247" s="762"/>
      <c r="P247" s="1053">
        <v>1390.8</v>
      </c>
      <c r="Q247" s="1052">
        <v>2000000</v>
      </c>
      <c r="R247" s="760"/>
      <c r="S247" s="762"/>
      <c r="T247" s="762"/>
      <c r="U247" s="762"/>
      <c r="V247" s="762"/>
      <c r="W247" s="762"/>
      <c r="X247" s="762"/>
    </row>
    <row r="248" spans="1:29" s="215" customFormat="1" ht="33" hidden="1" customHeight="1">
      <c r="A248" s="687">
        <f t="shared" si="50"/>
        <v>172</v>
      </c>
      <c r="B248" s="917" t="s">
        <v>1075</v>
      </c>
      <c r="C248" s="214">
        <v>6200000</v>
      </c>
      <c r="D248" s="217"/>
      <c r="E248" s="762"/>
      <c r="F248" s="763"/>
      <c r="G248" s="762"/>
      <c r="H248" s="762"/>
      <c r="I248" s="763"/>
      <c r="J248" s="762"/>
      <c r="K248" s="759"/>
      <c r="L248" s="1053">
        <v>1203.0999999999999</v>
      </c>
      <c r="M248" s="1003">
        <v>9350000</v>
      </c>
      <c r="N248" s="760"/>
      <c r="O248" s="762"/>
      <c r="P248" s="1053">
        <v>1390.8</v>
      </c>
      <c r="Q248" s="1003">
        <v>17000000</v>
      </c>
      <c r="R248" s="760"/>
      <c r="S248" s="762"/>
      <c r="T248" s="762"/>
      <c r="U248" s="762"/>
      <c r="V248" s="762"/>
      <c r="W248" s="762"/>
      <c r="X248" s="762"/>
    </row>
    <row r="249" spans="1:29" s="215" customFormat="1" ht="43.5" hidden="1" customHeight="1">
      <c r="A249" s="687">
        <f t="shared" si="50"/>
        <v>173</v>
      </c>
      <c r="B249" s="917" t="s">
        <v>1076</v>
      </c>
      <c r="C249" s="214">
        <v>3482114</v>
      </c>
      <c r="D249" s="217"/>
      <c r="E249" s="762"/>
      <c r="F249" s="763"/>
      <c r="G249" s="762"/>
      <c r="H249" s="762"/>
      <c r="I249" s="763"/>
      <c r="J249" s="762"/>
      <c r="K249" s="759"/>
      <c r="L249" s="1051">
        <v>661</v>
      </c>
      <c r="M249" s="1051">
        <v>2307538</v>
      </c>
      <c r="N249" s="760"/>
      <c r="O249" s="762"/>
      <c r="P249" s="1053">
        <v>816.8</v>
      </c>
      <c r="Q249" s="1052">
        <v>1174576</v>
      </c>
      <c r="R249" s="760"/>
      <c r="S249" s="762"/>
      <c r="T249" s="762"/>
      <c r="U249" s="762"/>
      <c r="V249" s="762"/>
      <c r="W249" s="762"/>
      <c r="X249" s="762"/>
    </row>
    <row r="250" spans="1:29" s="215" customFormat="1" ht="40.5" hidden="1" customHeight="1">
      <c r="A250" s="687">
        <f t="shared" si="50"/>
        <v>174</v>
      </c>
      <c r="B250" s="917" t="s">
        <v>1077</v>
      </c>
      <c r="C250" s="214">
        <v>6200000</v>
      </c>
      <c r="D250" s="217"/>
      <c r="E250" s="762"/>
      <c r="F250" s="763"/>
      <c r="G250" s="762"/>
      <c r="H250" s="762"/>
      <c r="I250" s="763"/>
      <c r="J250" s="762"/>
      <c r="K250" s="759"/>
      <c r="L250" s="1053">
        <v>1203.0999999999999</v>
      </c>
      <c r="M250" s="1051">
        <v>4200000</v>
      </c>
      <c r="N250" s="760"/>
      <c r="O250" s="762"/>
      <c r="P250" s="1053">
        <v>1390.8</v>
      </c>
      <c r="Q250" s="1052">
        <v>2000000</v>
      </c>
      <c r="R250" s="760"/>
      <c r="S250" s="762"/>
      <c r="T250" s="762"/>
      <c r="U250" s="762"/>
      <c r="V250" s="762"/>
      <c r="W250" s="762"/>
      <c r="X250" s="762"/>
    </row>
    <row r="251" spans="1:29" s="215" customFormat="1" ht="15" hidden="1">
      <c r="A251" s="1475" t="s">
        <v>518</v>
      </c>
      <c r="B251" s="1475"/>
      <c r="C251" s="52">
        <f>SUM(C239:C250)</f>
        <v>63444113</v>
      </c>
      <c r="D251" s="52">
        <f t="shared" ref="D251:X251" si="51">SUM(D239:D250)</f>
        <v>0</v>
      </c>
      <c r="E251" s="52">
        <f t="shared" si="51"/>
        <v>0</v>
      </c>
      <c r="F251" s="52">
        <f t="shared" si="51"/>
        <v>0</v>
      </c>
      <c r="G251" s="52">
        <f t="shared" si="51"/>
        <v>0</v>
      </c>
      <c r="H251" s="52">
        <f t="shared" si="51"/>
        <v>0</v>
      </c>
      <c r="I251" s="52">
        <f t="shared" si="51"/>
        <v>0</v>
      </c>
      <c r="J251" s="52">
        <f t="shared" si="51"/>
        <v>13</v>
      </c>
      <c r="K251" s="52">
        <f t="shared" si="51"/>
        <v>40100000</v>
      </c>
      <c r="L251" s="52">
        <f t="shared" si="51"/>
        <v>5592.2999999999993</v>
      </c>
      <c r="M251" s="52">
        <f t="shared" si="51"/>
        <v>24672614</v>
      </c>
      <c r="N251" s="52">
        <f t="shared" si="51"/>
        <v>0</v>
      </c>
      <c r="O251" s="52">
        <f t="shared" si="51"/>
        <v>0</v>
      </c>
      <c r="P251" s="52">
        <f t="shared" si="51"/>
        <v>7946.8000000000011</v>
      </c>
      <c r="Q251" s="52">
        <f t="shared" si="51"/>
        <v>26421499</v>
      </c>
      <c r="R251" s="52">
        <f t="shared" si="51"/>
        <v>0</v>
      </c>
      <c r="S251" s="52">
        <f t="shared" si="51"/>
        <v>0</v>
      </c>
      <c r="T251" s="52">
        <f t="shared" si="51"/>
        <v>0</v>
      </c>
      <c r="U251" s="52">
        <f t="shared" si="51"/>
        <v>0</v>
      </c>
      <c r="V251" s="52">
        <f t="shared" si="51"/>
        <v>0</v>
      </c>
      <c r="W251" s="52">
        <f t="shared" si="51"/>
        <v>0</v>
      </c>
      <c r="X251" s="52">
        <f t="shared" si="51"/>
        <v>0</v>
      </c>
    </row>
    <row r="252" spans="1:29" s="215" customFormat="1" hidden="1">
      <c r="A252" s="223"/>
      <c r="B252" s="706"/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24"/>
    </row>
    <row r="253" spans="1:29" s="7" customFormat="1" ht="18" hidden="1" customHeight="1" thickBot="1">
      <c r="A253" s="1479" t="s">
        <v>1080</v>
      </c>
      <c r="B253" s="1479"/>
      <c r="C253" s="1479"/>
      <c r="D253" s="1452"/>
      <c r="E253" s="1452"/>
      <c r="F253" s="1452"/>
      <c r="G253" s="1452"/>
      <c r="H253" s="1452"/>
      <c r="I253" s="1452"/>
      <c r="J253" s="1452"/>
      <c r="K253" s="1452"/>
      <c r="L253" s="1452"/>
      <c r="M253" s="1452"/>
      <c r="N253" s="1452"/>
      <c r="O253" s="1452"/>
      <c r="P253" s="1452"/>
      <c r="Q253" s="1452"/>
      <c r="R253" s="1452"/>
      <c r="S253" s="1452"/>
      <c r="T253" s="1452"/>
      <c r="U253" s="1452"/>
      <c r="V253" s="1452"/>
      <c r="W253" s="1452"/>
      <c r="X253" s="1452"/>
      <c r="Y253" s="9"/>
      <c r="Z253" s="8"/>
      <c r="AA253" s="5"/>
      <c r="AB253" s="8"/>
      <c r="AC253" s="28"/>
    </row>
    <row r="254" spans="1:29" s="229" customFormat="1" ht="20.25" hidden="1" customHeight="1">
      <c r="A254" s="687">
        <f>A250+1</f>
        <v>175</v>
      </c>
      <c r="B254" s="918" t="s">
        <v>1082</v>
      </c>
      <c r="C254" s="227"/>
      <c r="D254" s="227"/>
      <c r="E254" s="1054" t="s">
        <v>1078</v>
      </c>
      <c r="F254" s="1054" t="s">
        <v>1078</v>
      </c>
      <c r="G254" s="1054"/>
      <c r="H254" s="1054" t="s">
        <v>1079</v>
      </c>
      <c r="I254" s="1054" t="s">
        <v>1079</v>
      </c>
      <c r="J254" s="764" t="s">
        <v>1079</v>
      </c>
      <c r="K254" s="764">
        <v>0</v>
      </c>
      <c r="L254" s="1054"/>
      <c r="M254" s="1054">
        <v>725</v>
      </c>
      <c r="N254" s="1054"/>
      <c r="O254" s="1054">
        <v>579.20000000000005</v>
      </c>
      <c r="P254" s="1054"/>
      <c r="Q254" s="1054">
        <v>2124.3200000000002</v>
      </c>
      <c r="R254" s="1054"/>
      <c r="S254" s="1054">
        <v>10.94</v>
      </c>
      <c r="T254" s="764"/>
      <c r="U254" s="764"/>
      <c r="V254" s="764"/>
      <c r="W254" s="764"/>
      <c r="X254" s="765">
        <v>350000</v>
      </c>
    </row>
    <row r="255" spans="1:29" s="229" customFormat="1" ht="20.25" hidden="1" customHeight="1">
      <c r="A255" s="56">
        <f t="shared" ref="A255:A264" si="52">A254+1</f>
        <v>176</v>
      </c>
      <c r="B255" s="919" t="s">
        <v>1083</v>
      </c>
      <c r="C255" s="230"/>
      <c r="D255" s="230"/>
      <c r="E255" s="1055" t="s">
        <v>1078</v>
      </c>
      <c r="F255" s="1055" t="s">
        <v>1078</v>
      </c>
      <c r="G255" s="1055"/>
      <c r="H255" s="1055" t="s">
        <v>1079</v>
      </c>
      <c r="I255" s="1055" t="s">
        <v>1079</v>
      </c>
      <c r="J255" s="766" t="s">
        <v>1079</v>
      </c>
      <c r="K255" s="766">
        <v>0</v>
      </c>
      <c r="L255" s="1055"/>
      <c r="M255" s="1055">
        <v>959.3</v>
      </c>
      <c r="N255" s="1055"/>
      <c r="O255" s="1055">
        <v>811.9</v>
      </c>
      <c r="P255" s="1055"/>
      <c r="Q255" s="1055">
        <v>3278.88</v>
      </c>
      <c r="R255" s="1055"/>
      <c r="S255" s="1055">
        <v>13.74</v>
      </c>
      <c r="T255" s="766"/>
      <c r="U255" s="766"/>
      <c r="V255" s="766"/>
      <c r="W255" s="766"/>
      <c r="X255" s="767">
        <v>350000</v>
      </c>
    </row>
    <row r="256" spans="1:29" s="229" customFormat="1" ht="20.25" hidden="1" customHeight="1">
      <c r="A256" s="56">
        <f t="shared" si="52"/>
        <v>177</v>
      </c>
      <c r="B256" s="919" t="s">
        <v>1081</v>
      </c>
      <c r="C256" s="230"/>
      <c r="D256" s="230"/>
      <c r="E256" s="1055" t="s">
        <v>1078</v>
      </c>
      <c r="F256" s="1055" t="s">
        <v>1078</v>
      </c>
      <c r="G256" s="1055"/>
      <c r="H256" s="1055" t="s">
        <v>1079</v>
      </c>
      <c r="I256" s="1055" t="s">
        <v>1079</v>
      </c>
      <c r="J256" s="766" t="s">
        <v>1079</v>
      </c>
      <c r="K256" s="766">
        <v>0</v>
      </c>
      <c r="L256" s="1055"/>
      <c r="M256" s="1055">
        <v>959.3</v>
      </c>
      <c r="N256" s="1055"/>
      <c r="O256" s="1055">
        <v>812</v>
      </c>
      <c r="P256" s="1055"/>
      <c r="Q256" s="1055">
        <v>3278.88</v>
      </c>
      <c r="R256" s="1055"/>
      <c r="S256" s="1055">
        <v>13.75</v>
      </c>
      <c r="T256" s="766"/>
      <c r="U256" s="766"/>
      <c r="V256" s="766"/>
      <c r="W256" s="766"/>
      <c r="X256" s="767">
        <v>350000</v>
      </c>
    </row>
    <row r="257" spans="1:31" s="229" customFormat="1" ht="20.25" hidden="1" customHeight="1">
      <c r="A257" s="56">
        <f t="shared" si="52"/>
        <v>178</v>
      </c>
      <c r="B257" s="919" t="s">
        <v>1084</v>
      </c>
      <c r="C257" s="230"/>
      <c r="D257" s="230"/>
      <c r="E257" s="1055" t="s">
        <v>1078</v>
      </c>
      <c r="F257" s="1055" t="s">
        <v>1078</v>
      </c>
      <c r="G257" s="1055"/>
      <c r="H257" s="1055" t="s">
        <v>1079</v>
      </c>
      <c r="I257" s="1055" t="s">
        <v>1079</v>
      </c>
      <c r="J257" s="766" t="s">
        <v>1079</v>
      </c>
      <c r="K257" s="766">
        <v>0</v>
      </c>
      <c r="L257" s="1055"/>
      <c r="M257" s="1055">
        <v>859.2</v>
      </c>
      <c r="N257" s="1055"/>
      <c r="O257" s="1055">
        <v>695</v>
      </c>
      <c r="P257" s="1055"/>
      <c r="Q257" s="1055">
        <v>2884.2</v>
      </c>
      <c r="R257" s="1055"/>
      <c r="S257" s="1055">
        <v>11.7</v>
      </c>
      <c r="T257" s="766"/>
      <c r="U257" s="766"/>
      <c r="V257" s="766"/>
      <c r="W257" s="766"/>
      <c r="X257" s="767">
        <v>350000</v>
      </c>
    </row>
    <row r="258" spans="1:31" s="229" customFormat="1" ht="20.25" hidden="1" customHeight="1">
      <c r="A258" s="56">
        <f t="shared" si="52"/>
        <v>179</v>
      </c>
      <c r="B258" s="919" t="s">
        <v>1085</v>
      </c>
      <c r="C258" s="230"/>
      <c r="D258" s="230"/>
      <c r="E258" s="1055" t="s">
        <v>1078</v>
      </c>
      <c r="F258" s="1055" t="s">
        <v>1078</v>
      </c>
      <c r="G258" s="1055"/>
      <c r="H258" s="1055" t="s">
        <v>1079</v>
      </c>
      <c r="I258" s="1055" t="s">
        <v>1079</v>
      </c>
      <c r="J258" s="766" t="s">
        <v>1079</v>
      </c>
      <c r="K258" s="766">
        <v>0</v>
      </c>
      <c r="L258" s="1055"/>
      <c r="M258" s="1055">
        <v>959.3</v>
      </c>
      <c r="N258" s="1055"/>
      <c r="O258" s="1055">
        <v>812</v>
      </c>
      <c r="P258" s="1055"/>
      <c r="Q258" s="1055">
        <v>3278.88</v>
      </c>
      <c r="R258" s="1055"/>
      <c r="S258" s="1055">
        <v>13.75</v>
      </c>
      <c r="T258" s="766"/>
      <c r="U258" s="766"/>
      <c r="V258" s="766"/>
      <c r="W258" s="766"/>
      <c r="X258" s="767">
        <v>350000</v>
      </c>
    </row>
    <row r="259" spans="1:31" s="229" customFormat="1" ht="20.25" hidden="1" customHeight="1">
      <c r="A259" s="56">
        <f t="shared" si="52"/>
        <v>180</v>
      </c>
      <c r="B259" s="919" t="s">
        <v>1086</v>
      </c>
      <c r="C259" s="230"/>
      <c r="D259" s="230"/>
      <c r="E259" s="1055" t="s">
        <v>1078</v>
      </c>
      <c r="F259" s="1055" t="s">
        <v>1078</v>
      </c>
      <c r="G259" s="1055"/>
      <c r="H259" s="1055" t="s">
        <v>1079</v>
      </c>
      <c r="I259" s="1055" t="s">
        <v>1079</v>
      </c>
      <c r="J259" s="766" t="s">
        <v>1079</v>
      </c>
      <c r="K259" s="766">
        <v>0</v>
      </c>
      <c r="L259" s="1055"/>
      <c r="M259" s="1055">
        <v>298.5</v>
      </c>
      <c r="N259" s="1055"/>
      <c r="O259" s="1055">
        <v>217.1</v>
      </c>
      <c r="P259" s="1055"/>
      <c r="Q259" s="1055">
        <v>1147.04</v>
      </c>
      <c r="R259" s="1055"/>
      <c r="S259" s="1055">
        <v>5.57</v>
      </c>
      <c r="T259" s="766"/>
      <c r="U259" s="766"/>
      <c r="V259" s="766"/>
      <c r="W259" s="766"/>
      <c r="X259" s="767">
        <v>350000</v>
      </c>
    </row>
    <row r="260" spans="1:31" s="229" customFormat="1" ht="20.25" hidden="1" customHeight="1">
      <c r="A260" s="56">
        <f t="shared" si="52"/>
        <v>181</v>
      </c>
      <c r="B260" s="919" t="s">
        <v>1087</v>
      </c>
      <c r="C260" s="230"/>
      <c r="D260" s="230"/>
      <c r="E260" s="1055" t="s">
        <v>1078</v>
      </c>
      <c r="F260" s="1055" t="s">
        <v>1078</v>
      </c>
      <c r="G260" s="1055"/>
      <c r="H260" s="1055" t="s">
        <v>1079</v>
      </c>
      <c r="I260" s="1055" t="s">
        <v>1079</v>
      </c>
      <c r="J260" s="766" t="s">
        <v>1079</v>
      </c>
      <c r="K260" s="766">
        <v>0</v>
      </c>
      <c r="L260" s="1055"/>
      <c r="M260" s="1055">
        <v>290.5</v>
      </c>
      <c r="N260" s="1055"/>
      <c r="O260" s="1055">
        <v>217.1</v>
      </c>
      <c r="P260" s="1055"/>
      <c r="Q260" s="1055">
        <v>1147.04</v>
      </c>
      <c r="R260" s="1055"/>
      <c r="S260" s="1055">
        <v>5.57</v>
      </c>
      <c r="T260" s="766"/>
      <c r="U260" s="766"/>
      <c r="V260" s="766"/>
      <c r="W260" s="766"/>
      <c r="X260" s="767">
        <v>350000</v>
      </c>
    </row>
    <row r="261" spans="1:31" s="229" customFormat="1" ht="20.25" hidden="1" customHeight="1">
      <c r="A261" s="687">
        <f t="shared" si="52"/>
        <v>182</v>
      </c>
      <c r="B261" s="919" t="s">
        <v>1088</v>
      </c>
      <c r="C261" s="230"/>
      <c r="D261" s="230"/>
      <c r="E261" s="1055" t="s">
        <v>1078</v>
      </c>
      <c r="F261" s="1055" t="s">
        <v>1078</v>
      </c>
      <c r="G261" s="1055"/>
      <c r="H261" s="1055" t="s">
        <v>1079</v>
      </c>
      <c r="I261" s="1055" t="s">
        <v>1079</v>
      </c>
      <c r="J261" s="766" t="s">
        <v>1079</v>
      </c>
      <c r="K261" s="766">
        <v>0</v>
      </c>
      <c r="L261" s="1055"/>
      <c r="M261" s="1055">
        <v>298.5</v>
      </c>
      <c r="N261" s="1055"/>
      <c r="O261" s="1055">
        <v>217.1</v>
      </c>
      <c r="P261" s="1055"/>
      <c r="Q261" s="1055">
        <v>1147.04</v>
      </c>
      <c r="R261" s="1055"/>
      <c r="S261" s="1055">
        <v>5.57</v>
      </c>
      <c r="T261" s="766"/>
      <c r="U261" s="766"/>
      <c r="V261" s="766"/>
      <c r="W261" s="766"/>
      <c r="X261" s="767">
        <v>350000</v>
      </c>
    </row>
    <row r="262" spans="1:31" s="229" customFormat="1" ht="20.25" hidden="1" customHeight="1">
      <c r="A262" s="687">
        <f t="shared" si="52"/>
        <v>183</v>
      </c>
      <c r="B262" s="920" t="s">
        <v>1089</v>
      </c>
      <c r="C262" s="230"/>
      <c r="D262" s="230"/>
      <c r="E262" s="1055" t="s">
        <v>1078</v>
      </c>
      <c r="F262" s="1055" t="s">
        <v>1078</v>
      </c>
      <c r="G262" s="1055"/>
      <c r="H262" s="1055" t="s">
        <v>1079</v>
      </c>
      <c r="I262" s="1055" t="s">
        <v>1079</v>
      </c>
      <c r="J262" s="766" t="s">
        <v>1079</v>
      </c>
      <c r="K262" s="766">
        <v>0</v>
      </c>
      <c r="L262" s="1055"/>
      <c r="M262" s="1055">
        <v>779.7</v>
      </c>
      <c r="N262" s="1055"/>
      <c r="O262" s="1055">
        <v>291.39999999999998</v>
      </c>
      <c r="P262" s="1055"/>
      <c r="Q262" s="1055">
        <v>2008.16</v>
      </c>
      <c r="R262" s="1055"/>
      <c r="S262" s="1055">
        <v>11.56</v>
      </c>
      <c r="T262" s="766"/>
      <c r="U262" s="766"/>
      <c r="V262" s="766"/>
      <c r="W262" s="766"/>
      <c r="X262" s="767">
        <v>350000</v>
      </c>
    </row>
    <row r="263" spans="1:31" s="229" customFormat="1" ht="20.25" hidden="1" customHeight="1">
      <c r="A263" s="687">
        <f t="shared" si="52"/>
        <v>184</v>
      </c>
      <c r="B263" s="920" t="s">
        <v>1090</v>
      </c>
      <c r="C263" s="230"/>
      <c r="D263" s="230"/>
      <c r="E263" s="1055" t="s">
        <v>1078</v>
      </c>
      <c r="F263" s="1055" t="s">
        <v>1078</v>
      </c>
      <c r="G263" s="1055"/>
      <c r="H263" s="1055" t="s">
        <v>1079</v>
      </c>
      <c r="I263" s="1055" t="s">
        <v>1079</v>
      </c>
      <c r="J263" s="766" t="s">
        <v>1079</v>
      </c>
      <c r="K263" s="766">
        <v>0</v>
      </c>
      <c r="L263" s="1055"/>
      <c r="M263" s="1055">
        <v>690.1</v>
      </c>
      <c r="N263" s="1055"/>
      <c r="O263" s="1055">
        <v>773.62</v>
      </c>
      <c r="P263" s="1055"/>
      <c r="Q263" s="1055">
        <v>2693.56</v>
      </c>
      <c r="R263" s="1055"/>
      <c r="S263" s="1055">
        <v>11.56</v>
      </c>
      <c r="T263" s="766"/>
      <c r="U263" s="766"/>
      <c r="V263" s="766"/>
      <c r="W263" s="766"/>
      <c r="X263" s="767">
        <v>350000</v>
      </c>
    </row>
    <row r="264" spans="1:31" s="229" customFormat="1" ht="20.25" hidden="1" customHeight="1" thickBot="1">
      <c r="A264" s="687">
        <f t="shared" si="52"/>
        <v>185</v>
      </c>
      <c r="B264" s="921" t="s">
        <v>1091</v>
      </c>
      <c r="C264" s="232"/>
      <c r="D264" s="232"/>
      <c r="E264" s="1056" t="s">
        <v>1078</v>
      </c>
      <c r="F264" s="1056" t="s">
        <v>1078</v>
      </c>
      <c r="G264" s="1056"/>
      <c r="H264" s="1056" t="s">
        <v>1079</v>
      </c>
      <c r="I264" s="1056" t="s">
        <v>1079</v>
      </c>
      <c r="J264" s="768" t="s">
        <v>1079</v>
      </c>
      <c r="K264" s="768">
        <v>0</v>
      </c>
      <c r="L264" s="1056"/>
      <c r="M264" s="1056">
        <v>869.21</v>
      </c>
      <c r="N264" s="1056"/>
      <c r="O264" s="1056">
        <v>565.21</v>
      </c>
      <c r="P264" s="1056"/>
      <c r="Q264" s="1056">
        <v>2064.2800000000002</v>
      </c>
      <c r="R264" s="1056"/>
      <c r="S264" s="1056">
        <v>11.37</v>
      </c>
      <c r="T264" s="768"/>
      <c r="U264" s="768"/>
      <c r="V264" s="768"/>
      <c r="W264" s="768"/>
      <c r="X264" s="769">
        <v>350000</v>
      </c>
    </row>
    <row r="265" spans="1:31" s="7" customFormat="1" ht="18" hidden="1" customHeight="1">
      <c r="A265" s="1475" t="s">
        <v>518</v>
      </c>
      <c r="B265" s="1475"/>
      <c r="C265" s="51">
        <f t="shared" ref="C265:X265" si="53">SUM(C261:C264)</f>
        <v>0</v>
      </c>
      <c r="D265" s="51">
        <f t="shared" si="53"/>
        <v>0</v>
      </c>
      <c r="E265" s="51">
        <f t="shared" si="53"/>
        <v>0</v>
      </c>
      <c r="F265" s="51">
        <f t="shared" si="53"/>
        <v>0</v>
      </c>
      <c r="G265" s="51">
        <f t="shared" si="53"/>
        <v>0</v>
      </c>
      <c r="H265" s="51">
        <f t="shared" si="53"/>
        <v>0</v>
      </c>
      <c r="I265" s="51">
        <f t="shared" si="53"/>
        <v>0</v>
      </c>
      <c r="J265" s="51">
        <f t="shared" si="53"/>
        <v>0</v>
      </c>
      <c r="K265" s="51">
        <f t="shared" si="53"/>
        <v>0</v>
      </c>
      <c r="L265" s="51">
        <f t="shared" si="53"/>
        <v>0</v>
      </c>
      <c r="M265" s="51">
        <f t="shared" si="53"/>
        <v>2637.51</v>
      </c>
      <c r="N265" s="51">
        <f t="shared" si="53"/>
        <v>0</v>
      </c>
      <c r="O265" s="51">
        <f t="shared" si="53"/>
        <v>1847.33</v>
      </c>
      <c r="P265" s="51">
        <f t="shared" si="53"/>
        <v>0</v>
      </c>
      <c r="Q265" s="51">
        <f t="shared" si="53"/>
        <v>7913.0400000000009</v>
      </c>
      <c r="R265" s="51">
        <f t="shared" si="53"/>
        <v>0</v>
      </c>
      <c r="S265" s="51">
        <f t="shared" si="53"/>
        <v>40.06</v>
      </c>
      <c r="T265" s="51">
        <f t="shared" si="53"/>
        <v>0</v>
      </c>
      <c r="U265" s="51">
        <f t="shared" si="53"/>
        <v>0</v>
      </c>
      <c r="V265" s="51">
        <f t="shared" si="53"/>
        <v>0</v>
      </c>
      <c r="W265" s="51">
        <f t="shared" si="53"/>
        <v>0</v>
      </c>
      <c r="X265" s="51">
        <f t="shared" si="53"/>
        <v>1400000</v>
      </c>
      <c r="Y265" s="9"/>
      <c r="Z265" s="8"/>
      <c r="AA265" s="8"/>
      <c r="AB265" s="8"/>
      <c r="AC265" s="28"/>
      <c r="AE265" s="28"/>
    </row>
    <row r="266" spans="1:31" s="7" customFormat="1" ht="18" hidden="1" customHeight="1">
      <c r="A266" s="1479" t="s">
        <v>610</v>
      </c>
      <c r="B266" s="1479"/>
      <c r="C266" s="1479"/>
      <c r="D266" s="1452"/>
      <c r="E266" s="1452"/>
      <c r="F266" s="1452"/>
      <c r="G266" s="1452"/>
      <c r="H266" s="1452"/>
      <c r="I266" s="1452"/>
      <c r="J266" s="1452"/>
      <c r="K266" s="1452"/>
      <c r="L266" s="1452"/>
      <c r="M266" s="1452"/>
      <c r="N266" s="1452"/>
      <c r="O266" s="1452"/>
      <c r="P266" s="1452"/>
      <c r="Q266" s="1452"/>
      <c r="R266" s="1452"/>
      <c r="S266" s="1452"/>
      <c r="T266" s="1452"/>
      <c r="U266" s="1452"/>
      <c r="V266" s="1452"/>
      <c r="W266" s="1452"/>
      <c r="X266" s="1452"/>
      <c r="Y266" s="9"/>
      <c r="Z266" s="8"/>
      <c r="AA266" s="5"/>
      <c r="AB266" s="8"/>
      <c r="AC266" s="28"/>
    </row>
    <row r="267" spans="1:31" s="57" customFormat="1" ht="18" hidden="1" customHeight="1">
      <c r="A267" s="55">
        <f>A264+1</f>
        <v>186</v>
      </c>
      <c r="B267" s="695" t="s">
        <v>713</v>
      </c>
      <c r="C267" s="52">
        <f>D267+K267+M267+O267+Q267+S267+U267+V267+W267+X267</f>
        <v>14077741.020000001</v>
      </c>
      <c r="D267" s="52">
        <f>SUM(E267:I267)</f>
        <v>14077741.020000001</v>
      </c>
      <c r="E267" s="51">
        <v>1815568.06</v>
      </c>
      <c r="F267" s="51">
        <v>8809975.5800000001</v>
      </c>
      <c r="G267" s="51">
        <v>839880.34</v>
      </c>
      <c r="H267" s="51">
        <v>1833642.12</v>
      </c>
      <c r="I267" s="51">
        <v>778674.92</v>
      </c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2"/>
      <c r="X267" s="52"/>
      <c r="Y267" s="496"/>
      <c r="Z267" s="497"/>
      <c r="AA267" s="724"/>
      <c r="AB267" s="497"/>
      <c r="AC267" s="1061"/>
    </row>
    <row r="268" spans="1:31" s="57" customFormat="1" ht="18" hidden="1" customHeight="1">
      <c r="A268" s="55">
        <f>A267+1</f>
        <v>187</v>
      </c>
      <c r="B268" s="695" t="s">
        <v>714</v>
      </c>
      <c r="C268" s="52">
        <f>D268+K268+M268+O268+Q268+S268+U268+V268+W268+X268</f>
        <v>10352175.4</v>
      </c>
      <c r="D268" s="52">
        <f>SUM(E268:I268)</f>
        <v>0</v>
      </c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>
        <v>10352175.4</v>
      </c>
      <c r="R268" s="51"/>
      <c r="S268" s="51"/>
      <c r="T268" s="51"/>
      <c r="U268" s="51"/>
      <c r="V268" s="51"/>
      <c r="W268" s="52"/>
      <c r="X268" s="52"/>
      <c r="Y268" s="496"/>
      <c r="Z268" s="497"/>
      <c r="AA268" s="724"/>
      <c r="AB268" s="497"/>
      <c r="AC268" s="1061"/>
    </row>
    <row r="269" spans="1:31" s="57" customFormat="1" ht="18" hidden="1" customHeight="1">
      <c r="A269" s="55">
        <f>A268+1</f>
        <v>188</v>
      </c>
      <c r="B269" s="695" t="s">
        <v>741</v>
      </c>
      <c r="C269" s="52">
        <f>D269+K269+M269+O269+Q269+S269+U269+V269+W269+X269</f>
        <v>13223201.540000001</v>
      </c>
      <c r="D269" s="52">
        <f>SUM(E269:I269)</f>
        <v>13223201.540000001</v>
      </c>
      <c r="E269" s="51">
        <v>1802867.72</v>
      </c>
      <c r="F269" s="51">
        <v>8809975.5800000001</v>
      </c>
      <c r="G269" s="51">
        <v>821317.76</v>
      </c>
      <c r="H269" s="51">
        <v>990397.6</v>
      </c>
      <c r="I269" s="51">
        <v>798642.88</v>
      </c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2"/>
      <c r="X269" s="52"/>
      <c r="Y269" s="496"/>
      <c r="Z269" s="497"/>
      <c r="AA269" s="1062"/>
      <c r="AB269" s="497"/>
      <c r="AC269" s="1061"/>
    </row>
    <row r="270" spans="1:31" s="57" customFormat="1" ht="18" hidden="1" customHeight="1">
      <c r="A270" s="55">
        <f>A269+1</f>
        <v>189</v>
      </c>
      <c r="B270" s="695" t="s">
        <v>742</v>
      </c>
      <c r="C270" s="52">
        <f>D270+K270+M270+O270+Q270+S270+U270+V270+W270+X270</f>
        <v>14521481.199999999</v>
      </c>
      <c r="D270" s="52">
        <f>SUM(E270:I270)</f>
        <v>0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>
        <v>14521481.199999999</v>
      </c>
      <c r="R270" s="51"/>
      <c r="S270" s="51"/>
      <c r="T270" s="51"/>
      <c r="U270" s="51"/>
      <c r="V270" s="51"/>
      <c r="W270" s="52"/>
      <c r="X270" s="52"/>
      <c r="Y270" s="496"/>
      <c r="Z270" s="497"/>
      <c r="AA270" s="1062"/>
      <c r="AB270" s="497"/>
      <c r="AC270" s="1061"/>
    </row>
    <row r="271" spans="1:31" s="7" customFormat="1" ht="18" hidden="1" customHeight="1">
      <c r="A271" s="1475" t="s">
        <v>518</v>
      </c>
      <c r="B271" s="1475"/>
      <c r="C271" s="51">
        <f t="shared" ref="C271:X271" si="54">SUM(C267:C270)</f>
        <v>52174599.159999996</v>
      </c>
      <c r="D271" s="51">
        <f t="shared" si="54"/>
        <v>27300942.560000002</v>
      </c>
      <c r="E271" s="51">
        <f t="shared" si="54"/>
        <v>3618435.7800000003</v>
      </c>
      <c r="F271" s="51">
        <f t="shared" si="54"/>
        <v>17619951.16</v>
      </c>
      <c r="G271" s="51">
        <f t="shared" si="54"/>
        <v>1661198.1</v>
      </c>
      <c r="H271" s="51">
        <f t="shared" si="54"/>
        <v>2824039.72</v>
      </c>
      <c r="I271" s="51">
        <f t="shared" si="54"/>
        <v>1577317.8</v>
      </c>
      <c r="J271" s="51">
        <f t="shared" si="54"/>
        <v>0</v>
      </c>
      <c r="K271" s="51">
        <f t="shared" si="54"/>
        <v>0</v>
      </c>
      <c r="L271" s="51">
        <f t="shared" si="54"/>
        <v>0</v>
      </c>
      <c r="M271" s="51">
        <f t="shared" si="54"/>
        <v>0</v>
      </c>
      <c r="N271" s="51">
        <f t="shared" si="54"/>
        <v>0</v>
      </c>
      <c r="O271" s="51">
        <f t="shared" si="54"/>
        <v>0</v>
      </c>
      <c r="P271" s="51">
        <f t="shared" si="54"/>
        <v>0</v>
      </c>
      <c r="Q271" s="51">
        <f t="shared" si="54"/>
        <v>24873656.600000001</v>
      </c>
      <c r="R271" s="51">
        <f t="shared" si="54"/>
        <v>0</v>
      </c>
      <c r="S271" s="51">
        <f t="shared" si="54"/>
        <v>0</v>
      </c>
      <c r="T271" s="51">
        <f t="shared" si="54"/>
        <v>0</v>
      </c>
      <c r="U271" s="51">
        <f t="shared" si="54"/>
        <v>0</v>
      </c>
      <c r="V271" s="51">
        <f t="shared" si="54"/>
        <v>0</v>
      </c>
      <c r="W271" s="51">
        <f t="shared" si="54"/>
        <v>0</v>
      </c>
      <c r="X271" s="51">
        <f t="shared" si="54"/>
        <v>0</v>
      </c>
      <c r="Y271" s="9"/>
      <c r="Z271" s="8"/>
      <c r="AA271" s="8"/>
      <c r="AB271" s="8"/>
      <c r="AC271" s="28"/>
      <c r="AE271" s="28"/>
    </row>
    <row r="272" spans="1:31" s="22" customFormat="1" ht="18" customHeight="1">
      <c r="A272" s="1535" t="s">
        <v>1099</v>
      </c>
      <c r="B272" s="1535"/>
      <c r="C272" s="1594"/>
      <c r="D272" s="1523"/>
      <c r="E272" s="1625"/>
      <c r="F272" s="1625"/>
      <c r="G272" s="1625"/>
      <c r="H272" s="1625"/>
      <c r="I272" s="1625"/>
      <c r="J272" s="1625"/>
      <c r="K272" s="1625"/>
      <c r="L272" s="1625"/>
      <c r="M272" s="1625"/>
      <c r="N272" s="1625"/>
      <c r="O272" s="1625"/>
      <c r="P272" s="1625"/>
      <c r="Q272" s="1625"/>
      <c r="R272" s="1625"/>
      <c r="S272" s="1625"/>
      <c r="T272" s="1625"/>
      <c r="U272" s="1625"/>
      <c r="V272" s="1625"/>
      <c r="W272" s="1625"/>
      <c r="X272" s="1625"/>
      <c r="Y272" s="24"/>
      <c r="Z272" s="23"/>
      <c r="AA272" s="21"/>
      <c r="AB272" s="8"/>
      <c r="AC272" s="27"/>
    </row>
    <row r="273" spans="1:31" s="1009" customFormat="1" ht="27.75" customHeight="1">
      <c r="A273" s="55">
        <f>A270+1</f>
        <v>190</v>
      </c>
      <c r="B273" s="912" t="s">
        <v>1097</v>
      </c>
      <c r="C273" s="719" t="e">
        <f>D273+K273+M273+O273+Q273+S273+U273+V273+W273+X273</f>
        <v>#VALUE!</v>
      </c>
      <c r="D273" s="1057" t="s">
        <v>1092</v>
      </c>
      <c r="E273" s="770" t="s">
        <v>1093</v>
      </c>
      <c r="F273" s="770" t="s">
        <v>1094</v>
      </c>
      <c r="G273" s="770" t="s">
        <v>1093</v>
      </c>
      <c r="H273" s="770" t="s">
        <v>1094</v>
      </c>
      <c r="I273" s="770" t="s">
        <v>1094</v>
      </c>
      <c r="J273" s="770" t="s">
        <v>1095</v>
      </c>
      <c r="K273" s="770" t="s">
        <v>1095</v>
      </c>
      <c r="L273" s="770" t="s">
        <v>1093</v>
      </c>
      <c r="M273" s="770" t="s">
        <v>1093</v>
      </c>
      <c r="N273" s="770" t="s">
        <v>1093</v>
      </c>
      <c r="O273" s="770" t="s">
        <v>1093</v>
      </c>
      <c r="P273" s="771">
        <v>1954.3</v>
      </c>
      <c r="Q273" s="770" t="s">
        <v>1096</v>
      </c>
      <c r="R273" s="770" t="s">
        <v>1093</v>
      </c>
      <c r="S273" s="770">
        <v>0</v>
      </c>
      <c r="T273" s="770" t="s">
        <v>1093</v>
      </c>
      <c r="U273" s="770">
        <v>0</v>
      </c>
      <c r="V273" s="770" t="s">
        <v>1093</v>
      </c>
      <c r="W273" s="770" t="s">
        <v>1093</v>
      </c>
      <c r="X273" s="319"/>
    </row>
    <row r="274" spans="1:31" s="1009" customFormat="1" ht="27.75" customHeight="1">
      <c r="A274" s="55">
        <f>A273+1</f>
        <v>191</v>
      </c>
      <c r="B274" s="912" t="s">
        <v>1098</v>
      </c>
      <c r="C274" s="719" t="e">
        <f>D274+K274+M274+O274+Q274+S274+U274+V274+W274+X274</f>
        <v>#VALUE!</v>
      </c>
      <c r="D274" s="1057" t="s">
        <v>1092</v>
      </c>
      <c r="E274" s="770" t="s">
        <v>1093</v>
      </c>
      <c r="F274" s="770" t="s">
        <v>1094</v>
      </c>
      <c r="G274" s="770" t="s">
        <v>1093</v>
      </c>
      <c r="H274" s="770" t="s">
        <v>1094</v>
      </c>
      <c r="I274" s="770" t="s">
        <v>1094</v>
      </c>
      <c r="J274" s="770" t="s">
        <v>1095</v>
      </c>
      <c r="K274" s="770" t="s">
        <v>1095</v>
      </c>
      <c r="L274" s="770">
        <v>1721.1</v>
      </c>
      <c r="M274" s="770" t="s">
        <v>1093</v>
      </c>
      <c r="N274" s="770" t="s">
        <v>1093</v>
      </c>
      <c r="O274" s="770" t="s">
        <v>1093</v>
      </c>
      <c r="P274" s="770">
        <v>4884.3999999999996</v>
      </c>
      <c r="Q274" s="770" t="s">
        <v>1096</v>
      </c>
      <c r="R274" s="770" t="s">
        <v>1093</v>
      </c>
      <c r="S274" s="770">
        <v>0</v>
      </c>
      <c r="T274" s="770" t="s">
        <v>1093</v>
      </c>
      <c r="U274" s="770">
        <v>0</v>
      </c>
      <c r="V274" s="770" t="s">
        <v>1093</v>
      </c>
      <c r="W274" s="770" t="s">
        <v>1093</v>
      </c>
      <c r="X274" s="319"/>
    </row>
    <row r="275" spans="1:31" s="7" customFormat="1" ht="18" hidden="1" customHeight="1">
      <c r="A275" s="1536" t="s">
        <v>518</v>
      </c>
      <c r="B275" s="1536"/>
      <c r="C275" s="209" t="e">
        <f t="shared" ref="C275:I275" si="55">SUM(C273:C274)</f>
        <v>#VALUE!</v>
      </c>
      <c r="D275" s="209">
        <f t="shared" si="55"/>
        <v>0</v>
      </c>
      <c r="E275" s="209">
        <f t="shared" si="55"/>
        <v>0</v>
      </c>
      <c r="F275" s="209">
        <f t="shared" si="55"/>
        <v>0</v>
      </c>
      <c r="G275" s="209">
        <f t="shared" si="55"/>
        <v>0</v>
      </c>
      <c r="H275" s="209">
        <f t="shared" si="55"/>
        <v>0</v>
      </c>
      <c r="I275" s="209">
        <f t="shared" si="55"/>
        <v>0</v>
      </c>
      <c r="J275" s="209" t="e">
        <f>SUM(#REF!)</f>
        <v>#REF!</v>
      </c>
      <c r="K275" s="209">
        <f t="shared" ref="K275:X275" si="56">SUM(J273:J274)</f>
        <v>0</v>
      </c>
      <c r="L275" s="209">
        <f t="shared" si="56"/>
        <v>0</v>
      </c>
      <c r="M275" s="209">
        <f t="shared" si="56"/>
        <v>1721.1</v>
      </c>
      <c r="N275" s="209">
        <f t="shared" si="56"/>
        <v>0</v>
      </c>
      <c r="O275" s="209">
        <f t="shared" si="56"/>
        <v>0</v>
      </c>
      <c r="P275" s="209">
        <f t="shared" si="56"/>
        <v>0</v>
      </c>
      <c r="Q275" s="209">
        <f t="shared" si="56"/>
        <v>6838.7</v>
      </c>
      <c r="R275" s="209">
        <f t="shared" si="56"/>
        <v>0</v>
      </c>
      <c r="S275" s="209">
        <f t="shared" si="56"/>
        <v>0</v>
      </c>
      <c r="T275" s="209">
        <f t="shared" si="56"/>
        <v>0</v>
      </c>
      <c r="U275" s="209">
        <f t="shared" si="56"/>
        <v>0</v>
      </c>
      <c r="V275" s="209">
        <f t="shared" si="56"/>
        <v>0</v>
      </c>
      <c r="W275" s="209">
        <f t="shared" si="56"/>
        <v>0</v>
      </c>
      <c r="X275" s="209">
        <f t="shared" si="56"/>
        <v>0</v>
      </c>
      <c r="Y275" s="209">
        <f>SUM(Y273:Y274)</f>
        <v>0</v>
      </c>
      <c r="Z275" s="8"/>
      <c r="AA275" s="8"/>
      <c r="AB275" s="8"/>
      <c r="AC275" s="28"/>
      <c r="AE275" s="28"/>
    </row>
    <row r="276" spans="1:31" s="22" customFormat="1" ht="18" hidden="1" customHeight="1">
      <c r="A276" s="1479" t="s">
        <v>611</v>
      </c>
      <c r="B276" s="1479"/>
      <c r="C276" s="1479"/>
      <c r="D276" s="1452"/>
      <c r="E276" s="1452"/>
      <c r="F276" s="1452"/>
      <c r="G276" s="1452"/>
      <c r="H276" s="1452"/>
      <c r="I276" s="1452"/>
      <c r="J276" s="1452"/>
      <c r="K276" s="1452"/>
      <c r="L276" s="1452"/>
      <c r="M276" s="1452"/>
      <c r="N276" s="1452"/>
      <c r="O276" s="1452"/>
      <c r="P276" s="1452"/>
      <c r="Q276" s="1452"/>
      <c r="R276" s="1452"/>
      <c r="S276" s="1452"/>
      <c r="T276" s="1452"/>
      <c r="U276" s="1452"/>
      <c r="V276" s="1452"/>
      <c r="W276" s="1452"/>
      <c r="X276" s="1452"/>
      <c r="Y276" s="24"/>
      <c r="Z276" s="23"/>
      <c r="AA276" s="21"/>
      <c r="AB276" s="8"/>
      <c r="AC276" s="27"/>
    </row>
    <row r="277" spans="1:31" s="7" customFormat="1" ht="18" hidden="1" customHeight="1">
      <c r="A277" s="55">
        <f>A274+1</f>
        <v>192</v>
      </c>
      <c r="B277" s="695" t="s">
        <v>743</v>
      </c>
      <c r="C277" s="52">
        <f>D277+K277+M277+O277+Q277+S277+U277+V277+W277+X277</f>
        <v>6887091.1299999999</v>
      </c>
      <c r="D277" s="52">
        <f>SUM(E277:I277)</f>
        <v>0</v>
      </c>
      <c r="E277" s="51"/>
      <c r="F277" s="51"/>
      <c r="G277" s="51"/>
      <c r="H277" s="51"/>
      <c r="I277" s="51"/>
      <c r="J277" s="64"/>
      <c r="K277" s="64"/>
      <c r="L277" s="51"/>
      <c r="M277" s="51">
        <v>2506188.91</v>
      </c>
      <c r="N277" s="51"/>
      <c r="O277" s="51"/>
      <c r="P277" s="51"/>
      <c r="Q277" s="51">
        <v>4380902.22</v>
      </c>
      <c r="R277" s="51"/>
      <c r="S277" s="51"/>
      <c r="T277" s="51"/>
      <c r="U277" s="51"/>
      <c r="V277" s="51"/>
      <c r="W277" s="51"/>
      <c r="X277" s="51"/>
      <c r="Y277" s="9"/>
      <c r="Z277" s="8"/>
      <c r="AA277" s="5"/>
      <c r="AB277" s="8"/>
      <c r="AC277" s="28"/>
    </row>
    <row r="278" spans="1:31" s="7" customFormat="1" ht="18" hidden="1" customHeight="1">
      <c r="A278" s="55">
        <f t="shared" ref="A278:A300" si="57">A277+1</f>
        <v>193</v>
      </c>
      <c r="B278" s="695" t="s">
        <v>744</v>
      </c>
      <c r="C278" s="52">
        <f>D278+K278+M278+O278+Q278+S278+U278+V278+W278+X278</f>
        <v>9396033.1999999993</v>
      </c>
      <c r="D278" s="52">
        <f>SUM(E278:I278)</f>
        <v>0</v>
      </c>
      <c r="E278" s="51"/>
      <c r="F278" s="51"/>
      <c r="G278" s="51"/>
      <c r="H278" s="51"/>
      <c r="I278" s="51"/>
      <c r="J278" s="64"/>
      <c r="K278" s="64"/>
      <c r="L278" s="51"/>
      <c r="M278" s="51">
        <v>5288730.5</v>
      </c>
      <c r="N278" s="51"/>
      <c r="O278" s="51"/>
      <c r="P278" s="51"/>
      <c r="Q278" s="51">
        <v>4107302.7</v>
      </c>
      <c r="R278" s="51"/>
      <c r="S278" s="51"/>
      <c r="T278" s="51"/>
      <c r="U278" s="51"/>
      <c r="V278" s="51"/>
      <c r="W278" s="51"/>
      <c r="X278" s="51"/>
      <c r="Y278" s="9"/>
      <c r="Z278" s="8"/>
      <c r="AA278" s="12"/>
      <c r="AB278" s="8"/>
      <c r="AC278" s="28"/>
    </row>
    <row r="279" spans="1:31" s="7" customFormat="1" ht="18" hidden="1" customHeight="1">
      <c r="A279" s="55">
        <f t="shared" si="57"/>
        <v>194</v>
      </c>
      <c r="B279" s="695" t="s">
        <v>745</v>
      </c>
      <c r="C279" s="52">
        <f>D279+K279+M279+O279+Q279+S279+U279+V279+W279+X279</f>
        <v>6529421.4399999995</v>
      </c>
      <c r="D279" s="52">
        <f>SUM(E279:I279)</f>
        <v>6468953.5199999996</v>
      </c>
      <c r="E279" s="51">
        <v>82194.080000000002</v>
      </c>
      <c r="F279" s="51">
        <v>4812103.72</v>
      </c>
      <c r="G279" s="51">
        <v>477078.72</v>
      </c>
      <c r="H279" s="51">
        <v>762805.1</v>
      </c>
      <c r="I279" s="51">
        <v>334771.90000000002</v>
      </c>
      <c r="J279" s="64"/>
      <c r="K279" s="64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64">
        <v>60467.92</v>
      </c>
      <c r="W279" s="52"/>
      <c r="X279" s="52"/>
      <c r="Y279" s="9" t="s">
        <v>890</v>
      </c>
      <c r="Z279" s="8"/>
      <c r="AA279" s="5"/>
      <c r="AB279" s="8"/>
      <c r="AC279" s="28"/>
    </row>
    <row r="280" spans="1:31" s="7" customFormat="1" ht="18" hidden="1" customHeight="1">
      <c r="A280" s="55">
        <f t="shared" si="57"/>
        <v>195</v>
      </c>
      <c r="B280" s="695" t="s">
        <v>746</v>
      </c>
      <c r="C280" s="52">
        <f>D280+K280+M280+O280+Q280+S280+U280+V280+W280+X280</f>
        <v>6692639.04</v>
      </c>
      <c r="D280" s="52">
        <f>SUM(E280:I280)</f>
        <v>6692639.04</v>
      </c>
      <c r="E280" s="51"/>
      <c r="F280" s="51">
        <v>6692639.04</v>
      </c>
      <c r="G280" s="51"/>
      <c r="H280" s="51"/>
      <c r="I280" s="51"/>
      <c r="J280" s="64"/>
      <c r="K280" s="64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64"/>
      <c r="W280" s="51"/>
      <c r="X280" s="51"/>
      <c r="Y280" s="9"/>
      <c r="Z280" s="8"/>
      <c r="AA280" s="5"/>
      <c r="AB280" s="8"/>
      <c r="AC280" s="28"/>
    </row>
    <row r="281" spans="1:31" customFormat="1" hidden="1">
      <c r="A281" s="688">
        <f t="shared" si="57"/>
        <v>196</v>
      </c>
      <c r="B281" s="922" t="s">
        <v>1102</v>
      </c>
      <c r="C281" s="236">
        <v>2800000</v>
      </c>
      <c r="D281" s="237"/>
      <c r="E281" s="690"/>
      <c r="F281" s="690"/>
      <c r="G281" s="690"/>
      <c r="H281" s="690"/>
      <c r="I281" s="690"/>
      <c r="J281" s="687">
        <v>1</v>
      </c>
      <c r="K281" s="1063">
        <v>2800000</v>
      </c>
      <c r="L281" s="690"/>
      <c r="M281" s="690"/>
      <c r="N281" s="690"/>
      <c r="O281" s="690"/>
      <c r="P281" s="772"/>
      <c r="Q281" s="690"/>
      <c r="R281" s="690"/>
      <c r="S281" s="690"/>
      <c r="T281" s="690"/>
      <c r="U281" s="690"/>
      <c r="V281" s="690"/>
      <c r="W281" s="690"/>
      <c r="X281" s="773"/>
      <c r="Y281" s="241"/>
    </row>
    <row r="282" spans="1:31" customFormat="1" ht="15" hidden="1" customHeight="1">
      <c r="A282" s="688">
        <f t="shared" si="57"/>
        <v>197</v>
      </c>
      <c r="B282" s="707" t="s">
        <v>1103</v>
      </c>
      <c r="C282" s="242"/>
      <c r="D282" s="134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064" t="s">
        <v>1100</v>
      </c>
      <c r="Q282" s="1065"/>
      <c r="R282" s="138"/>
      <c r="S282" s="138"/>
      <c r="T282" s="138"/>
      <c r="U282" s="138"/>
      <c r="V282" s="138"/>
      <c r="W282" s="138"/>
      <c r="X282" s="138"/>
      <c r="Y282" s="134"/>
    </row>
    <row r="283" spans="1:31" customFormat="1" ht="21" hidden="1" customHeight="1">
      <c r="A283" s="688">
        <f t="shared" si="57"/>
        <v>198</v>
      </c>
      <c r="B283" s="707" t="s">
        <v>1104</v>
      </c>
      <c r="C283" s="244"/>
      <c r="D283" s="245"/>
      <c r="E283" s="775"/>
      <c r="F283" s="775"/>
      <c r="G283" s="775"/>
      <c r="H283" s="776"/>
      <c r="I283" s="776"/>
      <c r="J283" s="776"/>
      <c r="K283" s="776"/>
      <c r="L283" s="775"/>
      <c r="M283" s="247"/>
      <c r="N283" s="776"/>
      <c r="O283" s="775"/>
      <c r="P283" s="1064" t="s">
        <v>1100</v>
      </c>
      <c r="Q283" s="1064"/>
      <c r="R283" s="774"/>
      <c r="S283" s="774"/>
      <c r="T283" s="775"/>
      <c r="U283" s="310"/>
      <c r="V283" s="310"/>
      <c r="W283" s="310"/>
      <c r="X283" s="244"/>
      <c r="Y283" s="250"/>
    </row>
    <row r="284" spans="1:31" customFormat="1" ht="15.75" hidden="1" customHeight="1">
      <c r="A284" s="688">
        <f t="shared" si="57"/>
        <v>199</v>
      </c>
      <c r="B284" s="707" t="s">
        <v>1105</v>
      </c>
      <c r="C284" s="251"/>
      <c r="D284" s="252"/>
      <c r="E284" s="660"/>
      <c r="F284" s="660"/>
      <c r="G284" s="660"/>
      <c r="H284" s="660"/>
      <c r="I284" s="660"/>
      <c r="J284" s="660"/>
      <c r="K284" s="660"/>
      <c r="L284" s="660"/>
      <c r="M284" s="660"/>
      <c r="N284" s="1066">
        <v>936</v>
      </c>
      <c r="O284" s="1066" t="s">
        <v>1100</v>
      </c>
      <c r="P284" s="660"/>
      <c r="Q284" s="660"/>
      <c r="R284" s="660"/>
      <c r="S284" s="660"/>
      <c r="T284" s="660"/>
      <c r="U284" s="660"/>
      <c r="V284" s="660"/>
      <c r="W284" s="660"/>
      <c r="X284" s="660"/>
      <c r="Y284" s="252"/>
    </row>
    <row r="285" spans="1:31" s="255" customFormat="1" ht="23.25" hidden="1" customHeight="1">
      <c r="A285" s="688">
        <f t="shared" si="57"/>
        <v>200</v>
      </c>
      <c r="B285" s="922" t="s">
        <v>1106</v>
      </c>
      <c r="C285" s="253"/>
      <c r="D285" s="254"/>
      <c r="E285" s="660"/>
      <c r="F285" s="660"/>
      <c r="G285" s="660"/>
      <c r="H285" s="660"/>
      <c r="I285" s="660"/>
      <c r="J285" s="660"/>
      <c r="K285" s="660"/>
      <c r="L285" s="1066"/>
      <c r="M285" s="1066" t="s">
        <v>1100</v>
      </c>
      <c r="N285" s="660"/>
      <c r="O285" s="660"/>
      <c r="P285" s="660"/>
      <c r="Q285" s="660"/>
      <c r="R285" s="660"/>
      <c r="S285" s="660"/>
      <c r="T285" s="660"/>
      <c r="U285" s="660"/>
      <c r="V285" s="660"/>
      <c r="W285" s="660"/>
      <c r="X285" s="660"/>
      <c r="Y285" s="254"/>
    </row>
    <row r="286" spans="1:31" customFormat="1" ht="18.75" hidden="1" customHeight="1">
      <c r="A286" s="688">
        <f t="shared" si="57"/>
        <v>201</v>
      </c>
      <c r="B286" s="707" t="s">
        <v>1107</v>
      </c>
      <c r="C286" s="256"/>
      <c r="D286" s="252"/>
      <c r="E286" s="777"/>
      <c r="F286" s="777"/>
      <c r="G286" s="777"/>
      <c r="H286" s="660"/>
      <c r="I286" s="660"/>
      <c r="J286" s="660"/>
      <c r="K286" s="54"/>
      <c r="L286" s="660"/>
      <c r="M286" s="777"/>
      <c r="N286" s="1066">
        <v>1628</v>
      </c>
      <c r="O286" s="1067" t="s">
        <v>1100</v>
      </c>
      <c r="P286" s="777"/>
      <c r="Q286" s="256"/>
      <c r="R286" s="777"/>
      <c r="S286" s="256"/>
      <c r="T286" s="1066">
        <v>2680</v>
      </c>
      <c r="U286" s="1066" t="s">
        <v>1100</v>
      </c>
      <c r="V286" s="660"/>
      <c r="W286" s="660"/>
      <c r="X286" s="256"/>
      <c r="Y286" s="251"/>
    </row>
    <row r="287" spans="1:31" customFormat="1" ht="24.75" hidden="1" customHeight="1">
      <c r="A287" s="688">
        <f t="shared" si="57"/>
        <v>202</v>
      </c>
      <c r="B287" s="923" t="s">
        <v>1108</v>
      </c>
      <c r="C287" s="256"/>
      <c r="D287" s="252"/>
      <c r="E287" s="777"/>
      <c r="F287" s="777"/>
      <c r="G287" s="777"/>
      <c r="H287" s="660"/>
      <c r="I287" s="660"/>
      <c r="J287" s="660"/>
      <c r="K287" s="54"/>
      <c r="L287" s="1066">
        <v>1046.4000000000001</v>
      </c>
      <c r="M287" s="1067" t="s">
        <v>1100</v>
      </c>
      <c r="N287" s="59"/>
      <c r="O287" s="777"/>
      <c r="P287" s="777"/>
      <c r="Q287" s="256"/>
      <c r="R287" s="777"/>
      <c r="S287" s="256"/>
      <c r="T287" s="660"/>
      <c r="U287" s="660"/>
      <c r="V287" s="660"/>
      <c r="W287" s="660"/>
      <c r="X287" s="256"/>
      <c r="Y287" s="251"/>
    </row>
    <row r="288" spans="1:31" customFormat="1" ht="21" hidden="1" customHeight="1">
      <c r="A288" s="688">
        <f t="shared" si="57"/>
        <v>203</v>
      </c>
      <c r="B288" s="707" t="s">
        <v>1109</v>
      </c>
      <c r="C288" s="256"/>
      <c r="D288" s="252"/>
      <c r="E288" s="777"/>
      <c r="F288" s="777"/>
      <c r="G288" s="777"/>
      <c r="H288" s="660"/>
      <c r="I288" s="660"/>
      <c r="J288" s="660"/>
      <c r="K288" s="54"/>
      <c r="L288" s="1066"/>
      <c r="M288" s="1068" t="s">
        <v>1100</v>
      </c>
      <c r="N288" s="1069"/>
      <c r="O288" s="1068" t="s">
        <v>1100</v>
      </c>
      <c r="P288" s="1067"/>
      <c r="Q288" s="1068" t="s">
        <v>1100</v>
      </c>
      <c r="R288" s="777"/>
      <c r="S288" s="256"/>
      <c r="T288" s="660"/>
      <c r="U288" s="660"/>
      <c r="V288" s="660"/>
      <c r="W288" s="660"/>
      <c r="X288" s="256"/>
      <c r="Y288" s="251"/>
    </row>
    <row r="289" spans="1:31" customFormat="1" ht="21" hidden="1" customHeight="1">
      <c r="A289" s="688">
        <f t="shared" si="57"/>
        <v>204</v>
      </c>
      <c r="B289" s="707" t="s">
        <v>1110</v>
      </c>
      <c r="C289" s="256"/>
      <c r="D289" s="252"/>
      <c r="E289" s="777"/>
      <c r="F289" s="777"/>
      <c r="G289" s="777"/>
      <c r="H289" s="660"/>
      <c r="I289" s="660"/>
      <c r="J289" s="660"/>
      <c r="K289" s="54"/>
      <c r="L289" s="1066"/>
      <c r="M289" s="1068" t="s">
        <v>1100</v>
      </c>
      <c r="N289" s="59"/>
      <c r="O289" s="777"/>
      <c r="P289" s="777"/>
      <c r="Q289" s="463"/>
      <c r="R289" s="777"/>
      <c r="S289" s="256"/>
      <c r="T289" s="660"/>
      <c r="U289" s="660"/>
      <c r="V289" s="660"/>
      <c r="W289" s="660"/>
      <c r="X289" s="256"/>
      <c r="Y289" s="251"/>
    </row>
    <row r="290" spans="1:31" customFormat="1" ht="16.5" hidden="1" customHeight="1">
      <c r="A290" s="688">
        <f t="shared" si="57"/>
        <v>205</v>
      </c>
      <c r="B290" s="705" t="s">
        <v>1111</v>
      </c>
      <c r="C290" s="256"/>
      <c r="D290" s="252"/>
      <c r="E290" s="777"/>
      <c r="F290" s="777"/>
      <c r="G290" s="777"/>
      <c r="H290" s="660"/>
      <c r="I290" s="660"/>
      <c r="J290" s="660"/>
      <c r="K290" s="54"/>
      <c r="L290" s="1066">
        <v>1848</v>
      </c>
      <c r="M290" s="1067" t="s">
        <v>1100</v>
      </c>
      <c r="N290" s="59"/>
      <c r="O290" s="777"/>
      <c r="P290" s="1067">
        <v>3793.8</v>
      </c>
      <c r="Q290" s="1068" t="s">
        <v>1100</v>
      </c>
      <c r="R290" s="777"/>
      <c r="S290" s="256"/>
      <c r="T290" s="660"/>
      <c r="U290" s="660"/>
      <c r="V290" s="660"/>
      <c r="W290" s="660"/>
      <c r="X290" s="256"/>
      <c r="Y290" s="251"/>
    </row>
    <row r="291" spans="1:31" customFormat="1" ht="16.5" customHeight="1">
      <c r="A291" s="55">
        <f t="shared" si="57"/>
        <v>206</v>
      </c>
      <c r="B291" s="924" t="s">
        <v>1112</v>
      </c>
      <c r="C291" s="256">
        <v>600000</v>
      </c>
      <c r="D291" s="259"/>
      <c r="E291" s="778"/>
      <c r="F291" s="778"/>
      <c r="G291" s="778"/>
      <c r="H291" s="778"/>
      <c r="I291" s="778"/>
      <c r="J291" s="660"/>
      <c r="K291" s="660"/>
      <c r="L291" s="660"/>
      <c r="M291" s="778"/>
      <c r="N291" s="777"/>
      <c r="O291" s="777"/>
      <c r="P291" s="463"/>
      <c r="Q291" s="779"/>
      <c r="R291" s="777"/>
      <c r="S291" s="779"/>
      <c r="T291" s="660"/>
      <c r="U291" s="777" t="s">
        <v>1100</v>
      </c>
      <c r="V291" s="55"/>
      <c r="W291" s="55"/>
      <c r="X291" s="256">
        <v>600000</v>
      </c>
      <c r="Y291" s="251"/>
    </row>
    <row r="292" spans="1:31" customFormat="1" ht="14.25" hidden="1" customHeight="1">
      <c r="A292" s="688">
        <f t="shared" si="57"/>
        <v>207</v>
      </c>
      <c r="B292" s="705" t="s">
        <v>1113</v>
      </c>
      <c r="C292" s="256"/>
      <c r="D292" s="259"/>
      <c r="E292" s="778"/>
      <c r="F292" s="778"/>
      <c r="G292" s="778"/>
      <c r="H292" s="778"/>
      <c r="I292" s="778"/>
      <c r="J292" s="660"/>
      <c r="K292" s="660"/>
      <c r="L292" s="660"/>
      <c r="M292" s="778"/>
      <c r="N292" s="1067">
        <v>766</v>
      </c>
      <c r="O292" s="1067" t="s">
        <v>1100</v>
      </c>
      <c r="P292" s="1070">
        <v>3838</v>
      </c>
      <c r="Q292" s="1071" t="s">
        <v>1100</v>
      </c>
      <c r="R292" s="777"/>
      <c r="S292" s="779"/>
      <c r="T292" s="660"/>
      <c r="U292" s="777"/>
      <c r="V292" s="55"/>
      <c r="W292" s="55"/>
      <c r="X292" s="256"/>
      <c r="Y292" s="251"/>
    </row>
    <row r="293" spans="1:31" customFormat="1" ht="16.5" hidden="1" customHeight="1">
      <c r="A293" s="688">
        <f t="shared" si="57"/>
        <v>208</v>
      </c>
      <c r="B293" s="924" t="s">
        <v>1114</v>
      </c>
      <c r="C293" s="256">
        <f>K293+X293</f>
        <v>16800000</v>
      </c>
      <c r="D293" s="259"/>
      <c r="E293" s="778"/>
      <c r="F293" s="778"/>
      <c r="G293" s="778"/>
      <c r="H293" s="778"/>
      <c r="I293" s="778"/>
      <c r="J293" s="1066">
        <v>6</v>
      </c>
      <c r="K293" s="1072">
        <v>16800000</v>
      </c>
      <c r="L293" s="660"/>
      <c r="M293" s="778"/>
      <c r="N293" s="777"/>
      <c r="O293" s="777"/>
      <c r="P293" s="777"/>
      <c r="Q293" s="779"/>
      <c r="R293" s="777"/>
      <c r="S293" s="779"/>
      <c r="T293" s="660"/>
      <c r="U293" s="778"/>
      <c r="V293" s="55"/>
      <c r="W293" s="55"/>
      <c r="X293" s="256"/>
      <c r="Y293" s="251"/>
    </row>
    <row r="294" spans="1:31" customFormat="1" ht="17.25" hidden="1" customHeight="1">
      <c r="A294" s="688">
        <f t="shared" si="57"/>
        <v>209</v>
      </c>
      <c r="B294" s="924" t="s">
        <v>1115</v>
      </c>
      <c r="C294" s="256">
        <f>K294+X294</f>
        <v>16800000</v>
      </c>
      <c r="D294" s="259"/>
      <c r="E294" s="778"/>
      <c r="F294" s="778"/>
      <c r="G294" s="778"/>
      <c r="H294" s="778"/>
      <c r="I294" s="778"/>
      <c r="J294" s="1066">
        <v>6</v>
      </c>
      <c r="K294" s="1072">
        <v>16800000</v>
      </c>
      <c r="L294" s="660"/>
      <c r="M294" s="778"/>
      <c r="N294" s="777"/>
      <c r="O294" s="777"/>
      <c r="P294" s="777"/>
      <c r="Q294" s="779"/>
      <c r="R294" s="777"/>
      <c r="S294" s="779"/>
      <c r="T294" s="660"/>
      <c r="U294" s="778"/>
      <c r="V294" s="55"/>
      <c r="W294" s="55"/>
      <c r="X294" s="256"/>
      <c r="Y294" s="251"/>
    </row>
    <row r="295" spans="1:31" customFormat="1" ht="19.5" hidden="1" customHeight="1">
      <c r="A295" s="687">
        <f t="shared" si="57"/>
        <v>210</v>
      </c>
      <c r="B295" s="924" t="s">
        <v>1116</v>
      </c>
      <c r="C295" s="256">
        <f>K295+X295</f>
        <v>16800000</v>
      </c>
      <c r="D295" s="259"/>
      <c r="E295" s="778"/>
      <c r="F295" s="778"/>
      <c r="G295" s="778"/>
      <c r="H295" s="778"/>
      <c r="I295" s="778"/>
      <c r="J295" s="1066">
        <v>6</v>
      </c>
      <c r="K295" s="1072">
        <v>16800000</v>
      </c>
      <c r="L295" s="660"/>
      <c r="M295" s="778"/>
      <c r="N295" s="777"/>
      <c r="O295" s="777"/>
      <c r="P295" s="777"/>
      <c r="Q295" s="779"/>
      <c r="R295" s="777"/>
      <c r="S295" s="779"/>
      <c r="T295" s="660"/>
      <c r="U295" s="778"/>
      <c r="V295" s="55"/>
      <c r="W295" s="55"/>
      <c r="X295" s="256"/>
      <c r="Y295" s="251"/>
    </row>
    <row r="296" spans="1:31" customFormat="1" ht="21.75" hidden="1" customHeight="1">
      <c r="A296" s="687">
        <f t="shared" si="57"/>
        <v>211</v>
      </c>
      <c r="B296" s="924" t="s">
        <v>1101</v>
      </c>
      <c r="C296" s="256">
        <f>K296+X296</f>
        <v>16800000</v>
      </c>
      <c r="D296" s="252"/>
      <c r="E296" s="777"/>
      <c r="F296" s="777"/>
      <c r="G296" s="777"/>
      <c r="H296" s="660"/>
      <c r="I296" s="660"/>
      <c r="J296" s="1066">
        <v>6</v>
      </c>
      <c r="K296" s="1072">
        <v>16800000</v>
      </c>
      <c r="L296" s="660"/>
      <c r="M296" s="778"/>
      <c r="N296" s="59"/>
      <c r="O296" s="777"/>
      <c r="P296" s="777"/>
      <c r="Q296" s="256"/>
      <c r="R296" s="777"/>
      <c r="S296" s="256"/>
      <c r="T296" s="660"/>
      <c r="U296" s="660"/>
      <c r="V296" s="660"/>
      <c r="W296" s="660"/>
      <c r="X296" s="256"/>
      <c r="Y296" s="251"/>
    </row>
    <row r="297" spans="1:31" customFormat="1" ht="19.5" hidden="1" customHeight="1">
      <c r="A297" s="687">
        <f t="shared" si="57"/>
        <v>212</v>
      </c>
      <c r="B297" s="923" t="s">
        <v>1117</v>
      </c>
      <c r="C297" s="256"/>
      <c r="D297" s="252"/>
      <c r="E297" s="777"/>
      <c r="F297" s="777"/>
      <c r="G297" s="777"/>
      <c r="H297" s="660"/>
      <c r="I297" s="660"/>
      <c r="J297" s="660"/>
      <c r="K297" s="54"/>
      <c r="L297" s="660"/>
      <c r="M297" s="778"/>
      <c r="N297" s="59"/>
      <c r="O297" s="777"/>
      <c r="P297" s="1067"/>
      <c r="Q297" s="1073" t="s">
        <v>1100</v>
      </c>
      <c r="R297" s="777"/>
      <c r="S297" s="256"/>
      <c r="T297" s="660"/>
      <c r="U297" s="660"/>
      <c r="V297" s="660"/>
      <c r="W297" s="660"/>
      <c r="X297" s="256"/>
      <c r="Y297" s="251"/>
    </row>
    <row r="298" spans="1:31" customFormat="1" ht="17.25" hidden="1" customHeight="1">
      <c r="A298" s="687">
        <f t="shared" si="57"/>
        <v>213</v>
      </c>
      <c r="B298" s="705" t="s">
        <v>1118</v>
      </c>
      <c r="C298" s="256"/>
      <c r="D298" s="252"/>
      <c r="E298" s="777"/>
      <c r="F298" s="777"/>
      <c r="G298" s="777"/>
      <c r="H298" s="660"/>
      <c r="I298" s="660"/>
      <c r="J298" s="660"/>
      <c r="K298" s="54"/>
      <c r="L298" s="660"/>
      <c r="M298" s="778"/>
      <c r="N298" s="59"/>
      <c r="O298" s="777"/>
      <c r="P298" s="1067"/>
      <c r="Q298" s="1073" t="s">
        <v>1100</v>
      </c>
      <c r="R298" s="777"/>
      <c r="S298" s="256"/>
      <c r="T298" s="660"/>
      <c r="U298" s="660"/>
      <c r="V298" s="660"/>
      <c r="W298" s="660"/>
      <c r="X298" s="256"/>
      <c r="Y298" s="251"/>
    </row>
    <row r="299" spans="1:31" customFormat="1" ht="15.75" hidden="1" customHeight="1">
      <c r="A299" s="687">
        <f t="shared" si="57"/>
        <v>214</v>
      </c>
      <c r="B299" s="923" t="s">
        <v>1119</v>
      </c>
      <c r="C299" s="256"/>
      <c r="D299" s="252"/>
      <c r="E299" s="777"/>
      <c r="F299" s="777"/>
      <c r="G299" s="777"/>
      <c r="H299" s="660"/>
      <c r="I299" s="660"/>
      <c r="J299" s="660"/>
      <c r="K299" s="54"/>
      <c r="L299" s="660"/>
      <c r="M299" s="778"/>
      <c r="N299" s="1069"/>
      <c r="O299" s="1073" t="s">
        <v>1100</v>
      </c>
      <c r="P299" s="777"/>
      <c r="Q299" s="256"/>
      <c r="R299" s="777"/>
      <c r="S299" s="256"/>
      <c r="T299" s="660"/>
      <c r="U299" s="660"/>
      <c r="V299" s="660"/>
      <c r="W299" s="660"/>
      <c r="X299" s="256"/>
      <c r="Y299" s="251"/>
    </row>
    <row r="300" spans="1:31" customFormat="1" ht="17.25" hidden="1" customHeight="1">
      <c r="A300" s="687">
        <f t="shared" si="57"/>
        <v>215</v>
      </c>
      <c r="B300" s="925" t="s">
        <v>1120</v>
      </c>
      <c r="C300" s="256"/>
      <c r="D300" s="252"/>
      <c r="E300" s="777"/>
      <c r="F300" s="777"/>
      <c r="G300" s="777"/>
      <c r="H300" s="660"/>
      <c r="I300" s="660"/>
      <c r="J300" s="660"/>
      <c r="K300" s="54"/>
      <c r="L300" s="660"/>
      <c r="M300" s="778"/>
      <c r="N300" s="59"/>
      <c r="O300" s="777"/>
      <c r="P300" s="1067"/>
      <c r="Q300" s="1073" t="s">
        <v>1100</v>
      </c>
      <c r="R300" s="777"/>
      <c r="S300" s="256"/>
      <c r="T300" s="660"/>
      <c r="U300" s="660"/>
      <c r="V300" s="660"/>
      <c r="W300" s="660"/>
      <c r="X300" s="256"/>
      <c r="Y300" s="251"/>
    </row>
    <row r="301" spans="1:31" s="7" customFormat="1" ht="18" hidden="1" customHeight="1">
      <c r="A301" s="1475" t="s">
        <v>518</v>
      </c>
      <c r="B301" s="1475"/>
      <c r="C301" s="52">
        <f t="shared" ref="C301:X301" si="58">SUM(C277:C280)</f>
        <v>29505184.809999995</v>
      </c>
      <c r="D301" s="52">
        <f t="shared" si="58"/>
        <v>13161592.559999999</v>
      </c>
      <c r="E301" s="52">
        <f t="shared" si="58"/>
        <v>82194.080000000002</v>
      </c>
      <c r="F301" s="52">
        <f t="shared" si="58"/>
        <v>11504742.76</v>
      </c>
      <c r="G301" s="52">
        <f t="shared" si="58"/>
        <v>477078.72</v>
      </c>
      <c r="H301" s="52">
        <f t="shared" si="58"/>
        <v>762805.1</v>
      </c>
      <c r="I301" s="52">
        <f t="shared" si="58"/>
        <v>334771.90000000002</v>
      </c>
      <c r="J301" s="52">
        <f t="shared" si="58"/>
        <v>0</v>
      </c>
      <c r="K301" s="52">
        <f t="shared" si="58"/>
        <v>0</v>
      </c>
      <c r="L301" s="52">
        <f t="shared" si="58"/>
        <v>0</v>
      </c>
      <c r="M301" s="52">
        <f t="shared" si="58"/>
        <v>7794919.4100000001</v>
      </c>
      <c r="N301" s="52">
        <f t="shared" si="58"/>
        <v>0</v>
      </c>
      <c r="O301" s="52">
        <f t="shared" si="58"/>
        <v>0</v>
      </c>
      <c r="P301" s="52">
        <f t="shared" si="58"/>
        <v>0</v>
      </c>
      <c r="Q301" s="52">
        <f t="shared" si="58"/>
        <v>8488204.9199999999</v>
      </c>
      <c r="R301" s="52">
        <f t="shared" si="58"/>
        <v>0</v>
      </c>
      <c r="S301" s="52">
        <f t="shared" si="58"/>
        <v>0</v>
      </c>
      <c r="T301" s="52">
        <f t="shared" si="58"/>
        <v>0</v>
      </c>
      <c r="U301" s="52">
        <f t="shared" si="58"/>
        <v>0</v>
      </c>
      <c r="V301" s="52">
        <f t="shared" si="58"/>
        <v>60467.92</v>
      </c>
      <c r="W301" s="52">
        <f t="shared" si="58"/>
        <v>0</v>
      </c>
      <c r="X301" s="52">
        <f t="shared" si="58"/>
        <v>0</v>
      </c>
      <c r="Y301" s="9"/>
      <c r="Z301" s="8"/>
      <c r="AA301" s="8"/>
      <c r="AB301" s="8"/>
      <c r="AC301" s="28"/>
      <c r="AE301" s="28"/>
    </row>
    <row r="302" spans="1:31" s="22" customFormat="1" ht="18" customHeight="1">
      <c r="A302" s="1479" t="s">
        <v>612</v>
      </c>
      <c r="B302" s="1479"/>
      <c r="C302" s="1537"/>
      <c r="D302" s="1452"/>
      <c r="E302" s="1516"/>
      <c r="F302" s="1516"/>
      <c r="G302" s="1516"/>
      <c r="H302" s="1516"/>
      <c r="I302" s="1516"/>
      <c r="J302" s="1516"/>
      <c r="K302" s="1516"/>
      <c r="L302" s="1516"/>
      <c r="M302" s="1516"/>
      <c r="N302" s="1516"/>
      <c r="O302" s="1516"/>
      <c r="P302" s="1516"/>
      <c r="Q302" s="1516"/>
      <c r="R302" s="1516"/>
      <c r="S302" s="1516"/>
      <c r="T302" s="1516"/>
      <c r="U302" s="1516"/>
      <c r="V302" s="1516"/>
      <c r="W302" s="1516"/>
      <c r="X302" s="1516"/>
      <c r="Y302" s="24"/>
      <c r="Z302" s="23"/>
      <c r="AA302" s="21"/>
      <c r="AB302" s="8"/>
      <c r="AC302" s="27"/>
    </row>
    <row r="303" spans="1:31" s="7" customFormat="1" ht="18" customHeight="1">
      <c r="A303" s="55">
        <f>A300+1</f>
        <v>216</v>
      </c>
      <c r="B303" s="707" t="s">
        <v>747</v>
      </c>
      <c r="C303" s="52">
        <f>D303+K303+M303+O303+Q303+S303+U303+V303+W303+X303</f>
        <v>2987765.9</v>
      </c>
      <c r="D303" s="52">
        <f>SUM(E303:I303)</f>
        <v>0</v>
      </c>
      <c r="E303" s="51"/>
      <c r="F303" s="51"/>
      <c r="G303" s="51"/>
      <c r="H303" s="51"/>
      <c r="I303" s="51"/>
      <c r="J303" s="51"/>
      <c r="K303" s="51"/>
      <c r="L303" s="51"/>
      <c r="M303" s="51">
        <v>2987765.9</v>
      </c>
      <c r="N303" s="51"/>
      <c r="O303" s="51"/>
      <c r="P303" s="51"/>
      <c r="Q303" s="51"/>
      <c r="R303" s="51"/>
      <c r="S303" s="51"/>
      <c r="T303" s="51"/>
      <c r="U303" s="51"/>
      <c r="V303" s="64"/>
      <c r="W303" s="52"/>
      <c r="X303" s="52"/>
      <c r="Y303" s="9"/>
      <c r="Z303" s="8"/>
      <c r="AA303" s="10"/>
      <c r="AB303" s="8"/>
      <c r="AC303" s="28"/>
    </row>
    <row r="304" spans="1:31" s="225" customFormat="1" ht="15.75" customHeight="1">
      <c r="A304" s="56">
        <f t="shared" ref="A304:A320" si="59">A303+1</f>
        <v>217</v>
      </c>
      <c r="B304" s="919" t="s">
        <v>1121</v>
      </c>
      <c r="C304" s="226">
        <v>1950</v>
      </c>
      <c r="D304" s="226"/>
      <c r="E304" s="780"/>
      <c r="F304" s="780"/>
      <c r="G304" s="780"/>
      <c r="H304" s="780"/>
      <c r="I304" s="780"/>
      <c r="J304" s="780"/>
      <c r="K304" s="780"/>
      <c r="L304" s="780"/>
      <c r="M304" s="780"/>
      <c r="N304" s="780"/>
      <c r="O304" s="780"/>
      <c r="P304" s="780"/>
      <c r="Q304" s="780"/>
      <c r="R304" s="780"/>
      <c r="S304" s="780"/>
      <c r="T304" s="780"/>
      <c r="U304" s="780"/>
      <c r="V304" s="780"/>
      <c r="W304" s="780"/>
      <c r="X304" s="780"/>
    </row>
    <row r="305" spans="1:24" s="225" customFormat="1" ht="15.75" customHeight="1">
      <c r="A305" s="56">
        <f t="shared" si="59"/>
        <v>218</v>
      </c>
      <c r="B305" s="919" t="s">
        <v>1122</v>
      </c>
      <c r="C305" s="226">
        <v>1200</v>
      </c>
      <c r="D305" s="226"/>
      <c r="E305" s="780"/>
      <c r="F305" s="780"/>
      <c r="G305" s="780"/>
      <c r="H305" s="780"/>
      <c r="I305" s="780"/>
      <c r="J305" s="780"/>
      <c r="K305" s="780"/>
      <c r="L305" s="780"/>
      <c r="M305" s="780"/>
      <c r="N305" s="780"/>
      <c r="O305" s="780"/>
      <c r="P305" s="780"/>
      <c r="Q305" s="780"/>
      <c r="R305" s="780"/>
      <c r="S305" s="780"/>
      <c r="T305" s="780"/>
      <c r="U305" s="780"/>
      <c r="V305" s="780"/>
      <c r="W305" s="780"/>
      <c r="X305" s="780"/>
    </row>
    <row r="306" spans="1:24" s="225" customFormat="1" ht="15.75" customHeight="1">
      <c r="A306" s="56">
        <f t="shared" si="59"/>
        <v>219</v>
      </c>
      <c r="B306" s="919" t="s">
        <v>1137</v>
      </c>
      <c r="C306" s="226">
        <v>2800</v>
      </c>
      <c r="D306" s="226"/>
      <c r="E306" s="780"/>
      <c r="F306" s="780"/>
      <c r="G306" s="780"/>
      <c r="H306" s="780"/>
      <c r="I306" s="780"/>
      <c r="J306" s="780"/>
      <c r="K306" s="780"/>
      <c r="L306" s="780"/>
      <c r="M306" s="780"/>
      <c r="N306" s="780"/>
      <c r="O306" s="780"/>
      <c r="P306" s="780"/>
      <c r="Q306" s="780"/>
      <c r="R306" s="780"/>
      <c r="S306" s="780"/>
      <c r="T306" s="780"/>
      <c r="U306" s="780"/>
      <c r="V306" s="780"/>
      <c r="W306" s="780"/>
      <c r="X306" s="780"/>
    </row>
    <row r="307" spans="1:24" s="225" customFormat="1" ht="15.75" customHeight="1">
      <c r="A307" s="56">
        <f t="shared" si="59"/>
        <v>220</v>
      </c>
      <c r="B307" s="919" t="s">
        <v>1123</v>
      </c>
      <c r="C307" s="226">
        <v>1500</v>
      </c>
      <c r="D307" s="226"/>
      <c r="E307" s="780"/>
      <c r="F307" s="780"/>
      <c r="G307" s="780"/>
      <c r="H307" s="780"/>
      <c r="I307" s="780"/>
      <c r="J307" s="780"/>
      <c r="K307" s="780"/>
      <c r="L307" s="780"/>
      <c r="M307" s="780"/>
      <c r="N307" s="780"/>
      <c r="O307" s="780"/>
      <c r="P307" s="780"/>
      <c r="Q307" s="780"/>
      <c r="R307" s="780"/>
      <c r="S307" s="780"/>
      <c r="T307" s="780"/>
      <c r="U307" s="780"/>
      <c r="V307" s="780"/>
      <c r="W307" s="780"/>
      <c r="X307" s="780"/>
    </row>
    <row r="308" spans="1:24" s="225" customFormat="1" ht="15.75" customHeight="1">
      <c r="A308" s="56">
        <f t="shared" si="59"/>
        <v>221</v>
      </c>
      <c r="B308" s="919" t="s">
        <v>1124</v>
      </c>
      <c r="C308" s="282">
        <v>2750</v>
      </c>
      <c r="D308" s="226"/>
      <c r="E308" s="780"/>
      <c r="F308" s="780"/>
      <c r="G308" s="780"/>
      <c r="H308" s="780"/>
      <c r="I308" s="780"/>
      <c r="J308" s="780"/>
      <c r="K308" s="780"/>
      <c r="L308" s="780"/>
      <c r="M308" s="780"/>
      <c r="N308" s="780"/>
      <c r="O308" s="780"/>
      <c r="P308" s="780"/>
      <c r="Q308" s="780"/>
      <c r="R308" s="780"/>
      <c r="S308" s="780"/>
      <c r="T308" s="780"/>
      <c r="U308" s="780"/>
      <c r="V308" s="780"/>
      <c r="W308" s="780"/>
      <c r="X308" s="780"/>
    </row>
    <row r="309" spans="1:24" s="225" customFormat="1" ht="15.75" customHeight="1">
      <c r="A309" s="56">
        <f t="shared" si="59"/>
        <v>222</v>
      </c>
      <c r="B309" s="919" t="s">
        <v>1136</v>
      </c>
      <c r="C309" s="282">
        <v>600</v>
      </c>
      <c r="D309" s="226"/>
      <c r="E309" s="780"/>
      <c r="F309" s="780"/>
      <c r="G309" s="780"/>
      <c r="H309" s="780"/>
      <c r="I309" s="780"/>
      <c r="J309" s="780"/>
      <c r="K309" s="780"/>
      <c r="L309" s="780"/>
      <c r="M309" s="780"/>
      <c r="N309" s="780"/>
      <c r="O309" s="780"/>
      <c r="P309" s="780"/>
      <c r="Q309" s="780"/>
      <c r="R309" s="780"/>
      <c r="S309" s="780"/>
      <c r="T309" s="780"/>
      <c r="U309" s="780"/>
      <c r="V309" s="780"/>
      <c r="W309" s="780"/>
      <c r="X309" s="780"/>
    </row>
    <row r="310" spans="1:24" s="225" customFormat="1" ht="15.75" hidden="1" customHeight="1">
      <c r="A310" s="687">
        <f t="shared" si="59"/>
        <v>223</v>
      </c>
      <c r="B310" s="919" t="s">
        <v>1125</v>
      </c>
      <c r="C310" s="226">
        <v>1850</v>
      </c>
      <c r="D310" s="132"/>
      <c r="E310" s="132"/>
      <c r="F310" s="132"/>
      <c r="G310" s="132"/>
      <c r="H310" s="132"/>
      <c r="I310" s="132"/>
      <c r="J310" s="132"/>
      <c r="K310" s="132"/>
      <c r="L310" s="1074"/>
      <c r="M310" s="1074"/>
      <c r="N310" s="132"/>
      <c r="O310" s="132"/>
      <c r="P310" s="1074"/>
      <c r="Q310" s="1074"/>
      <c r="R310" s="699"/>
      <c r="S310" s="699"/>
      <c r="T310" s="699"/>
      <c r="U310" s="699"/>
      <c r="V310" s="699"/>
      <c r="W310" s="699"/>
      <c r="X310" s="699"/>
    </row>
    <row r="311" spans="1:24" s="225" customFormat="1" ht="15.75" hidden="1" customHeight="1">
      <c r="A311" s="687">
        <f t="shared" si="59"/>
        <v>224</v>
      </c>
      <c r="B311" s="919" t="s">
        <v>1126</v>
      </c>
      <c r="C311" s="226">
        <v>1700</v>
      </c>
      <c r="D311" s="132"/>
      <c r="E311" s="132"/>
      <c r="F311" s="132"/>
      <c r="G311" s="1074"/>
      <c r="H311" s="132"/>
      <c r="I311" s="132"/>
      <c r="J311" s="132"/>
      <c r="K311" s="132"/>
      <c r="L311" s="132"/>
      <c r="M311" s="132"/>
      <c r="N311" s="132"/>
      <c r="O311" s="132"/>
      <c r="P311" s="1074"/>
      <c r="Q311" s="1074"/>
      <c r="R311" s="699"/>
      <c r="S311" s="699"/>
      <c r="T311" s="699"/>
      <c r="U311" s="699"/>
      <c r="V311" s="699"/>
      <c r="W311" s="699"/>
      <c r="X311" s="699"/>
    </row>
    <row r="312" spans="1:24" s="225" customFormat="1" ht="15.75" hidden="1" customHeight="1">
      <c r="A312" s="687">
        <f t="shared" si="59"/>
        <v>225</v>
      </c>
      <c r="B312" s="919" t="s">
        <v>1127</v>
      </c>
      <c r="C312" s="226">
        <v>1500</v>
      </c>
      <c r="D312" s="132"/>
      <c r="E312" s="132"/>
      <c r="F312" s="132"/>
      <c r="G312" s="1074"/>
      <c r="H312" s="132"/>
      <c r="I312" s="132"/>
      <c r="J312" s="132"/>
      <c r="K312" s="132"/>
      <c r="L312" s="132"/>
      <c r="M312" s="132"/>
      <c r="N312" s="132"/>
      <c r="O312" s="132"/>
      <c r="P312" s="1074"/>
      <c r="Q312" s="1074"/>
      <c r="R312" s="699"/>
      <c r="S312" s="699"/>
      <c r="T312" s="699"/>
      <c r="U312" s="699"/>
      <c r="V312" s="699"/>
      <c r="W312" s="699"/>
      <c r="X312" s="699"/>
    </row>
    <row r="313" spans="1:24" s="225" customFormat="1" ht="15.75" hidden="1" customHeight="1">
      <c r="A313" s="687">
        <f t="shared" si="59"/>
        <v>226</v>
      </c>
      <c r="B313" s="919" t="s">
        <v>1128</v>
      </c>
      <c r="C313" s="226">
        <v>1600</v>
      </c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074"/>
      <c r="Q313" s="1074"/>
      <c r="R313" s="699"/>
      <c r="S313" s="699"/>
      <c r="T313" s="699"/>
      <c r="U313" s="699"/>
      <c r="V313" s="699"/>
      <c r="W313" s="699"/>
      <c r="X313" s="699"/>
    </row>
    <row r="314" spans="1:24" s="225" customFormat="1" ht="15.75" hidden="1" customHeight="1">
      <c r="A314" s="687">
        <f t="shared" si="59"/>
        <v>227</v>
      </c>
      <c r="B314" s="919" t="s">
        <v>1129</v>
      </c>
      <c r="C314" s="226">
        <v>3410</v>
      </c>
      <c r="D314" s="132"/>
      <c r="E314" s="1074"/>
      <c r="F314" s="132"/>
      <c r="G314" s="132"/>
      <c r="H314" s="132"/>
      <c r="I314" s="132"/>
      <c r="J314" s="132"/>
      <c r="K314" s="132"/>
      <c r="L314" s="132"/>
      <c r="M314" s="132"/>
      <c r="N314" s="1074"/>
      <c r="O314" s="1074"/>
      <c r="P314" s="1074"/>
      <c r="Q314" s="1074"/>
      <c r="R314" s="699"/>
      <c r="S314" s="699"/>
      <c r="T314" s="699"/>
      <c r="U314" s="699"/>
      <c r="V314" s="699"/>
      <c r="W314" s="699"/>
      <c r="X314" s="699"/>
    </row>
    <row r="315" spans="1:24" s="225" customFormat="1" ht="15.75" hidden="1" customHeight="1">
      <c r="A315" s="687">
        <f t="shared" si="59"/>
        <v>228</v>
      </c>
      <c r="B315" s="919" t="s">
        <v>1130</v>
      </c>
      <c r="C315" s="226">
        <v>1750</v>
      </c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074"/>
      <c r="Q315" s="1074"/>
      <c r="R315" s="699"/>
      <c r="S315" s="699"/>
      <c r="T315" s="699"/>
      <c r="U315" s="699"/>
      <c r="V315" s="699"/>
      <c r="W315" s="699"/>
      <c r="X315" s="699"/>
    </row>
    <row r="316" spans="1:24" s="225" customFormat="1" ht="15.75" hidden="1" customHeight="1">
      <c r="A316" s="687">
        <f t="shared" si="59"/>
        <v>229</v>
      </c>
      <c r="B316" s="919" t="s">
        <v>1131</v>
      </c>
      <c r="C316" s="226">
        <v>1100</v>
      </c>
      <c r="D316" s="132"/>
      <c r="E316" s="132"/>
      <c r="F316" s="1074"/>
      <c r="G316" s="1074"/>
      <c r="H316" s="132"/>
      <c r="I316" s="132"/>
      <c r="J316" s="132"/>
      <c r="K316" s="132"/>
      <c r="L316" s="132"/>
      <c r="M316" s="132"/>
      <c r="N316" s="132"/>
      <c r="O316" s="132"/>
      <c r="P316" s="1074"/>
      <c r="Q316" s="1074"/>
      <c r="R316" s="699"/>
      <c r="S316" s="699"/>
      <c r="T316" s="699"/>
      <c r="U316" s="699"/>
      <c r="V316" s="699"/>
      <c r="W316" s="699"/>
      <c r="X316" s="699"/>
    </row>
    <row r="317" spans="1:24" s="225" customFormat="1" ht="15.75" hidden="1" customHeight="1">
      <c r="A317" s="56">
        <f t="shared" si="59"/>
        <v>230</v>
      </c>
      <c r="B317" s="919" t="s">
        <v>1132</v>
      </c>
      <c r="C317" s="226">
        <v>1750</v>
      </c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699"/>
      <c r="S317" s="699"/>
      <c r="T317" s="699"/>
      <c r="U317" s="699"/>
      <c r="V317" s="699"/>
      <c r="W317" s="699"/>
      <c r="X317" s="699"/>
    </row>
    <row r="318" spans="1:24" s="225" customFormat="1" ht="15.75" hidden="1" customHeight="1">
      <c r="A318" s="687">
        <f t="shared" si="59"/>
        <v>231</v>
      </c>
      <c r="B318" s="919" t="s">
        <v>1133</v>
      </c>
      <c r="C318" s="226">
        <v>1100</v>
      </c>
      <c r="D318" s="132"/>
      <c r="E318" s="132"/>
      <c r="F318" s="1074"/>
      <c r="G318" s="1074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699"/>
      <c r="S318" s="699"/>
      <c r="T318" s="699"/>
      <c r="U318" s="699"/>
      <c r="V318" s="699"/>
      <c r="W318" s="699"/>
      <c r="X318" s="699"/>
    </row>
    <row r="319" spans="1:24" s="225" customFormat="1" ht="15.75" hidden="1" customHeight="1">
      <c r="A319" s="687">
        <f t="shared" si="59"/>
        <v>232</v>
      </c>
      <c r="B319" s="919" t="s">
        <v>1134</v>
      </c>
      <c r="C319" s="282">
        <v>2900</v>
      </c>
      <c r="D319" s="132"/>
      <c r="E319" s="132"/>
      <c r="F319" s="1074"/>
      <c r="G319" s="1074"/>
      <c r="H319" s="1074"/>
      <c r="I319" s="1074"/>
      <c r="J319" s="132"/>
      <c r="K319" s="132"/>
      <c r="L319" s="132"/>
      <c r="M319" s="132"/>
      <c r="N319" s="132"/>
      <c r="O319" s="132"/>
      <c r="P319" s="1074"/>
      <c r="Q319" s="1074"/>
      <c r="R319" s="699"/>
      <c r="S319" s="699"/>
      <c r="T319" s="699"/>
      <c r="U319" s="699"/>
      <c r="V319" s="699"/>
      <c r="W319" s="699"/>
      <c r="X319" s="699"/>
    </row>
    <row r="320" spans="1:24" s="225" customFormat="1" ht="15.75" customHeight="1">
      <c r="A320" s="56">
        <f t="shared" si="59"/>
        <v>233</v>
      </c>
      <c r="B320" s="919" t="s">
        <v>1135</v>
      </c>
      <c r="C320" s="283">
        <v>800</v>
      </c>
      <c r="D320" s="132"/>
      <c r="E320" s="699"/>
      <c r="F320" s="699"/>
      <c r="G320" s="699"/>
      <c r="H320" s="699"/>
      <c r="I320" s="699"/>
      <c r="J320" s="699"/>
      <c r="K320" s="699"/>
      <c r="L320" s="699"/>
      <c r="M320" s="699"/>
      <c r="N320" s="699"/>
      <c r="O320" s="699"/>
      <c r="P320" s="699"/>
      <c r="Q320" s="699"/>
      <c r="R320" s="699"/>
      <c r="S320" s="699"/>
      <c r="T320" s="699"/>
      <c r="U320" s="699"/>
      <c r="V320" s="699"/>
      <c r="W320" s="699"/>
      <c r="X320" s="699"/>
    </row>
    <row r="321" spans="1:31" s="7" customFormat="1" ht="18" hidden="1" customHeight="1">
      <c r="A321" s="1475" t="s">
        <v>518</v>
      </c>
      <c r="B321" s="1475"/>
      <c r="C321" s="51">
        <f>SUM(C303:C303)</f>
        <v>2987765.9</v>
      </c>
      <c r="D321" s="51">
        <f>SUM(D303:D303)</f>
        <v>0</v>
      </c>
      <c r="E321" s="51">
        <f>SUM(E303:E303)</f>
        <v>0</v>
      </c>
      <c r="F321" s="51"/>
      <c r="G321" s="51"/>
      <c r="H321" s="51"/>
      <c r="I321" s="51"/>
      <c r="J321" s="51"/>
      <c r="K321" s="51"/>
      <c r="L321" s="51">
        <f>SUM(L303:L303)</f>
        <v>0</v>
      </c>
      <c r="M321" s="51">
        <f>SUM(M303:M303)</f>
        <v>2987765.9</v>
      </c>
      <c r="N321" s="51"/>
      <c r="O321" s="51"/>
      <c r="P321" s="51"/>
      <c r="Q321" s="51"/>
      <c r="R321" s="51"/>
      <c r="S321" s="51"/>
      <c r="T321" s="51"/>
      <c r="U321" s="51"/>
      <c r="V321" s="51"/>
      <c r="W321" s="51">
        <f>SUM(W303:W303)</f>
        <v>0</v>
      </c>
      <c r="X321" s="51">
        <f>SUM(X303:X303)</f>
        <v>0</v>
      </c>
      <c r="Y321" s="9"/>
      <c r="Z321" s="8"/>
      <c r="AA321" s="8"/>
      <c r="AB321" s="8"/>
      <c r="AC321" s="28"/>
      <c r="AE321" s="28"/>
    </row>
    <row r="322" spans="1:31" s="7" customFormat="1" ht="18" hidden="1" customHeight="1">
      <c r="A322" s="1479" t="s">
        <v>613</v>
      </c>
      <c r="B322" s="1479"/>
      <c r="C322" s="60">
        <f>+C271+C301+C321</f>
        <v>84667549.870000005</v>
      </c>
      <c r="D322" s="60">
        <f t="shared" ref="D322:X322" si="60">+D271+D301+D321</f>
        <v>40462535.120000005</v>
      </c>
      <c r="E322" s="60">
        <f t="shared" si="60"/>
        <v>3700629.8600000003</v>
      </c>
      <c r="F322" s="60">
        <f t="shared" si="60"/>
        <v>29124693.920000002</v>
      </c>
      <c r="G322" s="60">
        <f t="shared" si="60"/>
        <v>2138276.8200000003</v>
      </c>
      <c r="H322" s="60">
        <f t="shared" si="60"/>
        <v>3586844.8200000003</v>
      </c>
      <c r="I322" s="60">
        <f t="shared" si="60"/>
        <v>1912089.7000000002</v>
      </c>
      <c r="J322" s="60">
        <f t="shared" si="60"/>
        <v>0</v>
      </c>
      <c r="K322" s="60">
        <f t="shared" si="60"/>
        <v>0</v>
      </c>
      <c r="L322" s="60">
        <f t="shared" si="60"/>
        <v>0</v>
      </c>
      <c r="M322" s="60">
        <f t="shared" si="60"/>
        <v>10782685.310000001</v>
      </c>
      <c r="N322" s="60">
        <f t="shared" si="60"/>
        <v>0</v>
      </c>
      <c r="O322" s="60">
        <f t="shared" si="60"/>
        <v>0</v>
      </c>
      <c r="P322" s="60">
        <f t="shared" si="60"/>
        <v>0</v>
      </c>
      <c r="Q322" s="60">
        <f t="shared" si="60"/>
        <v>33361861.520000003</v>
      </c>
      <c r="R322" s="60">
        <f t="shared" si="60"/>
        <v>0</v>
      </c>
      <c r="S322" s="60">
        <f t="shared" si="60"/>
        <v>0</v>
      </c>
      <c r="T322" s="60">
        <f t="shared" si="60"/>
        <v>0</v>
      </c>
      <c r="U322" s="60">
        <f t="shared" si="60"/>
        <v>0</v>
      </c>
      <c r="V322" s="60">
        <f t="shared" si="60"/>
        <v>60467.92</v>
      </c>
      <c r="W322" s="60">
        <f t="shared" si="60"/>
        <v>0</v>
      </c>
      <c r="X322" s="60">
        <f t="shared" si="60"/>
        <v>0</v>
      </c>
      <c r="Y322" s="9"/>
      <c r="Z322" s="8"/>
      <c r="AA322" s="8"/>
      <c r="AB322" s="8"/>
      <c r="AC322" s="28"/>
    </row>
    <row r="323" spans="1:31" s="7" customFormat="1" ht="12.75" hidden="1" customHeight="1">
      <c r="A323" s="1487" t="s">
        <v>538</v>
      </c>
      <c r="B323" s="1487"/>
      <c r="C323" s="1487"/>
      <c r="D323" s="1487"/>
      <c r="E323" s="1487"/>
      <c r="F323" s="1487"/>
      <c r="G323" s="1487"/>
      <c r="H323" s="1487"/>
      <c r="I323" s="1487"/>
      <c r="J323" s="1487"/>
      <c r="K323" s="1487"/>
      <c r="L323" s="1487"/>
      <c r="M323" s="1487"/>
      <c r="N323" s="1487"/>
      <c r="O323" s="1487"/>
      <c r="P323" s="1487"/>
      <c r="Q323" s="1487"/>
      <c r="R323" s="1487"/>
      <c r="S323" s="1487"/>
      <c r="T323" s="1487"/>
      <c r="U323" s="1487"/>
      <c r="V323" s="1487"/>
      <c r="W323" s="1487"/>
      <c r="X323" s="1487"/>
      <c r="Y323" s="9"/>
      <c r="Z323" s="8"/>
      <c r="AB323" s="8"/>
      <c r="AC323" s="28"/>
    </row>
    <row r="324" spans="1:31" s="7" customFormat="1" ht="12.75" hidden="1" customHeight="1">
      <c r="A324" s="1539" t="s">
        <v>1138</v>
      </c>
      <c r="B324" s="1539"/>
      <c r="C324" s="1539"/>
      <c r="D324" s="1452"/>
      <c r="E324" s="1452"/>
      <c r="F324" s="1452"/>
      <c r="G324" s="1452"/>
      <c r="H324" s="1452"/>
      <c r="I324" s="1452"/>
      <c r="J324" s="1452"/>
      <c r="K324" s="1452"/>
      <c r="L324" s="1452"/>
      <c r="M324" s="1452"/>
      <c r="N324" s="1452"/>
      <c r="O324" s="1452"/>
      <c r="P324" s="1452"/>
      <c r="Q324" s="1452"/>
      <c r="R324" s="1452"/>
      <c r="S324" s="1452"/>
      <c r="T324" s="1452"/>
      <c r="U324" s="1452"/>
      <c r="V324" s="1452"/>
      <c r="W324" s="1452"/>
      <c r="X324" s="1452"/>
      <c r="Y324" s="9"/>
      <c r="Z324" s="8"/>
    </row>
    <row r="325" spans="1:31" s="22" customFormat="1" ht="18.75" hidden="1" customHeight="1">
      <c r="A325" s="688">
        <f>A320+1</f>
        <v>234</v>
      </c>
      <c r="B325" s="713" t="s">
        <v>1139</v>
      </c>
      <c r="C325" s="284"/>
      <c r="D325" s="285"/>
      <c r="E325" s="60"/>
      <c r="F325" s="60"/>
      <c r="G325" s="60"/>
      <c r="H325" s="60"/>
      <c r="I325" s="60"/>
      <c r="J325" s="60"/>
      <c r="K325" s="60"/>
      <c r="L325" s="333">
        <v>550</v>
      </c>
      <c r="M325" s="1076"/>
      <c r="N325" s="60"/>
      <c r="O325" s="60"/>
      <c r="P325" s="333">
        <v>1403</v>
      </c>
      <c r="Q325" s="1076"/>
      <c r="R325" s="60"/>
      <c r="S325" s="60"/>
      <c r="T325" s="60"/>
      <c r="U325" s="60"/>
      <c r="V325" s="60"/>
      <c r="W325" s="333" t="s">
        <v>1235</v>
      </c>
      <c r="X325" s="60"/>
      <c r="Y325" s="286" t="s">
        <v>1442</v>
      </c>
      <c r="Z325" s="23"/>
    </row>
    <row r="326" spans="1:31" s="7" customFormat="1" ht="19.5" hidden="1" customHeight="1">
      <c r="A326" s="688">
        <f>A325+1</f>
        <v>235</v>
      </c>
      <c r="B326" s="695" t="s">
        <v>1140</v>
      </c>
      <c r="C326" s="284"/>
      <c r="D326" s="285"/>
      <c r="E326" s="51"/>
      <c r="F326" s="51"/>
      <c r="G326" s="51"/>
      <c r="H326" s="51"/>
      <c r="I326" s="51"/>
      <c r="J326" s="55"/>
      <c r="K326" s="51"/>
      <c r="L326" s="333">
        <v>1025</v>
      </c>
      <c r="M326" s="333"/>
      <c r="N326" s="51"/>
      <c r="O326" s="51"/>
      <c r="P326" s="333">
        <v>3371</v>
      </c>
      <c r="Q326" s="333"/>
      <c r="R326" s="51"/>
      <c r="S326" s="51"/>
      <c r="T326" s="51"/>
      <c r="U326" s="51"/>
      <c r="V326" s="52"/>
      <c r="W326" s="333" t="s">
        <v>1235</v>
      </c>
      <c r="X326" s="52"/>
      <c r="Y326" s="286" t="s">
        <v>1442</v>
      </c>
      <c r="Z326" s="8"/>
    </row>
    <row r="327" spans="1:31" s="7" customFormat="1" ht="21" hidden="1" customHeight="1">
      <c r="A327" s="688">
        <f>A326+1</f>
        <v>236</v>
      </c>
      <c r="B327" s="695" t="s">
        <v>1141</v>
      </c>
      <c r="C327" s="284"/>
      <c r="D327" s="285"/>
      <c r="E327" s="51"/>
      <c r="F327" s="51"/>
      <c r="G327" s="51"/>
      <c r="H327" s="51"/>
      <c r="I327" s="51"/>
      <c r="J327" s="55"/>
      <c r="K327" s="51"/>
      <c r="L327" s="333">
        <v>1085</v>
      </c>
      <c r="M327" s="333"/>
      <c r="N327" s="51"/>
      <c r="O327" s="51"/>
      <c r="P327" s="333">
        <v>5914.2</v>
      </c>
      <c r="Q327" s="333"/>
      <c r="R327" s="51"/>
      <c r="S327" s="51"/>
      <c r="T327" s="51"/>
      <c r="U327" s="51"/>
      <c r="V327" s="52"/>
      <c r="W327" s="333" t="s">
        <v>1235</v>
      </c>
      <c r="X327" s="52"/>
      <c r="Y327" s="9" t="s">
        <v>1443</v>
      </c>
      <c r="Z327" s="8"/>
    </row>
    <row r="328" spans="1:31" s="7" customFormat="1" ht="21" hidden="1" customHeight="1">
      <c r="A328" s="688">
        <f>A327+1</f>
        <v>237</v>
      </c>
      <c r="B328" s="695" t="s">
        <v>1142</v>
      </c>
      <c r="C328" s="284"/>
      <c r="D328" s="285"/>
      <c r="E328" s="51"/>
      <c r="F328" s="51"/>
      <c r="G328" s="781"/>
      <c r="H328" s="51"/>
      <c r="I328" s="51"/>
      <c r="J328" s="782"/>
      <c r="K328" s="51"/>
      <c r="L328" s="333">
        <v>1795</v>
      </c>
      <c r="M328" s="333"/>
      <c r="N328" s="51"/>
      <c r="O328" s="51"/>
      <c r="P328" s="333">
        <v>8051</v>
      </c>
      <c r="Q328" s="333"/>
      <c r="R328" s="51"/>
      <c r="S328" s="51"/>
      <c r="T328" s="783"/>
      <c r="U328" s="51"/>
      <c r="V328" s="52"/>
      <c r="W328" s="51"/>
      <c r="X328" s="52"/>
      <c r="Y328" s="9"/>
      <c r="Z328" s="8"/>
      <c r="AA328" s="8"/>
      <c r="AB328" s="8"/>
      <c r="AD328" s="8"/>
    </row>
    <row r="329" spans="1:31" s="7" customFormat="1" ht="18" hidden="1" customHeight="1">
      <c r="A329" s="688">
        <f t="shared" ref="A329:A354" si="61">A328+1</f>
        <v>238</v>
      </c>
      <c r="B329" s="695" t="s">
        <v>1143</v>
      </c>
      <c r="C329" s="284"/>
      <c r="D329" s="285"/>
      <c r="E329" s="51"/>
      <c r="F329" s="51"/>
      <c r="G329" s="51"/>
      <c r="H329" s="51"/>
      <c r="I329" s="51"/>
      <c r="J329" s="55"/>
      <c r="K329" s="51"/>
      <c r="L329" s="333">
        <v>890</v>
      </c>
      <c r="M329" s="333"/>
      <c r="N329" s="51"/>
      <c r="O329" s="51"/>
      <c r="P329" s="333">
        <v>2975</v>
      </c>
      <c r="Q329" s="333"/>
      <c r="R329" s="51"/>
      <c r="S329" s="51"/>
      <c r="T329" s="51"/>
      <c r="U329" s="51"/>
      <c r="V329" s="52"/>
      <c r="W329" s="333" t="s">
        <v>1235</v>
      </c>
      <c r="X329" s="52"/>
      <c r="Y329" s="9" t="s">
        <v>1444</v>
      </c>
      <c r="Z329" s="8"/>
    </row>
    <row r="330" spans="1:31" s="7" customFormat="1" ht="21" hidden="1" customHeight="1">
      <c r="A330" s="688">
        <f t="shared" si="61"/>
        <v>239</v>
      </c>
      <c r="B330" s="695" t="s">
        <v>1144</v>
      </c>
      <c r="C330" s="284"/>
      <c r="D330" s="285"/>
      <c r="E330" s="51"/>
      <c r="F330" s="51"/>
      <c r="G330" s="781"/>
      <c r="H330" s="51"/>
      <c r="I330" s="51"/>
      <c r="J330" s="782"/>
      <c r="K330" s="51"/>
      <c r="L330" s="333">
        <v>1181</v>
      </c>
      <c r="M330" s="333"/>
      <c r="N330" s="51"/>
      <c r="O330" s="51"/>
      <c r="P330" s="333">
        <v>6198</v>
      </c>
      <c r="Q330" s="333"/>
      <c r="R330" s="51"/>
      <c r="S330" s="51"/>
      <c r="T330" s="783"/>
      <c r="U330" s="51"/>
      <c r="V330" s="52"/>
      <c r="W330" s="333" t="s">
        <v>1235</v>
      </c>
      <c r="X330" s="52"/>
      <c r="Y330" s="286" t="s">
        <v>1442</v>
      </c>
      <c r="Z330" s="8"/>
      <c r="AA330" s="8"/>
      <c r="AB330" s="8"/>
      <c r="AD330" s="8"/>
    </row>
    <row r="331" spans="1:31" s="7" customFormat="1" ht="21" hidden="1" customHeight="1">
      <c r="A331" s="688">
        <f t="shared" si="61"/>
        <v>240</v>
      </c>
      <c r="B331" s="695" t="s">
        <v>0</v>
      </c>
      <c r="C331" s="284"/>
      <c r="D331" s="285"/>
      <c r="E331" s="51"/>
      <c r="F331" s="51"/>
      <c r="G331" s="781"/>
      <c r="H331" s="51"/>
      <c r="I331" s="51"/>
      <c r="J331" s="782"/>
      <c r="K331" s="51"/>
      <c r="L331" s="333">
        <v>391</v>
      </c>
      <c r="M331" s="333"/>
      <c r="N331" s="51"/>
      <c r="O331" s="51"/>
      <c r="P331" s="333">
        <v>2304</v>
      </c>
      <c r="Q331" s="333"/>
      <c r="R331" s="51"/>
      <c r="S331" s="51"/>
      <c r="T331" s="783"/>
      <c r="U331" s="51"/>
      <c r="V331" s="52"/>
      <c r="W331" s="333" t="s">
        <v>1235</v>
      </c>
      <c r="X331" s="52"/>
      <c r="Y331" s="286" t="s">
        <v>1442</v>
      </c>
      <c r="Z331" s="8"/>
      <c r="AA331" s="8"/>
      <c r="AB331" s="8"/>
      <c r="AD331" s="8"/>
    </row>
    <row r="332" spans="1:31" s="7" customFormat="1" ht="20.25" hidden="1" customHeight="1">
      <c r="A332" s="688">
        <f t="shared" si="61"/>
        <v>241</v>
      </c>
      <c r="B332" s="695" t="s">
        <v>1</v>
      </c>
      <c r="C332" s="284"/>
      <c r="D332" s="285"/>
      <c r="E332" s="51"/>
      <c r="F332" s="51"/>
      <c r="G332" s="51"/>
      <c r="H332" s="51"/>
      <c r="I332" s="51"/>
      <c r="J332" s="55"/>
      <c r="K332" s="51"/>
      <c r="L332" s="333">
        <v>859</v>
      </c>
      <c r="M332" s="333"/>
      <c r="N332" s="51"/>
      <c r="O332" s="51"/>
      <c r="P332" s="333">
        <v>2353</v>
      </c>
      <c r="Q332" s="333"/>
      <c r="R332" s="51"/>
      <c r="S332" s="51"/>
      <c r="T332" s="51"/>
      <c r="U332" s="51"/>
      <c r="V332" s="52"/>
      <c r="W332" s="51"/>
      <c r="X332" s="52"/>
      <c r="Y332" s="9"/>
      <c r="Z332" s="8"/>
    </row>
    <row r="333" spans="1:31" s="7" customFormat="1" ht="21" hidden="1" customHeight="1">
      <c r="A333" s="688">
        <f t="shared" si="61"/>
        <v>242</v>
      </c>
      <c r="B333" s="695" t="s">
        <v>2</v>
      </c>
      <c r="C333" s="284"/>
      <c r="D333" s="285"/>
      <c r="E333" s="51"/>
      <c r="F333" s="51"/>
      <c r="G333" s="781"/>
      <c r="H333" s="51"/>
      <c r="I333" s="51"/>
      <c r="J333" s="782"/>
      <c r="K333" s="51"/>
      <c r="L333" s="333">
        <v>1474</v>
      </c>
      <c r="M333" s="333"/>
      <c r="N333" s="51"/>
      <c r="O333" s="51"/>
      <c r="P333" s="333">
        <v>1235</v>
      </c>
      <c r="Q333" s="333"/>
      <c r="R333" s="51"/>
      <c r="S333" s="51"/>
      <c r="T333" s="783"/>
      <c r="U333" s="51"/>
      <c r="V333" s="52"/>
      <c r="W333" s="333" t="s">
        <v>1235</v>
      </c>
      <c r="X333" s="52"/>
      <c r="Y333" s="286" t="s">
        <v>1442</v>
      </c>
      <c r="Z333" s="8"/>
      <c r="AA333" s="8"/>
      <c r="AB333" s="8"/>
      <c r="AD333" s="8"/>
    </row>
    <row r="334" spans="1:31" s="7" customFormat="1" ht="21" hidden="1" customHeight="1">
      <c r="A334" s="688">
        <f t="shared" si="61"/>
        <v>243</v>
      </c>
      <c r="B334" s="695" t="s">
        <v>3</v>
      </c>
      <c r="C334" s="284"/>
      <c r="D334" s="285"/>
      <c r="E334" s="51"/>
      <c r="F334" s="51"/>
      <c r="G334" s="781"/>
      <c r="H334" s="51"/>
      <c r="I334" s="51"/>
      <c r="J334" s="782"/>
      <c r="K334" s="51"/>
      <c r="L334" s="333">
        <v>1970</v>
      </c>
      <c r="M334" s="333"/>
      <c r="N334" s="51"/>
      <c r="O334" s="51"/>
      <c r="P334" s="333">
        <v>3510</v>
      </c>
      <c r="Q334" s="333"/>
      <c r="R334" s="51"/>
      <c r="S334" s="51"/>
      <c r="T334" s="783"/>
      <c r="U334" s="51"/>
      <c r="V334" s="52"/>
      <c r="W334" s="333" t="s">
        <v>1235</v>
      </c>
      <c r="X334" s="52"/>
      <c r="Y334" s="286" t="s">
        <v>1442</v>
      </c>
      <c r="Z334" s="8"/>
      <c r="AA334" s="8"/>
      <c r="AB334" s="8"/>
      <c r="AD334" s="8"/>
    </row>
    <row r="335" spans="1:31" s="7" customFormat="1" ht="21" hidden="1" customHeight="1">
      <c r="A335" s="688">
        <f t="shared" si="61"/>
        <v>244</v>
      </c>
      <c r="B335" s="695" t="s">
        <v>4</v>
      </c>
      <c r="C335" s="284"/>
      <c r="D335" s="285"/>
      <c r="E335" s="51"/>
      <c r="F335" s="51"/>
      <c r="G335" s="781"/>
      <c r="H335" s="51"/>
      <c r="I335" s="51"/>
      <c r="J335" s="782"/>
      <c r="K335" s="51"/>
      <c r="L335" s="333">
        <v>422</v>
      </c>
      <c r="M335" s="333"/>
      <c r="N335" s="51"/>
      <c r="O335" s="51"/>
      <c r="P335" s="333">
        <v>1132</v>
      </c>
      <c r="Q335" s="333"/>
      <c r="R335" s="51"/>
      <c r="S335" s="51"/>
      <c r="T335" s="783"/>
      <c r="U335" s="51"/>
      <c r="V335" s="52"/>
      <c r="W335" s="51"/>
      <c r="X335" s="52"/>
      <c r="Y335" s="9"/>
      <c r="Z335" s="8"/>
      <c r="AA335" s="8"/>
      <c r="AB335" s="8"/>
      <c r="AD335" s="8"/>
    </row>
    <row r="336" spans="1:31" s="7" customFormat="1" ht="21" hidden="1" customHeight="1">
      <c r="A336" s="688">
        <f t="shared" si="61"/>
        <v>245</v>
      </c>
      <c r="B336" s="695" t="s">
        <v>5</v>
      </c>
      <c r="C336" s="284"/>
      <c r="D336" s="285"/>
      <c r="E336" s="51"/>
      <c r="F336" s="51"/>
      <c r="G336" s="781"/>
      <c r="H336" s="51"/>
      <c r="I336" s="51"/>
      <c r="J336" s="55"/>
      <c r="K336" s="51"/>
      <c r="L336" s="1075">
        <v>872</v>
      </c>
      <c r="M336" s="1075"/>
      <c r="N336" s="784"/>
      <c r="O336" s="784"/>
      <c r="P336" s="1075">
        <v>1942</v>
      </c>
      <c r="Q336" s="333"/>
      <c r="R336" s="51"/>
      <c r="S336" s="51"/>
      <c r="T336" s="783"/>
      <c r="U336" s="51"/>
      <c r="V336" s="52"/>
      <c r="W336" s="51"/>
      <c r="X336" s="52"/>
      <c r="Y336" s="9"/>
      <c r="Z336" s="8"/>
      <c r="AA336" s="8"/>
      <c r="AB336" s="8"/>
      <c r="AD336" s="8"/>
    </row>
    <row r="337" spans="1:30" s="7" customFormat="1" ht="21" hidden="1" customHeight="1">
      <c r="A337" s="688">
        <f t="shared" si="61"/>
        <v>246</v>
      </c>
      <c r="B337" s="695" t="s">
        <v>6</v>
      </c>
      <c r="C337" s="284"/>
      <c r="D337" s="285"/>
      <c r="E337" s="51"/>
      <c r="F337" s="51"/>
      <c r="G337" s="781"/>
      <c r="H337" s="51"/>
      <c r="I337" s="51"/>
      <c r="J337" s="55"/>
      <c r="K337" s="51"/>
      <c r="L337" s="1075">
        <v>533</v>
      </c>
      <c r="M337" s="1075"/>
      <c r="N337" s="784"/>
      <c r="O337" s="784"/>
      <c r="P337" s="1075">
        <v>1306.5</v>
      </c>
      <c r="Q337" s="333"/>
      <c r="R337" s="51"/>
      <c r="S337" s="51"/>
      <c r="T337" s="783"/>
      <c r="U337" s="51"/>
      <c r="V337" s="52"/>
      <c r="W337" s="51"/>
      <c r="X337" s="52"/>
      <c r="Y337" s="9"/>
      <c r="Z337" s="8"/>
      <c r="AA337" s="8"/>
      <c r="AB337" s="8"/>
      <c r="AD337" s="8"/>
    </row>
    <row r="338" spans="1:30" s="295" customFormat="1" ht="23.25" hidden="1" customHeight="1">
      <c r="A338" s="688">
        <f t="shared" si="61"/>
        <v>247</v>
      </c>
      <c r="B338" s="713" t="s">
        <v>7</v>
      </c>
      <c r="C338" s="284"/>
      <c r="D338" s="285"/>
      <c r="E338" s="51"/>
      <c r="F338" s="785"/>
      <c r="G338" s="785"/>
      <c r="H338" s="785"/>
      <c r="I338" s="785"/>
      <c r="J338" s="51"/>
      <c r="K338" s="51"/>
      <c r="L338" s="333">
        <v>636</v>
      </c>
      <c r="M338" s="333"/>
      <c r="N338" s="51"/>
      <c r="O338" s="51"/>
      <c r="P338" s="333">
        <v>1330</v>
      </c>
      <c r="Q338" s="333"/>
      <c r="R338" s="51"/>
      <c r="S338" s="51"/>
      <c r="T338" s="51"/>
      <c r="U338" s="51"/>
      <c r="V338" s="785"/>
      <c r="W338" s="333" t="s">
        <v>1235</v>
      </c>
      <c r="X338" s="786"/>
      <c r="Y338" s="286" t="s">
        <v>1445</v>
      </c>
      <c r="Z338" s="294"/>
      <c r="AA338" s="294"/>
      <c r="AB338" s="294"/>
    </row>
    <row r="339" spans="1:30" s="295" customFormat="1" ht="24" hidden="1" customHeight="1">
      <c r="A339" s="688">
        <f t="shared" si="61"/>
        <v>248</v>
      </c>
      <c r="B339" s="713" t="s">
        <v>8</v>
      </c>
      <c r="C339" s="284"/>
      <c r="D339" s="285"/>
      <c r="E339" s="51"/>
      <c r="F339" s="785"/>
      <c r="G339" s="785"/>
      <c r="H339" s="785"/>
      <c r="I339" s="785"/>
      <c r="J339" s="51"/>
      <c r="K339" s="51"/>
      <c r="L339" s="333">
        <v>1605</v>
      </c>
      <c r="M339" s="333"/>
      <c r="N339" s="51"/>
      <c r="O339" s="51"/>
      <c r="P339" s="333">
        <v>4640</v>
      </c>
      <c r="Q339" s="333"/>
      <c r="R339" s="51"/>
      <c r="S339" s="51"/>
      <c r="T339" s="51"/>
      <c r="U339" s="51"/>
      <c r="V339" s="785"/>
      <c r="W339" s="333" t="s">
        <v>1235</v>
      </c>
      <c r="X339" s="786"/>
      <c r="Y339" s="286" t="s">
        <v>1446</v>
      </c>
      <c r="Z339" s="294"/>
      <c r="AA339" s="294"/>
      <c r="AB339" s="294"/>
    </row>
    <row r="340" spans="1:30" s="295" customFormat="1" ht="24" hidden="1" customHeight="1">
      <c r="A340" s="688">
        <f t="shared" si="61"/>
        <v>249</v>
      </c>
      <c r="B340" s="713" t="s">
        <v>9</v>
      </c>
      <c r="C340" s="284"/>
      <c r="D340" s="285"/>
      <c r="E340" s="51"/>
      <c r="F340" s="785"/>
      <c r="G340" s="785"/>
      <c r="H340" s="785"/>
      <c r="I340" s="785"/>
      <c r="J340" s="51"/>
      <c r="K340" s="51"/>
      <c r="L340" s="333">
        <v>2460</v>
      </c>
      <c r="M340" s="333"/>
      <c r="N340" s="51"/>
      <c r="O340" s="51"/>
      <c r="P340" s="333">
        <v>1500</v>
      </c>
      <c r="Q340" s="333"/>
      <c r="R340" s="51"/>
      <c r="S340" s="51"/>
      <c r="T340" s="51"/>
      <c r="U340" s="51"/>
      <c r="V340" s="785"/>
      <c r="W340" s="333" t="s">
        <v>1235</v>
      </c>
      <c r="X340" s="786"/>
      <c r="Y340" s="293" t="s">
        <v>1444</v>
      </c>
      <c r="Z340" s="294"/>
      <c r="AA340" s="294"/>
      <c r="AB340" s="294"/>
    </row>
    <row r="341" spans="1:30" s="295" customFormat="1" ht="26.25" hidden="1" customHeight="1">
      <c r="A341" s="688">
        <f t="shared" si="61"/>
        <v>250</v>
      </c>
      <c r="B341" s="713" t="s">
        <v>10</v>
      </c>
      <c r="C341" s="284"/>
      <c r="D341" s="285"/>
      <c r="E341" s="51"/>
      <c r="F341" s="785"/>
      <c r="G341" s="785"/>
      <c r="H341" s="785"/>
      <c r="I341" s="785"/>
      <c r="J341" s="51"/>
      <c r="K341" s="51"/>
      <c r="L341" s="333">
        <v>1611</v>
      </c>
      <c r="M341" s="333"/>
      <c r="N341" s="51"/>
      <c r="O341" s="51"/>
      <c r="P341" s="333">
        <v>4120</v>
      </c>
      <c r="Q341" s="333"/>
      <c r="R341" s="51"/>
      <c r="S341" s="51"/>
      <c r="T341" s="51"/>
      <c r="U341" s="51"/>
      <c r="V341" s="785"/>
      <c r="W341" s="333" t="s">
        <v>1235</v>
      </c>
      <c r="X341" s="786"/>
      <c r="Y341" s="286" t="s">
        <v>1445</v>
      </c>
      <c r="Z341" s="294"/>
      <c r="AA341" s="294"/>
      <c r="AB341" s="294"/>
    </row>
    <row r="342" spans="1:30" s="295" customFormat="1" ht="19.5" hidden="1" customHeight="1">
      <c r="A342" s="688">
        <f t="shared" si="61"/>
        <v>251</v>
      </c>
      <c r="B342" s="713" t="s">
        <v>11</v>
      </c>
      <c r="C342" s="284"/>
      <c r="D342" s="285"/>
      <c r="E342" s="51"/>
      <c r="F342" s="785"/>
      <c r="G342" s="785"/>
      <c r="H342" s="785"/>
      <c r="I342" s="785"/>
      <c r="J342" s="51"/>
      <c r="K342" s="51"/>
      <c r="L342" s="333">
        <v>446.46</v>
      </c>
      <c r="M342" s="333"/>
      <c r="N342" s="51"/>
      <c r="O342" s="51"/>
      <c r="P342" s="333">
        <v>1478</v>
      </c>
      <c r="Q342" s="333"/>
      <c r="R342" s="51"/>
      <c r="S342" s="51"/>
      <c r="T342" s="51"/>
      <c r="U342" s="51"/>
      <c r="V342" s="785"/>
      <c r="W342" s="333" t="s">
        <v>1235</v>
      </c>
      <c r="X342" s="786"/>
      <c r="Y342" s="286" t="s">
        <v>1445</v>
      </c>
      <c r="Z342" s="294"/>
      <c r="AA342" s="294"/>
      <c r="AB342" s="294"/>
    </row>
    <row r="343" spans="1:30" s="295" customFormat="1" ht="21.75" hidden="1" customHeight="1">
      <c r="A343" s="688">
        <f t="shared" si="61"/>
        <v>252</v>
      </c>
      <c r="B343" s="713" t="s">
        <v>12</v>
      </c>
      <c r="C343" s="284"/>
      <c r="D343" s="285"/>
      <c r="E343" s="51"/>
      <c r="F343" s="785"/>
      <c r="G343" s="785"/>
      <c r="H343" s="785"/>
      <c r="I343" s="785"/>
      <c r="J343" s="51"/>
      <c r="K343" s="51"/>
      <c r="L343" s="333">
        <v>523</v>
      </c>
      <c r="M343" s="333"/>
      <c r="N343" s="51"/>
      <c r="O343" s="51"/>
      <c r="P343" s="333">
        <v>1728</v>
      </c>
      <c r="Q343" s="333"/>
      <c r="R343" s="51"/>
      <c r="S343" s="51"/>
      <c r="T343" s="51"/>
      <c r="U343" s="51"/>
      <c r="V343" s="785"/>
      <c r="W343" s="333" t="s">
        <v>1235</v>
      </c>
      <c r="X343" s="786"/>
      <c r="Y343" s="286" t="s">
        <v>1445</v>
      </c>
      <c r="Z343" s="294"/>
      <c r="AA343" s="294"/>
      <c r="AB343" s="294"/>
    </row>
    <row r="344" spans="1:30" s="295" customFormat="1" ht="20.25" hidden="1" customHeight="1">
      <c r="A344" s="688">
        <f t="shared" si="61"/>
        <v>253</v>
      </c>
      <c r="B344" s="713" t="s">
        <v>13</v>
      </c>
      <c r="C344" s="284"/>
      <c r="D344" s="285"/>
      <c r="E344" s="51"/>
      <c r="F344" s="785"/>
      <c r="G344" s="785"/>
      <c r="H344" s="785"/>
      <c r="I344" s="785"/>
      <c r="J344" s="51"/>
      <c r="K344" s="51"/>
      <c r="L344" s="333">
        <v>1128</v>
      </c>
      <c r="M344" s="333"/>
      <c r="N344" s="51"/>
      <c r="O344" s="51"/>
      <c r="P344" s="333">
        <v>3510</v>
      </c>
      <c r="Q344" s="333"/>
      <c r="R344" s="51"/>
      <c r="S344" s="51"/>
      <c r="T344" s="51"/>
      <c r="U344" s="51"/>
      <c r="V344" s="785"/>
      <c r="W344" s="333" t="s">
        <v>1235</v>
      </c>
      <c r="X344" s="786"/>
      <c r="Y344" s="286" t="s">
        <v>1445</v>
      </c>
      <c r="Z344" s="294"/>
      <c r="AA344" s="294"/>
      <c r="AB344" s="294"/>
    </row>
    <row r="345" spans="1:30" s="295" customFormat="1" ht="23.25" hidden="1" customHeight="1">
      <c r="A345" s="688">
        <f t="shared" si="61"/>
        <v>254</v>
      </c>
      <c r="B345" s="713" t="s">
        <v>14</v>
      </c>
      <c r="C345" s="284"/>
      <c r="D345" s="285"/>
      <c r="E345" s="51"/>
      <c r="F345" s="785"/>
      <c r="G345" s="785"/>
      <c r="H345" s="785"/>
      <c r="I345" s="785"/>
      <c r="J345" s="51"/>
      <c r="K345" s="51"/>
      <c r="L345" s="333">
        <v>937</v>
      </c>
      <c r="M345" s="333"/>
      <c r="N345" s="51"/>
      <c r="O345" s="51"/>
      <c r="P345" s="333">
        <v>1327</v>
      </c>
      <c r="Q345" s="333"/>
      <c r="R345" s="51"/>
      <c r="S345" s="51"/>
      <c r="T345" s="51"/>
      <c r="U345" s="51"/>
      <c r="V345" s="785"/>
      <c r="W345" s="333" t="s">
        <v>1235</v>
      </c>
      <c r="X345" s="786"/>
      <c r="Y345" s="286" t="s">
        <v>1445</v>
      </c>
      <c r="Z345" s="294"/>
      <c r="AA345" s="294"/>
      <c r="AB345" s="294"/>
    </row>
    <row r="346" spans="1:30" s="295" customFormat="1" ht="17.25" hidden="1" customHeight="1">
      <c r="A346" s="688">
        <f t="shared" si="61"/>
        <v>255</v>
      </c>
      <c r="B346" s="713" t="s">
        <v>15</v>
      </c>
      <c r="C346" s="284"/>
      <c r="D346" s="285"/>
      <c r="E346" s="51"/>
      <c r="F346" s="785"/>
      <c r="G346" s="785"/>
      <c r="H346" s="785"/>
      <c r="I346" s="785"/>
      <c r="J346" s="51"/>
      <c r="K346" s="51"/>
      <c r="L346" s="333">
        <v>554</v>
      </c>
      <c r="M346" s="333"/>
      <c r="N346" s="51"/>
      <c r="O346" s="51"/>
      <c r="P346" s="333">
        <v>1401</v>
      </c>
      <c r="Q346" s="333"/>
      <c r="R346" s="51"/>
      <c r="S346" s="51"/>
      <c r="T346" s="51"/>
      <c r="U346" s="51"/>
      <c r="V346" s="785"/>
      <c r="W346" s="333" t="s">
        <v>1235</v>
      </c>
      <c r="X346" s="786"/>
      <c r="Y346" s="286" t="s">
        <v>1445</v>
      </c>
      <c r="Z346" s="294"/>
      <c r="AA346" s="294"/>
      <c r="AB346" s="294"/>
    </row>
    <row r="347" spans="1:30" s="295" customFormat="1" ht="17.25" hidden="1" customHeight="1">
      <c r="A347" s="688">
        <f t="shared" si="61"/>
        <v>256</v>
      </c>
      <c r="B347" s="713" t="s">
        <v>16</v>
      </c>
      <c r="C347" s="284"/>
      <c r="D347" s="285"/>
      <c r="E347" s="51"/>
      <c r="F347" s="785"/>
      <c r="G347" s="785"/>
      <c r="H347" s="785"/>
      <c r="I347" s="785"/>
      <c r="J347" s="51"/>
      <c r="K347" s="51"/>
      <c r="L347" s="333">
        <v>1057</v>
      </c>
      <c r="M347" s="333"/>
      <c r="N347" s="51"/>
      <c r="O347" s="51"/>
      <c r="P347" s="333">
        <v>2974.6</v>
      </c>
      <c r="Q347" s="333"/>
      <c r="R347" s="51"/>
      <c r="S347" s="51"/>
      <c r="T347" s="51"/>
      <c r="U347" s="51"/>
      <c r="V347" s="785"/>
      <c r="W347" s="333" t="s">
        <v>1235</v>
      </c>
      <c r="X347" s="786"/>
      <c r="Y347" s="293" t="s">
        <v>1447</v>
      </c>
      <c r="Z347" s="294"/>
      <c r="AA347" s="294"/>
      <c r="AB347" s="294"/>
    </row>
    <row r="348" spans="1:30" s="295" customFormat="1" ht="21.75" hidden="1" customHeight="1">
      <c r="A348" s="688">
        <f t="shared" si="61"/>
        <v>257</v>
      </c>
      <c r="B348" s="713" t="s">
        <v>17</v>
      </c>
      <c r="C348" s="284"/>
      <c r="D348" s="285"/>
      <c r="E348" s="51"/>
      <c r="F348" s="785"/>
      <c r="G348" s="785"/>
      <c r="H348" s="785"/>
      <c r="I348" s="785"/>
      <c r="J348" s="51"/>
      <c r="K348" s="51"/>
      <c r="L348" s="333">
        <v>2374</v>
      </c>
      <c r="M348" s="333"/>
      <c r="N348" s="51"/>
      <c r="O348" s="51"/>
      <c r="P348" s="333">
        <v>6867</v>
      </c>
      <c r="Q348" s="333"/>
      <c r="R348" s="51"/>
      <c r="S348" s="51"/>
      <c r="T348" s="51"/>
      <c r="U348" s="51"/>
      <c r="V348" s="785"/>
      <c r="W348" s="333" t="s">
        <v>1235</v>
      </c>
      <c r="X348" s="786"/>
      <c r="Y348" s="293" t="s">
        <v>1448</v>
      </c>
      <c r="Z348" s="294"/>
      <c r="AA348" s="294"/>
      <c r="AB348" s="294"/>
    </row>
    <row r="349" spans="1:30" s="295" customFormat="1" ht="21.75" hidden="1" customHeight="1">
      <c r="A349" s="688">
        <f t="shared" si="61"/>
        <v>258</v>
      </c>
      <c r="B349" s="711" t="s">
        <v>18</v>
      </c>
      <c r="C349" s="284"/>
      <c r="D349" s="285"/>
      <c r="E349" s="51"/>
      <c r="F349" s="785"/>
      <c r="G349" s="785"/>
      <c r="H349" s="785"/>
      <c r="I349" s="785"/>
      <c r="J349" s="51"/>
      <c r="K349" s="51"/>
      <c r="L349" s="333">
        <v>896</v>
      </c>
      <c r="M349" s="333"/>
      <c r="N349" s="51"/>
      <c r="O349" s="51"/>
      <c r="P349" s="333">
        <v>1793</v>
      </c>
      <c r="Q349" s="333"/>
      <c r="R349" s="51"/>
      <c r="S349" s="51"/>
      <c r="T349" s="51"/>
      <c r="U349" s="51"/>
      <c r="V349" s="52"/>
      <c r="W349" s="333" t="s">
        <v>1235</v>
      </c>
      <c r="X349" s="786"/>
      <c r="Y349" s="293" t="s">
        <v>1449</v>
      </c>
      <c r="Z349" s="294"/>
      <c r="AA349" s="294"/>
      <c r="AB349" s="294"/>
    </row>
    <row r="350" spans="1:30" s="295" customFormat="1" ht="24" hidden="1" customHeight="1">
      <c r="A350" s="688">
        <f t="shared" si="61"/>
        <v>259</v>
      </c>
      <c r="B350" s="713" t="s">
        <v>19</v>
      </c>
      <c r="C350" s="284"/>
      <c r="D350" s="285"/>
      <c r="E350" s="51"/>
      <c r="F350" s="785"/>
      <c r="G350" s="785"/>
      <c r="H350" s="785"/>
      <c r="I350" s="785"/>
      <c r="J350" s="51"/>
      <c r="K350" s="51"/>
      <c r="L350" s="333">
        <v>1900</v>
      </c>
      <c r="M350" s="333"/>
      <c r="N350" s="51"/>
      <c r="O350" s="51"/>
      <c r="P350" s="333">
        <v>4752</v>
      </c>
      <c r="Q350" s="333"/>
      <c r="R350" s="51"/>
      <c r="S350" s="51"/>
      <c r="T350" s="51"/>
      <c r="U350" s="51"/>
      <c r="V350" s="785"/>
      <c r="W350" s="333" t="s">
        <v>1235</v>
      </c>
      <c r="X350" s="786"/>
      <c r="Y350" s="293" t="s">
        <v>1450</v>
      </c>
      <c r="Z350" s="294"/>
      <c r="AA350" s="294"/>
      <c r="AB350" s="294"/>
    </row>
    <row r="351" spans="1:30" s="295" customFormat="1" ht="24" hidden="1" customHeight="1">
      <c r="A351" s="688">
        <f t="shared" si="61"/>
        <v>260</v>
      </c>
      <c r="B351" s="713" t="s">
        <v>20</v>
      </c>
      <c r="C351" s="284"/>
      <c r="D351" s="285"/>
      <c r="E351" s="51"/>
      <c r="F351" s="785"/>
      <c r="G351" s="787"/>
      <c r="H351" s="785"/>
      <c r="I351" s="785"/>
      <c r="J351" s="51"/>
      <c r="K351" s="51"/>
      <c r="L351" s="333">
        <v>1777.09</v>
      </c>
      <c r="M351" s="333"/>
      <c r="N351" s="51"/>
      <c r="O351" s="51"/>
      <c r="P351" s="333">
        <v>5800</v>
      </c>
      <c r="Q351" s="333"/>
      <c r="R351" s="51"/>
      <c r="S351" s="51"/>
      <c r="T351" s="783"/>
      <c r="U351" s="51"/>
      <c r="V351" s="785"/>
      <c r="W351" s="333" t="s">
        <v>1235</v>
      </c>
      <c r="X351" s="786"/>
      <c r="Y351" s="293" t="s">
        <v>1447</v>
      </c>
      <c r="Z351" s="294"/>
      <c r="AA351" s="294"/>
      <c r="AB351" s="294"/>
    </row>
    <row r="352" spans="1:30" s="295" customFormat="1" ht="24" hidden="1" customHeight="1">
      <c r="A352" s="688">
        <f t="shared" si="61"/>
        <v>261</v>
      </c>
      <c r="B352" s="713" t="s">
        <v>21</v>
      </c>
      <c r="C352" s="284"/>
      <c r="D352" s="285"/>
      <c r="E352" s="51"/>
      <c r="F352" s="785"/>
      <c r="G352" s="787"/>
      <c r="H352" s="785"/>
      <c r="I352" s="785"/>
      <c r="J352" s="51"/>
      <c r="K352" s="51"/>
      <c r="L352" s="333">
        <v>820</v>
      </c>
      <c r="M352" s="333"/>
      <c r="N352" s="51"/>
      <c r="O352" s="51"/>
      <c r="P352" s="333">
        <v>1830</v>
      </c>
      <c r="Q352" s="333"/>
      <c r="R352" s="51"/>
      <c r="S352" s="51"/>
      <c r="T352" s="783"/>
      <c r="U352" s="51"/>
      <c r="V352" s="785"/>
      <c r="W352" s="333" t="s">
        <v>1235</v>
      </c>
      <c r="X352" s="786"/>
      <c r="Y352" s="293" t="s">
        <v>1447</v>
      </c>
      <c r="Z352" s="294"/>
      <c r="AA352" s="294"/>
      <c r="AB352" s="294"/>
    </row>
    <row r="353" spans="1:30" s="7" customFormat="1" ht="21" hidden="1" customHeight="1">
      <c r="A353" s="688">
        <f t="shared" si="61"/>
        <v>262</v>
      </c>
      <c r="B353" s="695" t="s">
        <v>22</v>
      </c>
      <c r="C353" s="284"/>
      <c r="D353" s="285"/>
      <c r="E353" s="51"/>
      <c r="F353" s="51"/>
      <c r="G353" s="781"/>
      <c r="H353" s="51"/>
      <c r="I353" s="51"/>
      <c r="J353" s="55"/>
      <c r="K353" s="51"/>
      <c r="L353" s="1075">
        <v>670</v>
      </c>
      <c r="M353" s="1075"/>
      <c r="N353" s="784"/>
      <c r="O353" s="784"/>
      <c r="P353" s="1075">
        <v>768.7</v>
      </c>
      <c r="Q353" s="333"/>
      <c r="R353" s="51"/>
      <c r="S353" s="51"/>
      <c r="T353" s="783"/>
      <c r="U353" s="51"/>
      <c r="V353" s="52"/>
      <c r="W353" s="333" t="s">
        <v>1235</v>
      </c>
      <c r="X353" s="52"/>
      <c r="Y353" s="293" t="s">
        <v>1451</v>
      </c>
      <c r="Z353" s="8"/>
      <c r="AA353" s="8"/>
      <c r="AB353" s="8"/>
      <c r="AD353" s="8"/>
    </row>
    <row r="354" spans="1:30" s="7" customFormat="1" ht="21" customHeight="1">
      <c r="A354" s="55">
        <f t="shared" si="61"/>
        <v>263</v>
      </c>
      <c r="B354" s="695" t="s">
        <v>1152</v>
      </c>
      <c r="C354" s="284"/>
      <c r="D354" s="285"/>
      <c r="E354" s="51"/>
      <c r="F354" s="51"/>
      <c r="G354" s="781"/>
      <c r="H354" s="51"/>
      <c r="I354" s="51"/>
      <c r="J354" s="55"/>
      <c r="K354" s="51"/>
      <c r="L354" s="784"/>
      <c r="M354" s="784"/>
      <c r="N354" s="784"/>
      <c r="O354" s="784"/>
      <c r="P354" s="784"/>
      <c r="Q354" s="51"/>
      <c r="R354" s="51"/>
      <c r="S354" s="51"/>
      <c r="T354" s="783"/>
      <c r="U354" s="51"/>
      <c r="V354" s="52"/>
      <c r="W354" s="52"/>
      <c r="X354" s="52"/>
      <c r="Y354" s="9"/>
      <c r="Z354" s="8"/>
      <c r="AA354" s="8"/>
      <c r="AB354" s="8"/>
      <c r="AD354" s="8"/>
    </row>
    <row r="355" spans="1:30" s="7" customFormat="1" ht="17.25" hidden="1" customHeight="1">
      <c r="A355" s="1482" t="s">
        <v>518</v>
      </c>
      <c r="B355" s="1482"/>
      <c r="C355" s="284"/>
      <c r="D355" s="284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9"/>
      <c r="Z355" s="8"/>
      <c r="AA355" s="8"/>
      <c r="AB355" s="8"/>
    </row>
    <row r="356" spans="1:30" s="22" customFormat="1" ht="15" customHeight="1">
      <c r="A356" s="1479" t="s">
        <v>539</v>
      </c>
      <c r="B356" s="1479"/>
      <c r="C356" s="1537"/>
      <c r="D356" s="1452"/>
      <c r="E356" s="1516"/>
      <c r="F356" s="1516"/>
      <c r="G356" s="1516"/>
      <c r="H356" s="1516"/>
      <c r="I356" s="1516"/>
      <c r="J356" s="1516"/>
      <c r="K356" s="1516"/>
      <c r="L356" s="1516"/>
      <c r="M356" s="1516"/>
      <c r="N356" s="1516"/>
      <c r="O356" s="1516"/>
      <c r="P356" s="1516"/>
      <c r="Q356" s="1516"/>
      <c r="R356" s="1516"/>
      <c r="S356" s="1516"/>
      <c r="T356" s="1516"/>
      <c r="U356" s="1516"/>
      <c r="V356" s="1516"/>
      <c r="W356" s="1516"/>
      <c r="X356" s="1516"/>
      <c r="Y356" s="24"/>
      <c r="Z356" s="23"/>
      <c r="AB356" s="8"/>
      <c r="AC356" s="27"/>
    </row>
    <row r="357" spans="1:30" s="7" customFormat="1" ht="15" hidden="1" customHeight="1">
      <c r="A357" s="55">
        <f>A354+1</f>
        <v>264</v>
      </c>
      <c r="B357" s="695" t="s">
        <v>748</v>
      </c>
      <c r="C357" s="52">
        <f t="shared" ref="C357:C362" si="62">D357+K357+M357+O357+Q357+S357+U357+V357+W357+X357</f>
        <v>421092.44</v>
      </c>
      <c r="D357" s="52">
        <f t="shared" ref="D357:D362" si="63">SUM(E357:I357)</f>
        <v>421092.44</v>
      </c>
      <c r="E357" s="51">
        <v>421092.44</v>
      </c>
      <c r="F357" s="51"/>
      <c r="G357" s="51"/>
      <c r="H357" s="51"/>
      <c r="I357" s="51"/>
      <c r="J357" s="51"/>
      <c r="K357" s="51"/>
      <c r="L357" s="52"/>
      <c r="M357" s="52"/>
      <c r="N357" s="52"/>
      <c r="O357" s="51"/>
      <c r="P357" s="52"/>
      <c r="Q357" s="51"/>
      <c r="R357" s="51"/>
      <c r="S357" s="51"/>
      <c r="T357" s="51"/>
      <c r="U357" s="51"/>
      <c r="V357" s="52"/>
      <c r="W357" s="52"/>
      <c r="X357" s="52"/>
      <c r="Y357" s="9"/>
      <c r="Z357" s="8"/>
      <c r="AB357" s="8"/>
      <c r="AC357" s="28"/>
    </row>
    <row r="358" spans="1:30" s="7" customFormat="1" ht="15" hidden="1" customHeight="1">
      <c r="A358" s="55">
        <f t="shared" ref="A358:A383" si="64">A357+1</f>
        <v>265</v>
      </c>
      <c r="B358" s="695" t="s">
        <v>749</v>
      </c>
      <c r="C358" s="52">
        <f t="shared" si="62"/>
        <v>10690054.24</v>
      </c>
      <c r="D358" s="52">
        <f t="shared" si="63"/>
        <v>0</v>
      </c>
      <c r="E358" s="51"/>
      <c r="F358" s="51"/>
      <c r="G358" s="51"/>
      <c r="H358" s="51"/>
      <c r="I358" s="51"/>
      <c r="J358" s="51"/>
      <c r="K358" s="51"/>
      <c r="L358" s="52"/>
      <c r="M358" s="51"/>
      <c r="N358" s="52"/>
      <c r="O358" s="51">
        <v>10690054.24</v>
      </c>
      <c r="P358" s="52"/>
      <c r="Q358" s="51"/>
      <c r="R358" s="51"/>
      <c r="S358" s="51"/>
      <c r="T358" s="51"/>
      <c r="U358" s="51"/>
      <c r="V358" s="52"/>
      <c r="W358" s="51"/>
      <c r="X358" s="51"/>
      <c r="Y358" s="9"/>
      <c r="Z358" s="8"/>
      <c r="AB358" s="8"/>
      <c r="AC358" s="28"/>
    </row>
    <row r="359" spans="1:30" s="7" customFormat="1" ht="15" hidden="1" customHeight="1">
      <c r="A359" s="55">
        <f t="shared" si="64"/>
        <v>266</v>
      </c>
      <c r="B359" s="695" t="s">
        <v>750</v>
      </c>
      <c r="C359" s="52">
        <f t="shared" si="62"/>
        <v>428804.92</v>
      </c>
      <c r="D359" s="52">
        <f t="shared" si="63"/>
        <v>428804.92</v>
      </c>
      <c r="E359" s="51">
        <v>428804.92</v>
      </c>
      <c r="F359" s="51"/>
      <c r="G359" s="51"/>
      <c r="H359" s="51"/>
      <c r="I359" s="51"/>
      <c r="J359" s="51"/>
      <c r="K359" s="51"/>
      <c r="L359" s="52"/>
      <c r="M359" s="51"/>
      <c r="N359" s="52"/>
      <c r="O359" s="51"/>
      <c r="P359" s="52"/>
      <c r="Q359" s="51"/>
      <c r="R359" s="51"/>
      <c r="S359" s="51"/>
      <c r="T359" s="51"/>
      <c r="U359" s="51"/>
      <c r="V359" s="52"/>
      <c r="W359" s="51"/>
      <c r="X359" s="51"/>
      <c r="Y359" s="9"/>
      <c r="Z359" s="8"/>
      <c r="AB359" s="8"/>
      <c r="AC359" s="28"/>
    </row>
    <row r="360" spans="1:30" s="7" customFormat="1" ht="15" hidden="1" customHeight="1">
      <c r="A360" s="55">
        <f t="shared" si="64"/>
        <v>267</v>
      </c>
      <c r="B360" s="695" t="s">
        <v>751</v>
      </c>
      <c r="C360" s="52">
        <f t="shared" si="62"/>
        <v>10264397.560000001</v>
      </c>
      <c r="D360" s="52">
        <f t="shared" si="63"/>
        <v>0</v>
      </c>
      <c r="E360" s="51"/>
      <c r="F360" s="51"/>
      <c r="G360" s="51"/>
      <c r="H360" s="51"/>
      <c r="I360" s="51"/>
      <c r="J360" s="51"/>
      <c r="K360" s="51"/>
      <c r="L360" s="52"/>
      <c r="M360" s="51"/>
      <c r="N360" s="52"/>
      <c r="O360" s="51"/>
      <c r="P360" s="52"/>
      <c r="Q360" s="51">
        <v>10264397.560000001</v>
      </c>
      <c r="R360" s="51"/>
      <c r="S360" s="51"/>
      <c r="T360" s="51"/>
      <c r="U360" s="51"/>
      <c r="V360" s="52"/>
      <c r="W360" s="52"/>
      <c r="X360" s="52"/>
      <c r="Y360" s="9"/>
      <c r="Z360" s="8"/>
      <c r="AB360" s="8"/>
      <c r="AC360" s="28"/>
    </row>
    <row r="361" spans="1:30" s="7" customFormat="1" ht="15" hidden="1" customHeight="1">
      <c r="A361" s="55">
        <f t="shared" si="64"/>
        <v>268</v>
      </c>
      <c r="B361" s="695" t="s">
        <v>752</v>
      </c>
      <c r="C361" s="52">
        <f t="shared" si="62"/>
        <v>7146921.3399999999</v>
      </c>
      <c r="D361" s="52">
        <f t="shared" si="63"/>
        <v>793695.14</v>
      </c>
      <c r="E361" s="51">
        <v>793695.14</v>
      </c>
      <c r="F361" s="51"/>
      <c r="G361" s="51"/>
      <c r="H361" s="51"/>
      <c r="I361" s="51"/>
      <c r="J361" s="51"/>
      <c r="K361" s="51"/>
      <c r="L361" s="52"/>
      <c r="M361" s="51"/>
      <c r="N361" s="52"/>
      <c r="O361" s="51"/>
      <c r="P361" s="52"/>
      <c r="Q361" s="51">
        <v>6353226.2000000002</v>
      </c>
      <c r="R361" s="51"/>
      <c r="S361" s="52"/>
      <c r="T361" s="51"/>
      <c r="U361" s="51"/>
      <c r="V361" s="52"/>
      <c r="W361" s="52"/>
      <c r="X361" s="52"/>
      <c r="Y361" s="9"/>
      <c r="Z361" s="8"/>
      <c r="AB361" s="8"/>
      <c r="AC361" s="28"/>
    </row>
    <row r="362" spans="1:30" s="7" customFormat="1" ht="15" hidden="1" customHeight="1">
      <c r="A362" s="55">
        <f t="shared" si="64"/>
        <v>269</v>
      </c>
      <c r="B362" s="695" t="s">
        <v>756</v>
      </c>
      <c r="C362" s="52">
        <f t="shared" si="62"/>
        <v>22051334.960000001</v>
      </c>
      <c r="D362" s="52">
        <f t="shared" si="63"/>
        <v>0</v>
      </c>
      <c r="E362" s="51"/>
      <c r="F362" s="51"/>
      <c r="G362" s="51"/>
      <c r="H362" s="51"/>
      <c r="I362" s="51"/>
      <c r="J362" s="51"/>
      <c r="K362" s="51"/>
      <c r="L362" s="52"/>
      <c r="M362" s="51">
        <v>1879107.52</v>
      </c>
      <c r="N362" s="51"/>
      <c r="O362" s="51">
        <v>10011643.92</v>
      </c>
      <c r="P362" s="51"/>
      <c r="Q362" s="51">
        <v>10160583.52</v>
      </c>
      <c r="R362" s="51"/>
      <c r="S362" s="51"/>
      <c r="T362" s="51"/>
      <c r="U362" s="51"/>
      <c r="V362" s="52"/>
      <c r="W362" s="52"/>
      <c r="X362" s="52"/>
      <c r="Y362" s="9"/>
      <c r="Z362" s="8"/>
      <c r="AB362" s="8"/>
      <c r="AC362" s="28"/>
    </row>
    <row r="363" spans="1:30" s="7" customFormat="1" ht="12.75" customHeight="1">
      <c r="A363" s="55">
        <f t="shared" si="64"/>
        <v>270</v>
      </c>
      <c r="B363" s="695" t="s">
        <v>35</v>
      </c>
      <c r="C363" s="284"/>
      <c r="D363" s="285"/>
      <c r="E363" s="51"/>
      <c r="F363" s="51" t="s">
        <v>23</v>
      </c>
      <c r="G363" s="51"/>
      <c r="H363" s="51"/>
      <c r="I363" s="51"/>
      <c r="J363" s="51"/>
      <c r="K363" s="51"/>
      <c r="L363" s="52"/>
      <c r="M363" s="51"/>
      <c r="N363" s="51"/>
      <c r="O363" s="51"/>
      <c r="P363" s="52"/>
      <c r="Q363" s="51"/>
      <c r="R363" s="52"/>
      <c r="S363" s="51"/>
      <c r="T363" s="51"/>
      <c r="U363" s="51"/>
      <c r="V363" s="51"/>
      <c r="W363" s="51"/>
      <c r="X363" s="52"/>
      <c r="Y363" s="285" t="s">
        <v>896</v>
      </c>
      <c r="Z363" s="285" t="s">
        <v>24</v>
      </c>
      <c r="AA363" s="9"/>
      <c r="AB363" s="8"/>
    </row>
    <row r="364" spans="1:30" s="7" customFormat="1" ht="12.75" customHeight="1">
      <c r="A364" s="55">
        <f t="shared" si="64"/>
        <v>271</v>
      </c>
      <c r="B364" s="695" t="s">
        <v>36</v>
      </c>
      <c r="C364" s="284"/>
      <c r="D364" s="285"/>
      <c r="E364" s="51"/>
      <c r="F364" s="51"/>
      <c r="G364" s="51"/>
      <c r="H364" s="51"/>
      <c r="I364" s="51"/>
      <c r="J364" s="51"/>
      <c r="K364" s="51"/>
      <c r="L364" s="52"/>
      <c r="M364" s="51"/>
      <c r="N364" s="51"/>
      <c r="O364" s="51" t="s">
        <v>23</v>
      </c>
      <c r="P364" s="52"/>
      <c r="Q364" s="51"/>
      <c r="R364" s="52" t="s">
        <v>23</v>
      </c>
      <c r="S364" s="51" t="s">
        <v>23</v>
      </c>
      <c r="T364" s="51"/>
      <c r="U364" s="51"/>
      <c r="V364" s="51"/>
      <c r="W364" s="51"/>
      <c r="X364" s="52"/>
      <c r="Y364" s="284"/>
      <c r="Z364" s="284"/>
      <c r="AA364" s="9"/>
      <c r="AB364" s="8"/>
    </row>
    <row r="365" spans="1:30" s="7" customFormat="1" ht="12.75" customHeight="1">
      <c r="A365" s="55">
        <f t="shared" si="64"/>
        <v>272</v>
      </c>
      <c r="B365" s="695" t="s">
        <v>34</v>
      </c>
      <c r="C365" s="284"/>
      <c r="D365" s="285"/>
      <c r="E365" s="51"/>
      <c r="F365" s="51"/>
      <c r="G365" s="51"/>
      <c r="H365" s="51"/>
      <c r="I365" s="51" t="s">
        <v>23</v>
      </c>
      <c r="J365" s="51"/>
      <c r="K365" s="51"/>
      <c r="L365" s="52"/>
      <c r="M365" s="51"/>
      <c r="N365" s="51"/>
      <c r="O365" s="51"/>
      <c r="P365" s="52"/>
      <c r="Q365" s="51"/>
      <c r="R365" s="52"/>
      <c r="S365" s="51"/>
      <c r="T365" s="51"/>
      <c r="U365" s="52"/>
      <c r="V365" s="51"/>
      <c r="W365" s="51"/>
      <c r="X365" s="52"/>
      <c r="Y365" s="284"/>
      <c r="Z365" s="284"/>
      <c r="AA365" s="9"/>
      <c r="AB365" s="8"/>
    </row>
    <row r="366" spans="1:30" s="7" customFormat="1" ht="12.75" customHeight="1">
      <c r="A366" s="55">
        <f t="shared" si="64"/>
        <v>273</v>
      </c>
      <c r="B366" s="695" t="s">
        <v>37</v>
      </c>
      <c r="C366" s="284"/>
      <c r="D366" s="285"/>
      <c r="E366" s="51"/>
      <c r="F366" s="51"/>
      <c r="G366" s="51"/>
      <c r="H366" s="51"/>
      <c r="I366" s="51"/>
      <c r="J366" s="51"/>
      <c r="K366" s="51"/>
      <c r="L366" s="52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2"/>
      <c r="Y366" s="284" t="s">
        <v>896</v>
      </c>
      <c r="Z366" s="284"/>
      <c r="AA366" s="9"/>
      <c r="AB366" s="8"/>
    </row>
    <row r="367" spans="1:30" s="7" customFormat="1" ht="12.75" customHeight="1">
      <c r="A367" s="55">
        <f t="shared" si="64"/>
        <v>274</v>
      </c>
      <c r="B367" s="695" t="s">
        <v>25</v>
      </c>
      <c r="C367" s="284"/>
      <c r="D367" s="285"/>
      <c r="E367" s="51"/>
      <c r="F367" s="51"/>
      <c r="G367" s="51"/>
      <c r="H367" s="51"/>
      <c r="I367" s="51"/>
      <c r="J367" s="51"/>
      <c r="K367" s="51"/>
      <c r="L367" s="52"/>
      <c r="M367" s="51"/>
      <c r="N367" s="51"/>
      <c r="O367" s="51"/>
      <c r="P367" s="52"/>
      <c r="Q367" s="51"/>
      <c r="R367" s="52"/>
      <c r="S367" s="51"/>
      <c r="T367" s="51"/>
      <c r="U367" s="51"/>
      <c r="V367" s="51"/>
      <c r="W367" s="51"/>
      <c r="X367" s="52"/>
      <c r="Y367" s="284" t="s">
        <v>896</v>
      </c>
      <c r="Z367" s="284" t="s">
        <v>24</v>
      </c>
      <c r="AA367" s="9"/>
      <c r="AB367" s="8"/>
    </row>
    <row r="368" spans="1:30" s="7" customFormat="1">
      <c r="A368" s="55">
        <f t="shared" si="64"/>
        <v>275</v>
      </c>
      <c r="B368" s="695" t="s">
        <v>26</v>
      </c>
      <c r="C368" s="284"/>
      <c r="D368" s="285"/>
      <c r="E368" s="51"/>
      <c r="F368" s="51"/>
      <c r="G368" s="51"/>
      <c r="H368" s="51"/>
      <c r="I368" s="51"/>
      <c r="J368" s="51"/>
      <c r="K368" s="51"/>
      <c r="L368" s="52"/>
      <c r="M368" s="51"/>
      <c r="N368" s="51"/>
      <c r="O368" s="51" t="s">
        <v>23</v>
      </c>
      <c r="P368" s="52"/>
      <c r="Q368" s="51"/>
      <c r="R368" s="52" t="s">
        <v>23</v>
      </c>
      <c r="S368" s="52" t="s">
        <v>23</v>
      </c>
      <c r="T368" s="51"/>
      <c r="U368" s="51"/>
      <c r="V368" s="51"/>
      <c r="W368" s="51"/>
      <c r="X368" s="52"/>
      <c r="Y368" s="284" t="s">
        <v>896</v>
      </c>
      <c r="Z368" s="284" t="s">
        <v>24</v>
      </c>
      <c r="AA368" s="9"/>
      <c r="AB368" s="8"/>
      <c r="AC368" s="8"/>
      <c r="AD368" s="8"/>
    </row>
    <row r="369" spans="1:31" s="22" customFormat="1" ht="12.75" customHeight="1">
      <c r="A369" s="55">
        <f t="shared" si="64"/>
        <v>276</v>
      </c>
      <c r="B369" s="695" t="s">
        <v>27</v>
      </c>
      <c r="C369" s="284"/>
      <c r="D369" s="285"/>
      <c r="E369" s="60"/>
      <c r="F369" s="60"/>
      <c r="G369" s="60"/>
      <c r="H369" s="60"/>
      <c r="I369" s="60"/>
      <c r="J369" s="60"/>
      <c r="K369" s="60"/>
      <c r="L369" s="51"/>
      <c r="M369" s="51"/>
      <c r="N369" s="51"/>
      <c r="O369" s="51"/>
      <c r="P369" s="60"/>
      <c r="Q369" s="60"/>
      <c r="R369" s="60"/>
      <c r="S369" s="60"/>
      <c r="T369" s="60"/>
      <c r="U369" s="60"/>
      <c r="V369" s="60"/>
      <c r="W369" s="60"/>
      <c r="X369" s="60"/>
      <c r="Y369" s="285" t="s">
        <v>896</v>
      </c>
      <c r="Z369" s="658" t="s">
        <v>24</v>
      </c>
      <c r="AA369" s="24"/>
      <c r="AB369" s="23"/>
    </row>
    <row r="370" spans="1:31" s="22" customFormat="1" ht="12.75" customHeight="1">
      <c r="A370" s="55">
        <f t="shared" si="64"/>
        <v>277</v>
      </c>
      <c r="B370" s="695" t="s">
        <v>28</v>
      </c>
      <c r="C370" s="284"/>
      <c r="D370" s="285"/>
      <c r="E370" s="60"/>
      <c r="F370" s="60"/>
      <c r="G370" s="60"/>
      <c r="H370" s="60"/>
      <c r="I370" s="60"/>
      <c r="J370" s="60"/>
      <c r="K370" s="60"/>
      <c r="L370" s="51"/>
      <c r="M370" s="51"/>
      <c r="N370" s="51"/>
      <c r="O370" s="51" t="s">
        <v>23</v>
      </c>
      <c r="P370" s="60"/>
      <c r="Q370" s="60"/>
      <c r="R370" s="60" t="s">
        <v>23</v>
      </c>
      <c r="S370" s="60" t="s">
        <v>23</v>
      </c>
      <c r="T370" s="60"/>
      <c r="U370" s="60"/>
      <c r="V370" s="60"/>
      <c r="W370" s="60"/>
      <c r="X370" s="60"/>
      <c r="Y370" s="285"/>
      <c r="Z370" s="658"/>
      <c r="AA370" s="24"/>
      <c r="AB370" s="23"/>
    </row>
    <row r="371" spans="1:31" s="22" customFormat="1" ht="12.75" customHeight="1">
      <c r="A371" s="55">
        <f t="shared" si="64"/>
        <v>278</v>
      </c>
      <c r="B371" s="695" t="s">
        <v>38</v>
      </c>
      <c r="C371" s="284"/>
      <c r="D371" s="285"/>
      <c r="E371" s="60"/>
      <c r="F371" s="60"/>
      <c r="G371" s="60"/>
      <c r="H371" s="60"/>
      <c r="I371" s="60"/>
      <c r="J371" s="60"/>
      <c r="K371" s="60"/>
      <c r="L371" s="51"/>
      <c r="M371" s="51"/>
      <c r="N371" s="51"/>
      <c r="O371" s="51" t="s">
        <v>23</v>
      </c>
      <c r="P371" s="60"/>
      <c r="Q371" s="60"/>
      <c r="R371" s="60" t="s">
        <v>23</v>
      </c>
      <c r="S371" s="60" t="s">
        <v>23</v>
      </c>
      <c r="T371" s="60"/>
      <c r="U371" s="60"/>
      <c r="V371" s="60"/>
      <c r="W371" s="60"/>
      <c r="X371" s="60"/>
      <c r="Y371" s="285"/>
      <c r="Z371" s="658"/>
      <c r="AA371" s="24"/>
      <c r="AB371" s="23"/>
    </row>
    <row r="372" spans="1:31" s="22" customFormat="1" ht="12.75" customHeight="1">
      <c r="A372" s="55">
        <f t="shared" si="64"/>
        <v>279</v>
      </c>
      <c r="B372" s="695" t="s">
        <v>39</v>
      </c>
      <c r="C372" s="284"/>
      <c r="D372" s="285"/>
      <c r="E372" s="60"/>
      <c r="F372" s="60"/>
      <c r="G372" s="60"/>
      <c r="H372" s="60"/>
      <c r="I372" s="60"/>
      <c r="J372" s="60"/>
      <c r="K372" s="60"/>
      <c r="L372" s="51"/>
      <c r="M372" s="51"/>
      <c r="N372" s="51"/>
      <c r="O372" s="51"/>
      <c r="P372" s="60"/>
      <c r="Q372" s="60"/>
      <c r="R372" s="60"/>
      <c r="S372" s="60"/>
      <c r="T372" s="60"/>
      <c r="U372" s="60"/>
      <c r="V372" s="60"/>
      <c r="W372" s="60"/>
      <c r="X372" s="60"/>
      <c r="Y372" s="285" t="s">
        <v>896</v>
      </c>
      <c r="Z372" s="658"/>
      <c r="AA372" s="24"/>
      <c r="AB372" s="23"/>
    </row>
    <row r="373" spans="1:31" s="22" customFormat="1" ht="12.75" customHeight="1">
      <c r="A373" s="55">
        <f t="shared" si="64"/>
        <v>280</v>
      </c>
      <c r="B373" s="695" t="s">
        <v>40</v>
      </c>
      <c r="C373" s="284"/>
      <c r="D373" s="285"/>
      <c r="E373" s="60"/>
      <c r="F373" s="60"/>
      <c r="G373" s="60"/>
      <c r="H373" s="60"/>
      <c r="I373" s="60"/>
      <c r="J373" s="60"/>
      <c r="K373" s="60"/>
      <c r="L373" s="51"/>
      <c r="M373" s="51"/>
      <c r="N373" s="51"/>
      <c r="O373" s="51" t="s">
        <v>23</v>
      </c>
      <c r="P373" s="60"/>
      <c r="Q373" s="60"/>
      <c r="R373" s="60" t="s">
        <v>23</v>
      </c>
      <c r="S373" s="60" t="s">
        <v>23</v>
      </c>
      <c r="T373" s="60"/>
      <c r="U373" s="60"/>
      <c r="V373" s="60"/>
      <c r="W373" s="60"/>
      <c r="X373" s="60"/>
      <c r="Y373" s="285"/>
      <c r="Z373" s="658"/>
      <c r="AA373" s="24"/>
      <c r="AB373" s="23"/>
    </row>
    <row r="374" spans="1:31" s="22" customFormat="1" ht="12.75" customHeight="1">
      <c r="A374" s="55">
        <f t="shared" si="64"/>
        <v>281</v>
      </c>
      <c r="B374" s="695" t="s">
        <v>41</v>
      </c>
      <c r="C374" s="284"/>
      <c r="D374" s="285"/>
      <c r="E374" s="60"/>
      <c r="F374" s="60"/>
      <c r="G374" s="60"/>
      <c r="H374" s="60"/>
      <c r="I374" s="60"/>
      <c r="J374" s="60"/>
      <c r="K374" s="60"/>
      <c r="L374" s="51"/>
      <c r="M374" s="51"/>
      <c r="N374" s="51"/>
      <c r="O374" s="51"/>
      <c r="P374" s="60"/>
      <c r="Q374" s="60"/>
      <c r="R374" s="60"/>
      <c r="S374" s="60"/>
      <c r="T374" s="60"/>
      <c r="U374" s="60"/>
      <c r="V374" s="60"/>
      <c r="W374" s="60"/>
      <c r="X374" s="60"/>
      <c r="Y374" s="285" t="s">
        <v>896</v>
      </c>
      <c r="Z374" s="658"/>
      <c r="AA374" s="24"/>
      <c r="AB374" s="23"/>
    </row>
    <row r="375" spans="1:31" s="22" customFormat="1" ht="12.75" customHeight="1">
      <c r="A375" s="55">
        <f t="shared" si="64"/>
        <v>282</v>
      </c>
      <c r="B375" s="695" t="s">
        <v>42</v>
      </c>
      <c r="C375" s="284"/>
      <c r="D375" s="285"/>
      <c r="E375" s="60"/>
      <c r="F375" s="60"/>
      <c r="G375" s="60"/>
      <c r="H375" s="60"/>
      <c r="I375" s="60"/>
      <c r="J375" s="60"/>
      <c r="K375" s="60"/>
      <c r="L375" s="51"/>
      <c r="M375" s="51" t="s">
        <v>23</v>
      </c>
      <c r="N375" s="51"/>
      <c r="O375" s="51"/>
      <c r="P375" s="60"/>
      <c r="Q375" s="60"/>
      <c r="R375" s="60"/>
      <c r="S375" s="60"/>
      <c r="T375" s="60"/>
      <c r="U375" s="60"/>
      <c r="V375" s="60"/>
      <c r="W375" s="60"/>
      <c r="X375" s="60"/>
      <c r="Y375" s="285" t="s">
        <v>896</v>
      </c>
      <c r="Z375" s="658"/>
      <c r="AA375" s="24"/>
      <c r="AB375" s="23"/>
    </row>
    <row r="376" spans="1:31" s="7" customFormat="1" ht="15" hidden="1" customHeight="1">
      <c r="A376" s="55">
        <f t="shared" si="64"/>
        <v>283</v>
      </c>
      <c r="B376" s="695" t="s">
        <v>753</v>
      </c>
      <c r="C376" s="52">
        <f>D376+K376+M376+O376+Q376+S376+U376+V376+W376+X376</f>
        <v>4511549.46</v>
      </c>
      <c r="D376" s="52">
        <f>SUM(E376:I376)</f>
        <v>0</v>
      </c>
      <c r="E376" s="51"/>
      <c r="F376" s="51"/>
      <c r="G376" s="51"/>
      <c r="H376" s="51"/>
      <c r="I376" s="51"/>
      <c r="J376" s="51"/>
      <c r="K376" s="51"/>
      <c r="L376" s="52"/>
      <c r="M376" s="51"/>
      <c r="N376" s="52"/>
      <c r="O376" s="51">
        <v>4511549.46</v>
      </c>
      <c r="P376" s="52"/>
      <c r="Q376" s="51"/>
      <c r="R376" s="51"/>
      <c r="S376" s="51"/>
      <c r="T376" s="51"/>
      <c r="U376" s="51"/>
      <c r="V376" s="52"/>
      <c r="W376" s="52"/>
      <c r="X376" s="52"/>
      <c r="Y376" s="9"/>
      <c r="Z376" s="8"/>
      <c r="AB376" s="8"/>
      <c r="AC376" s="28"/>
    </row>
    <row r="377" spans="1:31" s="7" customFormat="1" ht="15" hidden="1" customHeight="1">
      <c r="A377" s="55">
        <f t="shared" si="64"/>
        <v>284</v>
      </c>
      <c r="B377" s="695" t="s">
        <v>754</v>
      </c>
      <c r="C377" s="52">
        <f>D377+K377+M377+O377+Q377+S377+U377+V377+W377+X377</f>
        <v>4511549.46</v>
      </c>
      <c r="D377" s="52">
        <f>SUM(E377:I377)</f>
        <v>0</v>
      </c>
      <c r="E377" s="51"/>
      <c r="F377" s="51"/>
      <c r="G377" s="51"/>
      <c r="H377" s="51"/>
      <c r="I377" s="51"/>
      <c r="J377" s="51"/>
      <c r="K377" s="51"/>
      <c r="L377" s="52"/>
      <c r="M377" s="51"/>
      <c r="N377" s="52"/>
      <c r="O377" s="51">
        <v>4511549.46</v>
      </c>
      <c r="P377" s="52"/>
      <c r="Q377" s="52"/>
      <c r="R377" s="51"/>
      <c r="S377" s="51"/>
      <c r="T377" s="51"/>
      <c r="U377" s="51"/>
      <c r="V377" s="52"/>
      <c r="W377" s="52"/>
      <c r="X377" s="52"/>
      <c r="Y377" s="9"/>
      <c r="Z377" s="8"/>
      <c r="AA377" s="8"/>
      <c r="AB377" s="8"/>
      <c r="AC377" s="28"/>
    </row>
    <row r="378" spans="1:31" s="22" customFormat="1" ht="12.75" customHeight="1">
      <c r="A378" s="55">
        <f t="shared" si="64"/>
        <v>285</v>
      </c>
      <c r="B378" s="711" t="s">
        <v>29</v>
      </c>
      <c r="C378" s="284"/>
      <c r="D378" s="285"/>
      <c r="E378" s="60"/>
      <c r="F378" s="60"/>
      <c r="G378" s="60"/>
      <c r="H378" s="60"/>
      <c r="I378" s="60"/>
      <c r="J378" s="60"/>
      <c r="K378" s="60"/>
      <c r="L378" s="51"/>
      <c r="M378" s="51"/>
      <c r="N378" s="51"/>
      <c r="O378" s="51" t="s">
        <v>23</v>
      </c>
      <c r="P378" s="60" t="s">
        <v>23</v>
      </c>
      <c r="Q378" s="60" t="s">
        <v>23</v>
      </c>
      <c r="R378" s="51" t="s">
        <v>23</v>
      </c>
      <c r="S378" s="51" t="s">
        <v>23</v>
      </c>
      <c r="T378" s="60"/>
      <c r="U378" s="60"/>
      <c r="V378" s="60"/>
      <c r="W378" s="60"/>
      <c r="X378" s="60"/>
      <c r="Y378" s="285"/>
      <c r="Z378" s="658"/>
      <c r="AA378" s="24"/>
      <c r="AB378" s="23"/>
    </row>
    <row r="379" spans="1:31" s="22" customFormat="1" ht="12.75" customHeight="1">
      <c r="A379" s="55">
        <f t="shared" si="64"/>
        <v>286</v>
      </c>
      <c r="B379" s="711" t="s">
        <v>30</v>
      </c>
      <c r="C379" s="284"/>
      <c r="D379" s="285"/>
      <c r="E379" s="60"/>
      <c r="F379" s="60"/>
      <c r="G379" s="60"/>
      <c r="H379" s="60"/>
      <c r="I379" s="60"/>
      <c r="J379" s="60"/>
      <c r="K379" s="60"/>
      <c r="L379" s="51"/>
      <c r="M379" s="51"/>
      <c r="N379" s="51"/>
      <c r="O379" s="51" t="s">
        <v>23</v>
      </c>
      <c r="P379" s="60"/>
      <c r="Q379" s="60"/>
      <c r="R379" s="51"/>
      <c r="S379" s="51"/>
      <c r="T379" s="60"/>
      <c r="U379" s="60"/>
      <c r="V379" s="60"/>
      <c r="W379" s="60"/>
      <c r="X379" s="60"/>
      <c r="Y379" s="285"/>
      <c r="Z379" s="658"/>
      <c r="AA379" s="24"/>
      <c r="AB379" s="23"/>
    </row>
    <row r="380" spans="1:31" s="7" customFormat="1">
      <c r="A380" s="55">
        <f t="shared" si="64"/>
        <v>287</v>
      </c>
      <c r="B380" s="711" t="s">
        <v>31</v>
      </c>
      <c r="C380" s="284"/>
      <c r="D380" s="285"/>
      <c r="E380" s="51"/>
      <c r="F380" s="51"/>
      <c r="G380" s="51"/>
      <c r="H380" s="51"/>
      <c r="I380" s="51"/>
      <c r="J380" s="51"/>
      <c r="K380" s="51"/>
      <c r="L380" s="52"/>
      <c r="M380" s="51"/>
      <c r="N380" s="51"/>
      <c r="O380" s="51" t="s">
        <v>23</v>
      </c>
      <c r="P380" s="51"/>
      <c r="Q380" s="51"/>
      <c r="R380" s="51"/>
      <c r="S380" s="52"/>
      <c r="T380" s="51"/>
      <c r="U380" s="51"/>
      <c r="V380" s="51"/>
      <c r="W380" s="51"/>
      <c r="X380" s="52"/>
      <c r="Y380" s="284" t="s">
        <v>896</v>
      </c>
      <c r="Z380" s="284"/>
      <c r="AA380" s="301"/>
      <c r="AB380" s="8"/>
      <c r="AC380" s="8"/>
      <c r="AD380" s="8"/>
    </row>
    <row r="381" spans="1:31" s="7" customFormat="1" ht="15" hidden="1" customHeight="1">
      <c r="A381" s="55">
        <f t="shared" si="64"/>
        <v>288</v>
      </c>
      <c r="B381" s="695" t="s">
        <v>755</v>
      </c>
      <c r="C381" s="52">
        <f>D381+K381+M381+O381+Q381+S381+U381+V381+W381+X381</f>
        <v>437954.64</v>
      </c>
      <c r="D381" s="52">
        <f>SUM(E381:I381)</f>
        <v>437954.64</v>
      </c>
      <c r="E381" s="51">
        <v>437954.64</v>
      </c>
      <c r="F381" s="51"/>
      <c r="G381" s="51"/>
      <c r="H381" s="51"/>
      <c r="I381" s="51"/>
      <c r="J381" s="51"/>
      <c r="K381" s="51"/>
      <c r="L381" s="52"/>
      <c r="M381" s="51"/>
      <c r="N381" s="51"/>
      <c r="O381" s="51"/>
      <c r="P381" s="51"/>
      <c r="Q381" s="51"/>
      <c r="R381" s="51"/>
      <c r="S381" s="51"/>
      <c r="T381" s="51"/>
      <c r="U381" s="51"/>
      <c r="V381" s="52"/>
      <c r="W381" s="52"/>
      <c r="X381" s="52"/>
      <c r="Y381" s="9"/>
      <c r="Z381" s="8"/>
      <c r="AB381" s="8"/>
      <c r="AC381" s="28"/>
    </row>
    <row r="382" spans="1:31" s="7" customFormat="1">
      <c r="A382" s="55">
        <f t="shared" si="64"/>
        <v>289</v>
      </c>
      <c r="B382" s="711" t="s">
        <v>32</v>
      </c>
      <c r="C382" s="284"/>
      <c r="D382" s="285"/>
      <c r="E382" s="51"/>
      <c r="F382" s="51"/>
      <c r="G382" s="51"/>
      <c r="H382" s="51"/>
      <c r="I382" s="51"/>
      <c r="J382" s="51"/>
      <c r="K382" s="51"/>
      <c r="L382" s="52"/>
      <c r="M382" s="51"/>
      <c r="N382" s="51"/>
      <c r="O382" s="51"/>
      <c r="P382" s="51"/>
      <c r="Q382" s="51"/>
      <c r="R382" s="51"/>
      <c r="S382" s="52"/>
      <c r="T382" s="51"/>
      <c r="U382" s="51"/>
      <c r="V382" s="51"/>
      <c r="W382" s="51"/>
      <c r="X382" s="52"/>
      <c r="Y382" s="284" t="s">
        <v>896</v>
      </c>
      <c r="Z382" s="284"/>
      <c r="AA382" s="301"/>
      <c r="AB382" s="8"/>
      <c r="AC382" s="8"/>
      <c r="AD382" s="8"/>
    </row>
    <row r="383" spans="1:31" s="7" customFormat="1" ht="12.75" customHeight="1">
      <c r="A383" s="55">
        <f t="shared" si="64"/>
        <v>290</v>
      </c>
      <c r="B383" s="695" t="s">
        <v>33</v>
      </c>
      <c r="C383" s="284"/>
      <c r="D383" s="285"/>
      <c r="E383" s="51"/>
      <c r="F383" s="51"/>
      <c r="G383" s="51"/>
      <c r="H383" s="51"/>
      <c r="I383" s="51"/>
      <c r="J383" s="51"/>
      <c r="K383" s="51"/>
      <c r="L383" s="52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2"/>
      <c r="Y383" s="284" t="s">
        <v>896</v>
      </c>
      <c r="Z383" s="284"/>
      <c r="AA383" s="9"/>
      <c r="AB383" s="8"/>
    </row>
    <row r="384" spans="1:31" s="7" customFormat="1" ht="15" hidden="1" customHeight="1">
      <c r="A384" s="1475" t="s">
        <v>518</v>
      </c>
      <c r="B384" s="1475"/>
      <c r="C384" s="52">
        <f t="shared" ref="C384:X384" si="65">SUM(C357:C381)</f>
        <v>60463659.020000003</v>
      </c>
      <c r="D384" s="52">
        <f t="shared" si="65"/>
        <v>2081547.1400000001</v>
      </c>
      <c r="E384" s="52">
        <f t="shared" si="65"/>
        <v>2081547.1400000001</v>
      </c>
      <c r="F384" s="52">
        <f t="shared" si="65"/>
        <v>0</v>
      </c>
      <c r="G384" s="52">
        <f t="shared" si="65"/>
        <v>0</v>
      </c>
      <c r="H384" s="52">
        <f t="shared" si="65"/>
        <v>0</v>
      </c>
      <c r="I384" s="52">
        <f t="shared" si="65"/>
        <v>0</v>
      </c>
      <c r="J384" s="52">
        <f t="shared" si="65"/>
        <v>0</v>
      </c>
      <c r="K384" s="52">
        <f t="shared" si="65"/>
        <v>0</v>
      </c>
      <c r="L384" s="52">
        <f t="shared" si="65"/>
        <v>0</v>
      </c>
      <c r="M384" s="52">
        <f t="shared" si="65"/>
        <v>1879107.52</v>
      </c>
      <c r="N384" s="52">
        <f t="shared" si="65"/>
        <v>0</v>
      </c>
      <c r="O384" s="52">
        <f t="shared" si="65"/>
        <v>29724797.080000002</v>
      </c>
      <c r="P384" s="52">
        <f t="shared" si="65"/>
        <v>0</v>
      </c>
      <c r="Q384" s="52">
        <f t="shared" si="65"/>
        <v>26778207.280000001</v>
      </c>
      <c r="R384" s="52">
        <f t="shared" si="65"/>
        <v>0</v>
      </c>
      <c r="S384" s="52">
        <f t="shared" si="65"/>
        <v>0</v>
      </c>
      <c r="T384" s="52">
        <f t="shared" si="65"/>
        <v>0</v>
      </c>
      <c r="U384" s="52">
        <f t="shared" si="65"/>
        <v>0</v>
      </c>
      <c r="V384" s="52">
        <f t="shared" si="65"/>
        <v>0</v>
      </c>
      <c r="W384" s="52">
        <f t="shared" si="65"/>
        <v>0</v>
      </c>
      <c r="X384" s="52">
        <f t="shared" si="65"/>
        <v>0</v>
      </c>
      <c r="Y384" s="9"/>
      <c r="Z384" s="8"/>
      <c r="AA384" s="8"/>
      <c r="AB384" s="8"/>
      <c r="AC384" s="28"/>
      <c r="AE384" s="28"/>
    </row>
    <row r="385" spans="1:31" s="7" customFormat="1" ht="12.75" hidden="1" customHeight="1">
      <c r="A385" s="1538" t="s">
        <v>43</v>
      </c>
      <c r="B385" s="1538"/>
      <c r="C385" s="1538"/>
      <c r="D385" s="658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56">
        <v>18</v>
      </c>
      <c r="S385" s="56">
        <v>19</v>
      </c>
      <c r="T385" s="56">
        <v>20</v>
      </c>
      <c r="U385" s="56">
        <v>21</v>
      </c>
      <c r="V385" s="56">
        <v>22</v>
      </c>
      <c r="W385" s="55">
        <v>23</v>
      </c>
      <c r="X385" s="55">
        <v>24</v>
      </c>
      <c r="Y385" s="9"/>
      <c r="Z385" s="8"/>
      <c r="AA385" s="8"/>
      <c r="AB385" s="8"/>
    </row>
    <row r="386" spans="1:31" s="7" customFormat="1" ht="12.75" hidden="1" customHeight="1">
      <c r="A386" s="55">
        <f>A383+1</f>
        <v>291</v>
      </c>
      <c r="B386" s="926" t="s">
        <v>44</v>
      </c>
      <c r="C386" s="284">
        <v>8041800</v>
      </c>
      <c r="D386" s="284">
        <v>870500</v>
      </c>
      <c r="E386" s="52">
        <v>870500</v>
      </c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788">
        <v>2071</v>
      </c>
      <c r="Q386" s="788">
        <v>2423000</v>
      </c>
      <c r="R386" s="788">
        <v>1520</v>
      </c>
      <c r="S386" s="788">
        <v>4748300</v>
      </c>
      <c r="T386" s="788"/>
      <c r="U386" s="788"/>
      <c r="V386" s="788"/>
      <c r="W386" s="789"/>
      <c r="X386" s="789"/>
      <c r="Y386" s="162"/>
      <c r="Z386" s="8"/>
      <c r="AA386" s="8"/>
      <c r="AB386" s="8"/>
    </row>
    <row r="387" spans="1:31" s="7" customFormat="1" ht="12.75" hidden="1" customHeight="1">
      <c r="A387" s="55">
        <f>A386+1</f>
        <v>292</v>
      </c>
      <c r="B387" s="926" t="s">
        <v>45</v>
      </c>
      <c r="C387" s="284">
        <v>10867064</v>
      </c>
      <c r="D387" s="284">
        <v>670500</v>
      </c>
      <c r="E387" s="52"/>
      <c r="F387" s="52"/>
      <c r="G387" s="52">
        <v>670500</v>
      </c>
      <c r="H387" s="52"/>
      <c r="I387" s="52"/>
      <c r="J387" s="52"/>
      <c r="K387" s="52"/>
      <c r="L387" s="52"/>
      <c r="M387" s="52"/>
      <c r="N387" s="52"/>
      <c r="O387" s="52"/>
      <c r="P387" s="788">
        <v>2521</v>
      </c>
      <c r="Q387" s="788">
        <v>3487652</v>
      </c>
      <c r="R387" s="788">
        <v>2312</v>
      </c>
      <c r="S387" s="788">
        <v>6708912</v>
      </c>
      <c r="T387" s="788"/>
      <c r="U387" s="788"/>
      <c r="V387" s="788"/>
      <c r="W387" s="789"/>
      <c r="X387" s="789"/>
      <c r="Y387" s="162"/>
      <c r="Z387" s="8"/>
      <c r="AA387" s="8"/>
      <c r="AB387" s="8"/>
    </row>
    <row r="388" spans="1:31" s="7" customFormat="1" ht="12.75" customHeight="1">
      <c r="A388" s="55">
        <f>A387+1</f>
        <v>293</v>
      </c>
      <c r="B388" s="926" t="s">
        <v>46</v>
      </c>
      <c r="C388" s="302">
        <v>2780415</v>
      </c>
      <c r="D388" s="284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788"/>
      <c r="Q388" s="788"/>
      <c r="R388" s="788"/>
      <c r="S388" s="788"/>
      <c r="T388" s="788">
        <v>1254</v>
      </c>
      <c r="U388" s="788">
        <v>2780415</v>
      </c>
      <c r="V388" s="788"/>
      <c r="W388" s="789"/>
      <c r="X388" s="789"/>
      <c r="Y388" s="162"/>
      <c r="Z388" s="8"/>
      <c r="AA388" s="8"/>
      <c r="AB388" s="8"/>
    </row>
    <row r="389" spans="1:31" s="7" customFormat="1" ht="12.75" hidden="1" customHeight="1">
      <c r="A389" s="1453" t="s">
        <v>518</v>
      </c>
      <c r="B389" s="1454"/>
      <c r="C389" s="284">
        <v>21689279</v>
      </c>
      <c r="D389" s="284">
        <v>1541000</v>
      </c>
      <c r="E389" s="52">
        <v>870500</v>
      </c>
      <c r="F389" s="52" t="e">
        <f>SUM(#REF!)</f>
        <v>#REF!</v>
      </c>
      <c r="G389" s="52">
        <v>670500</v>
      </c>
      <c r="H389" s="52" t="e">
        <f>SUM(#REF!)</f>
        <v>#REF!</v>
      </c>
      <c r="I389" s="52" t="e">
        <f>SUM(#REF!)</f>
        <v>#REF!</v>
      </c>
      <c r="J389" s="52" t="e">
        <f>SUM(#REF!)</f>
        <v>#REF!</v>
      </c>
      <c r="K389" s="52" t="e">
        <f>SUM(#REF!)</f>
        <v>#REF!</v>
      </c>
      <c r="L389" s="52" t="e">
        <f>SUM(#REF!)</f>
        <v>#REF!</v>
      </c>
      <c r="M389" s="52" t="e">
        <f>SUM(#REF!)</f>
        <v>#REF!</v>
      </c>
      <c r="N389" s="52" t="e">
        <f>SUM(#REF!)</f>
        <v>#REF!</v>
      </c>
      <c r="O389" s="52" t="e">
        <f>SUM(#REF!)</f>
        <v>#REF!</v>
      </c>
      <c r="P389" s="788">
        <v>4592</v>
      </c>
      <c r="Q389" s="788">
        <v>5910652</v>
      </c>
      <c r="R389" s="788">
        <v>3832</v>
      </c>
      <c r="S389" s="788">
        <v>11457212</v>
      </c>
      <c r="T389" s="788"/>
      <c r="U389" s="788">
        <f ca="1">SUM(U386:U389)</f>
        <v>2780415</v>
      </c>
      <c r="V389" s="788">
        <v>0</v>
      </c>
      <c r="W389" s="52">
        <v>0</v>
      </c>
      <c r="X389" s="52">
        <v>0</v>
      </c>
      <c r="Y389" s="9"/>
      <c r="Z389" s="8"/>
      <c r="AA389" s="8"/>
      <c r="AB389" s="8"/>
    </row>
    <row r="390" spans="1:31" s="22" customFormat="1" ht="15" hidden="1" customHeight="1">
      <c r="A390" s="1479" t="s">
        <v>540</v>
      </c>
      <c r="B390" s="1479"/>
      <c r="C390" s="1479"/>
      <c r="D390" s="1452"/>
      <c r="E390" s="1452"/>
      <c r="F390" s="1452"/>
      <c r="G390" s="1452"/>
      <c r="H390" s="1452"/>
      <c r="I390" s="1452"/>
      <c r="J390" s="1452"/>
      <c r="K390" s="1452"/>
      <c r="L390" s="1452"/>
      <c r="M390" s="1452"/>
      <c r="N390" s="1452"/>
      <c r="O390" s="1452"/>
      <c r="P390" s="1452"/>
      <c r="Q390" s="1452"/>
      <c r="R390" s="1452"/>
      <c r="S390" s="1452"/>
      <c r="T390" s="1452"/>
      <c r="U390" s="1452"/>
      <c r="V390" s="1452"/>
      <c r="W390" s="1452"/>
      <c r="X390" s="1452"/>
      <c r="Y390" s="24"/>
      <c r="Z390" s="23"/>
      <c r="AB390" s="8"/>
      <c r="AC390" s="27"/>
    </row>
    <row r="391" spans="1:31" s="7" customFormat="1" ht="15" hidden="1" customHeight="1">
      <c r="A391" s="55">
        <f>A388+1</f>
        <v>294</v>
      </c>
      <c r="B391" s="695" t="s">
        <v>541</v>
      </c>
      <c r="C391" s="52">
        <f>D391+K391+M391+O391+Q391+S391+U391+V391+W391+X391</f>
        <v>388358.06</v>
      </c>
      <c r="D391" s="51">
        <f>SUM(E391:I391)</f>
        <v>388358.06</v>
      </c>
      <c r="E391" s="51">
        <f>381196.64+7161.42</f>
        <v>388358.06</v>
      </c>
      <c r="F391" s="51"/>
      <c r="G391" s="51"/>
      <c r="H391" s="51"/>
      <c r="I391" s="51"/>
      <c r="J391" s="51"/>
      <c r="K391" s="51"/>
      <c r="L391" s="52"/>
      <c r="M391" s="51"/>
      <c r="N391" s="51"/>
      <c r="O391" s="51"/>
      <c r="P391" s="51"/>
      <c r="Q391" s="52"/>
      <c r="R391" s="51"/>
      <c r="S391" s="51"/>
      <c r="T391" s="51"/>
      <c r="U391" s="51"/>
      <c r="V391" s="52"/>
      <c r="W391" s="52"/>
      <c r="X391" s="52"/>
      <c r="Y391" s="9" t="s">
        <v>889</v>
      </c>
      <c r="Z391" s="8"/>
      <c r="AA391" s="8"/>
      <c r="AB391" s="8"/>
      <c r="AC391" s="28"/>
    </row>
    <row r="392" spans="1:31" s="7" customFormat="1" ht="15" hidden="1" customHeight="1">
      <c r="A392" s="55">
        <f>A391+1</f>
        <v>295</v>
      </c>
      <c r="B392" s="695" t="s">
        <v>542</v>
      </c>
      <c r="C392" s="52">
        <f>D392+K392+M392+O392+Q392+S392+U392+V392+W392+X392</f>
        <v>1245521.8600000001</v>
      </c>
      <c r="D392" s="51">
        <f>SUM(E392:I392)</f>
        <v>1245521.8600000001</v>
      </c>
      <c r="E392" s="51">
        <v>1245521.8600000001</v>
      </c>
      <c r="F392" s="51"/>
      <c r="G392" s="51"/>
      <c r="H392" s="51"/>
      <c r="I392" s="51"/>
      <c r="J392" s="51"/>
      <c r="K392" s="51"/>
      <c r="L392" s="52"/>
      <c r="M392" s="51"/>
      <c r="N392" s="51"/>
      <c r="O392" s="51"/>
      <c r="P392" s="51"/>
      <c r="Q392" s="52"/>
      <c r="R392" s="51"/>
      <c r="S392" s="51"/>
      <c r="T392" s="51"/>
      <c r="U392" s="51"/>
      <c r="V392" s="52"/>
      <c r="W392" s="52"/>
      <c r="X392" s="52"/>
      <c r="Y392" s="9"/>
      <c r="Z392" s="8"/>
      <c r="AA392" s="8"/>
      <c r="AB392" s="8"/>
      <c r="AC392" s="28"/>
    </row>
    <row r="393" spans="1:31" s="7" customFormat="1" ht="15" hidden="1" customHeight="1">
      <c r="A393" s="1475" t="s">
        <v>518</v>
      </c>
      <c r="B393" s="1475"/>
      <c r="C393" s="52">
        <f>SUM(C391:C392)</f>
        <v>1633879.9200000002</v>
      </c>
      <c r="D393" s="52">
        <f t="shared" ref="D393:X393" si="66">SUM(D391:D392)</f>
        <v>1633879.9200000002</v>
      </c>
      <c r="E393" s="52">
        <f t="shared" si="66"/>
        <v>1633879.9200000002</v>
      </c>
      <c r="F393" s="52">
        <f t="shared" si="66"/>
        <v>0</v>
      </c>
      <c r="G393" s="52">
        <f t="shared" si="66"/>
        <v>0</v>
      </c>
      <c r="H393" s="52">
        <f t="shared" si="66"/>
        <v>0</v>
      </c>
      <c r="I393" s="52">
        <f t="shared" si="66"/>
        <v>0</v>
      </c>
      <c r="J393" s="52">
        <f t="shared" si="66"/>
        <v>0</v>
      </c>
      <c r="K393" s="52">
        <f t="shared" si="66"/>
        <v>0</v>
      </c>
      <c r="L393" s="52">
        <f t="shared" si="66"/>
        <v>0</v>
      </c>
      <c r="M393" s="52">
        <f t="shared" si="66"/>
        <v>0</v>
      </c>
      <c r="N393" s="52">
        <f t="shared" si="66"/>
        <v>0</v>
      </c>
      <c r="O393" s="52">
        <f t="shared" si="66"/>
        <v>0</v>
      </c>
      <c r="P393" s="52">
        <f t="shared" si="66"/>
        <v>0</v>
      </c>
      <c r="Q393" s="52">
        <f t="shared" si="66"/>
        <v>0</v>
      </c>
      <c r="R393" s="52">
        <f t="shared" si="66"/>
        <v>0</v>
      </c>
      <c r="S393" s="52">
        <f t="shared" si="66"/>
        <v>0</v>
      </c>
      <c r="T393" s="52">
        <f t="shared" si="66"/>
        <v>0</v>
      </c>
      <c r="U393" s="52">
        <f t="shared" si="66"/>
        <v>0</v>
      </c>
      <c r="V393" s="52">
        <f t="shared" si="66"/>
        <v>0</v>
      </c>
      <c r="W393" s="52">
        <f t="shared" si="66"/>
        <v>0</v>
      </c>
      <c r="X393" s="52">
        <f t="shared" si="66"/>
        <v>0</v>
      </c>
      <c r="Y393" s="9"/>
      <c r="Z393" s="8"/>
      <c r="AA393" s="8"/>
      <c r="AB393" s="8"/>
      <c r="AC393" s="28"/>
      <c r="AE393" s="28"/>
    </row>
    <row r="394" spans="1:31" s="22" customFormat="1" ht="17.25" hidden="1" customHeight="1">
      <c r="A394" s="1492" t="s">
        <v>47</v>
      </c>
      <c r="B394" s="1513"/>
      <c r="C394" s="1493"/>
      <c r="D394" s="1480"/>
      <c r="E394" s="1514"/>
      <c r="F394" s="1514"/>
      <c r="G394" s="1514"/>
      <c r="H394" s="1514"/>
      <c r="I394" s="1514"/>
      <c r="J394" s="1514"/>
      <c r="K394" s="1514"/>
      <c r="L394" s="1514"/>
      <c r="M394" s="1514"/>
      <c r="N394" s="1514"/>
      <c r="O394" s="1514"/>
      <c r="P394" s="1514"/>
      <c r="Q394" s="1514"/>
      <c r="R394" s="1514"/>
      <c r="S394" s="1514"/>
      <c r="T394" s="1514"/>
      <c r="U394" s="1514"/>
      <c r="V394" s="1514"/>
      <c r="W394" s="1514"/>
      <c r="X394" s="1515"/>
      <c r="Y394" s="24"/>
      <c r="Z394" s="23"/>
      <c r="AB394" s="8"/>
      <c r="AC394" s="27"/>
    </row>
    <row r="395" spans="1:31" s="22" customFormat="1" ht="17.25" hidden="1" customHeight="1">
      <c r="A395" s="688">
        <f>A392+1</f>
        <v>296</v>
      </c>
      <c r="B395" s="707" t="s">
        <v>48</v>
      </c>
      <c r="C395" s="662"/>
      <c r="D395" s="663"/>
      <c r="E395" s="790"/>
      <c r="F395" s="790"/>
      <c r="G395" s="790"/>
      <c r="H395" s="790"/>
      <c r="I395" s="790"/>
      <c r="J395" s="790"/>
      <c r="K395" s="790"/>
      <c r="L395" s="1079"/>
      <c r="M395" s="1079"/>
      <c r="N395" s="790"/>
      <c r="O395" s="790"/>
      <c r="P395" s="790"/>
      <c r="Q395" s="790"/>
      <c r="R395" s="790"/>
      <c r="S395" s="790"/>
      <c r="T395" s="790"/>
      <c r="U395" s="790"/>
      <c r="V395" s="790"/>
      <c r="W395" s="790"/>
      <c r="X395" s="755"/>
      <c r="Y395" s="24"/>
      <c r="Z395" s="23"/>
      <c r="AB395" s="8"/>
      <c r="AC395" s="27"/>
    </row>
    <row r="396" spans="1:31" s="7" customFormat="1" ht="15" hidden="1" customHeight="1">
      <c r="A396" s="688">
        <f>A395+1</f>
        <v>297</v>
      </c>
      <c r="B396" s="707" t="s">
        <v>49</v>
      </c>
      <c r="C396" s="305"/>
      <c r="D396" s="306"/>
      <c r="E396" s="307"/>
      <c r="F396" s="307"/>
      <c r="G396" s="307"/>
      <c r="H396" s="307"/>
      <c r="I396" s="307"/>
      <c r="J396" s="307"/>
      <c r="K396" s="307"/>
      <c r="L396" s="1080"/>
      <c r="M396" s="1080"/>
      <c r="N396" s="307"/>
      <c r="O396" s="307"/>
      <c r="P396" s="1080"/>
      <c r="Q396" s="1080"/>
      <c r="R396" s="307"/>
      <c r="S396" s="307"/>
      <c r="T396" s="307"/>
      <c r="U396" s="307"/>
      <c r="V396" s="307"/>
      <c r="W396" s="307"/>
      <c r="X396" s="305"/>
      <c r="Y396" s="9"/>
      <c r="Z396" s="8"/>
      <c r="AA396" s="8"/>
      <c r="AB396" s="8"/>
      <c r="AC396" s="28"/>
      <c r="AE396" s="28"/>
    </row>
    <row r="397" spans="1:31" s="22" customFormat="1" ht="17.25" customHeight="1">
      <c r="A397" s="1492" t="s">
        <v>543</v>
      </c>
      <c r="B397" s="1513"/>
      <c r="C397" s="1542"/>
      <c r="D397" s="1480"/>
      <c r="E397" s="1623"/>
      <c r="F397" s="1623"/>
      <c r="G397" s="1623"/>
      <c r="H397" s="1623"/>
      <c r="I397" s="1623"/>
      <c r="J397" s="1623"/>
      <c r="K397" s="1623"/>
      <c r="L397" s="1623"/>
      <c r="M397" s="1623"/>
      <c r="N397" s="1623"/>
      <c r="O397" s="1623"/>
      <c r="P397" s="1623"/>
      <c r="Q397" s="1623"/>
      <c r="R397" s="1623"/>
      <c r="S397" s="1623"/>
      <c r="T397" s="1623"/>
      <c r="U397" s="1623"/>
      <c r="V397" s="1623"/>
      <c r="W397" s="1623"/>
      <c r="X397" s="1624"/>
      <c r="Y397" s="24"/>
      <c r="Z397" s="23"/>
      <c r="AB397" s="8"/>
      <c r="AC397" s="27"/>
    </row>
    <row r="398" spans="1:31" s="7" customFormat="1" ht="14.25" hidden="1" customHeight="1" thickBot="1">
      <c r="A398" s="55">
        <f>A392+1</f>
        <v>296</v>
      </c>
      <c r="B398" s="695" t="s">
        <v>757</v>
      </c>
      <c r="C398" s="52" t="e">
        <f>D398+K398+#REF!+O398+Q398+S398+U398+V398+W398+X398</f>
        <v>#REF!</v>
      </c>
      <c r="D398" s="52">
        <f>SUM(E398:I398)</f>
        <v>25443158.82</v>
      </c>
      <c r="E398" s="52">
        <v>3378483.96</v>
      </c>
      <c r="F398" s="52">
        <v>12606893.439999999</v>
      </c>
      <c r="G398" s="52">
        <v>3952988.2</v>
      </c>
      <c r="H398" s="52">
        <v>2935011.64</v>
      </c>
      <c r="I398" s="52">
        <v>2569781.58</v>
      </c>
      <c r="J398" s="52"/>
      <c r="K398" s="52"/>
      <c r="L398" s="1081">
        <v>2489</v>
      </c>
      <c r="M398" s="1082">
        <v>12738702</v>
      </c>
      <c r="N398" s="52"/>
      <c r="O398" s="52">
        <v>22769046.359999999</v>
      </c>
      <c r="P398" s="52"/>
      <c r="Q398" s="52"/>
      <c r="R398" s="52"/>
      <c r="S398" s="52"/>
      <c r="T398" s="52"/>
      <c r="U398" s="52"/>
      <c r="V398" s="52">
        <v>62839.72</v>
      </c>
      <c r="W398" s="52"/>
      <c r="X398" s="52"/>
      <c r="Y398" s="9" t="s">
        <v>890</v>
      </c>
      <c r="Z398" s="8"/>
      <c r="AB398" s="8"/>
      <c r="AC398" s="28"/>
    </row>
    <row r="399" spans="1:31" s="7" customFormat="1" ht="15" hidden="1" customHeight="1">
      <c r="A399" s="55">
        <f t="shared" ref="A399:A404" si="67">A398+1</f>
        <v>297</v>
      </c>
      <c r="B399" s="695" t="s">
        <v>758</v>
      </c>
      <c r="C399" s="52">
        <f>D399+K399+M399+O399+Q399+S399+U399+V399+W399+X399</f>
        <v>20995289.239999998</v>
      </c>
      <c r="D399" s="52">
        <f>SUM(E399:I399)</f>
        <v>9452551.660000002</v>
      </c>
      <c r="E399" s="52">
        <f>1251608.3+181496.98</f>
        <v>1433105.28</v>
      </c>
      <c r="F399" s="52">
        <v>5411987.4000000004</v>
      </c>
      <c r="G399" s="52">
        <v>690668.16</v>
      </c>
      <c r="H399" s="52">
        <v>1296488.42</v>
      </c>
      <c r="I399" s="52">
        <v>620302.4</v>
      </c>
      <c r="J399" s="52"/>
      <c r="K399" s="52"/>
      <c r="L399" s="52"/>
      <c r="M399" s="52"/>
      <c r="N399" s="52"/>
      <c r="O399" s="52"/>
      <c r="P399" s="52"/>
      <c r="Q399" s="52">
        <v>11480621.199999999</v>
      </c>
      <c r="R399" s="52"/>
      <c r="S399" s="52"/>
      <c r="T399" s="52"/>
      <c r="U399" s="52"/>
      <c r="V399" s="52">
        <f>62116.38</f>
        <v>62116.38</v>
      </c>
      <c r="W399" s="52"/>
      <c r="X399" s="52"/>
      <c r="Y399" s="9" t="s">
        <v>889</v>
      </c>
      <c r="Z399" s="8"/>
      <c r="AB399" s="8"/>
      <c r="AC399" s="28"/>
    </row>
    <row r="400" spans="1:31" s="7" customFormat="1" ht="15" hidden="1" customHeight="1">
      <c r="A400" s="310">
        <f t="shared" si="67"/>
        <v>298</v>
      </c>
      <c r="B400" s="703" t="s">
        <v>759</v>
      </c>
      <c r="C400" s="311">
        <f>D400+K400+M400+O400+Q400+S400+U400+V400+W400+X400</f>
        <v>20813536.199999996</v>
      </c>
      <c r="D400" s="311">
        <f>SUM(E400:I400)</f>
        <v>9299516.2799999993</v>
      </c>
      <c r="E400" s="311">
        <v>1259608.7</v>
      </c>
      <c r="F400" s="311">
        <v>4924770.12</v>
      </c>
      <c r="G400" s="311">
        <v>971084.54</v>
      </c>
      <c r="H400" s="311">
        <v>1496208.14</v>
      </c>
      <c r="I400" s="311">
        <v>647844.78</v>
      </c>
      <c r="J400" s="311"/>
      <c r="K400" s="311"/>
      <c r="L400" s="311"/>
      <c r="M400" s="311"/>
      <c r="N400" s="311"/>
      <c r="O400" s="311"/>
      <c r="P400" s="311"/>
      <c r="Q400" s="311">
        <v>11314415.84</v>
      </c>
      <c r="R400" s="311"/>
      <c r="S400" s="311"/>
      <c r="T400" s="311"/>
      <c r="U400" s="311"/>
      <c r="V400" s="311">
        <v>199604.08</v>
      </c>
      <c r="W400" s="311"/>
      <c r="X400" s="311"/>
      <c r="Y400" s="9" t="s">
        <v>883</v>
      </c>
      <c r="Z400" s="8"/>
      <c r="AB400" s="8"/>
      <c r="AC400" s="28"/>
    </row>
    <row r="401" spans="1:31" s="314" customFormat="1" ht="15" hidden="1" customHeight="1">
      <c r="A401" s="55">
        <f t="shared" si="67"/>
        <v>299</v>
      </c>
      <c r="B401" s="695" t="s">
        <v>760</v>
      </c>
      <c r="C401" s="52">
        <f>D401+K401+M401+O401+Q401+S401+U401+V401+W401+X401</f>
        <v>23559648.720000006</v>
      </c>
      <c r="D401" s="52">
        <f>SUM(E401:I401)</f>
        <v>11736034.560000002</v>
      </c>
      <c r="E401" s="52">
        <v>2744153.72</v>
      </c>
      <c r="F401" s="52">
        <v>6135009.9800000004</v>
      </c>
      <c r="G401" s="52">
        <v>718663.66</v>
      </c>
      <c r="H401" s="52">
        <v>1517352.56</v>
      </c>
      <c r="I401" s="52">
        <v>620854.64</v>
      </c>
      <c r="J401" s="56"/>
      <c r="K401" s="52"/>
      <c r="L401" s="52"/>
      <c r="M401" s="52"/>
      <c r="N401" s="52"/>
      <c r="O401" s="52"/>
      <c r="P401" s="52"/>
      <c r="Q401" s="52">
        <v>11572074.74</v>
      </c>
      <c r="R401" s="52"/>
      <c r="S401" s="52"/>
      <c r="T401" s="52"/>
      <c r="U401" s="52"/>
      <c r="V401" s="52">
        <f>188699.7+62839.72</f>
        <v>251539.42</v>
      </c>
      <c r="W401" s="52"/>
      <c r="X401" s="52"/>
      <c r="Y401" s="94" t="s">
        <v>892</v>
      </c>
      <c r="Z401" s="94"/>
      <c r="AB401" s="94"/>
      <c r="AC401" s="315"/>
    </row>
    <row r="402" spans="1:31" s="134" customFormat="1" ht="14.25" customHeight="1">
      <c r="A402" s="55">
        <f t="shared" si="67"/>
        <v>300</v>
      </c>
      <c r="B402" s="919" t="s">
        <v>50</v>
      </c>
      <c r="C402" s="317">
        <v>8239755</v>
      </c>
      <c r="D402" s="318"/>
      <c r="E402" s="791"/>
      <c r="F402" s="791"/>
      <c r="G402" s="791"/>
      <c r="H402" s="791"/>
      <c r="I402" s="791"/>
      <c r="J402" s="792">
        <v>3</v>
      </c>
      <c r="K402" s="793">
        <v>8239755</v>
      </c>
      <c r="L402" s="319"/>
      <c r="M402" s="792"/>
      <c r="N402" s="794"/>
      <c r="O402" s="791"/>
      <c r="P402" s="791"/>
      <c r="Q402" s="791"/>
      <c r="R402" s="791"/>
      <c r="S402" s="791"/>
      <c r="T402" s="791"/>
      <c r="U402" s="791"/>
      <c r="V402" s="791"/>
      <c r="W402" s="791"/>
      <c r="X402" s="791"/>
    </row>
    <row r="403" spans="1:31" s="134" customFormat="1" ht="18" customHeight="1">
      <c r="A403" s="55">
        <f t="shared" si="67"/>
        <v>301</v>
      </c>
      <c r="B403" s="919" t="s">
        <v>51</v>
      </c>
      <c r="C403" s="317">
        <v>2175793</v>
      </c>
      <c r="D403" s="317">
        <v>2175793</v>
      </c>
      <c r="E403" s="793">
        <v>2175793</v>
      </c>
      <c r="F403" s="791"/>
      <c r="G403" s="791"/>
      <c r="H403" s="791"/>
      <c r="I403" s="791"/>
      <c r="J403" s="791"/>
      <c r="K403" s="792"/>
      <c r="L403" s="792"/>
      <c r="M403" s="792"/>
      <c r="N403" s="792"/>
      <c r="O403" s="791"/>
      <c r="P403" s="791"/>
      <c r="Q403" s="791"/>
      <c r="R403" s="791"/>
      <c r="S403" s="791"/>
      <c r="T403" s="791"/>
      <c r="U403" s="791"/>
      <c r="V403" s="791"/>
      <c r="W403" s="791"/>
      <c r="X403" s="791"/>
    </row>
    <row r="404" spans="1:31" s="134" customFormat="1" ht="16.5" customHeight="1">
      <c r="A404" s="55">
        <f t="shared" si="67"/>
        <v>302</v>
      </c>
      <c r="B404" s="919" t="s">
        <v>52</v>
      </c>
      <c r="C404" s="317">
        <v>1324112</v>
      </c>
      <c r="D404" s="317">
        <v>1324112</v>
      </c>
      <c r="E404" s="793">
        <v>1324112</v>
      </c>
      <c r="F404" s="791"/>
      <c r="G404" s="791"/>
      <c r="H404" s="791"/>
      <c r="I404" s="791"/>
      <c r="J404" s="791"/>
      <c r="K404" s="792"/>
      <c r="L404" s="792"/>
      <c r="M404" s="792"/>
      <c r="N404" s="792"/>
      <c r="O404" s="791"/>
      <c r="P404" s="791"/>
      <c r="Q404" s="791"/>
      <c r="R404" s="791"/>
      <c r="S404" s="791"/>
      <c r="T404" s="791"/>
      <c r="U404" s="791"/>
      <c r="V404" s="791"/>
      <c r="W404" s="791"/>
      <c r="X404" s="791"/>
    </row>
    <row r="405" spans="1:31" s="314" customFormat="1" ht="15" hidden="1" customHeight="1">
      <c r="A405" s="1475" t="s">
        <v>518</v>
      </c>
      <c r="B405" s="1475"/>
      <c r="C405" s="52" t="e">
        <f t="shared" ref="C405:X405" si="68">SUM(C398:C401)</f>
        <v>#REF!</v>
      </c>
      <c r="D405" s="52">
        <f t="shared" si="68"/>
        <v>55931261.320000008</v>
      </c>
      <c r="E405" s="52">
        <f t="shared" si="68"/>
        <v>8815351.6600000001</v>
      </c>
      <c r="F405" s="52">
        <f t="shared" si="68"/>
        <v>29078660.940000001</v>
      </c>
      <c r="G405" s="52">
        <f t="shared" si="68"/>
        <v>6333404.5600000005</v>
      </c>
      <c r="H405" s="52">
        <f t="shared" si="68"/>
        <v>7245060.7599999998</v>
      </c>
      <c r="I405" s="52">
        <f t="shared" si="68"/>
        <v>4458783.3999999994</v>
      </c>
      <c r="J405" s="52">
        <f t="shared" si="68"/>
        <v>0</v>
      </c>
      <c r="K405" s="52">
        <f t="shared" si="68"/>
        <v>0</v>
      </c>
      <c r="L405" s="52">
        <f t="shared" si="68"/>
        <v>2489</v>
      </c>
      <c r="M405" s="52">
        <f t="shared" si="68"/>
        <v>12738702</v>
      </c>
      <c r="N405" s="52">
        <f t="shared" si="68"/>
        <v>0</v>
      </c>
      <c r="O405" s="52">
        <f t="shared" si="68"/>
        <v>22769046.359999999</v>
      </c>
      <c r="P405" s="52">
        <f t="shared" si="68"/>
        <v>0</v>
      </c>
      <c r="Q405" s="52">
        <f t="shared" si="68"/>
        <v>34367111.780000001</v>
      </c>
      <c r="R405" s="52">
        <f t="shared" si="68"/>
        <v>0</v>
      </c>
      <c r="S405" s="52">
        <f t="shared" si="68"/>
        <v>0</v>
      </c>
      <c r="T405" s="52">
        <f t="shared" si="68"/>
        <v>0</v>
      </c>
      <c r="U405" s="52">
        <f t="shared" si="68"/>
        <v>0</v>
      </c>
      <c r="V405" s="52">
        <f t="shared" si="68"/>
        <v>576099.6</v>
      </c>
      <c r="W405" s="52">
        <f t="shared" si="68"/>
        <v>0</v>
      </c>
      <c r="X405" s="52">
        <f t="shared" si="68"/>
        <v>0</v>
      </c>
      <c r="Y405" s="94"/>
      <c r="Z405" s="94"/>
      <c r="AA405" s="94"/>
      <c r="AB405" s="94"/>
      <c r="AC405" s="315"/>
      <c r="AE405" s="315"/>
    </row>
    <row r="406" spans="1:31" s="7" customFormat="1" ht="15" hidden="1" customHeight="1">
      <c r="A406" s="1517" t="s">
        <v>544</v>
      </c>
      <c r="B406" s="1517"/>
      <c r="C406" s="1517"/>
      <c r="D406" s="1522"/>
      <c r="E406" s="1522"/>
      <c r="F406" s="1522"/>
      <c r="G406" s="1522"/>
      <c r="H406" s="1522"/>
      <c r="I406" s="1522"/>
      <c r="J406" s="1522"/>
      <c r="K406" s="1522"/>
      <c r="L406" s="1522"/>
      <c r="M406" s="1522"/>
      <c r="N406" s="1522"/>
      <c r="O406" s="1522"/>
      <c r="P406" s="1522"/>
      <c r="Q406" s="1522"/>
      <c r="R406" s="1522"/>
      <c r="S406" s="1522"/>
      <c r="T406" s="1522"/>
      <c r="U406" s="1522"/>
      <c r="V406" s="1522"/>
      <c r="W406" s="1522"/>
      <c r="X406" s="1522"/>
      <c r="Y406" s="9"/>
      <c r="Z406" s="8"/>
      <c r="AA406" s="5"/>
      <c r="AB406" s="8"/>
      <c r="AC406" s="29"/>
    </row>
    <row r="407" spans="1:31" s="22" customFormat="1" ht="15" hidden="1" customHeight="1">
      <c r="A407" s="56">
        <f>A404+1</f>
        <v>303</v>
      </c>
      <c r="B407" s="708" t="s">
        <v>870</v>
      </c>
      <c r="C407" s="52">
        <f>D407+K407+M407+O407+Q407+S407+U407+V407+W407+X407</f>
        <v>1581597.66</v>
      </c>
      <c r="D407" s="51">
        <f>SUM(E407:I407)</f>
        <v>0</v>
      </c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51">
        <v>1581597.66</v>
      </c>
      <c r="R407" s="60"/>
      <c r="S407" s="60"/>
      <c r="T407" s="60"/>
      <c r="U407" s="60"/>
      <c r="V407" s="60"/>
      <c r="W407" s="60"/>
      <c r="X407" s="60"/>
      <c r="Y407" s="24"/>
      <c r="Z407" s="23"/>
      <c r="AA407" s="21"/>
      <c r="AB407" s="8"/>
      <c r="AC407" s="30"/>
    </row>
    <row r="408" spans="1:31" s="7" customFormat="1" ht="15" hidden="1" customHeight="1">
      <c r="A408" s="688">
        <f>A407+1</f>
        <v>304</v>
      </c>
      <c r="B408" s="709" t="s">
        <v>761</v>
      </c>
      <c r="C408" s="52">
        <f>D408+K408+M408+O408+Q408+S408+U408+V408+W408+X408</f>
        <v>8826240.6999999993</v>
      </c>
      <c r="D408" s="51">
        <f>SUM(E408:I408)</f>
        <v>0</v>
      </c>
      <c r="E408" s="51"/>
      <c r="F408" s="51"/>
      <c r="G408" s="51"/>
      <c r="H408" s="51"/>
      <c r="I408" s="51"/>
      <c r="J408" s="51"/>
      <c r="K408" s="51"/>
      <c r="L408" s="51"/>
      <c r="M408" s="51">
        <v>4508767.0199999996</v>
      </c>
      <c r="N408" s="51"/>
      <c r="O408" s="51"/>
      <c r="P408" s="51"/>
      <c r="Q408" s="333">
        <v>4317473.68</v>
      </c>
      <c r="R408" s="51"/>
      <c r="S408" s="51"/>
      <c r="T408" s="51"/>
      <c r="U408" s="52"/>
      <c r="V408" s="52"/>
      <c r="W408" s="52"/>
      <c r="X408" s="52"/>
      <c r="Y408" s="9"/>
      <c r="Z408" s="8"/>
      <c r="AA408" s="5"/>
      <c r="AB408" s="8"/>
      <c r="AC408" s="29"/>
    </row>
    <row r="409" spans="1:31" s="7" customFormat="1" ht="15" hidden="1" customHeight="1">
      <c r="A409" s="688">
        <f>A408+1</f>
        <v>305</v>
      </c>
      <c r="B409" s="709" t="s">
        <v>762</v>
      </c>
      <c r="C409" s="52">
        <f>D409+K409+M409+O409+Q409+S409+U409+V409+W409+X409</f>
        <v>6898219.8200000003</v>
      </c>
      <c r="D409" s="51">
        <f>SUM(E409:I409)</f>
        <v>0</v>
      </c>
      <c r="E409" s="51"/>
      <c r="F409" s="51"/>
      <c r="G409" s="51"/>
      <c r="H409" s="51"/>
      <c r="I409" s="51"/>
      <c r="J409" s="51"/>
      <c r="K409" s="51"/>
      <c r="L409" s="51"/>
      <c r="M409" s="51">
        <v>3851109.36</v>
      </c>
      <c r="N409" s="51"/>
      <c r="O409" s="51"/>
      <c r="P409" s="51"/>
      <c r="Q409" s="333">
        <v>3047110.46</v>
      </c>
      <c r="R409" s="51"/>
      <c r="S409" s="51"/>
      <c r="T409" s="51"/>
      <c r="U409" s="52"/>
      <c r="V409" s="52"/>
      <c r="W409" s="52"/>
      <c r="X409" s="52"/>
      <c r="Y409" s="9"/>
      <c r="Z409" s="8"/>
      <c r="AA409" s="5"/>
      <c r="AB409" s="8"/>
      <c r="AC409" s="29"/>
    </row>
    <row r="410" spans="1:31" s="7" customFormat="1" ht="15" hidden="1" customHeight="1">
      <c r="A410" s="688">
        <f>A409+1</f>
        <v>306</v>
      </c>
      <c r="B410" s="709" t="s">
        <v>763</v>
      </c>
      <c r="C410" s="52">
        <f>D410+K410+M410+O410+Q410+S410+U410+V410+W410+X410</f>
        <v>25275916.240000002</v>
      </c>
      <c r="D410" s="51">
        <f>SUM(E410:I410)</f>
        <v>0</v>
      </c>
      <c r="E410" s="51"/>
      <c r="F410" s="51"/>
      <c r="G410" s="51"/>
      <c r="H410" s="51"/>
      <c r="I410" s="51"/>
      <c r="J410" s="51"/>
      <c r="K410" s="51"/>
      <c r="L410" s="51"/>
      <c r="M410" s="51"/>
      <c r="N410" s="333"/>
      <c r="O410" s="333">
        <v>7311777.96</v>
      </c>
      <c r="P410" s="333"/>
      <c r="Q410" s="333">
        <v>17964138.280000001</v>
      </c>
      <c r="R410" s="51"/>
      <c r="S410" s="51"/>
      <c r="T410" s="51"/>
      <c r="U410" s="52"/>
      <c r="V410" s="52"/>
      <c r="W410" s="52"/>
      <c r="X410" s="52"/>
      <c r="Y410" s="9"/>
      <c r="Z410" s="8"/>
      <c r="AA410" s="5"/>
      <c r="AB410" s="8"/>
      <c r="AC410" s="29"/>
    </row>
    <row r="411" spans="1:31" s="7" customFormat="1" ht="15" hidden="1" customHeight="1">
      <c r="A411" s="688">
        <f>A410+1</f>
        <v>307</v>
      </c>
      <c r="B411" s="709" t="s">
        <v>764</v>
      </c>
      <c r="C411" s="52">
        <f>D411+K411+M411+O411+Q411+S411+U411+V411+W411+X411</f>
        <v>25275916.240000002</v>
      </c>
      <c r="D411" s="51">
        <f>SUM(E411:I411)</f>
        <v>0</v>
      </c>
      <c r="E411" s="51"/>
      <c r="F411" s="51"/>
      <c r="G411" s="51"/>
      <c r="H411" s="51"/>
      <c r="I411" s="51"/>
      <c r="J411" s="51"/>
      <c r="K411" s="51"/>
      <c r="L411" s="51"/>
      <c r="M411" s="51"/>
      <c r="N411" s="333"/>
      <c r="O411" s="333">
        <v>7311777.96</v>
      </c>
      <c r="P411" s="333"/>
      <c r="Q411" s="333">
        <v>17964138.280000001</v>
      </c>
      <c r="R411" s="51"/>
      <c r="S411" s="51"/>
      <c r="T411" s="51"/>
      <c r="U411" s="52"/>
      <c r="V411" s="52"/>
      <c r="W411" s="52"/>
      <c r="X411" s="52"/>
      <c r="Y411" s="9"/>
      <c r="Z411" s="8"/>
      <c r="AA411" s="5"/>
      <c r="AB411" s="8"/>
      <c r="AC411" s="29"/>
    </row>
    <row r="412" spans="1:31" s="7" customFormat="1" ht="15" hidden="1" customHeight="1">
      <c r="A412" s="1475" t="s">
        <v>518</v>
      </c>
      <c r="B412" s="1475"/>
      <c r="C412" s="51">
        <f>SUM(C407:C411)</f>
        <v>67857890.659999996</v>
      </c>
      <c r="D412" s="51">
        <f t="shared" ref="D412:X412" si="69">SUM(D407:D411)</f>
        <v>0</v>
      </c>
      <c r="E412" s="51">
        <f t="shared" si="69"/>
        <v>0</v>
      </c>
      <c r="F412" s="51">
        <f t="shared" si="69"/>
        <v>0</v>
      </c>
      <c r="G412" s="51">
        <f t="shared" si="69"/>
        <v>0</v>
      </c>
      <c r="H412" s="51">
        <f t="shared" si="69"/>
        <v>0</v>
      </c>
      <c r="I412" s="51">
        <f t="shared" si="69"/>
        <v>0</v>
      </c>
      <c r="J412" s="51">
        <f t="shared" si="69"/>
        <v>0</v>
      </c>
      <c r="K412" s="51">
        <f t="shared" si="69"/>
        <v>0</v>
      </c>
      <c r="L412" s="51">
        <f t="shared" si="69"/>
        <v>0</v>
      </c>
      <c r="M412" s="51">
        <f t="shared" si="69"/>
        <v>8359876.379999999</v>
      </c>
      <c r="N412" s="51">
        <f t="shared" si="69"/>
        <v>0</v>
      </c>
      <c r="O412" s="51">
        <f t="shared" si="69"/>
        <v>14623555.92</v>
      </c>
      <c r="P412" s="51">
        <f t="shared" si="69"/>
        <v>0</v>
      </c>
      <c r="Q412" s="51">
        <f t="shared" si="69"/>
        <v>44874458.359999999</v>
      </c>
      <c r="R412" s="51">
        <f t="shared" si="69"/>
        <v>0</v>
      </c>
      <c r="S412" s="51">
        <f t="shared" si="69"/>
        <v>0</v>
      </c>
      <c r="T412" s="51">
        <f t="shared" si="69"/>
        <v>0</v>
      </c>
      <c r="U412" s="51">
        <f t="shared" si="69"/>
        <v>0</v>
      </c>
      <c r="V412" s="51">
        <f t="shared" si="69"/>
        <v>0</v>
      </c>
      <c r="W412" s="51">
        <f t="shared" si="69"/>
        <v>0</v>
      </c>
      <c r="X412" s="51">
        <f t="shared" si="69"/>
        <v>0</v>
      </c>
      <c r="Y412" s="9"/>
      <c r="Z412" s="8"/>
      <c r="AA412" s="9"/>
      <c r="AB412" s="8"/>
      <c r="AC412" s="29"/>
    </row>
    <row r="413" spans="1:31" s="7" customFormat="1" ht="15" hidden="1" customHeight="1">
      <c r="A413" s="1479" t="s">
        <v>545</v>
      </c>
      <c r="B413" s="1479"/>
      <c r="C413" s="60" t="e">
        <f t="shared" ref="C413:X413" si="70">+C384+C393+C412+C405</f>
        <v>#REF!</v>
      </c>
      <c r="D413" s="60">
        <f t="shared" si="70"/>
        <v>59646688.38000001</v>
      </c>
      <c r="E413" s="60">
        <f t="shared" si="70"/>
        <v>12530778.720000001</v>
      </c>
      <c r="F413" s="60">
        <f t="shared" si="70"/>
        <v>29078660.940000001</v>
      </c>
      <c r="G413" s="60">
        <f t="shared" si="70"/>
        <v>6333404.5600000005</v>
      </c>
      <c r="H413" s="60">
        <f t="shared" si="70"/>
        <v>7245060.7599999998</v>
      </c>
      <c r="I413" s="60">
        <f t="shared" si="70"/>
        <v>4458783.3999999994</v>
      </c>
      <c r="J413" s="60">
        <f t="shared" si="70"/>
        <v>0</v>
      </c>
      <c r="K413" s="60">
        <f t="shared" si="70"/>
        <v>0</v>
      </c>
      <c r="L413" s="60">
        <f t="shared" si="70"/>
        <v>2489</v>
      </c>
      <c r="M413" s="60">
        <f t="shared" si="70"/>
        <v>22977685.899999999</v>
      </c>
      <c r="N413" s="60">
        <f t="shared" si="70"/>
        <v>0</v>
      </c>
      <c r="O413" s="60">
        <f t="shared" si="70"/>
        <v>67117399.359999999</v>
      </c>
      <c r="P413" s="60">
        <f t="shared" si="70"/>
        <v>0</v>
      </c>
      <c r="Q413" s="60">
        <f t="shared" si="70"/>
        <v>106019777.42</v>
      </c>
      <c r="R413" s="60">
        <f t="shared" si="70"/>
        <v>0</v>
      </c>
      <c r="S413" s="60">
        <f t="shared" si="70"/>
        <v>0</v>
      </c>
      <c r="T413" s="60">
        <f t="shared" si="70"/>
        <v>0</v>
      </c>
      <c r="U413" s="60">
        <f t="shared" si="70"/>
        <v>0</v>
      </c>
      <c r="V413" s="60">
        <f t="shared" si="70"/>
        <v>576099.6</v>
      </c>
      <c r="W413" s="60">
        <f t="shared" si="70"/>
        <v>0</v>
      </c>
      <c r="X413" s="60">
        <f t="shared" si="70"/>
        <v>0</v>
      </c>
      <c r="Y413" s="9"/>
      <c r="Z413" s="8"/>
      <c r="AA413" s="13"/>
      <c r="AB413" s="8"/>
      <c r="AC413" s="29"/>
    </row>
    <row r="414" spans="1:31" s="7" customFormat="1" ht="15" customHeight="1">
      <c r="A414" s="1473" t="s">
        <v>614</v>
      </c>
      <c r="B414" s="1473"/>
      <c r="C414" s="1591"/>
      <c r="D414" s="1591"/>
      <c r="E414" s="1473"/>
      <c r="F414" s="1473"/>
      <c r="G414" s="1473"/>
      <c r="H414" s="1473"/>
      <c r="I414" s="1473"/>
      <c r="J414" s="1473"/>
      <c r="K414" s="1473"/>
      <c r="L414" s="1473"/>
      <c r="M414" s="1473"/>
      <c r="N414" s="1473"/>
      <c r="O414" s="1473"/>
      <c r="P414" s="1473"/>
      <c r="Q414" s="1473"/>
      <c r="R414" s="1473"/>
      <c r="S414" s="1473"/>
      <c r="T414" s="1473"/>
      <c r="U414" s="1473"/>
      <c r="V414" s="1473"/>
      <c r="W414" s="1473"/>
      <c r="X414" s="1473"/>
      <c r="Y414" s="9"/>
      <c r="Z414" s="8"/>
      <c r="AA414" s="5"/>
      <c r="AB414" s="8"/>
      <c r="AC414" s="29"/>
    </row>
    <row r="415" spans="1:31" s="7" customFormat="1" ht="12.75" hidden="1" customHeight="1">
      <c r="A415" s="1539" t="s">
        <v>53</v>
      </c>
      <c r="B415" s="1539"/>
      <c r="C415" s="1539"/>
      <c r="D415" s="1452"/>
      <c r="E415" s="1452"/>
      <c r="F415" s="1452"/>
      <c r="G415" s="1452"/>
      <c r="H415" s="1452"/>
      <c r="I415" s="1452"/>
      <c r="J415" s="1452"/>
      <c r="K415" s="1452"/>
      <c r="L415" s="1452"/>
      <c r="M415" s="1452"/>
      <c r="N415" s="1452"/>
      <c r="O415" s="1452"/>
      <c r="P415" s="1452"/>
      <c r="Q415" s="1452"/>
      <c r="R415" s="1452"/>
      <c r="S415" s="1452"/>
      <c r="T415" s="1452"/>
      <c r="U415" s="1452"/>
      <c r="V415" s="1452"/>
      <c r="W415" s="1452"/>
      <c r="X415" s="1452"/>
      <c r="Y415" s="9"/>
      <c r="Z415" s="8"/>
      <c r="AA415" s="5"/>
      <c r="AB415" s="5"/>
      <c r="AC415" s="5"/>
    </row>
    <row r="416" spans="1:31" s="7" customFormat="1" ht="12.75" hidden="1" customHeight="1">
      <c r="A416" s="687">
        <f>A411+1</f>
        <v>308</v>
      </c>
      <c r="B416" s="707" t="s">
        <v>54</v>
      </c>
      <c r="C416" s="284">
        <f>D416+K416+M416+O416+Q416+S416+U416+V416+W416+X416</f>
        <v>9347918.1999999993</v>
      </c>
      <c r="D416" s="285">
        <f>E416+F416+G416+H416+I416</f>
        <v>227447.4</v>
      </c>
      <c r="E416" s="60">
        <v>0</v>
      </c>
      <c r="F416" s="60">
        <v>0</v>
      </c>
      <c r="G416" s="60">
        <v>0</v>
      </c>
      <c r="H416" s="60">
        <v>0</v>
      </c>
      <c r="I416" s="1076">
        <v>227447.4</v>
      </c>
      <c r="J416" s="60">
        <v>0</v>
      </c>
      <c r="K416" s="60">
        <v>0</v>
      </c>
      <c r="L416" s="1076">
        <v>530</v>
      </c>
      <c r="M416" s="1076">
        <v>2712540</v>
      </c>
      <c r="N416" s="60">
        <v>0</v>
      </c>
      <c r="O416" s="60">
        <v>0</v>
      </c>
      <c r="P416" s="1076">
        <v>10</v>
      </c>
      <c r="Q416" s="333">
        <v>121590</v>
      </c>
      <c r="R416" s="1076">
        <v>6.2</v>
      </c>
      <c r="S416" s="1076">
        <v>73091.8</v>
      </c>
      <c r="T416" s="1076">
        <v>511</v>
      </c>
      <c r="U416" s="1076">
        <v>6213249</v>
      </c>
      <c r="V416" s="60">
        <v>0</v>
      </c>
      <c r="W416" s="52">
        <v>0</v>
      </c>
      <c r="X416" s="60">
        <v>0</v>
      </c>
      <c r="Y416" s="9"/>
      <c r="Z416" s="8"/>
      <c r="AA416" s="5"/>
      <c r="AB416" s="5"/>
      <c r="AC416" s="5"/>
    </row>
    <row r="417" spans="1:29" s="7" customFormat="1" ht="19.5" hidden="1" customHeight="1">
      <c r="A417" s="687">
        <f>A416+1</f>
        <v>309</v>
      </c>
      <c r="B417" s="707" t="s">
        <v>55</v>
      </c>
      <c r="C417" s="284">
        <f>D417+K417+M417+O417+Q417+S417+U417+V417+W417+X417</f>
        <v>9302648.5</v>
      </c>
      <c r="D417" s="285">
        <v>193966.7</v>
      </c>
      <c r="E417" s="60">
        <v>0</v>
      </c>
      <c r="F417" s="60">
        <v>0</v>
      </c>
      <c r="G417" s="60">
        <v>0</v>
      </c>
      <c r="H417" s="60">
        <v>0</v>
      </c>
      <c r="I417" s="1076">
        <v>193966.7</v>
      </c>
      <c r="J417" s="60">
        <v>0</v>
      </c>
      <c r="K417" s="60">
        <v>0</v>
      </c>
      <c r="L417" s="1076">
        <v>530</v>
      </c>
      <c r="M417" s="1076">
        <v>2712540</v>
      </c>
      <c r="N417" s="60">
        <v>0</v>
      </c>
      <c r="O417" s="60">
        <v>0</v>
      </c>
      <c r="P417" s="1076">
        <v>10</v>
      </c>
      <c r="Q417" s="333">
        <v>121590</v>
      </c>
      <c r="R417" s="1076">
        <v>5.2</v>
      </c>
      <c r="S417" s="1076">
        <v>61302.8</v>
      </c>
      <c r="T417" s="1076">
        <v>511</v>
      </c>
      <c r="U417" s="1076">
        <v>6213249</v>
      </c>
      <c r="V417" s="60">
        <v>0</v>
      </c>
      <c r="W417" s="52">
        <v>0</v>
      </c>
      <c r="X417" s="60">
        <v>0</v>
      </c>
      <c r="Y417" s="9"/>
      <c r="Z417" s="8"/>
      <c r="AA417" s="5"/>
      <c r="AB417" s="5"/>
      <c r="AC417" s="5"/>
    </row>
    <row r="418" spans="1:29" s="7" customFormat="1" ht="12.75" hidden="1" customHeight="1">
      <c r="A418" s="1482" t="s">
        <v>518</v>
      </c>
      <c r="B418" s="1482"/>
      <c r="C418" s="285">
        <f t="shared" ref="C418:X418" si="71">SUM(C416:C417)</f>
        <v>18650566.699999999</v>
      </c>
      <c r="D418" s="285">
        <f t="shared" si="71"/>
        <v>421414.1</v>
      </c>
      <c r="E418" s="51">
        <f t="shared" si="71"/>
        <v>0</v>
      </c>
      <c r="F418" s="51">
        <f t="shared" si="71"/>
        <v>0</v>
      </c>
      <c r="G418" s="51">
        <f t="shared" si="71"/>
        <v>0</v>
      </c>
      <c r="H418" s="51">
        <f t="shared" si="71"/>
        <v>0</v>
      </c>
      <c r="I418" s="51">
        <f t="shared" si="71"/>
        <v>421414.1</v>
      </c>
      <c r="J418" s="51">
        <f t="shared" si="71"/>
        <v>0</v>
      </c>
      <c r="K418" s="51">
        <f t="shared" si="71"/>
        <v>0</v>
      </c>
      <c r="L418" s="51">
        <f t="shared" si="71"/>
        <v>1060</v>
      </c>
      <c r="M418" s="51">
        <f t="shared" si="71"/>
        <v>5425080</v>
      </c>
      <c r="N418" s="51">
        <f t="shared" si="71"/>
        <v>0</v>
      </c>
      <c r="O418" s="51">
        <f t="shared" si="71"/>
        <v>0</v>
      </c>
      <c r="P418" s="51">
        <f t="shared" si="71"/>
        <v>20</v>
      </c>
      <c r="Q418" s="51">
        <f t="shared" si="71"/>
        <v>243180</v>
      </c>
      <c r="R418" s="51">
        <f t="shared" si="71"/>
        <v>11.4</v>
      </c>
      <c r="S418" s="51">
        <f t="shared" si="71"/>
        <v>134394.6</v>
      </c>
      <c r="T418" s="51">
        <f t="shared" si="71"/>
        <v>1022</v>
      </c>
      <c r="U418" s="51">
        <f t="shared" si="71"/>
        <v>12426498</v>
      </c>
      <c r="V418" s="51">
        <f t="shared" si="71"/>
        <v>0</v>
      </c>
      <c r="W418" s="51">
        <f t="shared" si="71"/>
        <v>0</v>
      </c>
      <c r="X418" s="51">
        <f t="shared" si="71"/>
        <v>0</v>
      </c>
      <c r="Y418" s="9"/>
      <c r="Z418" s="8"/>
      <c r="AA418" s="9"/>
      <c r="AB418" s="9"/>
      <c r="AC418" s="5"/>
    </row>
    <row r="419" spans="1:29" s="7" customFormat="1" ht="12.75" hidden="1">
      <c r="A419" s="1559" t="s">
        <v>56</v>
      </c>
      <c r="B419" s="1559"/>
      <c r="C419" s="657">
        <f>C418</f>
        <v>18650566.699999999</v>
      </c>
      <c r="D419" s="657">
        <f t="shared" ref="D419:X419" si="72">D418</f>
        <v>421414.1</v>
      </c>
      <c r="E419" s="61">
        <f t="shared" si="72"/>
        <v>0</v>
      </c>
      <c r="F419" s="61">
        <f t="shared" si="72"/>
        <v>0</v>
      </c>
      <c r="G419" s="61">
        <f t="shared" si="72"/>
        <v>0</v>
      </c>
      <c r="H419" s="61">
        <f t="shared" si="72"/>
        <v>0</v>
      </c>
      <c r="I419" s="61">
        <f t="shared" si="72"/>
        <v>421414.1</v>
      </c>
      <c r="J419" s="61">
        <f t="shared" si="72"/>
        <v>0</v>
      </c>
      <c r="K419" s="61">
        <f t="shared" si="72"/>
        <v>0</v>
      </c>
      <c r="L419" s="61">
        <f t="shared" si="72"/>
        <v>1060</v>
      </c>
      <c r="M419" s="61">
        <f t="shared" si="72"/>
        <v>5425080</v>
      </c>
      <c r="N419" s="61">
        <f t="shared" si="72"/>
        <v>0</v>
      </c>
      <c r="O419" s="61">
        <f t="shared" si="72"/>
        <v>0</v>
      </c>
      <c r="P419" s="61">
        <f t="shared" si="72"/>
        <v>20</v>
      </c>
      <c r="Q419" s="61">
        <f t="shared" si="72"/>
        <v>243180</v>
      </c>
      <c r="R419" s="61">
        <f t="shared" si="72"/>
        <v>11.4</v>
      </c>
      <c r="S419" s="61">
        <f t="shared" si="72"/>
        <v>134394.6</v>
      </c>
      <c r="T419" s="61">
        <f t="shared" si="72"/>
        <v>1022</v>
      </c>
      <c r="U419" s="61">
        <f t="shared" si="72"/>
        <v>12426498</v>
      </c>
      <c r="V419" s="61">
        <f t="shared" si="72"/>
        <v>0</v>
      </c>
      <c r="W419" s="61">
        <f t="shared" si="72"/>
        <v>0</v>
      </c>
      <c r="X419" s="61">
        <f t="shared" si="72"/>
        <v>0</v>
      </c>
      <c r="Y419" s="9"/>
      <c r="Z419" s="8"/>
      <c r="AA419" s="8"/>
      <c r="AB419" s="8"/>
    </row>
    <row r="420" spans="1:29" s="22" customFormat="1" ht="17.25" hidden="1" customHeight="1">
      <c r="A420" s="1479" t="s">
        <v>615</v>
      </c>
      <c r="B420" s="1479"/>
      <c r="C420" s="1479"/>
      <c r="D420" s="1452"/>
      <c r="E420" s="1452"/>
      <c r="F420" s="1452"/>
      <c r="G420" s="1452"/>
      <c r="H420" s="1452"/>
      <c r="I420" s="1452"/>
      <c r="J420" s="1452"/>
      <c r="K420" s="1452"/>
      <c r="L420" s="1452"/>
      <c r="M420" s="1452"/>
      <c r="N420" s="1452"/>
      <c r="O420" s="1452"/>
      <c r="P420" s="1452"/>
      <c r="Q420" s="1452"/>
      <c r="R420" s="1452"/>
      <c r="S420" s="1452"/>
      <c r="T420" s="1452"/>
      <c r="U420" s="1452"/>
      <c r="V420" s="1452"/>
      <c r="W420" s="1452"/>
      <c r="X420" s="1452"/>
      <c r="Y420" s="24"/>
      <c r="Z420" s="23"/>
      <c r="AA420" s="21"/>
      <c r="AB420" s="8"/>
      <c r="AC420" s="30"/>
    </row>
    <row r="421" spans="1:29" s="184" customFormat="1" ht="16.5" hidden="1" customHeight="1">
      <c r="A421" s="687">
        <f>A417+1</f>
        <v>310</v>
      </c>
      <c r="B421" s="927" t="s">
        <v>57</v>
      </c>
      <c r="C421" s="322">
        <v>500000</v>
      </c>
      <c r="D421" s="323"/>
      <c r="E421" s="795"/>
      <c r="F421" s="331"/>
      <c r="G421" s="331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1087" t="s">
        <v>58</v>
      </c>
      <c r="X421" s="327"/>
      <c r="Y421" s="328"/>
      <c r="Z421" s="328"/>
      <c r="AA421" s="328"/>
      <c r="AB421" s="328"/>
    </row>
    <row r="422" spans="1:29" s="184" customFormat="1" ht="16.5" hidden="1" customHeight="1">
      <c r="A422" s="688">
        <f>A421+1</f>
        <v>311</v>
      </c>
      <c r="B422" s="927" t="s">
        <v>59</v>
      </c>
      <c r="C422" s="322">
        <v>500000</v>
      </c>
      <c r="D422" s="323"/>
      <c r="E422" s="795"/>
      <c r="F422" s="331"/>
      <c r="G422" s="331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1087" t="s">
        <v>60</v>
      </c>
      <c r="X422" s="327"/>
      <c r="Y422" s="328"/>
      <c r="Z422" s="328"/>
      <c r="AA422" s="328"/>
      <c r="AB422" s="328"/>
    </row>
    <row r="423" spans="1:29" s="184" customFormat="1" ht="16.5" hidden="1" customHeight="1">
      <c r="A423" s="688">
        <f t="shared" ref="A423:A486" si="73">A422+1</f>
        <v>312</v>
      </c>
      <c r="B423" s="927" t="s">
        <v>61</v>
      </c>
      <c r="C423" s="322">
        <f>500000+M423</f>
        <v>1340640</v>
      </c>
      <c r="D423" s="323"/>
      <c r="E423" s="795"/>
      <c r="F423" s="331"/>
      <c r="G423" s="331"/>
      <c r="H423" s="331"/>
      <c r="I423" s="331"/>
      <c r="J423" s="331"/>
      <c r="K423" s="331"/>
      <c r="L423" s="1085">
        <v>262.7</v>
      </c>
      <c r="M423" s="1086">
        <f>L423*3200</f>
        <v>840640</v>
      </c>
      <c r="N423" s="331"/>
      <c r="O423" s="331"/>
      <c r="P423" s="331"/>
      <c r="Q423" s="331"/>
      <c r="R423" s="331"/>
      <c r="S423" s="331"/>
      <c r="T423" s="331"/>
      <c r="U423" s="331"/>
      <c r="V423" s="331"/>
      <c r="W423" s="1087" t="s">
        <v>58</v>
      </c>
      <c r="X423" s="327"/>
      <c r="Y423" s="328"/>
      <c r="Z423" s="328"/>
      <c r="AA423" s="328"/>
      <c r="AB423" s="328"/>
    </row>
    <row r="424" spans="1:29" s="184" customFormat="1" ht="16.5" hidden="1" customHeight="1">
      <c r="A424" s="688">
        <f t="shared" si="73"/>
        <v>313</v>
      </c>
      <c r="B424" s="927" t="s">
        <v>62</v>
      </c>
      <c r="C424" s="322">
        <v>500000</v>
      </c>
      <c r="D424" s="323"/>
      <c r="E424" s="795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1087" t="s">
        <v>63</v>
      </c>
      <c r="X424" s="327"/>
      <c r="Y424" s="328"/>
      <c r="Z424" s="328"/>
      <c r="AA424" s="328"/>
      <c r="AB424" s="328"/>
    </row>
    <row r="425" spans="1:29" s="184" customFormat="1" ht="16.5" hidden="1" customHeight="1">
      <c r="A425" s="688">
        <f t="shared" si="73"/>
        <v>314</v>
      </c>
      <c r="B425" s="927" t="s">
        <v>64</v>
      </c>
      <c r="C425" s="322">
        <v>500000</v>
      </c>
      <c r="D425" s="323"/>
      <c r="E425" s="795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1087" t="s">
        <v>65</v>
      </c>
      <c r="X425" s="327"/>
      <c r="Y425" s="328"/>
      <c r="Z425" s="328"/>
      <c r="AA425" s="328"/>
      <c r="AB425" s="328"/>
    </row>
    <row r="426" spans="1:29" s="184" customFormat="1" ht="16.5" hidden="1" customHeight="1">
      <c r="A426" s="688">
        <f t="shared" si="73"/>
        <v>315</v>
      </c>
      <c r="B426" s="912" t="s">
        <v>66</v>
      </c>
      <c r="C426" s="332">
        <f>M426+Q426+S426+U426</f>
        <v>993738</v>
      </c>
      <c r="D426" s="284"/>
      <c r="E426" s="51"/>
      <c r="F426" s="51"/>
      <c r="G426" s="51"/>
      <c r="H426" s="51"/>
      <c r="I426" s="51"/>
      <c r="J426" s="51"/>
      <c r="K426" s="51"/>
      <c r="L426" s="333">
        <v>1558.71</v>
      </c>
      <c r="M426" s="333">
        <v>993738</v>
      </c>
      <c r="N426" s="51"/>
      <c r="O426" s="51"/>
      <c r="P426" s="51"/>
      <c r="Q426" s="51"/>
      <c r="R426" s="51"/>
      <c r="S426" s="51"/>
      <c r="T426" s="51"/>
      <c r="U426" s="51"/>
      <c r="V426" s="60"/>
      <c r="W426" s="43"/>
      <c r="X426" s="327"/>
      <c r="Y426" s="328"/>
      <c r="Z426" s="328"/>
      <c r="AA426" s="328"/>
      <c r="AB426" s="328"/>
    </row>
    <row r="427" spans="1:29" s="184" customFormat="1" ht="16.5" hidden="1" customHeight="1">
      <c r="A427" s="688">
        <f t="shared" si="73"/>
        <v>316</v>
      </c>
      <c r="B427" s="697" t="s">
        <v>79</v>
      </c>
      <c r="C427" s="332">
        <f>M427+Q427+S427+U427+300000</f>
        <v>5764000</v>
      </c>
      <c r="D427" s="284"/>
      <c r="E427" s="51"/>
      <c r="F427" s="51"/>
      <c r="G427" s="51"/>
      <c r="H427" s="51"/>
      <c r="I427" s="51"/>
      <c r="J427" s="51"/>
      <c r="K427" s="51"/>
      <c r="L427" s="333">
        <v>920.7</v>
      </c>
      <c r="M427" s="333">
        <v>1564000</v>
      </c>
      <c r="N427" s="51"/>
      <c r="O427" s="51"/>
      <c r="P427" s="333">
        <v>1470.75</v>
      </c>
      <c r="Q427" s="333">
        <v>3900000</v>
      </c>
      <c r="R427" s="51"/>
      <c r="S427" s="51"/>
      <c r="T427" s="60"/>
      <c r="U427" s="60"/>
      <c r="V427" s="60"/>
      <c r="W427" s="1087" t="s">
        <v>80</v>
      </c>
      <c r="X427" s="327"/>
      <c r="Y427" s="328"/>
      <c r="Z427" s="328"/>
      <c r="AA427" s="328"/>
      <c r="AB427" s="328"/>
    </row>
    <row r="428" spans="1:29" s="184" customFormat="1" ht="16.5" hidden="1" customHeight="1">
      <c r="A428" s="688">
        <f t="shared" si="73"/>
        <v>317</v>
      </c>
      <c r="B428" s="697" t="s">
        <v>81</v>
      </c>
      <c r="C428" s="332">
        <f>Q428+300000</f>
        <v>5380000</v>
      </c>
      <c r="D428" s="284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333">
        <v>1915.8</v>
      </c>
      <c r="Q428" s="333">
        <v>5080000</v>
      </c>
      <c r="R428" s="51"/>
      <c r="S428" s="51"/>
      <c r="T428" s="60"/>
      <c r="U428" s="60"/>
      <c r="V428" s="60"/>
      <c r="W428" s="1087" t="s">
        <v>82</v>
      </c>
      <c r="X428" s="327"/>
      <c r="Y428" s="328"/>
      <c r="Z428" s="328"/>
      <c r="AA428" s="328"/>
      <c r="AB428" s="328"/>
    </row>
    <row r="429" spans="1:29" s="184" customFormat="1" ht="16.5" hidden="1" customHeight="1">
      <c r="A429" s="688">
        <f t="shared" si="73"/>
        <v>318</v>
      </c>
      <c r="B429" s="697" t="s">
        <v>83</v>
      </c>
      <c r="C429" s="332">
        <v>150000</v>
      </c>
      <c r="D429" s="284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60"/>
      <c r="W429" s="1087" t="s">
        <v>78</v>
      </c>
      <c r="X429" s="327"/>
      <c r="Y429" s="328"/>
      <c r="Z429" s="328"/>
      <c r="AA429" s="328"/>
      <c r="AB429" s="328"/>
    </row>
    <row r="430" spans="1:29" s="184" customFormat="1" ht="16.5" hidden="1" customHeight="1">
      <c r="A430" s="688">
        <f t="shared" si="73"/>
        <v>319</v>
      </c>
      <c r="B430" s="697" t="s">
        <v>84</v>
      </c>
      <c r="C430" s="332">
        <f>M430+Q430+S430+U430+150000</f>
        <v>900000</v>
      </c>
      <c r="D430" s="284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333">
        <v>1238.2</v>
      </c>
      <c r="Q430" s="333">
        <v>750000</v>
      </c>
      <c r="R430" s="51"/>
      <c r="S430" s="51"/>
      <c r="T430" s="51"/>
      <c r="U430" s="51"/>
      <c r="V430" s="60"/>
      <c r="W430" s="1087" t="s">
        <v>78</v>
      </c>
      <c r="X430" s="327"/>
      <c r="Y430" s="328"/>
      <c r="Z430" s="328"/>
      <c r="AA430" s="328"/>
      <c r="AB430" s="328"/>
    </row>
    <row r="431" spans="1:29" s="7" customFormat="1" ht="17.25" hidden="1" customHeight="1">
      <c r="A431" s="55">
        <f t="shared" si="73"/>
        <v>320</v>
      </c>
      <c r="B431" s="695" t="s">
        <v>695</v>
      </c>
      <c r="C431" s="52">
        <f>D431+K431+M431+O431+Q431+S431+U431+V431+W431+X431</f>
        <v>5072221.74</v>
      </c>
      <c r="D431" s="51">
        <f>SUM(E431:I431)</f>
        <v>0</v>
      </c>
      <c r="E431" s="51"/>
      <c r="F431" s="51"/>
      <c r="G431" s="51"/>
      <c r="H431" s="51"/>
      <c r="I431" s="51"/>
      <c r="J431" s="51"/>
      <c r="K431" s="51"/>
      <c r="L431" s="52"/>
      <c r="M431" s="52"/>
      <c r="N431" s="52"/>
      <c r="O431" s="51">
        <v>153900.32</v>
      </c>
      <c r="P431" s="52"/>
      <c r="Q431" s="52">
        <v>4918321.42</v>
      </c>
      <c r="R431" s="51"/>
      <c r="S431" s="51"/>
      <c r="T431" s="51"/>
      <c r="U431" s="51"/>
      <c r="V431" s="60"/>
      <c r="W431" s="52"/>
      <c r="X431" s="52"/>
      <c r="Y431" s="9"/>
      <c r="Z431" s="8"/>
      <c r="AA431" s="9"/>
      <c r="AB431" s="8"/>
      <c r="AC431" s="29"/>
    </row>
    <row r="432" spans="1:29" s="7" customFormat="1" ht="17.25" hidden="1" customHeight="1">
      <c r="A432" s="55">
        <f t="shared" si="73"/>
        <v>321</v>
      </c>
      <c r="B432" s="695" t="s">
        <v>696</v>
      </c>
      <c r="C432" s="52">
        <f>D432+K432+M432+O432+Q432+S432+U432+V432+W432+X432</f>
        <v>5306200.4000000004</v>
      </c>
      <c r="D432" s="51">
        <f>SUM(E432:I432)</f>
        <v>0</v>
      </c>
      <c r="E432" s="51"/>
      <c r="F432" s="51"/>
      <c r="G432" s="51"/>
      <c r="H432" s="51"/>
      <c r="I432" s="51"/>
      <c r="J432" s="51"/>
      <c r="K432" s="51"/>
      <c r="L432" s="52"/>
      <c r="M432" s="52"/>
      <c r="N432" s="52"/>
      <c r="O432" s="51">
        <v>497037.24</v>
      </c>
      <c r="P432" s="52"/>
      <c r="Q432" s="52">
        <v>4809163.16</v>
      </c>
      <c r="R432" s="51"/>
      <c r="S432" s="51"/>
      <c r="T432" s="51"/>
      <c r="U432" s="51"/>
      <c r="V432" s="60"/>
      <c r="W432" s="52"/>
      <c r="X432" s="52"/>
      <c r="Y432" s="9"/>
      <c r="Z432" s="8"/>
      <c r="AA432" s="9"/>
      <c r="AB432" s="8"/>
      <c r="AC432" s="29"/>
    </row>
    <row r="433" spans="1:29" s="7" customFormat="1" ht="17.25" hidden="1" customHeight="1">
      <c r="A433" s="55">
        <f t="shared" si="73"/>
        <v>322</v>
      </c>
      <c r="B433" s="695" t="s">
        <v>697</v>
      </c>
      <c r="C433" s="52">
        <f>D433+K433+M433+O433+Q433+S433+U433+V433+W433+X433</f>
        <v>5953903.5800000001</v>
      </c>
      <c r="D433" s="51">
        <f>SUM(E433:I433)</f>
        <v>0</v>
      </c>
      <c r="E433" s="51"/>
      <c r="F433" s="51"/>
      <c r="G433" s="51"/>
      <c r="H433" s="51"/>
      <c r="I433" s="51"/>
      <c r="J433" s="51"/>
      <c r="K433" s="51"/>
      <c r="L433" s="52"/>
      <c r="M433" s="52"/>
      <c r="N433" s="52"/>
      <c r="O433" s="51">
        <v>1261493.1599999999</v>
      </c>
      <c r="P433" s="52"/>
      <c r="Q433" s="52">
        <v>4692410.42</v>
      </c>
      <c r="R433" s="51"/>
      <c r="S433" s="51"/>
      <c r="T433" s="51"/>
      <c r="U433" s="51"/>
      <c r="V433" s="60"/>
      <c r="W433" s="52"/>
      <c r="X433" s="52"/>
      <c r="Y433" s="9"/>
      <c r="Z433" s="8"/>
      <c r="AA433" s="8"/>
      <c r="AB433" s="8"/>
      <c r="AC433" s="28"/>
    </row>
    <row r="434" spans="1:29" s="184" customFormat="1" ht="16.5" hidden="1" customHeight="1">
      <c r="A434" s="688">
        <f t="shared" si="73"/>
        <v>323</v>
      </c>
      <c r="B434" s="697" t="s">
        <v>85</v>
      </c>
      <c r="C434" s="332">
        <f>M434+Q434+S434+U434</f>
        <v>1093094</v>
      </c>
      <c r="D434" s="284"/>
      <c r="E434" s="51"/>
      <c r="F434" s="51"/>
      <c r="G434" s="51"/>
      <c r="H434" s="51"/>
      <c r="I434" s="51"/>
      <c r="J434" s="51"/>
      <c r="K434" s="51"/>
      <c r="L434" s="333">
        <v>1174.4000000000001</v>
      </c>
      <c r="M434" s="333">
        <v>1093094</v>
      </c>
      <c r="N434" s="51"/>
      <c r="O434" s="51"/>
      <c r="P434" s="51"/>
      <c r="Q434" s="51"/>
      <c r="R434" s="51"/>
      <c r="S434" s="51"/>
      <c r="T434" s="51"/>
      <c r="U434" s="51"/>
      <c r="V434" s="60"/>
      <c r="W434" s="43"/>
      <c r="X434" s="327"/>
      <c r="Y434" s="328"/>
      <c r="Z434" s="328"/>
      <c r="AA434" s="328"/>
      <c r="AB434" s="328"/>
    </row>
    <row r="435" spans="1:29" s="184" customFormat="1" ht="16.5" hidden="1" customHeight="1">
      <c r="A435" s="688">
        <f t="shared" si="73"/>
        <v>324</v>
      </c>
      <c r="B435" s="697" t="s">
        <v>86</v>
      </c>
      <c r="C435" s="332">
        <f>M435+Q435+S435+U435</f>
        <v>1507309</v>
      </c>
      <c r="D435" s="284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333">
        <v>2046.65</v>
      </c>
      <c r="U435" s="333">
        <v>1507309</v>
      </c>
      <c r="V435" s="60"/>
      <c r="W435" s="43"/>
      <c r="X435" s="327"/>
      <c r="Y435" s="328"/>
      <c r="Z435" s="328"/>
      <c r="AA435" s="328"/>
      <c r="AB435" s="328"/>
    </row>
    <row r="436" spans="1:29" s="184" customFormat="1" ht="16.5" hidden="1" customHeight="1">
      <c r="A436" s="688">
        <f t="shared" si="73"/>
        <v>325</v>
      </c>
      <c r="B436" s="912" t="s">
        <v>87</v>
      </c>
      <c r="C436" s="332">
        <v>350000</v>
      </c>
      <c r="D436" s="284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60"/>
      <c r="W436" s="1087" t="s">
        <v>88</v>
      </c>
      <c r="X436" s="327"/>
      <c r="Y436" s="328"/>
      <c r="Z436" s="328"/>
      <c r="AA436" s="328"/>
      <c r="AB436" s="328"/>
    </row>
    <row r="437" spans="1:29" s="184" customFormat="1" ht="16.5" hidden="1" customHeight="1">
      <c r="A437" s="688">
        <f t="shared" si="73"/>
        <v>326</v>
      </c>
      <c r="B437" s="912" t="s">
        <v>89</v>
      </c>
      <c r="C437" s="332">
        <v>350000</v>
      </c>
      <c r="D437" s="284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60"/>
      <c r="W437" s="1087" t="s">
        <v>88</v>
      </c>
      <c r="X437" s="327"/>
      <c r="Y437" s="328"/>
      <c r="Z437" s="328"/>
      <c r="AA437" s="328"/>
      <c r="AB437" s="328"/>
    </row>
    <row r="438" spans="1:29" s="184" customFormat="1" ht="16.5" hidden="1" customHeight="1">
      <c r="A438" s="688">
        <f t="shared" si="73"/>
        <v>327</v>
      </c>
      <c r="B438" s="697" t="s">
        <v>90</v>
      </c>
      <c r="C438" s="332">
        <v>200000</v>
      </c>
      <c r="D438" s="284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60"/>
      <c r="W438" s="1087" t="s">
        <v>91</v>
      </c>
      <c r="X438" s="327"/>
      <c r="Y438" s="328"/>
      <c r="Z438" s="328"/>
      <c r="AA438" s="328"/>
      <c r="AB438" s="328"/>
    </row>
    <row r="439" spans="1:29" s="7" customFormat="1" ht="17.25" hidden="1" customHeight="1">
      <c r="A439" s="55">
        <f t="shared" si="73"/>
        <v>328</v>
      </c>
      <c r="B439" s="695" t="s">
        <v>698</v>
      </c>
      <c r="C439" s="52">
        <f>D439+K439+M439+O439+Q439+S439+U439+V439+W439+X439</f>
        <v>4828741.72</v>
      </c>
      <c r="D439" s="51">
        <f>SUM(E439:I439)</f>
        <v>0</v>
      </c>
      <c r="E439" s="51"/>
      <c r="F439" s="51"/>
      <c r="G439" s="51"/>
      <c r="H439" s="51"/>
      <c r="I439" s="51"/>
      <c r="J439" s="51"/>
      <c r="K439" s="51"/>
      <c r="L439" s="52"/>
      <c r="M439" s="52"/>
      <c r="N439" s="52"/>
      <c r="O439" s="51">
        <v>323357.76</v>
      </c>
      <c r="P439" s="52"/>
      <c r="Q439" s="52">
        <v>4505383.96</v>
      </c>
      <c r="R439" s="51"/>
      <c r="S439" s="51"/>
      <c r="T439" s="51"/>
      <c r="U439" s="51"/>
      <c r="V439" s="60"/>
      <c r="W439" s="52"/>
      <c r="X439" s="52"/>
      <c r="Y439" s="9"/>
      <c r="Z439" s="8"/>
      <c r="AA439" s="8"/>
      <c r="AB439" s="8"/>
      <c r="AC439" s="28"/>
    </row>
    <row r="440" spans="1:29" s="7" customFormat="1" ht="17.25" hidden="1" customHeight="1">
      <c r="A440" s="55">
        <f t="shared" si="73"/>
        <v>329</v>
      </c>
      <c r="B440" s="695" t="s">
        <v>699</v>
      </c>
      <c r="C440" s="52">
        <f>D440+K440+M440+O440+Q440+S440+U440+V440+W440+X440</f>
        <v>5262333.46</v>
      </c>
      <c r="D440" s="51">
        <f>SUM(E440:I440)</f>
        <v>0</v>
      </c>
      <c r="E440" s="51"/>
      <c r="F440" s="51"/>
      <c r="G440" s="51"/>
      <c r="H440" s="51"/>
      <c r="I440" s="51"/>
      <c r="J440" s="51"/>
      <c r="K440" s="51"/>
      <c r="L440" s="51"/>
      <c r="M440" s="52"/>
      <c r="N440" s="51"/>
      <c r="O440" s="51">
        <v>379607.92</v>
      </c>
      <c r="P440" s="51"/>
      <c r="Q440" s="51">
        <v>4882725.54</v>
      </c>
      <c r="R440" s="51"/>
      <c r="S440" s="51"/>
      <c r="T440" s="60"/>
      <c r="U440" s="60"/>
      <c r="V440" s="52"/>
      <c r="W440" s="52"/>
      <c r="X440" s="52"/>
      <c r="Y440" s="9"/>
      <c r="Z440" s="8"/>
      <c r="AA440" s="5"/>
      <c r="AB440" s="8"/>
      <c r="AC440" s="28"/>
    </row>
    <row r="441" spans="1:29" s="184" customFormat="1" ht="16.5" hidden="1" customHeight="1">
      <c r="A441" s="688">
        <f t="shared" si="73"/>
        <v>330</v>
      </c>
      <c r="B441" s="697" t="s">
        <v>92</v>
      </c>
      <c r="C441" s="332">
        <v>500000</v>
      </c>
      <c r="D441" s="284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60"/>
      <c r="W441" s="1087" t="s">
        <v>93</v>
      </c>
      <c r="X441" s="327"/>
      <c r="Y441" s="328"/>
      <c r="Z441" s="328"/>
      <c r="AA441" s="328"/>
      <c r="AB441" s="328"/>
    </row>
    <row r="442" spans="1:29" s="184" customFormat="1" ht="16.5" hidden="1" customHeight="1">
      <c r="A442" s="688">
        <f t="shared" si="73"/>
        <v>331</v>
      </c>
      <c r="B442" s="697" t="s">
        <v>94</v>
      </c>
      <c r="C442" s="332">
        <f>M442+Q442+S442+U442+300000</f>
        <v>5022600</v>
      </c>
      <c r="D442" s="284"/>
      <c r="E442" s="51"/>
      <c r="F442" s="51"/>
      <c r="G442" s="51"/>
      <c r="H442" s="51"/>
      <c r="I442" s="51"/>
      <c r="J442" s="51"/>
      <c r="K442" s="51"/>
      <c r="L442" s="333">
        <v>830</v>
      </c>
      <c r="M442" s="333">
        <v>2076000</v>
      </c>
      <c r="N442" s="51"/>
      <c r="O442" s="51"/>
      <c r="P442" s="333">
        <v>1203</v>
      </c>
      <c r="Q442" s="333">
        <f>P442*2200</f>
        <v>2646600</v>
      </c>
      <c r="R442" s="51"/>
      <c r="S442" s="51"/>
      <c r="T442" s="51"/>
      <c r="U442" s="51"/>
      <c r="V442" s="60"/>
      <c r="W442" s="1087" t="s">
        <v>91</v>
      </c>
      <c r="X442" s="327"/>
      <c r="Y442" s="328"/>
      <c r="Z442" s="328"/>
      <c r="AA442" s="328"/>
      <c r="AB442" s="328"/>
    </row>
    <row r="443" spans="1:29" s="184" customFormat="1" ht="16.5" hidden="1" customHeight="1">
      <c r="A443" s="688">
        <f t="shared" si="73"/>
        <v>332</v>
      </c>
      <c r="B443" s="697" t="s">
        <v>95</v>
      </c>
      <c r="C443" s="332">
        <f>M443+Q443+S443+U443+300000</f>
        <v>5068800</v>
      </c>
      <c r="D443" s="284"/>
      <c r="E443" s="51"/>
      <c r="F443" s="51"/>
      <c r="G443" s="51"/>
      <c r="H443" s="51"/>
      <c r="I443" s="51"/>
      <c r="J443" s="51"/>
      <c r="K443" s="51"/>
      <c r="L443" s="333">
        <v>842</v>
      </c>
      <c r="M443" s="333">
        <v>2102400</v>
      </c>
      <c r="N443" s="51"/>
      <c r="O443" s="51"/>
      <c r="P443" s="333">
        <v>1212</v>
      </c>
      <c r="Q443" s="333">
        <f>P443*2200</f>
        <v>2666400</v>
      </c>
      <c r="R443" s="51"/>
      <c r="S443" s="51"/>
      <c r="T443" s="51"/>
      <c r="U443" s="51"/>
      <c r="V443" s="60"/>
      <c r="W443" s="1087" t="s">
        <v>91</v>
      </c>
      <c r="X443" s="327"/>
      <c r="Y443" s="328"/>
      <c r="Z443" s="328"/>
      <c r="AA443" s="328"/>
      <c r="AB443" s="328"/>
    </row>
    <row r="444" spans="1:29" s="184" customFormat="1" ht="16.5" hidden="1" customHeight="1">
      <c r="A444" s="688">
        <f t="shared" si="73"/>
        <v>333</v>
      </c>
      <c r="B444" s="912" t="s">
        <v>96</v>
      </c>
      <c r="C444" s="332">
        <f>M444+Q444+S444+U444+500000</f>
        <v>5266400</v>
      </c>
      <c r="D444" s="284"/>
      <c r="E444" s="51"/>
      <c r="F444" s="51"/>
      <c r="G444" s="51"/>
      <c r="H444" s="51"/>
      <c r="I444" s="51"/>
      <c r="J444" s="51"/>
      <c r="K444" s="51"/>
      <c r="L444" s="333">
        <v>841</v>
      </c>
      <c r="M444" s="333">
        <v>2100000</v>
      </c>
      <c r="N444" s="51"/>
      <c r="O444" s="51"/>
      <c r="P444" s="333">
        <v>1212</v>
      </c>
      <c r="Q444" s="333">
        <f>P444*2200</f>
        <v>2666400</v>
      </c>
      <c r="R444" s="51"/>
      <c r="S444" s="51"/>
      <c r="T444" s="51"/>
      <c r="U444" s="51"/>
      <c r="V444" s="60"/>
      <c r="W444" s="1087" t="s">
        <v>97</v>
      </c>
      <c r="X444" s="327"/>
      <c r="Y444" s="328"/>
      <c r="Z444" s="328"/>
      <c r="AA444" s="328"/>
      <c r="AB444" s="328"/>
    </row>
    <row r="445" spans="1:29" s="184" customFormat="1" ht="16.5" hidden="1" customHeight="1">
      <c r="A445" s="688">
        <f t="shared" si="73"/>
        <v>334</v>
      </c>
      <c r="B445" s="912" t="s">
        <v>98</v>
      </c>
      <c r="C445" s="332">
        <v>250000</v>
      </c>
      <c r="D445" s="284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60"/>
      <c r="W445" s="1087" t="s">
        <v>91</v>
      </c>
      <c r="X445" s="327"/>
      <c r="Y445" s="328"/>
      <c r="Z445" s="328"/>
      <c r="AA445" s="328"/>
      <c r="AB445" s="328"/>
    </row>
    <row r="446" spans="1:29" s="184" customFormat="1" ht="16.5" hidden="1" customHeight="1">
      <c r="A446" s="688">
        <f t="shared" si="73"/>
        <v>335</v>
      </c>
      <c r="B446" s="912" t="s">
        <v>99</v>
      </c>
      <c r="C446" s="332">
        <f>M446+Q446+S446+U446+350000</f>
        <v>2693163</v>
      </c>
      <c r="D446" s="284"/>
      <c r="E446" s="51"/>
      <c r="F446" s="51"/>
      <c r="G446" s="51"/>
      <c r="H446" s="51"/>
      <c r="I446" s="51"/>
      <c r="J446" s="51"/>
      <c r="K446" s="51"/>
      <c r="L446" s="333">
        <v>283.91000000000003</v>
      </c>
      <c r="M446" s="333">
        <f>L446*3500</f>
        <v>993685.00000000012</v>
      </c>
      <c r="N446" s="51"/>
      <c r="O446" s="51"/>
      <c r="P446" s="333">
        <v>346.02</v>
      </c>
      <c r="Q446" s="333">
        <f>P446*3900</f>
        <v>1349478</v>
      </c>
      <c r="R446" s="51"/>
      <c r="S446" s="51"/>
      <c r="T446" s="51"/>
      <c r="U446" s="51"/>
      <c r="V446" s="60"/>
      <c r="W446" s="1087" t="s">
        <v>100</v>
      </c>
      <c r="X446" s="327"/>
      <c r="Y446" s="328"/>
      <c r="Z446" s="328"/>
      <c r="AA446" s="328"/>
      <c r="AB446" s="328"/>
    </row>
    <row r="447" spans="1:29" s="7" customFormat="1" ht="17.25" hidden="1" customHeight="1">
      <c r="A447" s="55">
        <f t="shared" si="73"/>
        <v>336</v>
      </c>
      <c r="B447" s="695" t="s">
        <v>616</v>
      </c>
      <c r="C447" s="52">
        <f t="shared" ref="C447:C452" si="74">D447+K447+M447+O447+Q447+S447+U447+V447+W447+X447</f>
        <v>8751526.4399999995</v>
      </c>
      <c r="D447" s="51">
        <f t="shared" ref="D447:D452" si="75">SUM(E447:I447)</f>
        <v>1278643.56</v>
      </c>
      <c r="E447" s="51">
        <v>1278643.56</v>
      </c>
      <c r="F447" s="51"/>
      <c r="G447" s="51"/>
      <c r="H447" s="51"/>
      <c r="I447" s="51"/>
      <c r="J447" s="51"/>
      <c r="K447" s="51"/>
      <c r="L447" s="51"/>
      <c r="M447" s="52"/>
      <c r="N447" s="51"/>
      <c r="O447" s="51">
        <v>332402.65999999997</v>
      </c>
      <c r="P447" s="51"/>
      <c r="Q447" s="52">
        <v>7140480.2199999997</v>
      </c>
      <c r="R447" s="51"/>
      <c r="S447" s="51"/>
      <c r="T447" s="51"/>
      <c r="U447" s="51"/>
      <c r="V447" s="51"/>
      <c r="W447" s="51"/>
      <c r="X447" s="51"/>
      <c r="Y447" s="9"/>
      <c r="Z447" s="8"/>
      <c r="AA447" s="5"/>
      <c r="AB447" s="8"/>
      <c r="AC447" s="28"/>
    </row>
    <row r="448" spans="1:29" s="7" customFormat="1" ht="17.25" hidden="1" customHeight="1">
      <c r="A448" s="55">
        <f t="shared" si="73"/>
        <v>337</v>
      </c>
      <c r="B448" s="695" t="s">
        <v>617</v>
      </c>
      <c r="C448" s="52">
        <f t="shared" si="74"/>
        <v>1441854.98</v>
      </c>
      <c r="D448" s="51">
        <f t="shared" si="75"/>
        <v>1441854.98</v>
      </c>
      <c r="E448" s="51">
        <v>194210.3</v>
      </c>
      <c r="F448" s="51">
        <v>798476.5</v>
      </c>
      <c r="G448" s="51">
        <v>132692.18</v>
      </c>
      <c r="H448" s="51">
        <v>173730.22</v>
      </c>
      <c r="I448" s="51">
        <v>142745.78</v>
      </c>
      <c r="J448" s="51"/>
      <c r="K448" s="51"/>
      <c r="L448" s="51"/>
      <c r="M448" s="52"/>
      <c r="N448" s="51"/>
      <c r="O448" s="51"/>
      <c r="P448" s="51"/>
      <c r="Q448" s="52"/>
      <c r="R448" s="51"/>
      <c r="S448" s="51"/>
      <c r="T448" s="51"/>
      <c r="U448" s="51"/>
      <c r="V448" s="60"/>
      <c r="W448" s="51"/>
      <c r="X448" s="51"/>
      <c r="Y448" s="9"/>
      <c r="Z448" s="8"/>
      <c r="AA448" s="8"/>
      <c r="AB448" s="8"/>
      <c r="AC448" s="28"/>
    </row>
    <row r="449" spans="1:29" s="7" customFormat="1" ht="17.25" hidden="1" customHeight="1">
      <c r="A449" s="55">
        <f t="shared" si="73"/>
        <v>338</v>
      </c>
      <c r="B449" s="695" t="s">
        <v>618</v>
      </c>
      <c r="C449" s="52">
        <f t="shared" si="74"/>
        <v>2422625.0700000003</v>
      </c>
      <c r="D449" s="51">
        <f t="shared" si="75"/>
        <v>1140898.45</v>
      </c>
      <c r="E449" s="51">
        <v>1140898.45</v>
      </c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>
        <v>1281726.6200000001</v>
      </c>
      <c r="R449" s="51"/>
      <c r="S449" s="51"/>
      <c r="T449" s="51"/>
      <c r="U449" s="51"/>
      <c r="V449" s="60"/>
      <c r="W449" s="51"/>
      <c r="X449" s="51"/>
      <c r="Y449" s="9"/>
      <c r="Z449" s="8"/>
      <c r="AA449" s="5"/>
      <c r="AB449" s="8"/>
      <c r="AC449" s="28"/>
    </row>
    <row r="450" spans="1:29" s="7" customFormat="1" ht="17.25" hidden="1" customHeight="1">
      <c r="A450" s="55">
        <f t="shared" si="73"/>
        <v>339</v>
      </c>
      <c r="B450" s="695" t="s">
        <v>619</v>
      </c>
      <c r="C450" s="52">
        <f t="shared" si="74"/>
        <v>3010598.84</v>
      </c>
      <c r="D450" s="51">
        <f t="shared" si="75"/>
        <v>0</v>
      </c>
      <c r="E450" s="51"/>
      <c r="F450" s="51"/>
      <c r="G450" s="51"/>
      <c r="H450" s="51"/>
      <c r="I450" s="51"/>
      <c r="J450" s="51"/>
      <c r="K450" s="51"/>
      <c r="L450" s="51"/>
      <c r="M450" s="52"/>
      <c r="N450" s="51"/>
      <c r="O450" s="51">
        <v>377356.92</v>
      </c>
      <c r="P450" s="51"/>
      <c r="Q450" s="51">
        <v>2633241.92</v>
      </c>
      <c r="R450" s="51"/>
      <c r="S450" s="51"/>
      <c r="T450" s="51"/>
      <c r="U450" s="52"/>
      <c r="V450" s="60"/>
      <c r="W450" s="52"/>
      <c r="X450" s="52"/>
      <c r="Y450" s="9"/>
      <c r="Z450" s="8"/>
      <c r="AA450" s="5"/>
      <c r="AB450" s="8"/>
      <c r="AC450" s="28"/>
    </row>
    <row r="451" spans="1:29" s="7" customFormat="1" ht="17.25" hidden="1" customHeight="1">
      <c r="A451" s="55">
        <f t="shared" si="73"/>
        <v>340</v>
      </c>
      <c r="B451" s="695" t="s">
        <v>620</v>
      </c>
      <c r="C451" s="52">
        <f t="shared" si="74"/>
        <v>14937336.98</v>
      </c>
      <c r="D451" s="51">
        <f t="shared" si="75"/>
        <v>1849022.62</v>
      </c>
      <c r="E451" s="51">
        <v>1849022.62</v>
      </c>
      <c r="F451" s="51"/>
      <c r="G451" s="51"/>
      <c r="H451" s="51"/>
      <c r="I451" s="51"/>
      <c r="J451" s="51"/>
      <c r="K451" s="51"/>
      <c r="L451" s="51"/>
      <c r="M451" s="52"/>
      <c r="N451" s="51"/>
      <c r="O451" s="51">
        <v>5532092.3200000003</v>
      </c>
      <c r="P451" s="51"/>
      <c r="Q451" s="51">
        <v>7556222.04</v>
      </c>
      <c r="R451" s="51"/>
      <c r="S451" s="51"/>
      <c r="T451" s="51"/>
      <c r="U451" s="51"/>
      <c r="V451" s="60"/>
      <c r="W451" s="51"/>
      <c r="X451" s="51"/>
      <c r="Y451" s="9"/>
      <c r="Z451" s="8"/>
      <c r="AA451" s="5"/>
      <c r="AB451" s="8"/>
      <c r="AC451" s="28"/>
    </row>
    <row r="452" spans="1:29" s="7" customFormat="1" ht="17.25" hidden="1" customHeight="1">
      <c r="A452" s="55">
        <f t="shared" si="73"/>
        <v>341</v>
      </c>
      <c r="B452" s="695" t="s">
        <v>652</v>
      </c>
      <c r="C452" s="52">
        <f t="shared" si="74"/>
        <v>6100171.3699999992</v>
      </c>
      <c r="D452" s="51">
        <f t="shared" si="75"/>
        <v>535419.49</v>
      </c>
      <c r="E452" s="51">
        <v>535419.49</v>
      </c>
      <c r="F452" s="51"/>
      <c r="G452" s="51"/>
      <c r="H452" s="51"/>
      <c r="I452" s="51"/>
      <c r="J452" s="51"/>
      <c r="K452" s="51"/>
      <c r="L452" s="51"/>
      <c r="M452" s="52">
        <v>3664024.4</v>
      </c>
      <c r="N452" s="51"/>
      <c r="O452" s="51"/>
      <c r="P452" s="51"/>
      <c r="Q452" s="51">
        <v>1900727.48</v>
      </c>
      <c r="R452" s="51"/>
      <c r="S452" s="51"/>
      <c r="T452" s="51"/>
      <c r="U452" s="51"/>
      <c r="V452" s="60"/>
      <c r="W452" s="51"/>
      <c r="X452" s="51"/>
      <c r="Y452" s="9"/>
      <c r="Z452" s="8"/>
      <c r="AA452" s="5"/>
      <c r="AB452" s="8"/>
      <c r="AC452" s="28"/>
    </row>
    <row r="453" spans="1:29" s="184" customFormat="1" ht="16.5" hidden="1" customHeight="1">
      <c r="A453" s="688">
        <f t="shared" si="73"/>
        <v>342</v>
      </c>
      <c r="B453" s="912" t="s">
        <v>101</v>
      </c>
      <c r="C453" s="332">
        <f>M453+Q453+S453+U453+350000</f>
        <v>3470000</v>
      </c>
      <c r="D453" s="284"/>
      <c r="E453" s="51"/>
      <c r="F453" s="51"/>
      <c r="G453" s="51"/>
      <c r="H453" s="51"/>
      <c r="I453" s="51"/>
      <c r="J453" s="51"/>
      <c r="K453" s="51"/>
      <c r="L453" s="51">
        <v>418.5</v>
      </c>
      <c r="M453" s="51">
        <v>1250000</v>
      </c>
      <c r="N453" s="51"/>
      <c r="O453" s="51"/>
      <c r="P453" s="51">
        <v>541.36</v>
      </c>
      <c r="Q453" s="51">
        <v>1870000</v>
      </c>
      <c r="R453" s="51"/>
      <c r="S453" s="51"/>
      <c r="T453" s="51"/>
      <c r="U453" s="51"/>
      <c r="V453" s="60"/>
      <c r="W453" s="43" t="s">
        <v>102</v>
      </c>
      <c r="X453" s="327"/>
      <c r="Y453" s="328"/>
      <c r="Z453" s="328"/>
      <c r="AA453" s="328"/>
      <c r="AB453" s="328"/>
    </row>
    <row r="454" spans="1:29" s="184" customFormat="1" ht="16.5" hidden="1" customHeight="1">
      <c r="A454" s="688">
        <f t="shared" si="73"/>
        <v>343</v>
      </c>
      <c r="B454" s="912" t="s">
        <v>103</v>
      </c>
      <c r="C454" s="332">
        <f>M454+Q454+S454+U454+450000</f>
        <v>2370000</v>
      </c>
      <c r="D454" s="284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>
        <v>626.54</v>
      </c>
      <c r="Q454" s="51">
        <v>1920000</v>
      </c>
      <c r="R454" s="51"/>
      <c r="S454" s="51"/>
      <c r="T454" s="51"/>
      <c r="U454" s="51"/>
      <c r="V454" s="60"/>
      <c r="W454" s="43" t="s">
        <v>104</v>
      </c>
      <c r="X454" s="327"/>
      <c r="Y454" s="328"/>
      <c r="Z454" s="328"/>
      <c r="AA454" s="328"/>
      <c r="AB454" s="328"/>
    </row>
    <row r="455" spans="1:29" s="184" customFormat="1" ht="16.5" hidden="1" customHeight="1">
      <c r="A455" s="688">
        <f>A454+1</f>
        <v>344</v>
      </c>
      <c r="B455" s="912" t="s">
        <v>105</v>
      </c>
      <c r="C455" s="332">
        <f>M455+Q455+S455+U455+450000</f>
        <v>3160000</v>
      </c>
      <c r="D455" s="284"/>
      <c r="E455" s="51"/>
      <c r="F455" s="51"/>
      <c r="G455" s="51"/>
      <c r="H455" s="51"/>
      <c r="I455" s="51"/>
      <c r="J455" s="51"/>
      <c r="K455" s="51"/>
      <c r="L455" s="51">
        <v>279.58999999999997</v>
      </c>
      <c r="M455" s="51">
        <v>1400000</v>
      </c>
      <c r="N455" s="51"/>
      <c r="O455" s="51"/>
      <c r="P455" s="51">
        <v>392.74</v>
      </c>
      <c r="Q455" s="51">
        <v>1310000</v>
      </c>
      <c r="R455" s="51"/>
      <c r="S455" s="51"/>
      <c r="T455" s="51"/>
      <c r="U455" s="51"/>
      <c r="V455" s="60"/>
      <c r="W455" s="43" t="s">
        <v>104</v>
      </c>
      <c r="X455" s="327"/>
      <c r="Y455" s="328"/>
      <c r="Z455" s="328"/>
      <c r="AA455" s="328"/>
      <c r="AB455" s="328"/>
    </row>
    <row r="456" spans="1:29" s="184" customFormat="1" ht="16.5" hidden="1" customHeight="1">
      <c r="A456" s="688">
        <f t="shared" si="73"/>
        <v>345</v>
      </c>
      <c r="B456" s="697" t="s">
        <v>106</v>
      </c>
      <c r="C456" s="332">
        <f>M456+Q456+S456+U456+300000</f>
        <v>950000</v>
      </c>
      <c r="D456" s="284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>
        <v>3155.42</v>
      </c>
      <c r="Q456" s="51">
        <v>650000</v>
      </c>
      <c r="R456" s="51"/>
      <c r="S456" s="51"/>
      <c r="T456" s="51"/>
      <c r="U456" s="51"/>
      <c r="V456" s="60"/>
      <c r="W456" s="43" t="s">
        <v>80</v>
      </c>
      <c r="X456" s="327"/>
      <c r="Y456" s="328"/>
      <c r="Z456" s="328"/>
      <c r="AA456" s="328"/>
      <c r="AB456" s="328"/>
    </row>
    <row r="457" spans="1:29" s="184" customFormat="1" ht="16.5" hidden="1" customHeight="1">
      <c r="A457" s="688">
        <f t="shared" si="73"/>
        <v>346</v>
      </c>
      <c r="B457" s="912" t="s">
        <v>107</v>
      </c>
      <c r="C457" s="332">
        <f>M457+Q457+S457+U457+450000</f>
        <v>3200000</v>
      </c>
      <c r="D457" s="284"/>
      <c r="E457" s="51"/>
      <c r="F457" s="51"/>
      <c r="G457" s="51"/>
      <c r="H457" s="51"/>
      <c r="I457" s="51"/>
      <c r="J457" s="51"/>
      <c r="K457" s="51"/>
      <c r="L457" s="51">
        <v>446.85</v>
      </c>
      <c r="M457" s="51">
        <v>1400000</v>
      </c>
      <c r="N457" s="51"/>
      <c r="O457" s="51"/>
      <c r="P457" s="51">
        <v>500</v>
      </c>
      <c r="Q457" s="51">
        <v>1350000</v>
      </c>
      <c r="R457" s="51"/>
      <c r="S457" s="51"/>
      <c r="T457" s="51"/>
      <c r="U457" s="51"/>
      <c r="V457" s="60"/>
      <c r="W457" s="43" t="s">
        <v>108</v>
      </c>
      <c r="X457" s="327"/>
      <c r="Y457" s="328"/>
      <c r="Z457" s="328"/>
      <c r="AA457" s="328"/>
      <c r="AB457" s="328"/>
    </row>
    <row r="458" spans="1:29" s="184" customFormat="1" ht="16.5" hidden="1" customHeight="1">
      <c r="A458" s="688">
        <f t="shared" si="73"/>
        <v>347</v>
      </c>
      <c r="B458" s="927" t="s">
        <v>109</v>
      </c>
      <c r="C458" s="332">
        <v>250000</v>
      </c>
      <c r="D458" s="325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29" t="s">
        <v>80</v>
      </c>
      <c r="X458" s="327"/>
      <c r="Y458" s="328"/>
      <c r="Z458" s="328"/>
      <c r="AA458" s="328"/>
      <c r="AB458" s="328"/>
    </row>
    <row r="459" spans="1:29" s="184" customFormat="1" ht="16.5" hidden="1" customHeight="1">
      <c r="A459" s="688">
        <f t="shared" si="73"/>
        <v>348</v>
      </c>
      <c r="B459" s="912" t="s">
        <v>110</v>
      </c>
      <c r="C459" s="322">
        <f>500000+M459+Q459</f>
        <v>2803600</v>
      </c>
      <c r="D459" s="284"/>
      <c r="E459" s="51"/>
      <c r="F459" s="51"/>
      <c r="G459" s="51"/>
      <c r="H459" s="51"/>
      <c r="I459" s="51"/>
      <c r="J459" s="51"/>
      <c r="K459" s="51"/>
      <c r="L459" s="51">
        <v>367.17</v>
      </c>
      <c r="M459" s="51">
        <v>1150000</v>
      </c>
      <c r="N459" s="51"/>
      <c r="O459" s="51"/>
      <c r="P459" s="51">
        <v>427.25</v>
      </c>
      <c r="Q459" s="51">
        <v>1153600</v>
      </c>
      <c r="R459" s="51"/>
      <c r="S459" s="51"/>
      <c r="T459" s="51"/>
      <c r="U459" s="51"/>
      <c r="V459" s="60"/>
      <c r="W459" s="43" t="s">
        <v>111</v>
      </c>
      <c r="X459" s="327"/>
      <c r="Y459" s="328"/>
      <c r="Z459" s="328"/>
      <c r="AA459" s="328"/>
      <c r="AB459" s="328"/>
    </row>
    <row r="460" spans="1:29" s="184" customFormat="1" ht="16.5" hidden="1" customHeight="1">
      <c r="A460" s="688">
        <f t="shared" si="73"/>
        <v>349</v>
      </c>
      <c r="B460" s="697" t="s">
        <v>112</v>
      </c>
      <c r="C460" s="332">
        <f>M460+Q460+S460+U473+250000</f>
        <v>850000</v>
      </c>
      <c r="D460" s="284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>
        <v>1122.8800000000001</v>
      </c>
      <c r="Q460" s="51">
        <v>600000</v>
      </c>
      <c r="R460" s="51"/>
      <c r="S460" s="51"/>
      <c r="T460" s="51"/>
      <c r="U460" s="51"/>
      <c r="V460" s="60"/>
      <c r="W460" s="43" t="s">
        <v>80</v>
      </c>
      <c r="X460" s="327"/>
      <c r="Y460" s="328"/>
      <c r="Z460" s="328"/>
      <c r="AA460" s="328"/>
      <c r="AB460" s="328"/>
    </row>
    <row r="461" spans="1:29" s="184" customFormat="1" ht="16.5" hidden="1" customHeight="1">
      <c r="A461" s="688">
        <f t="shared" si="73"/>
        <v>350</v>
      </c>
      <c r="B461" s="927" t="s">
        <v>113</v>
      </c>
      <c r="C461" s="332">
        <v>250000</v>
      </c>
      <c r="D461" s="325"/>
      <c r="E461" s="331"/>
      <c r="F461" s="331"/>
      <c r="G461" s="331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29" t="s">
        <v>80</v>
      </c>
      <c r="X461" s="327"/>
      <c r="Y461" s="328"/>
      <c r="Z461" s="328"/>
      <c r="AA461" s="328"/>
      <c r="AB461" s="328"/>
    </row>
    <row r="462" spans="1:29" s="184" customFormat="1" ht="16.5" hidden="1" customHeight="1">
      <c r="A462" s="688">
        <f t="shared" si="73"/>
        <v>351</v>
      </c>
      <c r="B462" s="697" t="s">
        <v>114</v>
      </c>
      <c r="C462" s="332">
        <f>M462+Q462+S462+U462+250000</f>
        <v>960000</v>
      </c>
      <c r="D462" s="284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>
        <v>1760.92</v>
      </c>
      <c r="Q462" s="51">
        <v>710000</v>
      </c>
      <c r="R462" s="51"/>
      <c r="S462" s="51"/>
      <c r="T462" s="51"/>
      <c r="U462" s="51"/>
      <c r="V462" s="60"/>
      <c r="W462" s="43" t="s">
        <v>80</v>
      </c>
      <c r="X462" s="327"/>
      <c r="Y462" s="328"/>
      <c r="Z462" s="328"/>
      <c r="AA462" s="328"/>
      <c r="AB462" s="328"/>
    </row>
    <row r="463" spans="1:29" s="184" customFormat="1" ht="16.5" hidden="1" customHeight="1">
      <c r="A463" s="688">
        <f t="shared" si="73"/>
        <v>352</v>
      </c>
      <c r="B463" s="697" t="s">
        <v>115</v>
      </c>
      <c r="C463" s="332">
        <f>Q463+200000</f>
        <v>6129600</v>
      </c>
      <c r="D463" s="284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>
        <v>1853</v>
      </c>
      <c r="Q463" s="51">
        <f>P463*3200</f>
        <v>5929600</v>
      </c>
      <c r="R463" s="51"/>
      <c r="S463" s="51"/>
      <c r="T463" s="51"/>
      <c r="U463" s="51"/>
      <c r="V463" s="60"/>
      <c r="W463" s="43" t="s">
        <v>82</v>
      </c>
      <c r="X463" s="327"/>
      <c r="Y463" s="328"/>
      <c r="Z463" s="328"/>
      <c r="AA463" s="328"/>
      <c r="AB463" s="328"/>
    </row>
    <row r="464" spans="1:29" s="184" customFormat="1" ht="16.5" hidden="1" customHeight="1">
      <c r="A464" s="688">
        <f t="shared" si="73"/>
        <v>353</v>
      </c>
      <c r="B464" s="697" t="s">
        <v>116</v>
      </c>
      <c r="C464" s="332">
        <f>M464+Q464+S464+U464+250000</f>
        <v>250000</v>
      </c>
      <c r="D464" s="284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60"/>
      <c r="W464" s="43" t="s">
        <v>80</v>
      </c>
      <c r="X464" s="327"/>
      <c r="Y464" s="328"/>
      <c r="Z464" s="328"/>
      <c r="AA464" s="328"/>
      <c r="AB464" s="328"/>
    </row>
    <row r="465" spans="1:29" s="184" customFormat="1" ht="16.5" hidden="1" customHeight="1">
      <c r="A465" s="688">
        <f t="shared" si="73"/>
        <v>354</v>
      </c>
      <c r="B465" s="912" t="s">
        <v>117</v>
      </c>
      <c r="C465" s="322">
        <f>Q465+400000</f>
        <v>1890000</v>
      </c>
      <c r="D465" s="323"/>
      <c r="E465" s="795"/>
      <c r="F465" s="331"/>
      <c r="G465" s="331"/>
      <c r="H465" s="331"/>
      <c r="I465" s="331"/>
      <c r="J465" s="331"/>
      <c r="K465" s="331"/>
      <c r="L465" s="331"/>
      <c r="M465" s="331"/>
      <c r="N465" s="331"/>
      <c r="O465" s="331"/>
      <c r="P465" s="337">
        <v>463.3</v>
      </c>
      <c r="Q465" s="338">
        <v>1490000</v>
      </c>
      <c r="R465" s="331"/>
      <c r="S465" s="331"/>
      <c r="T465" s="331"/>
      <c r="U465" s="331"/>
      <c r="V465" s="331"/>
      <c r="W465" s="43" t="s">
        <v>118</v>
      </c>
      <c r="X465" s="327"/>
      <c r="Y465" s="328"/>
      <c r="Z465" s="328"/>
      <c r="AA465" s="328"/>
      <c r="AB465" s="328"/>
    </row>
    <row r="466" spans="1:29" s="184" customFormat="1" ht="16.5" hidden="1" customHeight="1">
      <c r="A466" s="688">
        <f>A465+1</f>
        <v>355</v>
      </c>
      <c r="B466" s="912" t="s">
        <v>119</v>
      </c>
      <c r="C466" s="322">
        <f>Q466+300000</f>
        <v>1700000</v>
      </c>
      <c r="D466" s="323"/>
      <c r="E466" s="795"/>
      <c r="F466" s="331"/>
      <c r="G466" s="331"/>
      <c r="H466" s="331"/>
      <c r="I466" s="331"/>
      <c r="J466" s="331"/>
      <c r="K466" s="331"/>
      <c r="L466" s="331"/>
      <c r="M466" s="331"/>
      <c r="N466" s="331"/>
      <c r="O466" s="331"/>
      <c r="P466" s="337">
        <v>473.05</v>
      </c>
      <c r="Q466" s="338">
        <v>1400000</v>
      </c>
      <c r="R466" s="331"/>
      <c r="S466" s="331"/>
      <c r="T466" s="331"/>
      <c r="U466" s="331"/>
      <c r="V466" s="331"/>
      <c r="W466" s="43" t="s">
        <v>88</v>
      </c>
      <c r="X466" s="327"/>
      <c r="Y466" s="328"/>
      <c r="Z466" s="328"/>
      <c r="AA466" s="328"/>
      <c r="AB466" s="328"/>
    </row>
    <row r="467" spans="1:29" s="184" customFormat="1" ht="16.5" hidden="1" customHeight="1">
      <c r="A467" s="688">
        <f t="shared" si="73"/>
        <v>356</v>
      </c>
      <c r="B467" s="912" t="s">
        <v>120</v>
      </c>
      <c r="C467" s="322">
        <f>M467+Q467+150000</f>
        <v>5150000</v>
      </c>
      <c r="D467" s="323"/>
      <c r="E467" s="795"/>
      <c r="F467" s="331"/>
      <c r="G467" s="331"/>
      <c r="H467" s="331"/>
      <c r="I467" s="331"/>
      <c r="J467" s="331"/>
      <c r="K467" s="331"/>
      <c r="L467" s="329">
        <v>1499.31</v>
      </c>
      <c r="M467" s="330">
        <v>2250000</v>
      </c>
      <c r="N467" s="331"/>
      <c r="O467" s="331"/>
      <c r="P467" s="337">
        <v>2819.72</v>
      </c>
      <c r="Q467" s="338">
        <v>2750000</v>
      </c>
      <c r="R467" s="331"/>
      <c r="S467" s="331"/>
      <c r="T467" s="331"/>
      <c r="U467" s="331"/>
      <c r="V467" s="331"/>
      <c r="W467" s="43" t="s">
        <v>121</v>
      </c>
      <c r="X467" s="327"/>
      <c r="Y467" s="328"/>
      <c r="Z467" s="328"/>
      <c r="AA467" s="328"/>
      <c r="AB467" s="328"/>
    </row>
    <row r="468" spans="1:29" s="184" customFormat="1" ht="16.5" hidden="1" customHeight="1">
      <c r="A468" s="688">
        <f t="shared" si="73"/>
        <v>357</v>
      </c>
      <c r="B468" s="912" t="s">
        <v>122</v>
      </c>
      <c r="C468" s="322">
        <v>500000</v>
      </c>
      <c r="D468" s="323"/>
      <c r="E468" s="795"/>
      <c r="F468" s="331"/>
      <c r="G468" s="331"/>
      <c r="H468" s="331"/>
      <c r="I468" s="331"/>
      <c r="J468" s="331"/>
      <c r="K468" s="331"/>
      <c r="L468" s="331"/>
      <c r="M468" s="331"/>
      <c r="N468" s="331"/>
      <c r="O468" s="331"/>
      <c r="P468" s="337"/>
      <c r="Q468" s="338"/>
      <c r="R468" s="331"/>
      <c r="S468" s="331"/>
      <c r="T468" s="331"/>
      <c r="U468" s="331"/>
      <c r="V468" s="331"/>
      <c r="W468" s="796" t="s">
        <v>123</v>
      </c>
      <c r="X468" s="327"/>
      <c r="Y468" s="328"/>
      <c r="Z468" s="328"/>
      <c r="AA468" s="328"/>
      <c r="AB468" s="328"/>
    </row>
    <row r="469" spans="1:29" s="184" customFormat="1" ht="16.5" hidden="1" customHeight="1">
      <c r="A469" s="688">
        <f t="shared" si="73"/>
        <v>358</v>
      </c>
      <c r="B469" s="697" t="s">
        <v>124</v>
      </c>
      <c r="C469" s="322">
        <f>Q469+150000</f>
        <v>800000</v>
      </c>
      <c r="D469" s="323"/>
      <c r="E469" s="795"/>
      <c r="F469" s="331"/>
      <c r="G469" s="331"/>
      <c r="H469" s="331"/>
      <c r="I469" s="331"/>
      <c r="J469" s="331"/>
      <c r="K469" s="331"/>
      <c r="L469" s="331"/>
      <c r="M469" s="331"/>
      <c r="N469" s="331"/>
      <c r="O469" s="331"/>
      <c r="P469" s="337">
        <v>524.65</v>
      </c>
      <c r="Q469" s="338">
        <v>650000</v>
      </c>
      <c r="R469" s="331"/>
      <c r="S469" s="331"/>
      <c r="T469" s="331"/>
      <c r="U469" s="331"/>
      <c r="V469" s="331"/>
      <c r="W469" s="796" t="s">
        <v>125</v>
      </c>
      <c r="X469" s="327"/>
      <c r="Y469" s="328"/>
      <c r="Z469" s="328"/>
      <c r="AA469" s="328"/>
      <c r="AB469" s="328"/>
    </row>
    <row r="470" spans="1:29" s="184" customFormat="1" ht="16.5" hidden="1" customHeight="1">
      <c r="A470" s="688">
        <f t="shared" si="73"/>
        <v>359</v>
      </c>
      <c r="B470" s="912" t="s">
        <v>126</v>
      </c>
      <c r="C470" s="332">
        <f>M470+Q470</f>
        <v>2500000</v>
      </c>
      <c r="D470" s="284"/>
      <c r="E470" s="51"/>
      <c r="F470" s="51"/>
      <c r="G470" s="51"/>
      <c r="H470" s="51"/>
      <c r="I470" s="51"/>
      <c r="J470" s="51"/>
      <c r="K470" s="51"/>
      <c r="L470" s="51">
        <v>376.16</v>
      </c>
      <c r="M470" s="51">
        <v>1200000</v>
      </c>
      <c r="N470" s="51"/>
      <c r="O470" s="51"/>
      <c r="P470" s="51">
        <v>399.57</v>
      </c>
      <c r="Q470" s="340">
        <v>1300000</v>
      </c>
      <c r="R470" s="51"/>
      <c r="S470" s="51"/>
      <c r="T470" s="51"/>
      <c r="U470" s="51"/>
      <c r="V470" s="60"/>
      <c r="W470" s="796"/>
      <c r="X470" s="327"/>
      <c r="Y470" s="328"/>
      <c r="Z470" s="328"/>
      <c r="AA470" s="328"/>
      <c r="AB470" s="328"/>
    </row>
    <row r="471" spans="1:29" s="184" customFormat="1" ht="16.5" hidden="1" customHeight="1">
      <c r="A471" s="688">
        <f t="shared" si="73"/>
        <v>360</v>
      </c>
      <c r="B471" s="912" t="s">
        <v>127</v>
      </c>
      <c r="C471" s="322">
        <f>M471+Q471+400000</f>
        <v>3500000</v>
      </c>
      <c r="D471" s="284"/>
      <c r="E471" s="51"/>
      <c r="F471" s="51"/>
      <c r="G471" s="51"/>
      <c r="H471" s="51"/>
      <c r="I471" s="51"/>
      <c r="J471" s="51"/>
      <c r="K471" s="51"/>
      <c r="L471" s="51">
        <v>450.63</v>
      </c>
      <c r="M471" s="51">
        <v>1400000</v>
      </c>
      <c r="N471" s="51"/>
      <c r="O471" s="51"/>
      <c r="P471" s="51">
        <v>533.34</v>
      </c>
      <c r="Q471" s="340">
        <v>1700000</v>
      </c>
      <c r="R471" s="51"/>
      <c r="S471" s="51"/>
      <c r="T471" s="51"/>
      <c r="U471" s="51"/>
      <c r="V471" s="60"/>
      <c r="W471" s="796" t="s">
        <v>128</v>
      </c>
      <c r="X471" s="327"/>
      <c r="Y471" s="328"/>
      <c r="Z471" s="328"/>
      <c r="AA471" s="328"/>
      <c r="AB471" s="328"/>
    </row>
    <row r="472" spans="1:29" s="7" customFormat="1" ht="17.25" hidden="1" customHeight="1">
      <c r="A472" s="55">
        <f t="shared" si="73"/>
        <v>361</v>
      </c>
      <c r="B472" s="695" t="s">
        <v>700</v>
      </c>
      <c r="C472" s="52">
        <f>D472+K472+M472+O472+Q472+S472+U472+V472+W472+X472</f>
        <v>3095775.56</v>
      </c>
      <c r="D472" s="51">
        <f>SUM(E472:I472)</f>
        <v>1567153.28</v>
      </c>
      <c r="E472" s="51">
        <v>1567153.28</v>
      </c>
      <c r="F472" s="51"/>
      <c r="G472" s="51"/>
      <c r="H472" s="51"/>
      <c r="I472" s="51"/>
      <c r="J472" s="51"/>
      <c r="K472" s="51"/>
      <c r="L472" s="51"/>
      <c r="M472" s="51"/>
      <c r="N472" s="51"/>
      <c r="O472" s="51">
        <v>1528622.28</v>
      </c>
      <c r="P472" s="51"/>
      <c r="Q472" s="52"/>
      <c r="R472" s="51"/>
      <c r="S472" s="51"/>
      <c r="T472" s="51"/>
      <c r="U472" s="51"/>
      <c r="V472" s="60"/>
      <c r="W472" s="51"/>
      <c r="X472" s="51"/>
      <c r="Y472" s="9"/>
      <c r="Z472" s="8"/>
      <c r="AA472" s="8"/>
      <c r="AB472" s="8"/>
      <c r="AC472" s="28"/>
    </row>
    <row r="473" spans="1:29" s="7" customFormat="1" ht="17.25" hidden="1" customHeight="1">
      <c r="A473" s="55">
        <f t="shared" si="73"/>
        <v>362</v>
      </c>
      <c r="B473" s="695" t="s">
        <v>701</v>
      </c>
      <c r="C473" s="52">
        <f>D473+K473+M473+O473+Q473+S473+U473+V473+W473+X473</f>
        <v>6746278.1200000001</v>
      </c>
      <c r="D473" s="51">
        <f>SUM(E473:I473)</f>
        <v>1245665.82</v>
      </c>
      <c r="E473" s="51">
        <v>1245665.82</v>
      </c>
      <c r="F473" s="51"/>
      <c r="G473" s="51"/>
      <c r="H473" s="51"/>
      <c r="I473" s="51"/>
      <c r="J473" s="51"/>
      <c r="K473" s="51"/>
      <c r="L473" s="51"/>
      <c r="M473" s="51"/>
      <c r="N473" s="51"/>
      <c r="O473" s="51">
        <v>1227076.6499999999</v>
      </c>
      <c r="P473" s="51"/>
      <c r="Q473" s="52">
        <v>4273535.6500000004</v>
      </c>
      <c r="R473" s="51"/>
      <c r="S473" s="51"/>
      <c r="T473" s="51"/>
      <c r="U473" s="51"/>
      <c r="V473" s="60"/>
      <c r="W473" s="51"/>
      <c r="X473" s="51"/>
      <c r="Y473" s="9"/>
      <c r="Z473" s="8"/>
      <c r="AA473" s="8"/>
      <c r="AB473" s="8"/>
      <c r="AC473" s="28"/>
    </row>
    <row r="474" spans="1:29" s="7" customFormat="1" ht="17.25" hidden="1" customHeight="1">
      <c r="A474" s="55">
        <f t="shared" si="73"/>
        <v>363</v>
      </c>
      <c r="B474" s="695" t="s">
        <v>702</v>
      </c>
      <c r="C474" s="52">
        <f>D474+K474+M474+O474+Q474+S474+U474+V474+W474+X474</f>
        <v>17760591.82</v>
      </c>
      <c r="D474" s="51">
        <f>SUM(E474:I474)</f>
        <v>1795660.28</v>
      </c>
      <c r="E474" s="51">
        <v>1795660.28</v>
      </c>
      <c r="F474" s="51"/>
      <c r="G474" s="51"/>
      <c r="H474" s="51"/>
      <c r="I474" s="51"/>
      <c r="J474" s="51"/>
      <c r="K474" s="51"/>
      <c r="L474" s="51"/>
      <c r="M474" s="51"/>
      <c r="N474" s="51"/>
      <c r="O474" s="51">
        <v>6718777.2199999997</v>
      </c>
      <c r="P474" s="51"/>
      <c r="Q474" s="51">
        <v>9246154.3200000003</v>
      </c>
      <c r="R474" s="51"/>
      <c r="S474" s="51"/>
      <c r="T474" s="51"/>
      <c r="U474" s="51"/>
      <c r="V474" s="60"/>
      <c r="W474" s="51"/>
      <c r="X474" s="51"/>
      <c r="Y474" s="9"/>
      <c r="Z474" s="8"/>
      <c r="AA474" s="5"/>
      <c r="AB474" s="8"/>
      <c r="AC474" s="28"/>
    </row>
    <row r="475" spans="1:29" s="7" customFormat="1" ht="17.25" hidden="1" customHeight="1">
      <c r="A475" s="55">
        <f t="shared" si="73"/>
        <v>364</v>
      </c>
      <c r="B475" s="695" t="s">
        <v>703</v>
      </c>
      <c r="C475" s="52">
        <f>D475+K475+M475+O475+Q475+S475+U475+V475+W475+X475</f>
        <v>2990032.4699999993</v>
      </c>
      <c r="D475" s="51">
        <f>SUM(E475:I475)</f>
        <v>2990032.4699999993</v>
      </c>
      <c r="E475" s="51">
        <v>592126.44999999995</v>
      </c>
      <c r="F475" s="51">
        <v>1550451.56</v>
      </c>
      <c r="G475" s="51">
        <v>260509.78</v>
      </c>
      <c r="H475" s="51">
        <v>296470.28000000003</v>
      </c>
      <c r="I475" s="51">
        <v>290474.40000000002</v>
      </c>
      <c r="J475" s="51"/>
      <c r="K475" s="51"/>
      <c r="L475" s="51"/>
      <c r="M475" s="52"/>
      <c r="N475" s="51"/>
      <c r="O475" s="51"/>
      <c r="P475" s="51"/>
      <c r="Q475" s="52"/>
      <c r="R475" s="51"/>
      <c r="S475" s="51"/>
      <c r="T475" s="51"/>
      <c r="U475" s="51"/>
      <c r="V475" s="60"/>
      <c r="W475" s="51"/>
      <c r="X475" s="51"/>
      <c r="Y475" s="9"/>
      <c r="Z475" s="8"/>
      <c r="AA475" s="8"/>
      <c r="AB475" s="8"/>
      <c r="AC475" s="28"/>
    </row>
    <row r="476" spans="1:29" s="184" customFormat="1" ht="16.5" hidden="1" customHeight="1">
      <c r="A476" s="688">
        <f t="shared" si="73"/>
        <v>365</v>
      </c>
      <c r="B476" s="697" t="s">
        <v>129</v>
      </c>
      <c r="C476" s="332">
        <f>M476+Q476+S476+U476+250000</f>
        <v>4045300</v>
      </c>
      <c r="D476" s="284"/>
      <c r="E476" s="51"/>
      <c r="F476" s="51"/>
      <c r="G476" s="51"/>
      <c r="H476" s="51"/>
      <c r="I476" s="51"/>
      <c r="J476" s="51"/>
      <c r="K476" s="51"/>
      <c r="L476" s="51">
        <v>887</v>
      </c>
      <c r="M476" s="51">
        <v>2195300</v>
      </c>
      <c r="N476" s="51"/>
      <c r="O476" s="51"/>
      <c r="P476" s="51">
        <v>1530</v>
      </c>
      <c r="Q476" s="51">
        <v>1600000</v>
      </c>
      <c r="R476" s="51"/>
      <c r="S476" s="51"/>
      <c r="T476" s="51"/>
      <c r="U476" s="51"/>
      <c r="V476" s="60"/>
      <c r="W476" s="43" t="s">
        <v>130</v>
      </c>
      <c r="X476" s="327"/>
      <c r="Y476" s="328"/>
      <c r="Z476" s="328"/>
      <c r="AA476" s="328"/>
      <c r="AB476" s="328"/>
    </row>
    <row r="477" spans="1:29" s="184" customFormat="1" ht="16.5" hidden="1" customHeight="1">
      <c r="A477" s="688">
        <f t="shared" si="73"/>
        <v>366</v>
      </c>
      <c r="B477" s="912" t="s">
        <v>131</v>
      </c>
      <c r="C477" s="332">
        <f>M477+Q477+S477+U477+500000</f>
        <v>7900000</v>
      </c>
      <c r="D477" s="284"/>
      <c r="E477" s="51"/>
      <c r="F477" s="51"/>
      <c r="G477" s="51"/>
      <c r="H477" s="51"/>
      <c r="I477" s="51"/>
      <c r="J477" s="51"/>
      <c r="K477" s="51"/>
      <c r="L477" s="51">
        <v>1042.75</v>
      </c>
      <c r="M477" s="51">
        <v>2900000</v>
      </c>
      <c r="N477" s="51"/>
      <c r="O477" s="51"/>
      <c r="P477" s="51">
        <v>1684.68</v>
      </c>
      <c r="Q477" s="51">
        <v>4500000</v>
      </c>
      <c r="R477" s="51"/>
      <c r="S477" s="51"/>
      <c r="T477" s="51"/>
      <c r="U477" s="51"/>
      <c r="V477" s="60"/>
      <c r="W477" s="43" t="s">
        <v>111</v>
      </c>
      <c r="X477" s="327"/>
      <c r="Y477" s="328"/>
      <c r="Z477" s="328"/>
      <c r="AA477" s="328"/>
      <c r="AB477" s="328"/>
    </row>
    <row r="478" spans="1:29" s="184" customFormat="1" ht="16.5" hidden="1" customHeight="1">
      <c r="A478" s="688">
        <f t="shared" si="73"/>
        <v>367</v>
      </c>
      <c r="B478" s="912" t="s">
        <v>132</v>
      </c>
      <c r="C478" s="332">
        <f>M478+Q478+S478+U478+500000</f>
        <v>7900000</v>
      </c>
      <c r="D478" s="284"/>
      <c r="E478" s="51"/>
      <c r="F478" s="51"/>
      <c r="G478" s="51"/>
      <c r="H478" s="51"/>
      <c r="I478" s="51"/>
      <c r="J478" s="51"/>
      <c r="K478" s="51"/>
      <c r="L478" s="51">
        <v>1048.69</v>
      </c>
      <c r="M478" s="51">
        <v>2900000</v>
      </c>
      <c r="N478" s="51"/>
      <c r="O478" s="51"/>
      <c r="P478" s="51">
        <v>1684.68</v>
      </c>
      <c r="Q478" s="51">
        <v>4500000</v>
      </c>
      <c r="R478" s="51"/>
      <c r="S478" s="51"/>
      <c r="T478" s="51"/>
      <c r="U478" s="51"/>
      <c r="V478" s="60"/>
      <c r="W478" s="43" t="s">
        <v>111</v>
      </c>
      <c r="X478" s="327"/>
      <c r="Y478" s="328"/>
      <c r="Z478" s="328"/>
      <c r="AA478" s="328"/>
      <c r="AB478" s="328"/>
    </row>
    <row r="479" spans="1:29" s="184" customFormat="1" ht="16.5" hidden="1" customHeight="1">
      <c r="A479" s="688">
        <f t="shared" si="73"/>
        <v>368</v>
      </c>
      <c r="B479" s="912" t="s">
        <v>133</v>
      </c>
      <c r="C479" s="332">
        <f>M479+Q479+S479+U479+350000</f>
        <v>350000</v>
      </c>
      <c r="D479" s="284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60"/>
      <c r="W479" s="43" t="s">
        <v>111</v>
      </c>
      <c r="X479" s="327"/>
      <c r="Y479" s="328"/>
      <c r="Z479" s="328"/>
      <c r="AA479" s="328"/>
      <c r="AB479" s="328"/>
    </row>
    <row r="480" spans="1:29" s="184" customFormat="1" ht="16.5" hidden="1" customHeight="1">
      <c r="A480" s="688">
        <f>A479+1</f>
        <v>369</v>
      </c>
      <c r="B480" s="912" t="s">
        <v>134</v>
      </c>
      <c r="C480" s="332">
        <f>M480+Q480+150000</f>
        <v>5350000</v>
      </c>
      <c r="D480" s="284"/>
      <c r="E480" s="51"/>
      <c r="F480" s="51"/>
      <c r="G480" s="51"/>
      <c r="H480" s="51"/>
      <c r="I480" s="51"/>
      <c r="J480" s="51"/>
      <c r="K480" s="51"/>
      <c r="L480" s="51">
        <v>1728.54</v>
      </c>
      <c r="M480" s="51">
        <v>2600000</v>
      </c>
      <c r="N480" s="51"/>
      <c r="O480" s="51"/>
      <c r="P480" s="51">
        <v>2354.1</v>
      </c>
      <c r="Q480" s="340">
        <v>2600000</v>
      </c>
      <c r="R480" s="51"/>
      <c r="S480" s="51"/>
      <c r="T480" s="51"/>
      <c r="U480" s="51"/>
      <c r="V480" s="60"/>
      <c r="W480" s="796" t="s">
        <v>82</v>
      </c>
      <c r="X480" s="327"/>
      <c r="Y480" s="328"/>
      <c r="Z480" s="328"/>
      <c r="AA480" s="328"/>
      <c r="AB480" s="328"/>
    </row>
    <row r="481" spans="1:28" s="184" customFormat="1" ht="16.5" hidden="1" customHeight="1">
      <c r="A481" s="688">
        <f t="shared" si="73"/>
        <v>370</v>
      </c>
      <c r="B481" s="912" t="s">
        <v>135</v>
      </c>
      <c r="C481" s="332">
        <f>M481+Q481+150000</f>
        <v>1900000</v>
      </c>
      <c r="D481" s="284"/>
      <c r="E481" s="51"/>
      <c r="F481" s="51"/>
      <c r="G481" s="51"/>
      <c r="H481" s="51"/>
      <c r="I481" s="51"/>
      <c r="J481" s="51"/>
      <c r="K481" s="51"/>
      <c r="L481" s="51">
        <v>469.8</v>
      </c>
      <c r="M481" s="51">
        <v>750000</v>
      </c>
      <c r="N481" s="51"/>
      <c r="O481" s="51"/>
      <c r="P481" s="51">
        <v>838.36</v>
      </c>
      <c r="Q481" s="340">
        <v>1000000</v>
      </c>
      <c r="R481" s="51"/>
      <c r="S481" s="51"/>
      <c r="T481" s="51"/>
      <c r="U481" s="51"/>
      <c r="V481" s="60"/>
      <c r="W481" s="796" t="s">
        <v>121</v>
      </c>
      <c r="X481" s="327"/>
      <c r="Y481" s="328"/>
      <c r="Z481" s="328"/>
      <c r="AA481" s="328"/>
      <c r="AB481" s="328"/>
    </row>
    <row r="482" spans="1:28" s="184" customFormat="1" ht="16.5" hidden="1" customHeight="1">
      <c r="A482" s="688">
        <f t="shared" si="73"/>
        <v>371</v>
      </c>
      <c r="B482" s="912" t="s">
        <v>67</v>
      </c>
      <c r="C482" s="322">
        <v>500000</v>
      </c>
      <c r="D482" s="284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60"/>
      <c r="W482" s="43" t="s">
        <v>68</v>
      </c>
      <c r="X482" s="327"/>
      <c r="Y482" s="328"/>
      <c r="Z482" s="328"/>
      <c r="AA482" s="328"/>
      <c r="AB482" s="328"/>
    </row>
    <row r="483" spans="1:28" s="184" customFormat="1" ht="16.5" hidden="1" customHeight="1">
      <c r="A483" s="688">
        <f t="shared" si="73"/>
        <v>372</v>
      </c>
      <c r="B483" s="697" t="s">
        <v>69</v>
      </c>
      <c r="C483" s="332">
        <f>M483+Q483+S483+U483+150000</f>
        <v>1900000</v>
      </c>
      <c r="D483" s="284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>
        <v>2341</v>
      </c>
      <c r="Q483" s="51">
        <v>1750000</v>
      </c>
      <c r="R483" s="51"/>
      <c r="S483" s="51"/>
      <c r="T483" s="51"/>
      <c r="U483" s="51"/>
      <c r="V483" s="60"/>
      <c r="W483" s="43" t="s">
        <v>70</v>
      </c>
      <c r="X483" s="327"/>
      <c r="Y483" s="328"/>
      <c r="Z483" s="328"/>
      <c r="AA483" s="328"/>
      <c r="AB483" s="328"/>
    </row>
    <row r="484" spans="1:28" s="184" customFormat="1" ht="16.5" hidden="1" customHeight="1">
      <c r="A484" s="688">
        <f t="shared" si="73"/>
        <v>373</v>
      </c>
      <c r="B484" s="697" t="s">
        <v>71</v>
      </c>
      <c r="C484" s="332">
        <f>M484+Q484+S484+U484+250000</f>
        <v>1450000</v>
      </c>
      <c r="D484" s="284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>
        <v>1273</v>
      </c>
      <c r="Q484" s="51">
        <v>1200000</v>
      </c>
      <c r="R484" s="51"/>
      <c r="S484" s="51"/>
      <c r="T484" s="60"/>
      <c r="U484" s="60"/>
      <c r="V484" s="60"/>
      <c r="W484" s="43" t="s">
        <v>72</v>
      </c>
      <c r="X484" s="327"/>
      <c r="Y484" s="328"/>
      <c r="Z484" s="328"/>
      <c r="AA484" s="328"/>
      <c r="AB484" s="328"/>
    </row>
    <row r="485" spans="1:28" s="184" customFormat="1" ht="16.5" hidden="1" customHeight="1">
      <c r="A485" s="688">
        <f t="shared" si="73"/>
        <v>374</v>
      </c>
      <c r="B485" s="912" t="s">
        <v>73</v>
      </c>
      <c r="C485" s="322">
        <v>500000</v>
      </c>
      <c r="D485" s="284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60"/>
      <c r="W485" s="43" t="s">
        <v>74</v>
      </c>
      <c r="X485" s="327"/>
      <c r="Y485" s="328"/>
      <c r="Z485" s="328"/>
      <c r="AA485" s="328"/>
      <c r="AB485" s="328"/>
    </row>
    <row r="486" spans="1:28" s="184" customFormat="1" ht="16.5" hidden="1" customHeight="1">
      <c r="A486" s="688">
        <f t="shared" si="73"/>
        <v>375</v>
      </c>
      <c r="B486" s="912" t="s">
        <v>75</v>
      </c>
      <c r="C486" s="332">
        <f>M486+Q486+S486+U486+500000</f>
        <v>2175328</v>
      </c>
      <c r="D486" s="284"/>
      <c r="E486" s="51"/>
      <c r="F486" s="51"/>
      <c r="G486" s="51"/>
      <c r="H486" s="51"/>
      <c r="I486" s="51"/>
      <c r="J486" s="51"/>
      <c r="K486" s="51"/>
      <c r="L486" s="51">
        <v>162.13499999999999</v>
      </c>
      <c r="M486" s="51">
        <v>710000</v>
      </c>
      <c r="N486" s="51"/>
      <c r="O486" s="51"/>
      <c r="P486" s="51">
        <v>247.52</v>
      </c>
      <c r="Q486" s="51">
        <f>P486*3900</f>
        <v>965328</v>
      </c>
      <c r="R486" s="51"/>
      <c r="S486" s="51"/>
      <c r="T486" s="51"/>
      <c r="U486" s="51"/>
      <c r="V486" s="60"/>
      <c r="W486" s="43" t="s">
        <v>76</v>
      </c>
      <c r="X486" s="327"/>
      <c r="Y486" s="328"/>
      <c r="Z486" s="328"/>
      <c r="AA486" s="328"/>
      <c r="AB486" s="328"/>
    </row>
    <row r="487" spans="1:28" s="184" customFormat="1" ht="16.5" hidden="1" customHeight="1">
      <c r="A487" s="688">
        <f t="shared" ref="A487:A499" si="76">A486+1</f>
        <v>376</v>
      </c>
      <c r="B487" s="912" t="s">
        <v>77</v>
      </c>
      <c r="C487" s="332">
        <v>150000</v>
      </c>
      <c r="D487" s="284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60"/>
      <c r="W487" s="43" t="s">
        <v>78</v>
      </c>
      <c r="X487" s="327"/>
      <c r="Y487" s="328"/>
      <c r="Z487" s="328"/>
      <c r="AA487" s="328"/>
      <c r="AB487" s="328"/>
    </row>
    <row r="488" spans="1:28" s="184" customFormat="1" ht="16.5" hidden="1" customHeight="1">
      <c r="A488" s="688">
        <f t="shared" si="76"/>
        <v>377</v>
      </c>
      <c r="B488" s="927" t="s">
        <v>136</v>
      </c>
      <c r="C488" s="322">
        <v>500000</v>
      </c>
      <c r="D488" s="325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43" t="s">
        <v>137</v>
      </c>
      <c r="X488" s="327"/>
      <c r="Y488" s="328"/>
      <c r="Z488" s="328"/>
      <c r="AA488" s="328"/>
      <c r="AB488" s="328"/>
    </row>
    <row r="489" spans="1:28" s="184" customFormat="1" ht="16.5" hidden="1" customHeight="1">
      <c r="A489" s="688">
        <f t="shared" si="76"/>
        <v>378</v>
      </c>
      <c r="B489" s="697" t="s">
        <v>138</v>
      </c>
      <c r="C489" s="332">
        <f>M489+Q489+S489+U489+250000</f>
        <v>1450000</v>
      </c>
      <c r="D489" s="284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>
        <v>1918.88</v>
      </c>
      <c r="Q489" s="51">
        <v>1200000</v>
      </c>
      <c r="R489" s="51"/>
      <c r="S489" s="51"/>
      <c r="T489" s="51"/>
      <c r="U489" s="51"/>
      <c r="V489" s="60"/>
      <c r="W489" s="43" t="s">
        <v>80</v>
      </c>
      <c r="X489" s="327"/>
      <c r="Y489" s="328"/>
      <c r="Z489" s="328"/>
      <c r="AA489" s="328"/>
      <c r="AB489" s="328"/>
    </row>
    <row r="490" spans="1:28" s="184" customFormat="1" ht="16.5" hidden="1" customHeight="1">
      <c r="A490" s="688">
        <f t="shared" si="76"/>
        <v>379</v>
      </c>
      <c r="B490" s="697" t="s">
        <v>139</v>
      </c>
      <c r="C490" s="332">
        <f>M490+Q490+S490+U490+250000</f>
        <v>1200000</v>
      </c>
      <c r="D490" s="284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>
        <v>2107.96</v>
      </c>
      <c r="Q490" s="51">
        <v>950000</v>
      </c>
      <c r="R490" s="51"/>
      <c r="S490" s="51"/>
      <c r="T490" s="51"/>
      <c r="U490" s="51"/>
      <c r="V490" s="60"/>
      <c r="W490" s="43" t="s">
        <v>80</v>
      </c>
      <c r="X490" s="327"/>
      <c r="Y490" s="328"/>
      <c r="Z490" s="328"/>
      <c r="AA490" s="328"/>
      <c r="AB490" s="328"/>
    </row>
    <row r="491" spans="1:28" s="184" customFormat="1" ht="16.5" hidden="1" customHeight="1">
      <c r="A491" s="688">
        <f t="shared" si="76"/>
        <v>380</v>
      </c>
      <c r="B491" s="927" t="s">
        <v>140</v>
      </c>
      <c r="C491" s="332">
        <v>350000</v>
      </c>
      <c r="D491" s="284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60"/>
      <c r="W491" s="43" t="s">
        <v>80</v>
      </c>
      <c r="X491" s="327"/>
      <c r="Y491" s="328"/>
      <c r="Z491" s="328"/>
      <c r="AA491" s="328"/>
      <c r="AB491" s="328"/>
    </row>
    <row r="492" spans="1:28" s="184" customFormat="1" ht="16.5" hidden="1" customHeight="1">
      <c r="A492" s="688">
        <f t="shared" si="76"/>
        <v>381</v>
      </c>
      <c r="B492" s="927" t="s">
        <v>141</v>
      </c>
      <c r="C492" s="332">
        <v>350000</v>
      </c>
      <c r="D492" s="325"/>
      <c r="E492" s="331"/>
      <c r="F492" s="331"/>
      <c r="G492" s="331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29" t="s">
        <v>187</v>
      </c>
      <c r="X492" s="327"/>
      <c r="Y492" s="328"/>
      <c r="Z492" s="328"/>
      <c r="AA492" s="328"/>
      <c r="AB492" s="328"/>
    </row>
    <row r="493" spans="1:28" s="184" customFormat="1" ht="16.5" hidden="1" customHeight="1">
      <c r="A493" s="688">
        <f t="shared" si="76"/>
        <v>382</v>
      </c>
      <c r="B493" s="927" t="s">
        <v>142</v>
      </c>
      <c r="C493" s="332">
        <v>350000</v>
      </c>
      <c r="D493" s="325"/>
      <c r="E493" s="331"/>
      <c r="F493" s="331"/>
      <c r="G493" s="331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29" t="s">
        <v>188</v>
      </c>
      <c r="X493" s="327"/>
      <c r="Y493" s="328"/>
      <c r="Z493" s="328"/>
      <c r="AA493" s="328"/>
      <c r="AB493" s="328"/>
    </row>
    <row r="494" spans="1:28" s="184" customFormat="1" ht="16.5" hidden="1" customHeight="1">
      <c r="A494" s="688">
        <f t="shared" si="76"/>
        <v>383</v>
      </c>
      <c r="B494" s="927" t="s">
        <v>143</v>
      </c>
      <c r="C494" s="332">
        <v>350000</v>
      </c>
      <c r="D494" s="325"/>
      <c r="E494" s="331"/>
      <c r="F494" s="331"/>
      <c r="G494" s="331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29" t="s">
        <v>188</v>
      </c>
      <c r="X494" s="327"/>
      <c r="Y494" s="328"/>
      <c r="Z494" s="328"/>
      <c r="AA494" s="328"/>
      <c r="AB494" s="328"/>
    </row>
    <row r="495" spans="1:28" s="184" customFormat="1" ht="16.5" hidden="1" customHeight="1">
      <c r="A495" s="688">
        <f t="shared" si="76"/>
        <v>384</v>
      </c>
      <c r="B495" s="697" t="s">
        <v>144</v>
      </c>
      <c r="C495" s="332">
        <f>M495+Q495+S495+U495+200000</f>
        <v>5800000</v>
      </c>
      <c r="D495" s="284"/>
      <c r="E495" s="51"/>
      <c r="F495" s="51"/>
      <c r="G495" s="51"/>
      <c r="H495" s="51"/>
      <c r="I495" s="51"/>
      <c r="J495" s="51"/>
      <c r="K495" s="51"/>
      <c r="L495" s="51">
        <v>1184.76</v>
      </c>
      <c r="M495" s="51">
        <v>2700000</v>
      </c>
      <c r="N495" s="51"/>
      <c r="O495" s="51"/>
      <c r="P495" s="51">
        <v>2341.0700000000002</v>
      </c>
      <c r="Q495" s="51">
        <v>2900000</v>
      </c>
      <c r="R495" s="51"/>
      <c r="S495" s="51"/>
      <c r="T495" s="51"/>
      <c r="U495" s="51"/>
      <c r="V495" s="60"/>
      <c r="W495" s="43" t="s">
        <v>82</v>
      </c>
      <c r="X495" s="327"/>
      <c r="Y495" s="328"/>
      <c r="Z495" s="328"/>
      <c r="AA495" s="328"/>
      <c r="AB495" s="328"/>
    </row>
    <row r="496" spans="1:28" s="184" customFormat="1" ht="16.5" hidden="1" customHeight="1">
      <c r="A496" s="688">
        <f t="shared" si="76"/>
        <v>385</v>
      </c>
      <c r="B496" s="697" t="s">
        <v>145</v>
      </c>
      <c r="C496" s="332">
        <f>M496+Q496+S496+U496+250000</f>
        <v>6100000</v>
      </c>
      <c r="D496" s="284"/>
      <c r="E496" s="51"/>
      <c r="F496" s="51"/>
      <c r="G496" s="51"/>
      <c r="H496" s="51"/>
      <c r="I496" s="51"/>
      <c r="J496" s="51"/>
      <c r="K496" s="51"/>
      <c r="L496" s="51">
        <v>1194.07</v>
      </c>
      <c r="M496" s="51">
        <v>2750000</v>
      </c>
      <c r="N496" s="51"/>
      <c r="O496" s="51"/>
      <c r="P496" s="51">
        <v>2343</v>
      </c>
      <c r="Q496" s="51">
        <v>3100000</v>
      </c>
      <c r="R496" s="51"/>
      <c r="S496" s="51"/>
      <c r="T496" s="51"/>
      <c r="U496" s="51"/>
      <c r="V496" s="60"/>
      <c r="W496" s="43" t="s">
        <v>80</v>
      </c>
      <c r="X496" s="327"/>
      <c r="Y496" s="328"/>
      <c r="Z496" s="328"/>
      <c r="AA496" s="328"/>
      <c r="AB496" s="328"/>
    </row>
    <row r="497" spans="1:28" s="184" customFormat="1" ht="16.5" hidden="1" customHeight="1">
      <c r="A497" s="688">
        <f t="shared" si="76"/>
        <v>386</v>
      </c>
      <c r="B497" s="697" t="s">
        <v>146</v>
      </c>
      <c r="C497" s="332">
        <f>M497+Q497+S497+U497+150000</f>
        <v>2250000</v>
      </c>
      <c r="D497" s="284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>
        <v>762.96</v>
      </c>
      <c r="Q497" s="51">
        <v>2100000</v>
      </c>
      <c r="R497" s="51"/>
      <c r="S497" s="51"/>
      <c r="T497" s="51"/>
      <c r="U497" s="51"/>
      <c r="V497" s="60"/>
      <c r="W497" s="43" t="s">
        <v>147</v>
      </c>
      <c r="X497" s="327"/>
      <c r="Y497" s="328"/>
      <c r="Z497" s="328"/>
      <c r="AA497" s="328"/>
      <c r="AB497" s="328"/>
    </row>
    <row r="498" spans="1:28" s="184" customFormat="1" ht="16.5" hidden="1" customHeight="1">
      <c r="A498" s="688">
        <f t="shared" si="76"/>
        <v>387</v>
      </c>
      <c r="B498" s="912" t="s">
        <v>148</v>
      </c>
      <c r="C498" s="332">
        <f>M498+Q498+300000</f>
        <v>2900000</v>
      </c>
      <c r="D498" s="284"/>
      <c r="E498" s="51"/>
      <c r="F498" s="51"/>
      <c r="G498" s="51"/>
      <c r="H498" s="51"/>
      <c r="I498" s="51"/>
      <c r="J498" s="51"/>
      <c r="K498" s="51"/>
      <c r="L498" s="51">
        <v>447.93</v>
      </c>
      <c r="M498" s="51">
        <v>1400000</v>
      </c>
      <c r="N498" s="51"/>
      <c r="O498" s="51"/>
      <c r="P498" s="51">
        <v>475.14</v>
      </c>
      <c r="Q498" s="340">
        <v>1200000</v>
      </c>
      <c r="R498" s="51"/>
      <c r="S498" s="51"/>
      <c r="T498" s="51"/>
      <c r="U498" s="51"/>
      <c r="V498" s="60"/>
      <c r="W498" s="796" t="s">
        <v>149</v>
      </c>
      <c r="X498" s="327"/>
      <c r="Y498" s="328"/>
      <c r="Z498" s="328"/>
      <c r="AA498" s="328"/>
      <c r="AB498" s="328"/>
    </row>
    <row r="499" spans="1:28" s="184" customFormat="1" ht="16.5" hidden="1" customHeight="1">
      <c r="A499" s="688">
        <f t="shared" si="76"/>
        <v>388</v>
      </c>
      <c r="B499" s="697" t="s">
        <v>150</v>
      </c>
      <c r="C499" s="332">
        <f>M499+Q499+S499+U499+200000</f>
        <v>3150000</v>
      </c>
      <c r="D499" s="284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>
        <v>2508.84</v>
      </c>
      <c r="Q499" s="51">
        <v>2950000</v>
      </c>
      <c r="R499" s="51"/>
      <c r="S499" s="51"/>
      <c r="T499" s="51"/>
      <c r="U499" s="51"/>
      <c r="V499" s="60"/>
      <c r="W499" s="43" t="s">
        <v>82</v>
      </c>
      <c r="X499" s="327"/>
      <c r="Y499" s="328"/>
      <c r="Z499" s="328"/>
      <c r="AA499" s="328"/>
      <c r="AB499" s="328"/>
    </row>
    <row r="500" spans="1:28" s="184" customFormat="1" ht="16.5" hidden="1" customHeight="1">
      <c r="A500" s="688">
        <f>A499+1</f>
        <v>389</v>
      </c>
      <c r="B500" s="697" t="s">
        <v>151</v>
      </c>
      <c r="C500" s="332">
        <f>M500+Q500+S500+U500+300000</f>
        <v>2900000</v>
      </c>
      <c r="D500" s="284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>
        <v>1952.96</v>
      </c>
      <c r="Q500" s="51">
        <v>2600000</v>
      </c>
      <c r="R500" s="51"/>
      <c r="S500" s="51"/>
      <c r="T500" s="51"/>
      <c r="U500" s="51"/>
      <c r="V500" s="60"/>
      <c r="W500" s="43" t="s">
        <v>80</v>
      </c>
      <c r="X500" s="327"/>
      <c r="Y500" s="328"/>
      <c r="Z500" s="328"/>
      <c r="AA500" s="328"/>
      <c r="AB500" s="328"/>
    </row>
    <row r="501" spans="1:28" s="184" customFormat="1" ht="16.5" hidden="1" customHeight="1">
      <c r="A501" s="688">
        <f t="shared" ref="A501:A517" si="77">A500+1</f>
        <v>390</v>
      </c>
      <c r="B501" s="697" t="s">
        <v>152</v>
      </c>
      <c r="C501" s="332">
        <v>250000</v>
      </c>
      <c r="D501" s="284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60"/>
      <c r="W501" s="43" t="s">
        <v>153</v>
      </c>
      <c r="X501" s="327"/>
      <c r="Y501" s="328"/>
      <c r="Z501" s="328"/>
      <c r="AA501" s="328"/>
      <c r="AB501" s="328"/>
    </row>
    <row r="502" spans="1:28" s="184" customFormat="1" ht="16.5" hidden="1" customHeight="1">
      <c r="A502" s="688">
        <f t="shared" si="77"/>
        <v>391</v>
      </c>
      <c r="B502" s="697" t="s">
        <v>154</v>
      </c>
      <c r="C502" s="332">
        <v>250000</v>
      </c>
      <c r="D502" s="284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60"/>
      <c r="W502" s="43" t="s">
        <v>80</v>
      </c>
      <c r="X502" s="327"/>
      <c r="Y502" s="328"/>
      <c r="Z502" s="328"/>
      <c r="AA502" s="328"/>
      <c r="AB502" s="328"/>
    </row>
    <row r="503" spans="1:28" s="184" customFormat="1" ht="16.5" hidden="1" customHeight="1">
      <c r="A503" s="688">
        <f t="shared" si="77"/>
        <v>392</v>
      </c>
      <c r="B503" s="697" t="s">
        <v>155</v>
      </c>
      <c r="C503" s="332">
        <v>200000</v>
      </c>
      <c r="D503" s="284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60"/>
      <c r="W503" s="43" t="s">
        <v>82</v>
      </c>
      <c r="X503" s="327"/>
      <c r="Y503" s="328"/>
      <c r="Z503" s="328"/>
      <c r="AA503" s="328"/>
      <c r="AB503" s="328"/>
    </row>
    <row r="504" spans="1:28" s="184" customFormat="1" ht="16.5" hidden="1" customHeight="1">
      <c r="A504" s="688">
        <f t="shared" si="77"/>
        <v>393</v>
      </c>
      <c r="B504" s="912" t="s">
        <v>156</v>
      </c>
      <c r="C504" s="332">
        <f>M504+Q504+S504+U504+500000</f>
        <v>2200000</v>
      </c>
      <c r="D504" s="284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>
        <v>464.25</v>
      </c>
      <c r="Q504" s="51">
        <v>1700000</v>
      </c>
      <c r="R504" s="51"/>
      <c r="S504" s="51"/>
      <c r="T504" s="51"/>
      <c r="U504" s="51"/>
      <c r="V504" s="60"/>
      <c r="W504" s="43" t="s">
        <v>157</v>
      </c>
      <c r="X504" s="327"/>
      <c r="Y504" s="328"/>
      <c r="Z504" s="328"/>
      <c r="AA504" s="328"/>
      <c r="AB504" s="328"/>
    </row>
    <row r="505" spans="1:28" s="184" customFormat="1" ht="16.5" hidden="1" customHeight="1">
      <c r="A505" s="688">
        <f t="shared" si="77"/>
        <v>394</v>
      </c>
      <c r="B505" s="912" t="s">
        <v>158</v>
      </c>
      <c r="C505" s="332">
        <f>M505+Q505+S505+U505+500000</f>
        <v>1835552</v>
      </c>
      <c r="D505" s="284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>
        <v>360.96</v>
      </c>
      <c r="Q505" s="51">
        <f>P505*3700</f>
        <v>1335552</v>
      </c>
      <c r="R505" s="51"/>
      <c r="S505" s="51"/>
      <c r="T505" s="51"/>
      <c r="U505" s="51"/>
      <c r="V505" s="60"/>
      <c r="W505" s="43" t="s">
        <v>111</v>
      </c>
      <c r="X505" s="327"/>
      <c r="Y505" s="328"/>
      <c r="Z505" s="328"/>
      <c r="AA505" s="328"/>
      <c r="AB505" s="328"/>
    </row>
    <row r="506" spans="1:28" s="184" customFormat="1" ht="16.5" hidden="1" customHeight="1">
      <c r="A506" s="688">
        <f t="shared" si="77"/>
        <v>395</v>
      </c>
      <c r="B506" s="912" t="s">
        <v>159</v>
      </c>
      <c r="C506" s="332">
        <f>M506+Q506+S506+U506</f>
        <v>1200000</v>
      </c>
      <c r="D506" s="284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>
        <v>1213</v>
      </c>
      <c r="Q506" s="51">
        <v>1200000</v>
      </c>
      <c r="R506" s="51"/>
      <c r="S506" s="51"/>
      <c r="T506" s="51"/>
      <c r="U506" s="51"/>
      <c r="V506" s="60"/>
      <c r="W506" s="43"/>
      <c r="X506" s="327"/>
      <c r="Y506" s="328"/>
      <c r="Z506" s="328"/>
      <c r="AA506" s="328"/>
      <c r="AB506" s="328"/>
    </row>
    <row r="507" spans="1:28" s="184" customFormat="1" ht="16.5" hidden="1" customHeight="1">
      <c r="A507" s="688">
        <f t="shared" si="77"/>
        <v>396</v>
      </c>
      <c r="B507" s="912" t="s">
        <v>160</v>
      </c>
      <c r="C507" s="332">
        <v>350000</v>
      </c>
      <c r="D507" s="284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60"/>
      <c r="W507" s="43" t="s">
        <v>82</v>
      </c>
      <c r="X507" s="327"/>
      <c r="Y507" s="328"/>
      <c r="Z507" s="328"/>
      <c r="AA507" s="328"/>
      <c r="AB507" s="328"/>
    </row>
    <row r="508" spans="1:28" s="184" customFormat="1" ht="16.5" hidden="1" customHeight="1">
      <c r="A508" s="688">
        <f t="shared" si="77"/>
        <v>397</v>
      </c>
      <c r="B508" s="912" t="s">
        <v>161</v>
      </c>
      <c r="C508" s="332">
        <f>M508+Q508+S508+U508+500000</f>
        <v>2850000</v>
      </c>
      <c r="D508" s="284"/>
      <c r="E508" s="51"/>
      <c r="F508" s="51"/>
      <c r="G508" s="51"/>
      <c r="H508" s="51"/>
      <c r="I508" s="51"/>
      <c r="J508" s="51"/>
      <c r="K508" s="51"/>
      <c r="L508" s="51">
        <v>290.38</v>
      </c>
      <c r="M508" s="51">
        <v>950000</v>
      </c>
      <c r="N508" s="51"/>
      <c r="O508" s="51"/>
      <c r="P508" s="51">
        <v>466.44</v>
      </c>
      <c r="Q508" s="51">
        <v>1400000</v>
      </c>
      <c r="R508" s="51"/>
      <c r="S508" s="51"/>
      <c r="T508" s="51"/>
      <c r="U508" s="51"/>
      <c r="V508" s="60"/>
      <c r="W508" s="43" t="s">
        <v>162</v>
      </c>
      <c r="X508" s="327"/>
      <c r="Y508" s="328"/>
      <c r="Z508" s="328"/>
      <c r="AA508" s="328"/>
      <c r="AB508" s="328"/>
    </row>
    <row r="509" spans="1:28" s="184" customFormat="1" ht="16.5" hidden="1" customHeight="1">
      <c r="A509" s="688">
        <f t="shared" si="77"/>
        <v>398</v>
      </c>
      <c r="B509" s="912" t="s">
        <v>163</v>
      </c>
      <c r="C509" s="332">
        <f>M509+Q509+S509+U509+500000</f>
        <v>6950000</v>
      </c>
      <c r="D509" s="284"/>
      <c r="E509" s="51"/>
      <c r="F509" s="51"/>
      <c r="G509" s="51"/>
      <c r="H509" s="51"/>
      <c r="I509" s="51"/>
      <c r="J509" s="51"/>
      <c r="K509" s="51"/>
      <c r="L509" s="51">
        <v>947.97</v>
      </c>
      <c r="M509" s="51">
        <v>3100000</v>
      </c>
      <c r="N509" s="51"/>
      <c r="O509" s="51"/>
      <c r="P509" s="51">
        <v>1119.4000000000001</v>
      </c>
      <c r="Q509" s="51">
        <v>3350000</v>
      </c>
      <c r="R509" s="51"/>
      <c r="S509" s="51"/>
      <c r="T509" s="51"/>
      <c r="U509" s="51"/>
      <c r="V509" s="60"/>
      <c r="W509" s="43" t="s">
        <v>157</v>
      </c>
      <c r="X509" s="327"/>
      <c r="Y509" s="328"/>
      <c r="Z509" s="328"/>
      <c r="AA509" s="328"/>
      <c r="AB509" s="328"/>
    </row>
    <row r="510" spans="1:28" s="184" customFormat="1" ht="16.5" hidden="1" customHeight="1">
      <c r="A510" s="688">
        <f t="shared" si="77"/>
        <v>399</v>
      </c>
      <c r="B510" s="697" t="s">
        <v>164</v>
      </c>
      <c r="C510" s="332">
        <f>M510+Q510+S510+U510+250000</f>
        <v>1900000</v>
      </c>
      <c r="D510" s="284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>
        <v>1649.2</v>
      </c>
      <c r="Q510" s="51">
        <v>1650000</v>
      </c>
      <c r="R510" s="51"/>
      <c r="S510" s="51"/>
      <c r="T510" s="51"/>
      <c r="U510" s="51"/>
      <c r="V510" s="60"/>
      <c r="W510" s="43" t="s">
        <v>80</v>
      </c>
      <c r="X510" s="327"/>
      <c r="Y510" s="328"/>
      <c r="Z510" s="328"/>
      <c r="AA510" s="328"/>
      <c r="AB510" s="328"/>
    </row>
    <row r="511" spans="1:28" s="184" customFormat="1" ht="16.5" hidden="1" customHeight="1">
      <c r="A511" s="688">
        <f t="shared" si="77"/>
        <v>400</v>
      </c>
      <c r="B511" s="697" t="s">
        <v>165</v>
      </c>
      <c r="C511" s="332">
        <f>M511+Q511+S511+U511+250000</f>
        <v>1500000</v>
      </c>
      <c r="D511" s="284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>
        <v>1055.04</v>
      </c>
      <c r="Q511" s="51">
        <v>1250000</v>
      </c>
      <c r="R511" s="51"/>
      <c r="S511" s="51"/>
      <c r="T511" s="51"/>
      <c r="U511" s="51"/>
      <c r="V511" s="60"/>
      <c r="W511" s="43" t="s">
        <v>80</v>
      </c>
      <c r="X511" s="327"/>
      <c r="Y511" s="328"/>
      <c r="Z511" s="328"/>
      <c r="AA511" s="328"/>
      <c r="AB511" s="328"/>
    </row>
    <row r="512" spans="1:28" s="184" customFormat="1" ht="16.5" hidden="1" customHeight="1">
      <c r="A512" s="688">
        <f t="shared" si="77"/>
        <v>401</v>
      </c>
      <c r="B512" s="697" t="s">
        <v>166</v>
      </c>
      <c r="C512" s="332">
        <f>M512+Q512+S512+U512+200000</f>
        <v>1850000</v>
      </c>
      <c r="D512" s="284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>
        <v>1660</v>
      </c>
      <c r="Q512" s="51">
        <v>1650000</v>
      </c>
      <c r="R512" s="51"/>
      <c r="S512" s="51"/>
      <c r="T512" s="51"/>
      <c r="U512" s="51"/>
      <c r="V512" s="60"/>
      <c r="W512" s="43" t="s">
        <v>82</v>
      </c>
      <c r="X512" s="327"/>
      <c r="Y512" s="328"/>
      <c r="Z512" s="328"/>
      <c r="AA512" s="328"/>
      <c r="AB512" s="328"/>
    </row>
    <row r="513" spans="1:29" s="22" customFormat="1" ht="17.25" hidden="1" customHeight="1">
      <c r="A513" s="55">
        <f t="shared" si="77"/>
        <v>402</v>
      </c>
      <c r="B513" s="710" t="s">
        <v>871</v>
      </c>
      <c r="C513" s="52">
        <f>D513+K513+M513+O513+Q513+S513+U513+V513+W513+X513</f>
        <v>3492778.76</v>
      </c>
      <c r="D513" s="51">
        <f>SUM(E513:I513)</f>
        <v>0</v>
      </c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51">
        <v>3492778.76</v>
      </c>
      <c r="R513" s="60"/>
      <c r="S513" s="60"/>
      <c r="T513" s="60"/>
      <c r="U513" s="60"/>
      <c r="V513" s="60"/>
      <c r="W513" s="51"/>
      <c r="X513" s="60"/>
      <c r="Y513" s="24"/>
      <c r="Z513" s="23"/>
      <c r="AA513" s="21"/>
      <c r="AB513" s="8"/>
      <c r="AC513" s="30"/>
    </row>
    <row r="514" spans="1:29" s="184" customFormat="1" ht="16.5" hidden="1" customHeight="1">
      <c r="A514" s="688">
        <f t="shared" si="77"/>
        <v>403</v>
      </c>
      <c r="B514" s="697" t="s">
        <v>167</v>
      </c>
      <c r="C514" s="332">
        <f>M514+Q514+S514+U514+200000</f>
        <v>5700000</v>
      </c>
      <c r="D514" s="284"/>
      <c r="E514" s="51"/>
      <c r="F514" s="51"/>
      <c r="G514" s="51"/>
      <c r="H514" s="51"/>
      <c r="I514" s="51"/>
      <c r="J514" s="51"/>
      <c r="K514" s="51"/>
      <c r="L514" s="51">
        <v>1277.3699999999999</v>
      </c>
      <c r="M514" s="51">
        <v>3400000</v>
      </c>
      <c r="N514" s="51"/>
      <c r="O514" s="51"/>
      <c r="P514" s="51">
        <v>2493.5</v>
      </c>
      <c r="Q514" s="51">
        <v>2100000</v>
      </c>
      <c r="R514" s="51"/>
      <c r="S514" s="51"/>
      <c r="T514" s="51"/>
      <c r="U514" s="51"/>
      <c r="V514" s="60"/>
      <c r="W514" s="43" t="s">
        <v>82</v>
      </c>
      <c r="X514" s="327"/>
      <c r="Y514" s="328"/>
      <c r="Z514" s="328"/>
      <c r="AA514" s="328"/>
      <c r="AB514" s="328"/>
    </row>
    <row r="515" spans="1:29" s="184" customFormat="1" ht="16.5" hidden="1" customHeight="1">
      <c r="A515" s="688">
        <f t="shared" si="77"/>
        <v>404</v>
      </c>
      <c r="B515" s="912" t="s">
        <v>168</v>
      </c>
      <c r="C515" s="332">
        <f>M515+Q515+S515+U515+400000</f>
        <v>3050000</v>
      </c>
      <c r="D515" s="284"/>
      <c r="E515" s="51"/>
      <c r="F515" s="51"/>
      <c r="G515" s="51"/>
      <c r="H515" s="51"/>
      <c r="I515" s="51"/>
      <c r="J515" s="51"/>
      <c r="K515" s="51"/>
      <c r="L515" s="51">
        <v>270</v>
      </c>
      <c r="M515" s="51">
        <v>1200000</v>
      </c>
      <c r="N515" s="51"/>
      <c r="O515" s="51"/>
      <c r="P515" s="51">
        <v>377.24</v>
      </c>
      <c r="Q515" s="51">
        <v>1450000</v>
      </c>
      <c r="R515" s="51"/>
      <c r="S515" s="51"/>
      <c r="T515" s="51"/>
      <c r="U515" s="51"/>
      <c r="V515" s="60"/>
      <c r="W515" s="43" t="s">
        <v>169</v>
      </c>
      <c r="X515" s="327"/>
      <c r="Y515" s="328"/>
      <c r="Z515" s="328"/>
      <c r="AA515" s="328"/>
      <c r="AB515" s="328"/>
    </row>
    <row r="516" spans="1:29" s="184" customFormat="1" ht="16.5" hidden="1" customHeight="1">
      <c r="A516" s="688">
        <f t="shared" si="77"/>
        <v>405</v>
      </c>
      <c r="B516" s="912" t="s">
        <v>170</v>
      </c>
      <c r="C516" s="332">
        <v>450000</v>
      </c>
      <c r="D516" s="284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340"/>
      <c r="R516" s="51"/>
      <c r="S516" s="51"/>
      <c r="T516" s="51"/>
      <c r="U516" s="51"/>
      <c r="V516" s="60"/>
      <c r="W516" s="796" t="s">
        <v>171</v>
      </c>
      <c r="X516" s="327"/>
      <c r="Y516" s="328"/>
      <c r="Z516" s="328"/>
      <c r="AA516" s="328"/>
      <c r="AB516" s="328"/>
    </row>
    <row r="517" spans="1:29" s="184" customFormat="1" ht="16.5" hidden="1" customHeight="1">
      <c r="A517" s="688">
        <f t="shared" si="77"/>
        <v>406</v>
      </c>
      <c r="B517" s="912" t="s">
        <v>172</v>
      </c>
      <c r="C517" s="332">
        <f>M517+Q517+S517+U517+350000</f>
        <v>2950000</v>
      </c>
      <c r="D517" s="284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>
        <v>828.9</v>
      </c>
      <c r="Q517" s="51">
        <v>2600000</v>
      </c>
      <c r="R517" s="51"/>
      <c r="S517" s="51"/>
      <c r="T517" s="51"/>
      <c r="U517" s="51"/>
      <c r="V517" s="60"/>
      <c r="W517" s="43" t="s">
        <v>88</v>
      </c>
      <c r="X517" s="327"/>
      <c r="Y517" s="328"/>
      <c r="Z517" s="328"/>
      <c r="AA517" s="328"/>
      <c r="AB517" s="328"/>
    </row>
    <row r="518" spans="1:29" s="184" customFormat="1" ht="16.5" hidden="1" customHeight="1">
      <c r="A518" s="688">
        <f>A517+1</f>
        <v>407</v>
      </c>
      <c r="B518" s="912" t="s">
        <v>173</v>
      </c>
      <c r="C518" s="332">
        <f>M518+Q518+S518+U518+500000</f>
        <v>2000000</v>
      </c>
      <c r="D518" s="284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>
        <v>1810.7</v>
      </c>
      <c r="Q518" s="51">
        <v>1500000</v>
      </c>
      <c r="R518" s="51"/>
      <c r="S518" s="51"/>
      <c r="T518" s="51"/>
      <c r="U518" s="51"/>
      <c r="V518" s="60"/>
      <c r="W518" s="43" t="s">
        <v>174</v>
      </c>
      <c r="X518" s="327"/>
      <c r="Y518" s="328"/>
      <c r="Z518" s="328"/>
      <c r="AA518" s="328"/>
      <c r="AB518" s="328"/>
    </row>
    <row r="519" spans="1:29" s="184" customFormat="1" ht="16.5" hidden="1" customHeight="1">
      <c r="A519" s="688">
        <f t="shared" ref="A519:A534" si="78">A518+1</f>
        <v>408</v>
      </c>
      <c r="B519" s="912" t="s">
        <v>175</v>
      </c>
      <c r="C519" s="332">
        <f>M519+Q519+S519+U519+350000</f>
        <v>3100000</v>
      </c>
      <c r="D519" s="284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>
        <v>841.86</v>
      </c>
      <c r="Q519" s="51">
        <v>2750000</v>
      </c>
      <c r="R519" s="51"/>
      <c r="S519" s="51"/>
      <c r="T519" s="51"/>
      <c r="U519" s="51"/>
      <c r="V519" s="60"/>
      <c r="W519" s="43" t="s">
        <v>88</v>
      </c>
      <c r="X519" s="327"/>
      <c r="Y519" s="328"/>
      <c r="Z519" s="328"/>
      <c r="AA519" s="328"/>
      <c r="AB519" s="328"/>
    </row>
    <row r="520" spans="1:29" s="184" customFormat="1" ht="16.5" hidden="1" customHeight="1">
      <c r="A520" s="688">
        <f t="shared" si="78"/>
        <v>409</v>
      </c>
      <c r="B520" s="912" t="s">
        <v>176</v>
      </c>
      <c r="C520" s="332">
        <f>Q520+250000</f>
        <v>1050000</v>
      </c>
      <c r="D520" s="284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>
        <v>759.87</v>
      </c>
      <c r="Q520" s="340">
        <v>800000</v>
      </c>
      <c r="R520" s="51"/>
      <c r="S520" s="51"/>
      <c r="T520" s="51"/>
      <c r="U520" s="51"/>
      <c r="V520" s="60"/>
      <c r="W520" s="796" t="s">
        <v>177</v>
      </c>
      <c r="X520" s="327"/>
      <c r="Y520" s="328"/>
      <c r="Z520" s="328"/>
      <c r="AA520" s="328"/>
      <c r="AB520" s="328"/>
    </row>
    <row r="521" spans="1:29" s="184" customFormat="1" ht="16.5" hidden="1" customHeight="1">
      <c r="A521" s="688">
        <f t="shared" si="78"/>
        <v>410</v>
      </c>
      <c r="B521" s="912" t="s">
        <v>178</v>
      </c>
      <c r="C521" s="332">
        <f>M521+Q521+S521+U521+500000</f>
        <v>500000</v>
      </c>
      <c r="D521" s="284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60"/>
      <c r="W521" s="43" t="s">
        <v>157</v>
      </c>
      <c r="X521" s="327"/>
      <c r="Y521" s="328"/>
      <c r="Z521" s="328"/>
      <c r="AA521" s="328"/>
      <c r="AB521" s="328"/>
    </row>
    <row r="522" spans="1:29" s="184" customFormat="1" ht="16.5" hidden="1" customHeight="1">
      <c r="A522" s="688">
        <f t="shared" si="78"/>
        <v>411</v>
      </c>
      <c r="B522" s="912" t="s">
        <v>179</v>
      </c>
      <c r="C522" s="332">
        <f>M522+Q522+S522+U522+500000</f>
        <v>500000</v>
      </c>
      <c r="D522" s="284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60"/>
      <c r="W522" s="43" t="s">
        <v>157</v>
      </c>
      <c r="X522" s="327"/>
      <c r="Y522" s="328"/>
      <c r="Z522" s="328"/>
      <c r="AA522" s="328"/>
      <c r="AB522" s="328"/>
    </row>
    <row r="523" spans="1:29" s="184" customFormat="1" ht="16.5" hidden="1" customHeight="1">
      <c r="A523" s="688">
        <f t="shared" si="78"/>
        <v>412</v>
      </c>
      <c r="B523" s="912" t="s">
        <v>180</v>
      </c>
      <c r="C523" s="332">
        <f>M523+Q523+S523+U523+500000</f>
        <v>500000</v>
      </c>
      <c r="D523" s="284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60"/>
      <c r="W523" s="43" t="s">
        <v>181</v>
      </c>
      <c r="X523" s="327"/>
      <c r="Y523" s="328"/>
      <c r="Z523" s="328"/>
      <c r="AA523" s="328"/>
      <c r="AB523" s="328"/>
    </row>
    <row r="524" spans="1:29" s="184" customFormat="1" ht="16.5" hidden="1" customHeight="1">
      <c r="A524" s="688">
        <f t="shared" si="78"/>
        <v>413</v>
      </c>
      <c r="B524" s="912" t="s">
        <v>182</v>
      </c>
      <c r="C524" s="332">
        <f>M524+Q524+S524+U524+500000</f>
        <v>500000</v>
      </c>
      <c r="D524" s="284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60"/>
      <c r="W524" s="43" t="s">
        <v>157</v>
      </c>
      <c r="X524" s="327"/>
      <c r="Y524" s="328"/>
      <c r="Z524" s="328"/>
      <c r="AA524" s="328"/>
      <c r="AB524" s="328"/>
    </row>
    <row r="525" spans="1:29" s="184" customFormat="1" ht="16.5" hidden="1" customHeight="1">
      <c r="A525" s="688">
        <f t="shared" si="78"/>
        <v>414</v>
      </c>
      <c r="B525" s="912" t="s">
        <v>183</v>
      </c>
      <c r="C525" s="332">
        <f>M525+Q525+S525+U525+500000</f>
        <v>500000</v>
      </c>
      <c r="D525" s="284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60"/>
      <c r="W525" s="43" t="s">
        <v>157</v>
      </c>
      <c r="X525" s="327"/>
      <c r="Y525" s="328"/>
      <c r="Z525" s="328"/>
      <c r="AA525" s="328"/>
      <c r="AB525" s="328"/>
    </row>
    <row r="526" spans="1:29" s="7" customFormat="1" ht="17.25" hidden="1" customHeight="1">
      <c r="A526" s="55">
        <f t="shared" si="78"/>
        <v>415</v>
      </c>
      <c r="B526" s="695" t="s">
        <v>704</v>
      </c>
      <c r="C526" s="52">
        <f>D526+K526+M526+O526+Q526+S526+U526+V526+W526+X526</f>
        <v>5428336.040000001</v>
      </c>
      <c r="D526" s="51">
        <f>SUM(E526:I526)</f>
        <v>470320.6</v>
      </c>
      <c r="E526" s="51">
        <v>470320.6</v>
      </c>
      <c r="F526" s="51"/>
      <c r="G526" s="51"/>
      <c r="H526" s="51"/>
      <c r="I526" s="51"/>
      <c r="J526" s="51"/>
      <c r="K526" s="51"/>
      <c r="L526" s="51"/>
      <c r="M526" s="52">
        <v>2266358.7400000002</v>
      </c>
      <c r="N526" s="51"/>
      <c r="O526" s="51"/>
      <c r="P526" s="51"/>
      <c r="Q526" s="52">
        <v>2691656.7</v>
      </c>
      <c r="R526" s="51"/>
      <c r="S526" s="51"/>
      <c r="T526" s="51"/>
      <c r="U526" s="51"/>
      <c r="V526" s="60"/>
      <c r="W526" s="51"/>
      <c r="X526" s="51"/>
      <c r="Y526" s="9"/>
      <c r="Z526" s="8"/>
      <c r="AA526" s="8"/>
      <c r="AB526" s="8"/>
      <c r="AC526" s="28"/>
    </row>
    <row r="527" spans="1:29" s="22" customFormat="1" ht="17.25" hidden="1" customHeight="1">
      <c r="A527" s="55">
        <f t="shared" si="78"/>
        <v>416</v>
      </c>
      <c r="B527" s="710" t="s">
        <v>872</v>
      </c>
      <c r="C527" s="52">
        <f>D527+K527+M527+O527+Q527+S527+U527+V527+W527+X527</f>
        <v>581460.34</v>
      </c>
      <c r="D527" s="51">
        <f>SUM(E527:I527)</f>
        <v>581460.34</v>
      </c>
      <c r="E527" s="51">
        <v>581460.34</v>
      </c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51"/>
      <c r="X527" s="60"/>
      <c r="Y527" s="20"/>
      <c r="Z527" s="23"/>
      <c r="AA527" s="21"/>
      <c r="AB527" s="8"/>
      <c r="AC527" s="30"/>
    </row>
    <row r="528" spans="1:29" s="7" customFormat="1" ht="17.25" hidden="1" customHeight="1">
      <c r="A528" s="55">
        <f t="shared" si="78"/>
        <v>417</v>
      </c>
      <c r="B528" s="695" t="s">
        <v>621</v>
      </c>
      <c r="C528" s="52">
        <f>D528+K528+M528+O528+Q528+S528+U528+V528+W528+X528</f>
        <v>4342623.0199999996</v>
      </c>
      <c r="D528" s="51">
        <f>SUM(E528:I528)</f>
        <v>809651.1</v>
      </c>
      <c r="E528" s="51">
        <v>809651.1</v>
      </c>
      <c r="F528" s="51"/>
      <c r="G528" s="51"/>
      <c r="H528" s="51"/>
      <c r="I528" s="51"/>
      <c r="J528" s="51"/>
      <c r="K528" s="51"/>
      <c r="L528" s="51"/>
      <c r="M528" s="52"/>
      <c r="N528" s="51"/>
      <c r="O528" s="51">
        <v>506286.08000000002</v>
      </c>
      <c r="P528" s="51"/>
      <c r="Q528" s="51">
        <v>3026685.84</v>
      </c>
      <c r="R528" s="51"/>
      <c r="S528" s="51"/>
      <c r="T528" s="60"/>
      <c r="U528" s="51"/>
      <c r="V528" s="60"/>
      <c r="W528" s="51"/>
      <c r="X528" s="51"/>
      <c r="Y528" s="9"/>
      <c r="Z528" s="8"/>
      <c r="AA528" s="5"/>
      <c r="AB528" s="8"/>
      <c r="AC528" s="28"/>
    </row>
    <row r="529" spans="1:31" s="7" customFormat="1" ht="17.25" hidden="1" customHeight="1">
      <c r="A529" s="55">
        <f t="shared" si="78"/>
        <v>418</v>
      </c>
      <c r="B529" s="695" t="s">
        <v>622</v>
      </c>
      <c r="C529" s="52">
        <f>D529+K529+M529+O529+Q529+S529+U529+V529+W529+X529</f>
        <v>3845703.78</v>
      </c>
      <c r="D529" s="51">
        <f>SUM(E529:I529)</f>
        <v>0</v>
      </c>
      <c r="E529" s="51"/>
      <c r="F529" s="51"/>
      <c r="G529" s="51"/>
      <c r="H529" s="51"/>
      <c r="I529" s="51"/>
      <c r="J529" s="51"/>
      <c r="K529" s="51"/>
      <c r="L529" s="51"/>
      <c r="M529" s="52"/>
      <c r="N529" s="51"/>
      <c r="O529" s="52"/>
      <c r="P529" s="51"/>
      <c r="Q529" s="51">
        <v>3845703.78</v>
      </c>
      <c r="R529" s="51"/>
      <c r="S529" s="51"/>
      <c r="T529" s="60"/>
      <c r="U529" s="51"/>
      <c r="V529" s="60"/>
      <c r="W529" s="51"/>
      <c r="X529" s="51"/>
      <c r="Y529" s="9"/>
      <c r="Z529" s="8"/>
      <c r="AA529" s="5"/>
      <c r="AB529" s="8"/>
      <c r="AC529" s="28"/>
    </row>
    <row r="530" spans="1:31" s="184" customFormat="1" ht="16.5" hidden="1" customHeight="1">
      <c r="A530" s="688">
        <f t="shared" si="78"/>
        <v>419</v>
      </c>
      <c r="B530" s="697" t="s">
        <v>184</v>
      </c>
      <c r="C530" s="332">
        <f>M530+Q530+S530+U530+250000</f>
        <v>4100000</v>
      </c>
      <c r="D530" s="284"/>
      <c r="E530" s="51"/>
      <c r="F530" s="51"/>
      <c r="G530" s="51"/>
      <c r="H530" s="51"/>
      <c r="I530" s="51"/>
      <c r="J530" s="51"/>
      <c r="K530" s="51"/>
      <c r="L530" s="51">
        <v>941.76</v>
      </c>
      <c r="M530" s="51">
        <v>2900000</v>
      </c>
      <c r="N530" s="51"/>
      <c r="O530" s="51"/>
      <c r="P530" s="51">
        <v>1507.52</v>
      </c>
      <c r="Q530" s="51">
        <v>950000</v>
      </c>
      <c r="R530" s="51"/>
      <c r="S530" s="51"/>
      <c r="T530" s="51"/>
      <c r="U530" s="51"/>
      <c r="V530" s="60"/>
      <c r="W530" s="43" t="s">
        <v>80</v>
      </c>
      <c r="X530" s="327"/>
      <c r="Y530" s="328"/>
      <c r="Z530" s="328"/>
      <c r="AA530" s="328"/>
      <c r="AB530" s="328"/>
    </row>
    <row r="531" spans="1:31" s="184" customFormat="1" ht="16.5" hidden="1" customHeight="1">
      <c r="A531" s="688">
        <f t="shared" si="78"/>
        <v>420</v>
      </c>
      <c r="B531" s="697" t="s">
        <v>185</v>
      </c>
      <c r="C531" s="332">
        <f>M531+Q531+S531+U531+300000</f>
        <v>1200000</v>
      </c>
      <c r="D531" s="284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>
        <v>1241.55</v>
      </c>
      <c r="Q531" s="51">
        <v>900000</v>
      </c>
      <c r="R531" s="51"/>
      <c r="S531" s="51"/>
      <c r="T531" s="51"/>
      <c r="U531" s="51"/>
      <c r="V531" s="60"/>
      <c r="W531" s="43" t="s">
        <v>80</v>
      </c>
      <c r="X531" s="327"/>
      <c r="Y531" s="328"/>
      <c r="Z531" s="328"/>
      <c r="AA531" s="328"/>
      <c r="AB531" s="328"/>
    </row>
    <row r="532" spans="1:31" s="184" customFormat="1" ht="16.5" hidden="1" customHeight="1">
      <c r="A532" s="688">
        <f t="shared" si="78"/>
        <v>421</v>
      </c>
      <c r="B532" s="697" t="s">
        <v>186</v>
      </c>
      <c r="C532" s="332">
        <f>M532+Q532+S532+U532+250000</f>
        <v>1200000</v>
      </c>
      <c r="D532" s="284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>
        <v>1133.9000000000001</v>
      </c>
      <c r="Q532" s="51">
        <v>950000</v>
      </c>
      <c r="R532" s="51"/>
      <c r="S532" s="51"/>
      <c r="T532" s="51"/>
      <c r="U532" s="51"/>
      <c r="V532" s="60"/>
      <c r="W532" s="43" t="s">
        <v>80</v>
      </c>
      <c r="X532" s="327"/>
      <c r="Y532" s="328"/>
      <c r="Z532" s="328"/>
      <c r="AA532" s="328"/>
      <c r="AB532" s="328"/>
    </row>
    <row r="533" spans="1:31" s="7" customFormat="1" ht="17.25" hidden="1" customHeight="1">
      <c r="A533" s="55">
        <f t="shared" si="78"/>
        <v>422</v>
      </c>
      <c r="B533" s="695" t="s">
        <v>623</v>
      </c>
      <c r="C533" s="52">
        <f>D533+K533+M533+O533+Q533+S533+U533+V533+W533+X533</f>
        <v>2661136</v>
      </c>
      <c r="D533" s="51">
        <f>SUM(E533:I533)</f>
        <v>782940.62</v>
      </c>
      <c r="E533" s="51">
        <v>782940.62</v>
      </c>
      <c r="F533" s="51"/>
      <c r="G533" s="51"/>
      <c r="H533" s="51"/>
      <c r="I533" s="51"/>
      <c r="J533" s="51"/>
      <c r="K533" s="51"/>
      <c r="L533" s="51"/>
      <c r="M533" s="52"/>
      <c r="N533" s="51"/>
      <c r="O533" s="51">
        <v>367373.62</v>
      </c>
      <c r="P533" s="51"/>
      <c r="Q533" s="51">
        <v>1510821.76</v>
      </c>
      <c r="R533" s="51"/>
      <c r="S533" s="51"/>
      <c r="T533" s="51"/>
      <c r="U533" s="51"/>
      <c r="V533" s="60"/>
      <c r="W533" s="51"/>
      <c r="X533" s="51"/>
      <c r="Y533" s="9"/>
      <c r="Z533" s="8"/>
      <c r="AA533" s="5"/>
      <c r="AB533" s="8"/>
      <c r="AC533" s="28"/>
    </row>
    <row r="534" spans="1:31" s="7" customFormat="1" ht="17.25" hidden="1" customHeight="1">
      <c r="A534" s="55">
        <f t="shared" si="78"/>
        <v>423</v>
      </c>
      <c r="B534" s="695" t="s">
        <v>624</v>
      </c>
      <c r="C534" s="52">
        <f>D534+K534+M534+O534+Q534+S534+U534+V534+W534+X534</f>
        <v>2043734.28</v>
      </c>
      <c r="D534" s="51">
        <f>SUM(E534:I534)</f>
        <v>828540.54</v>
      </c>
      <c r="E534" s="51">
        <v>828540.54</v>
      </c>
      <c r="F534" s="51"/>
      <c r="G534" s="51"/>
      <c r="H534" s="51"/>
      <c r="I534" s="51"/>
      <c r="J534" s="51"/>
      <c r="K534" s="51"/>
      <c r="L534" s="51"/>
      <c r="M534" s="52"/>
      <c r="N534" s="51"/>
      <c r="O534" s="51">
        <v>1215193.74</v>
      </c>
      <c r="P534" s="51"/>
      <c r="Q534" s="52"/>
      <c r="R534" s="51"/>
      <c r="S534" s="51"/>
      <c r="T534" s="51"/>
      <c r="U534" s="51"/>
      <c r="V534" s="60"/>
      <c r="W534" s="51"/>
      <c r="X534" s="51"/>
      <c r="Y534" s="9"/>
      <c r="Z534" s="8"/>
      <c r="AA534" s="8"/>
      <c r="AB534" s="8"/>
      <c r="AC534" s="28"/>
    </row>
    <row r="535" spans="1:31" s="7" customFormat="1" ht="17.25" hidden="1" customHeight="1">
      <c r="A535" s="1475" t="s">
        <v>518</v>
      </c>
      <c r="B535" s="1475"/>
      <c r="C535" s="51">
        <f t="shared" ref="C535:X535" si="79">SUM(C431:C534)</f>
        <v>289466710.76999986</v>
      </c>
      <c r="D535" s="51">
        <f t="shared" si="79"/>
        <v>17317264.149999999</v>
      </c>
      <c r="E535" s="51">
        <f t="shared" si="79"/>
        <v>13671713.449999999</v>
      </c>
      <c r="F535" s="51">
        <f t="shared" si="79"/>
        <v>2348928.06</v>
      </c>
      <c r="G535" s="51">
        <f t="shared" si="79"/>
        <v>393201.95999999996</v>
      </c>
      <c r="H535" s="51">
        <f t="shared" si="79"/>
        <v>470200.5</v>
      </c>
      <c r="I535" s="51">
        <f t="shared" si="79"/>
        <v>433220.18000000005</v>
      </c>
      <c r="J535" s="51">
        <f t="shared" si="79"/>
        <v>0</v>
      </c>
      <c r="K535" s="51">
        <f t="shared" si="79"/>
        <v>0</v>
      </c>
      <c r="L535" s="51">
        <f t="shared" si="79"/>
        <v>19702.674999999996</v>
      </c>
      <c r="M535" s="51">
        <f t="shared" si="79"/>
        <v>54800862.140000001</v>
      </c>
      <c r="N535" s="51">
        <f t="shared" si="79"/>
        <v>0</v>
      </c>
      <c r="O535" s="51">
        <f t="shared" si="79"/>
        <v>20420577.889999997</v>
      </c>
      <c r="P535" s="51">
        <f t="shared" si="79"/>
        <v>64914.239999999998</v>
      </c>
      <c r="Q535" s="51">
        <f t="shared" si="79"/>
        <v>169170697.58999997</v>
      </c>
      <c r="R535" s="51">
        <f t="shared" si="79"/>
        <v>0</v>
      </c>
      <c r="S535" s="51">
        <f t="shared" si="79"/>
        <v>0</v>
      </c>
      <c r="T535" s="51">
        <f t="shared" si="79"/>
        <v>2046.65</v>
      </c>
      <c r="U535" s="51">
        <f t="shared" si="79"/>
        <v>1507309</v>
      </c>
      <c r="V535" s="51">
        <f t="shared" si="79"/>
        <v>0</v>
      </c>
      <c r="W535" s="51">
        <f t="shared" si="79"/>
        <v>0</v>
      </c>
      <c r="X535" s="51">
        <f t="shared" si="79"/>
        <v>0</v>
      </c>
      <c r="Y535" s="9"/>
      <c r="Z535" s="8"/>
      <c r="AA535" s="8"/>
      <c r="AB535" s="8"/>
      <c r="AC535" s="28"/>
      <c r="AE535" s="28"/>
    </row>
    <row r="536" spans="1:31" s="7" customFormat="1" ht="17.25" hidden="1" customHeight="1">
      <c r="A536" s="1479" t="s">
        <v>625</v>
      </c>
      <c r="B536" s="1479"/>
      <c r="C536" s="1479"/>
      <c r="D536" s="1452"/>
      <c r="E536" s="1452"/>
      <c r="F536" s="1452"/>
      <c r="G536" s="1452"/>
      <c r="H536" s="1452"/>
      <c r="I536" s="1452"/>
      <c r="J536" s="1452"/>
      <c r="K536" s="1452"/>
      <c r="L536" s="1452"/>
      <c r="M536" s="1452"/>
      <c r="N536" s="1452"/>
      <c r="O536" s="1452"/>
      <c r="P536" s="1452"/>
      <c r="Q536" s="1452"/>
      <c r="R536" s="1452"/>
      <c r="S536" s="1452"/>
      <c r="T536" s="1452"/>
      <c r="U536" s="1452"/>
      <c r="V536" s="1452"/>
      <c r="W536" s="1452"/>
      <c r="X536" s="1452"/>
      <c r="Y536" s="9"/>
      <c r="Z536" s="8"/>
      <c r="AA536" s="5"/>
      <c r="AB536" s="8"/>
      <c r="AC536" s="28"/>
    </row>
    <row r="537" spans="1:31" s="7" customFormat="1" ht="17.25" hidden="1" customHeight="1">
      <c r="A537" s="55">
        <f>A534+1</f>
        <v>424</v>
      </c>
      <c r="B537" s="695" t="s">
        <v>765</v>
      </c>
      <c r="C537" s="52">
        <f>D537+K537+M537+O537+Q537+S537+U537+V537+W537+X537</f>
        <v>2010118.72</v>
      </c>
      <c r="D537" s="51">
        <f>SUM(E537:I537)</f>
        <v>0</v>
      </c>
      <c r="E537" s="51"/>
      <c r="F537" s="51"/>
      <c r="G537" s="51"/>
      <c r="H537" s="51"/>
      <c r="I537" s="51"/>
      <c r="J537" s="51"/>
      <c r="K537" s="51"/>
      <c r="L537" s="51"/>
      <c r="M537" s="51">
        <v>2010118.72</v>
      </c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9"/>
      <c r="Z537" s="8"/>
      <c r="AA537" s="5"/>
      <c r="AB537" s="8"/>
      <c r="AC537" s="28"/>
    </row>
    <row r="538" spans="1:31" customFormat="1" hidden="1">
      <c r="A538" s="688">
        <f t="shared" ref="A538:A546" si="80">A537+1</f>
        <v>425</v>
      </c>
      <c r="B538" s="722" t="s">
        <v>189</v>
      </c>
      <c r="C538" s="344">
        <f>SUM(E538:X538)</f>
        <v>2911284</v>
      </c>
      <c r="D538" s="344">
        <f>SUM(E538:I538)</f>
        <v>2911284</v>
      </c>
      <c r="E538" s="797"/>
      <c r="F538" s="439"/>
      <c r="G538" s="1088">
        <v>2911284</v>
      </c>
      <c r="H538" s="439"/>
      <c r="I538" s="439"/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9"/>
      <c r="U538" s="439"/>
      <c r="V538" s="439"/>
      <c r="W538" s="439"/>
      <c r="X538" s="439"/>
      <c r="Y538" s="128" t="s">
        <v>190</v>
      </c>
      <c r="Z538" s="128"/>
      <c r="AA538" s="128"/>
      <c r="AB538" s="128"/>
      <c r="AC538" s="128"/>
    </row>
    <row r="539" spans="1:31" customFormat="1" hidden="1">
      <c r="A539" s="688">
        <f t="shared" si="80"/>
        <v>426</v>
      </c>
      <c r="B539" s="722" t="s">
        <v>191</v>
      </c>
      <c r="C539" s="344">
        <f>SUM(E539:X539)</f>
        <v>4090154.92</v>
      </c>
      <c r="D539" s="344">
        <f>SUM(E539:I539)</f>
        <v>3028092</v>
      </c>
      <c r="E539" s="1088">
        <v>419796</v>
      </c>
      <c r="F539" s="1088">
        <v>1967760</v>
      </c>
      <c r="G539" s="1088">
        <v>341700</v>
      </c>
      <c r="H539" s="439"/>
      <c r="I539" s="1088">
        <v>298836</v>
      </c>
      <c r="J539" s="439"/>
      <c r="K539" s="439"/>
      <c r="L539" s="439"/>
      <c r="M539" s="439"/>
      <c r="N539" s="439"/>
      <c r="O539" s="439"/>
      <c r="P539" s="1088">
        <v>448.92</v>
      </c>
      <c r="Q539" s="1088">
        <v>1061614</v>
      </c>
      <c r="R539" s="439"/>
      <c r="S539" s="439"/>
      <c r="T539" s="439"/>
      <c r="U539" s="439"/>
      <c r="V539" s="439"/>
      <c r="W539" s="439"/>
      <c r="X539" s="439"/>
      <c r="Y539" s="128" t="s">
        <v>192</v>
      </c>
      <c r="Z539" s="128"/>
      <c r="AA539" s="128"/>
      <c r="AB539" s="128"/>
      <c r="AC539" s="128"/>
    </row>
    <row r="540" spans="1:31" customFormat="1" hidden="1">
      <c r="A540" s="55">
        <f t="shared" si="80"/>
        <v>427</v>
      </c>
      <c r="B540" s="722" t="s">
        <v>193</v>
      </c>
      <c r="C540" s="344">
        <f>SUM(E540:X540)</f>
        <v>2255576</v>
      </c>
      <c r="D540" s="344">
        <f t="shared" ref="D540:D546" si="81">SUM(E540:I540)</f>
        <v>2255576</v>
      </c>
      <c r="E540" s="797"/>
      <c r="F540" s="1088">
        <v>1749120</v>
      </c>
      <c r="G540" s="1088">
        <v>218688</v>
      </c>
      <c r="H540" s="439"/>
      <c r="I540" s="1088">
        <v>287768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9"/>
      <c r="U540" s="439"/>
      <c r="V540" s="439"/>
      <c r="W540" s="439"/>
      <c r="X540" s="439"/>
      <c r="Y540" s="128" t="s">
        <v>194</v>
      </c>
      <c r="Z540" s="128"/>
      <c r="AA540" s="128"/>
      <c r="AB540" s="128"/>
      <c r="AC540" s="128"/>
    </row>
    <row r="541" spans="1:31" customFormat="1" hidden="1">
      <c r="A541" s="55">
        <f t="shared" si="80"/>
        <v>428</v>
      </c>
      <c r="B541" s="722" t="s">
        <v>195</v>
      </c>
      <c r="C541" s="344">
        <f t="shared" ref="C541:C546" si="82">SUM(E541:X541)</f>
        <v>2291178</v>
      </c>
      <c r="D541" s="344">
        <f t="shared" si="81"/>
        <v>2291178</v>
      </c>
      <c r="E541" s="797"/>
      <c r="F541" s="1088">
        <v>1701748</v>
      </c>
      <c r="G541" s="1088">
        <v>334866</v>
      </c>
      <c r="H541" s="439"/>
      <c r="I541" s="1088">
        <v>254564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128" t="s">
        <v>194</v>
      </c>
      <c r="Z541" s="128"/>
      <c r="AA541" s="128"/>
      <c r="AB541" s="128"/>
      <c r="AC541" s="128"/>
    </row>
    <row r="542" spans="1:31" customFormat="1" hidden="1">
      <c r="A542" s="55">
        <f t="shared" si="80"/>
        <v>429</v>
      </c>
      <c r="B542" s="722" t="s">
        <v>196</v>
      </c>
      <c r="C542" s="344">
        <f t="shared" si="82"/>
        <v>2995368</v>
      </c>
      <c r="D542" s="344">
        <f t="shared" si="81"/>
        <v>2995368</v>
      </c>
      <c r="E542" s="797"/>
      <c r="F542" s="1088">
        <v>2215552</v>
      </c>
      <c r="G542" s="1088">
        <v>492048</v>
      </c>
      <c r="H542" s="439"/>
      <c r="I542" s="1088">
        <v>287768</v>
      </c>
      <c r="J542" s="439"/>
      <c r="K542" s="439"/>
      <c r="L542" s="439"/>
      <c r="M542" s="439"/>
      <c r="N542" s="439"/>
      <c r="O542" s="439"/>
      <c r="P542" s="439"/>
      <c r="Q542" s="439"/>
      <c r="R542" s="439"/>
      <c r="S542" s="439"/>
      <c r="T542" s="439"/>
      <c r="U542" s="439"/>
      <c r="V542" s="439"/>
      <c r="W542" s="439"/>
      <c r="X542" s="439"/>
      <c r="Y542" s="128" t="s">
        <v>194</v>
      </c>
      <c r="Z542" s="128"/>
      <c r="AA542" s="128"/>
      <c r="AB542" s="128"/>
      <c r="AC542" s="128"/>
    </row>
    <row r="543" spans="1:31" customFormat="1" hidden="1">
      <c r="A543" s="55">
        <f t="shared" si="80"/>
        <v>430</v>
      </c>
      <c r="B543" s="722" t="s">
        <v>197</v>
      </c>
      <c r="C543" s="344">
        <f t="shared" si="82"/>
        <v>1462598</v>
      </c>
      <c r="D543" s="344">
        <f t="shared" si="81"/>
        <v>1462598</v>
      </c>
      <c r="E543" s="797"/>
      <c r="F543" s="1088">
        <v>1020320</v>
      </c>
      <c r="G543" s="1088">
        <v>239190</v>
      </c>
      <c r="H543" s="1088">
        <v>136680</v>
      </c>
      <c r="I543" s="1088">
        <v>66408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9"/>
      <c r="U543" s="439"/>
      <c r="V543" s="439"/>
      <c r="W543" s="439"/>
      <c r="X543" s="439"/>
      <c r="Y543" s="346" t="s">
        <v>198</v>
      </c>
      <c r="Z543" s="128"/>
      <c r="AA543" s="128"/>
      <c r="AB543" s="128"/>
      <c r="AC543" s="128"/>
    </row>
    <row r="544" spans="1:31" customFormat="1" hidden="1">
      <c r="A544" s="55">
        <f t="shared" si="80"/>
        <v>431</v>
      </c>
      <c r="B544" s="722" t="s">
        <v>199</v>
      </c>
      <c r="C544" s="344">
        <f t="shared" si="82"/>
        <v>3442293</v>
      </c>
      <c r="D544" s="344">
        <f t="shared" si="81"/>
        <v>3442293</v>
      </c>
      <c r="E544" s="797"/>
      <c r="F544" s="1088">
        <v>2120808</v>
      </c>
      <c r="G544" s="1088">
        <v>533052</v>
      </c>
      <c r="H544" s="1088">
        <v>522801</v>
      </c>
      <c r="I544" s="1088">
        <v>265632</v>
      </c>
      <c r="J544" s="439"/>
      <c r="K544" s="439"/>
      <c r="L544" s="439"/>
      <c r="M544" s="439"/>
      <c r="N544" s="439"/>
      <c r="O544" s="439"/>
      <c r="P544" s="439"/>
      <c r="Q544" s="439"/>
      <c r="R544" s="439"/>
      <c r="S544" s="439"/>
      <c r="T544" s="439"/>
      <c r="U544" s="439"/>
      <c r="V544" s="439"/>
      <c r="W544" s="439"/>
      <c r="X544" s="439"/>
      <c r="Y544" s="346" t="s">
        <v>198</v>
      </c>
      <c r="Z544" s="128"/>
      <c r="AA544" s="128"/>
      <c r="AB544" s="128"/>
      <c r="AC544" s="128"/>
    </row>
    <row r="545" spans="1:31" customFormat="1" hidden="1">
      <c r="A545" s="55">
        <f t="shared" si="80"/>
        <v>432</v>
      </c>
      <c r="B545" s="722" t="s">
        <v>200</v>
      </c>
      <c r="C545" s="344">
        <f t="shared" si="82"/>
        <v>8457864</v>
      </c>
      <c r="D545" s="344">
        <f t="shared" si="81"/>
        <v>8457864</v>
      </c>
      <c r="E545" s="797"/>
      <c r="F545" s="1088">
        <v>4482120</v>
      </c>
      <c r="G545" s="1088">
        <v>1489812</v>
      </c>
      <c r="H545" s="1088">
        <v>1489812</v>
      </c>
      <c r="I545" s="1088">
        <v>996120</v>
      </c>
      <c r="J545" s="439"/>
      <c r="K545" s="439"/>
      <c r="L545" s="439"/>
      <c r="M545" s="439"/>
      <c r="N545" s="439"/>
      <c r="O545" s="439"/>
      <c r="P545" s="439"/>
      <c r="Q545" s="439"/>
      <c r="R545" s="439"/>
      <c r="S545" s="439"/>
      <c r="T545" s="439"/>
      <c r="U545" s="439"/>
      <c r="V545" s="439"/>
      <c r="W545" s="439"/>
      <c r="X545" s="439"/>
      <c r="Y545" s="346" t="s">
        <v>198</v>
      </c>
      <c r="Z545" s="128"/>
      <c r="AA545" s="128"/>
      <c r="AB545" s="128"/>
      <c r="AC545" s="128"/>
    </row>
    <row r="546" spans="1:31" customFormat="1" hidden="1">
      <c r="A546" s="55">
        <f t="shared" si="80"/>
        <v>433</v>
      </c>
      <c r="B546" s="722" t="s">
        <v>201</v>
      </c>
      <c r="C546" s="344">
        <f t="shared" si="82"/>
        <v>8457864</v>
      </c>
      <c r="D546" s="344">
        <f t="shared" si="81"/>
        <v>8457864</v>
      </c>
      <c r="E546" s="439"/>
      <c r="F546" s="1088">
        <v>4482120</v>
      </c>
      <c r="G546" s="1088">
        <v>1489812</v>
      </c>
      <c r="H546" s="1088">
        <v>1489812</v>
      </c>
      <c r="I546" s="1088">
        <v>996120</v>
      </c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9"/>
      <c r="U546" s="439"/>
      <c r="V546" s="439"/>
      <c r="W546" s="439"/>
      <c r="X546" s="439"/>
      <c r="Y546" s="346" t="s">
        <v>198</v>
      </c>
      <c r="Z546" s="128"/>
      <c r="AA546" s="128"/>
      <c r="AB546" s="128"/>
      <c r="AC546" s="128"/>
    </row>
    <row r="547" spans="1:31" s="7" customFormat="1" ht="17.25" hidden="1" customHeight="1">
      <c r="A547" s="1475" t="s">
        <v>518</v>
      </c>
      <c r="B547" s="1475"/>
      <c r="C547" s="51">
        <f>SUM(C537:C537)</f>
        <v>2010118.72</v>
      </c>
      <c r="D547" s="51">
        <f t="shared" ref="D547:X547" si="83">SUM(D537:D537)</f>
        <v>0</v>
      </c>
      <c r="E547" s="51">
        <f t="shared" si="83"/>
        <v>0</v>
      </c>
      <c r="F547" s="51">
        <f t="shared" si="83"/>
        <v>0</v>
      </c>
      <c r="G547" s="51">
        <f t="shared" si="83"/>
        <v>0</v>
      </c>
      <c r="H547" s="51">
        <f t="shared" si="83"/>
        <v>0</v>
      </c>
      <c r="I547" s="51">
        <f t="shared" si="83"/>
        <v>0</v>
      </c>
      <c r="J547" s="51">
        <f t="shared" si="83"/>
        <v>0</v>
      </c>
      <c r="K547" s="51">
        <f t="shared" si="83"/>
        <v>0</v>
      </c>
      <c r="L547" s="51">
        <f t="shared" si="83"/>
        <v>0</v>
      </c>
      <c r="M547" s="51">
        <f t="shared" si="83"/>
        <v>2010118.72</v>
      </c>
      <c r="N547" s="51">
        <f t="shared" si="83"/>
        <v>0</v>
      </c>
      <c r="O547" s="51">
        <f t="shared" si="83"/>
        <v>0</v>
      </c>
      <c r="P547" s="51">
        <f t="shared" si="83"/>
        <v>0</v>
      </c>
      <c r="Q547" s="51">
        <f t="shared" si="83"/>
        <v>0</v>
      </c>
      <c r="R547" s="51">
        <f t="shared" si="83"/>
        <v>0</v>
      </c>
      <c r="S547" s="51">
        <f t="shared" si="83"/>
        <v>0</v>
      </c>
      <c r="T547" s="51">
        <f t="shared" si="83"/>
        <v>0</v>
      </c>
      <c r="U547" s="51">
        <f t="shared" si="83"/>
        <v>0</v>
      </c>
      <c r="V547" s="51">
        <f t="shared" si="83"/>
        <v>0</v>
      </c>
      <c r="W547" s="51">
        <f t="shared" si="83"/>
        <v>0</v>
      </c>
      <c r="X547" s="51">
        <f t="shared" si="83"/>
        <v>0</v>
      </c>
      <c r="Y547" s="9"/>
      <c r="Z547" s="8"/>
      <c r="AA547" s="8"/>
      <c r="AB547" s="8"/>
      <c r="AC547" s="28"/>
    </row>
    <row r="548" spans="1:31" s="22" customFormat="1" ht="17.25" hidden="1" customHeight="1">
      <c r="A548" s="1479" t="s">
        <v>626</v>
      </c>
      <c r="B548" s="1479"/>
      <c r="C548" s="1479"/>
      <c r="D548" s="1452"/>
      <c r="E548" s="1452"/>
      <c r="F548" s="1452"/>
      <c r="G548" s="1452"/>
      <c r="H548" s="1452"/>
      <c r="I548" s="1452"/>
      <c r="J548" s="1452"/>
      <c r="K548" s="1452"/>
      <c r="L548" s="1452"/>
      <c r="M548" s="1452"/>
      <c r="N548" s="1452"/>
      <c r="O548" s="1452"/>
      <c r="P548" s="1452"/>
      <c r="Q548" s="1452"/>
      <c r="R548" s="1452"/>
      <c r="S548" s="1452"/>
      <c r="T548" s="1452"/>
      <c r="U548" s="1452"/>
      <c r="V548" s="1452"/>
      <c r="W548" s="1452"/>
      <c r="X548" s="1452"/>
      <c r="Y548" s="24"/>
      <c r="Z548" s="23"/>
      <c r="AA548" s="21"/>
      <c r="AB548" s="8"/>
      <c r="AC548" s="27"/>
    </row>
    <row r="549" spans="1:31" s="7" customFormat="1" ht="17.25" hidden="1" customHeight="1">
      <c r="A549" s="688">
        <f>A546+1</f>
        <v>434</v>
      </c>
      <c r="B549" s="695" t="s">
        <v>766</v>
      </c>
      <c r="C549" s="52">
        <f>D549+K549+M549+O549+Q549+S549+U549+V549+W549+X549</f>
        <v>1801359.68</v>
      </c>
      <c r="D549" s="51">
        <f>SUM(E549:I549)</f>
        <v>0</v>
      </c>
      <c r="E549" s="51"/>
      <c r="F549" s="51"/>
      <c r="G549" s="51"/>
      <c r="H549" s="51"/>
      <c r="I549" s="51"/>
      <c r="J549" s="51"/>
      <c r="K549" s="51"/>
      <c r="L549" s="333"/>
      <c r="M549" s="333">
        <v>1801359.68</v>
      </c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9"/>
      <c r="Z549" s="8"/>
      <c r="AA549" s="5"/>
      <c r="AB549" s="8"/>
      <c r="AC549" s="28"/>
    </row>
    <row r="550" spans="1:31" s="19" customFormat="1" hidden="1">
      <c r="A550" s="688">
        <f>A549+1</f>
        <v>435</v>
      </c>
      <c r="B550" s="928" t="s">
        <v>202</v>
      </c>
      <c r="C550" s="347">
        <v>2523800</v>
      </c>
      <c r="D550" s="349"/>
      <c r="E550" s="89"/>
      <c r="F550" s="89"/>
      <c r="G550" s="89"/>
      <c r="H550" s="89"/>
      <c r="I550" s="89"/>
      <c r="J550" s="89"/>
      <c r="K550" s="89"/>
      <c r="L550" s="89"/>
      <c r="M550" s="1093">
        <v>1331.5</v>
      </c>
      <c r="N550" s="89">
        <v>1523800</v>
      </c>
      <c r="O550" s="89"/>
      <c r="P550" s="89"/>
      <c r="Q550" s="1093">
        <v>1110</v>
      </c>
      <c r="R550" s="89">
        <v>500000</v>
      </c>
      <c r="S550" s="89"/>
      <c r="T550" s="89"/>
      <c r="U550" s="1093">
        <v>1110</v>
      </c>
      <c r="V550" s="89">
        <v>500000</v>
      </c>
      <c r="W550" s="89"/>
      <c r="X550" s="256"/>
      <c r="Y550" s="351"/>
      <c r="Z550" s="351"/>
      <c r="AA550" s="351"/>
      <c r="AB550" s="351"/>
      <c r="AC550" s="351"/>
    </row>
    <row r="551" spans="1:31" s="19" customFormat="1" hidden="1">
      <c r="A551" s="688">
        <f>A550+1</f>
        <v>436</v>
      </c>
      <c r="B551" s="928" t="s">
        <v>203</v>
      </c>
      <c r="C551" s="347">
        <v>1000000</v>
      </c>
      <c r="D551" s="34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1093">
        <v>1110</v>
      </c>
      <c r="R551" s="89">
        <v>500000</v>
      </c>
      <c r="S551" s="89"/>
      <c r="T551" s="89"/>
      <c r="U551" s="1093">
        <v>1110</v>
      </c>
      <c r="V551" s="89">
        <v>500000</v>
      </c>
      <c r="W551" s="89"/>
      <c r="X551" s="256"/>
      <c r="Y551" s="351"/>
      <c r="Z551" s="351"/>
      <c r="AA551" s="351"/>
      <c r="AB551" s="351"/>
      <c r="AC551" s="351"/>
    </row>
    <row r="552" spans="1:31" s="19" customFormat="1" hidden="1">
      <c r="A552" s="688">
        <f>A551+1</f>
        <v>437</v>
      </c>
      <c r="B552" s="928" t="s">
        <v>204</v>
      </c>
      <c r="C552" s="347">
        <v>1795677</v>
      </c>
      <c r="D552" s="349"/>
      <c r="E552" s="89"/>
      <c r="F552" s="89"/>
      <c r="G552" s="89"/>
      <c r="H552" s="89"/>
      <c r="I552" s="89"/>
      <c r="J552" s="89"/>
      <c r="K552" s="89"/>
      <c r="L552" s="89"/>
      <c r="M552" s="1094">
        <v>425.85</v>
      </c>
      <c r="N552" s="86">
        <v>1795677</v>
      </c>
      <c r="O552" s="89"/>
      <c r="P552" s="89"/>
      <c r="Q552" s="89"/>
      <c r="R552" s="89"/>
      <c r="S552" s="89"/>
      <c r="T552" s="89"/>
      <c r="U552" s="89"/>
      <c r="V552" s="89"/>
      <c r="W552" s="89"/>
      <c r="X552" s="256"/>
      <c r="Y552" s="351"/>
      <c r="Z552" s="351"/>
      <c r="AA552" s="351"/>
      <c r="AB552" s="351"/>
      <c r="AC552" s="351"/>
    </row>
    <row r="553" spans="1:31" customFormat="1" hidden="1">
      <c r="A553" s="688">
        <f>A552+1</f>
        <v>438</v>
      </c>
      <c r="B553" s="928" t="s">
        <v>205</v>
      </c>
      <c r="C553" s="348">
        <v>2600000</v>
      </c>
      <c r="D553" s="348"/>
      <c r="E553" s="798"/>
      <c r="F553" s="798"/>
      <c r="G553" s="798"/>
      <c r="H553" s="798"/>
      <c r="I553" s="798"/>
      <c r="J553" s="798"/>
      <c r="K553" s="798"/>
      <c r="L553" s="798"/>
      <c r="M553" s="1095">
        <v>1100</v>
      </c>
      <c r="N553" s="798">
        <v>2600000</v>
      </c>
      <c r="O553" s="798"/>
      <c r="P553" s="798"/>
      <c r="Q553" s="798"/>
      <c r="R553" s="798"/>
      <c r="S553" s="798"/>
      <c r="T553" s="798"/>
      <c r="U553" s="798"/>
      <c r="V553" s="798"/>
      <c r="W553" s="798"/>
      <c r="X553" s="798"/>
      <c r="Y553" s="128"/>
      <c r="Z553" s="128"/>
      <c r="AA553" s="128"/>
      <c r="AB553" s="128"/>
      <c r="AC553" s="128"/>
    </row>
    <row r="554" spans="1:31" s="7" customFormat="1" ht="17.25" hidden="1" customHeight="1">
      <c r="A554" s="1475" t="s">
        <v>518</v>
      </c>
      <c r="B554" s="1475"/>
      <c r="C554" s="51">
        <f t="shared" ref="C554:X554" si="84">SUM(C549:C549)</f>
        <v>1801359.68</v>
      </c>
      <c r="D554" s="51">
        <f t="shared" si="84"/>
        <v>0</v>
      </c>
      <c r="E554" s="51">
        <f t="shared" si="84"/>
        <v>0</v>
      </c>
      <c r="F554" s="51">
        <f t="shared" si="84"/>
        <v>0</v>
      </c>
      <c r="G554" s="51">
        <f t="shared" si="84"/>
        <v>0</v>
      </c>
      <c r="H554" s="51">
        <f t="shared" si="84"/>
        <v>0</v>
      </c>
      <c r="I554" s="51">
        <f t="shared" si="84"/>
        <v>0</v>
      </c>
      <c r="J554" s="51">
        <f t="shared" si="84"/>
        <v>0</v>
      </c>
      <c r="K554" s="51">
        <f t="shared" si="84"/>
        <v>0</v>
      </c>
      <c r="L554" s="51">
        <f t="shared" si="84"/>
        <v>0</v>
      </c>
      <c r="M554" s="51">
        <f t="shared" si="84"/>
        <v>1801359.68</v>
      </c>
      <c r="N554" s="51">
        <f t="shared" si="84"/>
        <v>0</v>
      </c>
      <c r="O554" s="51">
        <f t="shared" si="84"/>
        <v>0</v>
      </c>
      <c r="P554" s="51">
        <f t="shared" si="84"/>
        <v>0</v>
      </c>
      <c r="Q554" s="51">
        <f t="shared" si="84"/>
        <v>0</v>
      </c>
      <c r="R554" s="51">
        <f t="shared" si="84"/>
        <v>0</v>
      </c>
      <c r="S554" s="51">
        <f t="shared" si="84"/>
        <v>0</v>
      </c>
      <c r="T554" s="51">
        <f t="shared" si="84"/>
        <v>0</v>
      </c>
      <c r="U554" s="51">
        <f t="shared" si="84"/>
        <v>0</v>
      </c>
      <c r="V554" s="51">
        <f t="shared" si="84"/>
        <v>0</v>
      </c>
      <c r="W554" s="51">
        <f t="shared" si="84"/>
        <v>0</v>
      </c>
      <c r="X554" s="51">
        <f t="shared" si="84"/>
        <v>0</v>
      </c>
      <c r="Y554" s="9"/>
      <c r="Z554" s="8"/>
      <c r="AA554" s="8"/>
      <c r="AB554" s="8"/>
      <c r="AC554" s="28"/>
      <c r="AE554" s="28"/>
    </row>
    <row r="555" spans="1:31" s="7" customFormat="1" ht="12.75" hidden="1" customHeight="1">
      <c r="A555" s="1592" t="s">
        <v>206</v>
      </c>
      <c r="B555" s="1592"/>
      <c r="C555" s="1592"/>
      <c r="D555" s="1592"/>
      <c r="E555" s="1592"/>
      <c r="F555" s="1593"/>
      <c r="G555" s="799"/>
      <c r="H555" s="800"/>
      <c r="I555" s="800"/>
      <c r="J555" s="800"/>
      <c r="K555" s="800"/>
      <c r="L555" s="800"/>
      <c r="M555" s="800"/>
      <c r="N555" s="800"/>
      <c r="O555" s="800"/>
      <c r="P555" s="800"/>
      <c r="Q555" s="800"/>
      <c r="R555" s="800"/>
      <c r="S555" s="800"/>
      <c r="T555" s="800"/>
      <c r="U555" s="801"/>
      <c r="V555" s="801"/>
      <c r="W555" s="52"/>
      <c r="X555" s="52"/>
      <c r="Y555" s="284"/>
      <c r="Z555" s="9"/>
      <c r="AA555" s="8"/>
    </row>
    <row r="556" spans="1:31" s="7" customFormat="1" ht="12.75" hidden="1" customHeight="1">
      <c r="A556" s="688">
        <f>A553+1</f>
        <v>439</v>
      </c>
      <c r="B556" s="713" t="s">
        <v>207</v>
      </c>
      <c r="C556" s="344"/>
      <c r="D556" s="344"/>
      <c r="E556" s="439">
        <v>0</v>
      </c>
      <c r="F556" s="797" t="s">
        <v>208</v>
      </c>
      <c r="G556" s="439">
        <v>0</v>
      </c>
      <c r="H556" s="797" t="s">
        <v>208</v>
      </c>
      <c r="I556" s="439">
        <v>0</v>
      </c>
      <c r="J556" s="797" t="s">
        <v>209</v>
      </c>
      <c r="K556" s="439">
        <v>0</v>
      </c>
      <c r="L556" s="439">
        <v>0</v>
      </c>
      <c r="M556" s="797">
        <v>308</v>
      </c>
      <c r="N556" s="797">
        <v>477849</v>
      </c>
      <c r="O556" s="439">
        <v>0</v>
      </c>
      <c r="P556" s="439">
        <v>0</v>
      </c>
      <c r="Q556" s="797">
        <v>150.9</v>
      </c>
      <c r="R556" s="797">
        <v>1351099</v>
      </c>
      <c r="S556" s="797">
        <v>57</v>
      </c>
      <c r="T556" s="797">
        <v>1407140</v>
      </c>
      <c r="U556" s="802">
        <v>150.9</v>
      </c>
      <c r="V556" s="802" t="s">
        <v>208</v>
      </c>
      <c r="W556" s="970">
        <v>0</v>
      </c>
      <c r="X556" s="52"/>
      <c r="Y556" s="284"/>
      <c r="Z556" s="9"/>
      <c r="AA556" s="8"/>
    </row>
    <row r="557" spans="1:31" s="7" customFormat="1" ht="12.75" hidden="1" customHeight="1">
      <c r="A557" s="343"/>
      <c r="B557" s="713" t="s">
        <v>210</v>
      </c>
      <c r="C557" s="344"/>
      <c r="D557" s="344"/>
      <c r="E557" s="439">
        <v>0</v>
      </c>
      <c r="F557" s="797"/>
      <c r="G557" s="439">
        <v>0</v>
      </c>
      <c r="H557" s="797"/>
      <c r="I557" s="439">
        <v>0</v>
      </c>
      <c r="J557" s="797"/>
      <c r="K557" s="439">
        <v>0</v>
      </c>
      <c r="L557" s="439">
        <v>0</v>
      </c>
      <c r="M557" s="797">
        <f>SUM(M556:M556)</f>
        <v>308</v>
      </c>
      <c r="N557" s="797">
        <f>SUM(N556:N556)</f>
        <v>477849</v>
      </c>
      <c r="O557" s="439">
        <v>0</v>
      </c>
      <c r="P557" s="439">
        <v>0</v>
      </c>
      <c r="Q557" s="797">
        <f>SUM(Q556:Q556)</f>
        <v>150.9</v>
      </c>
      <c r="R557" s="797">
        <f>SUM(R556:R556)</f>
        <v>1351099</v>
      </c>
      <c r="S557" s="797">
        <f>SUM(S556:S556)</f>
        <v>57</v>
      </c>
      <c r="T557" s="797">
        <f>SUM(T556:T556)</f>
        <v>1407140</v>
      </c>
      <c r="U557" s="802">
        <v>150.9</v>
      </c>
      <c r="V557" s="802"/>
      <c r="W557" s="52">
        <v>0</v>
      </c>
      <c r="X557" s="52"/>
      <c r="Y557" s="284"/>
      <c r="Z557" s="9"/>
      <c r="AA557" s="8"/>
    </row>
    <row r="558" spans="1:31" s="7" customFormat="1" ht="12.75" customHeight="1">
      <c r="A558" s="1546" t="s">
        <v>211</v>
      </c>
      <c r="B558" s="1546"/>
      <c r="C558" s="1553"/>
      <c r="D558" s="1553"/>
      <c r="E558" s="1546"/>
      <c r="F558" s="1547"/>
      <c r="G558" s="799"/>
      <c r="H558" s="800"/>
      <c r="I558" s="800"/>
      <c r="J558" s="800"/>
      <c r="K558" s="800"/>
      <c r="L558" s="800"/>
      <c r="M558" s="800"/>
      <c r="N558" s="800"/>
      <c r="O558" s="800"/>
      <c r="P558" s="800"/>
      <c r="Q558" s="800"/>
      <c r="R558" s="800"/>
      <c r="S558" s="800"/>
      <c r="T558" s="800"/>
      <c r="U558" s="801"/>
      <c r="V558" s="801"/>
      <c r="W558" s="52"/>
      <c r="X558" s="52"/>
      <c r="Y558" s="277"/>
      <c r="Z558" s="9"/>
      <c r="AA558" s="8"/>
    </row>
    <row r="559" spans="1:31" s="7" customFormat="1" ht="12.75" customHeight="1">
      <c r="A559" s="55">
        <f>A556+1</f>
        <v>440</v>
      </c>
      <c r="B559" s="713" t="s">
        <v>212</v>
      </c>
      <c r="C559" s="344"/>
      <c r="D559" s="344">
        <v>0</v>
      </c>
      <c r="E559" s="439">
        <v>0</v>
      </c>
      <c r="F559" s="439">
        <v>0</v>
      </c>
      <c r="G559" s="439">
        <v>0</v>
      </c>
      <c r="H559" s="439">
        <v>0</v>
      </c>
      <c r="I559" s="439">
        <v>0</v>
      </c>
      <c r="J559" s="439">
        <v>0</v>
      </c>
      <c r="K559" s="439">
        <v>0</v>
      </c>
      <c r="L559" s="439">
        <v>0</v>
      </c>
      <c r="M559" s="439">
        <v>0</v>
      </c>
      <c r="N559" s="439">
        <v>0</v>
      </c>
      <c r="O559" s="439">
        <v>0</v>
      </c>
      <c r="P559" s="439">
        <v>0</v>
      </c>
      <c r="Q559" s="797"/>
      <c r="R559" s="797" t="s">
        <v>209</v>
      </c>
      <c r="S559" s="439">
        <v>0</v>
      </c>
      <c r="T559" s="439">
        <v>0</v>
      </c>
      <c r="U559" s="431">
        <v>0</v>
      </c>
      <c r="V559" s="431">
        <v>0</v>
      </c>
      <c r="W559" s="52">
        <v>0</v>
      </c>
      <c r="X559" s="52"/>
      <c r="Y559" s="284"/>
      <c r="Z559" s="9"/>
      <c r="AA559" s="8"/>
    </row>
    <row r="560" spans="1:31" s="7" customFormat="1" ht="12.75" hidden="1" customHeight="1">
      <c r="A560" s="343"/>
      <c r="B560" s="713" t="s">
        <v>210</v>
      </c>
      <c r="C560" s="344"/>
      <c r="D560" s="344">
        <v>0</v>
      </c>
      <c r="E560" s="439">
        <v>0</v>
      </c>
      <c r="F560" s="439">
        <v>0</v>
      </c>
      <c r="G560" s="439">
        <v>0</v>
      </c>
      <c r="H560" s="439">
        <v>0</v>
      </c>
      <c r="I560" s="439">
        <v>0</v>
      </c>
      <c r="J560" s="439">
        <v>0</v>
      </c>
      <c r="K560" s="439">
        <v>0</v>
      </c>
      <c r="L560" s="439">
        <v>0</v>
      </c>
      <c r="M560" s="439">
        <v>0</v>
      </c>
      <c r="N560" s="439">
        <v>0</v>
      </c>
      <c r="O560" s="439">
        <v>0</v>
      </c>
      <c r="P560" s="439">
        <v>0</v>
      </c>
      <c r="Q560" s="797"/>
      <c r="R560" s="797"/>
      <c r="S560" s="439">
        <v>0</v>
      </c>
      <c r="T560" s="439">
        <v>0</v>
      </c>
      <c r="U560" s="431">
        <v>0</v>
      </c>
      <c r="V560" s="431">
        <v>0</v>
      </c>
      <c r="W560" s="52">
        <v>0</v>
      </c>
      <c r="X560" s="52"/>
      <c r="Y560" s="284"/>
      <c r="Z560" s="9"/>
      <c r="AA560" s="8"/>
    </row>
    <row r="561" spans="1:27" s="7" customFormat="1" ht="12.75" hidden="1" customHeight="1">
      <c r="A561" s="364"/>
      <c r="B561" s="929"/>
      <c r="C561" s="361"/>
      <c r="D561" s="361"/>
      <c r="E561" s="800"/>
      <c r="F561" s="803"/>
      <c r="G561" s="799"/>
      <c r="H561" s="800"/>
      <c r="I561" s="800"/>
      <c r="J561" s="800"/>
      <c r="K561" s="800"/>
      <c r="L561" s="800"/>
      <c r="M561" s="800"/>
      <c r="N561" s="800"/>
      <c r="O561" s="800"/>
      <c r="P561" s="800"/>
      <c r="Q561" s="800"/>
      <c r="R561" s="800"/>
      <c r="S561" s="800"/>
      <c r="T561" s="800"/>
      <c r="U561" s="801"/>
      <c r="V561" s="801"/>
      <c r="W561" s="52"/>
      <c r="X561" s="52"/>
      <c r="Y561" s="284"/>
      <c r="Z561" s="9"/>
      <c r="AA561" s="8"/>
    </row>
    <row r="562" spans="1:27" s="7" customFormat="1" ht="12.75" customHeight="1">
      <c r="A562" s="1546" t="s">
        <v>213</v>
      </c>
      <c r="B562" s="1546"/>
      <c r="C562" s="1553"/>
      <c r="D562" s="1553"/>
      <c r="E562" s="1546"/>
      <c r="F562" s="1547"/>
      <c r="G562" s="799"/>
      <c r="H562" s="800"/>
      <c r="I562" s="800"/>
      <c r="J562" s="800"/>
      <c r="K562" s="800"/>
      <c r="L562" s="800"/>
      <c r="M562" s="800"/>
      <c r="N562" s="800"/>
      <c r="O562" s="800"/>
      <c r="P562" s="800"/>
      <c r="Q562" s="800"/>
      <c r="R562" s="800"/>
      <c r="S562" s="800"/>
      <c r="T562" s="800"/>
      <c r="U562" s="801"/>
      <c r="V562" s="801"/>
      <c r="W562" s="52"/>
      <c r="X562" s="52"/>
      <c r="Y562" s="277"/>
      <c r="Z562" s="9"/>
      <c r="AA562" s="8"/>
    </row>
    <row r="563" spans="1:27" s="7" customFormat="1" ht="12.75" customHeight="1">
      <c r="A563" s="55">
        <f>A559+1</f>
        <v>441</v>
      </c>
      <c r="B563" s="713" t="s">
        <v>214</v>
      </c>
      <c r="C563" s="344">
        <v>2642998</v>
      </c>
      <c r="D563" s="344"/>
      <c r="E563" s="439">
        <v>0</v>
      </c>
      <c r="F563" s="797" t="s">
        <v>209</v>
      </c>
      <c r="G563" s="439">
        <v>0</v>
      </c>
      <c r="H563" s="439">
        <v>0</v>
      </c>
      <c r="I563" s="439">
        <v>0</v>
      </c>
      <c r="J563" s="797" t="s">
        <v>209</v>
      </c>
      <c r="K563" s="439">
        <v>0</v>
      </c>
      <c r="L563" s="439">
        <v>0</v>
      </c>
      <c r="M563" s="797">
        <v>138.21</v>
      </c>
      <c r="N563" s="797" t="s">
        <v>209</v>
      </c>
      <c r="O563" s="439">
        <v>0</v>
      </c>
      <c r="P563" s="439">
        <v>0</v>
      </c>
      <c r="Q563" s="797">
        <v>302.43</v>
      </c>
      <c r="R563" s="797" t="s">
        <v>209</v>
      </c>
      <c r="S563" s="797">
        <v>4.4000000000000004</v>
      </c>
      <c r="T563" s="797" t="s">
        <v>209</v>
      </c>
      <c r="U563" s="802">
        <v>302.43</v>
      </c>
      <c r="V563" s="802" t="s">
        <v>209</v>
      </c>
      <c r="W563" s="52">
        <v>0</v>
      </c>
      <c r="X563" s="52"/>
      <c r="Y563" s="284"/>
      <c r="Z563" s="9"/>
      <c r="AA563" s="8"/>
    </row>
    <row r="564" spans="1:27" s="7" customFormat="1" ht="12.75" customHeight="1">
      <c r="A564" s="55">
        <f>A563+1</f>
        <v>442</v>
      </c>
      <c r="B564" s="713" t="s">
        <v>215</v>
      </c>
      <c r="C564" s="344"/>
      <c r="D564" s="344"/>
      <c r="E564" s="439">
        <v>0</v>
      </c>
      <c r="F564" s="797" t="s">
        <v>209</v>
      </c>
      <c r="G564" s="797" t="s">
        <v>208</v>
      </c>
      <c r="H564" s="797" t="s">
        <v>209</v>
      </c>
      <c r="I564" s="439">
        <v>0</v>
      </c>
      <c r="J564" s="797" t="s">
        <v>209</v>
      </c>
      <c r="K564" s="439">
        <v>0</v>
      </c>
      <c r="L564" s="439">
        <v>0</v>
      </c>
      <c r="M564" s="797">
        <v>387.9</v>
      </c>
      <c r="N564" s="797" t="s">
        <v>209</v>
      </c>
      <c r="O564" s="439">
        <v>0</v>
      </c>
      <c r="P564" s="439">
        <v>0</v>
      </c>
      <c r="Q564" s="797">
        <v>571.70000000000005</v>
      </c>
      <c r="R564" s="797" t="s">
        <v>209</v>
      </c>
      <c r="S564" s="797">
        <v>130.9</v>
      </c>
      <c r="T564" s="797" t="s">
        <v>209</v>
      </c>
      <c r="U564" s="802">
        <v>571.70000000000005</v>
      </c>
      <c r="V564" s="802" t="s">
        <v>209</v>
      </c>
      <c r="W564" s="52">
        <v>0</v>
      </c>
      <c r="X564" s="52"/>
      <c r="Y564" s="284"/>
      <c r="Z564" s="9"/>
      <c r="AA564" s="8"/>
    </row>
    <row r="565" spans="1:27" s="7" customFormat="1" ht="12.75" customHeight="1">
      <c r="A565" s="55">
        <f>A564+1</f>
        <v>443</v>
      </c>
      <c r="B565" s="713" t="s">
        <v>216</v>
      </c>
      <c r="C565" s="344">
        <v>581090.4</v>
      </c>
      <c r="D565" s="344">
        <v>0</v>
      </c>
      <c r="E565" s="439">
        <v>0</v>
      </c>
      <c r="F565" s="439">
        <v>0</v>
      </c>
      <c r="G565" s="439">
        <v>0</v>
      </c>
      <c r="H565" s="439">
        <v>0</v>
      </c>
      <c r="I565" s="439">
        <v>0</v>
      </c>
      <c r="J565" s="439">
        <v>0</v>
      </c>
      <c r="K565" s="439">
        <v>0</v>
      </c>
      <c r="L565" s="439">
        <v>0</v>
      </c>
      <c r="M565" s="439">
        <v>0</v>
      </c>
      <c r="N565" s="439">
        <v>0</v>
      </c>
      <c r="O565" s="797"/>
      <c r="P565" s="797" t="s">
        <v>209</v>
      </c>
      <c r="Q565" s="797">
        <v>458.53</v>
      </c>
      <c r="R565" s="797" t="s">
        <v>209</v>
      </c>
      <c r="S565" s="439">
        <v>0</v>
      </c>
      <c r="T565" s="439">
        <v>0</v>
      </c>
      <c r="U565" s="431">
        <v>0</v>
      </c>
      <c r="V565" s="431">
        <v>0</v>
      </c>
      <c r="W565" s="52">
        <v>0</v>
      </c>
      <c r="X565" s="52"/>
      <c r="Y565" s="284"/>
      <c r="Z565" s="9"/>
      <c r="AA565" s="8"/>
    </row>
    <row r="566" spans="1:27" s="7" customFormat="1" ht="12.75" customHeight="1">
      <c r="A566" s="55">
        <f>A565+1</f>
        <v>444</v>
      </c>
      <c r="B566" s="713" t="s">
        <v>217</v>
      </c>
      <c r="C566" s="344">
        <v>396213.86</v>
      </c>
      <c r="D566" s="344"/>
      <c r="E566" s="439">
        <v>0</v>
      </c>
      <c r="F566" s="439">
        <v>0</v>
      </c>
      <c r="G566" s="439">
        <v>0</v>
      </c>
      <c r="H566" s="797" t="s">
        <v>209</v>
      </c>
      <c r="I566" s="797" t="s">
        <v>209</v>
      </c>
      <c r="J566" s="439">
        <v>0</v>
      </c>
      <c r="K566" s="439">
        <v>0</v>
      </c>
      <c r="L566" s="439">
        <v>0</v>
      </c>
      <c r="M566" s="439">
        <v>0</v>
      </c>
      <c r="N566" s="439">
        <v>0</v>
      </c>
      <c r="O566" s="797"/>
      <c r="P566" s="797" t="s">
        <v>209</v>
      </c>
      <c r="Q566" s="797">
        <v>620.21</v>
      </c>
      <c r="R566" s="797" t="s">
        <v>209</v>
      </c>
      <c r="S566" s="439">
        <v>0</v>
      </c>
      <c r="T566" s="439">
        <v>0</v>
      </c>
      <c r="U566" s="431">
        <v>0</v>
      </c>
      <c r="V566" s="431">
        <v>0</v>
      </c>
      <c r="W566" s="52">
        <v>0</v>
      </c>
      <c r="X566" s="52"/>
      <c r="Y566" s="284"/>
      <c r="Z566" s="9"/>
      <c r="AA566" s="8"/>
    </row>
    <row r="567" spans="1:27" s="7" customFormat="1" ht="12.75" hidden="1" customHeight="1">
      <c r="A567" s="343"/>
      <c r="B567" s="713" t="s">
        <v>210</v>
      </c>
      <c r="C567" s="344">
        <f>SUM(C563:C566)</f>
        <v>3620302.26</v>
      </c>
      <c r="D567" s="344"/>
      <c r="E567" s="439">
        <v>0</v>
      </c>
      <c r="F567" s="439"/>
      <c r="G567" s="439"/>
      <c r="H567" s="439"/>
      <c r="I567" s="439"/>
      <c r="J567" s="439"/>
      <c r="K567" s="439"/>
      <c r="L567" s="439"/>
      <c r="M567" s="439">
        <f>SUM(M563:M566)</f>
        <v>526.11</v>
      </c>
      <c r="N567" s="439"/>
      <c r="O567" s="439"/>
      <c r="P567" s="439"/>
      <c r="Q567" s="439">
        <f>SUM(Q563:Q566)</f>
        <v>1952.8700000000001</v>
      </c>
      <c r="R567" s="439"/>
      <c r="S567" s="439">
        <f>SUM(S563:S566)</f>
        <v>135.30000000000001</v>
      </c>
      <c r="T567" s="439"/>
      <c r="U567" s="431">
        <f>SUM(U563:U566)</f>
        <v>874.13000000000011</v>
      </c>
      <c r="V567" s="431"/>
      <c r="W567" s="52">
        <v>0</v>
      </c>
      <c r="X567" s="52"/>
      <c r="Y567" s="284"/>
      <c r="Z567" s="9"/>
      <c r="AA567" s="8"/>
    </row>
    <row r="568" spans="1:27" s="7" customFormat="1" ht="12.75" hidden="1" customHeight="1">
      <c r="A568" s="364"/>
      <c r="B568" s="929"/>
      <c r="C568" s="361"/>
      <c r="D568" s="361"/>
      <c r="E568" s="800"/>
      <c r="F568" s="803"/>
      <c r="G568" s="799"/>
      <c r="H568" s="800"/>
      <c r="I568" s="800"/>
      <c r="J568" s="800"/>
      <c r="K568" s="800"/>
      <c r="L568" s="800"/>
      <c r="M568" s="800"/>
      <c r="N568" s="800"/>
      <c r="O568" s="800"/>
      <c r="P568" s="800"/>
      <c r="Q568" s="800"/>
      <c r="R568" s="800"/>
      <c r="S568" s="800"/>
      <c r="T568" s="800"/>
      <c r="U568" s="801"/>
      <c r="V568" s="801"/>
      <c r="W568" s="52"/>
      <c r="X568" s="52"/>
      <c r="Y568" s="284"/>
      <c r="Z568" s="9"/>
      <c r="AA568" s="8"/>
    </row>
    <row r="569" spans="1:27" s="7" customFormat="1" ht="12.75" hidden="1" customHeight="1">
      <c r="A569" s="1543" t="s">
        <v>1147</v>
      </c>
      <c r="B569" s="1543"/>
      <c r="C569" s="1543"/>
      <c r="D569" s="1543"/>
      <c r="E569" s="1543"/>
      <c r="F569" s="1544"/>
      <c r="G569" s="799"/>
      <c r="H569" s="800"/>
      <c r="I569" s="800"/>
      <c r="J569" s="800"/>
      <c r="K569" s="800"/>
      <c r="L569" s="800"/>
      <c r="M569" s="800"/>
      <c r="N569" s="800"/>
      <c r="O569" s="800"/>
      <c r="P569" s="800"/>
      <c r="Q569" s="800"/>
      <c r="R569" s="800"/>
      <c r="S569" s="800"/>
      <c r="T569" s="800"/>
      <c r="U569" s="801"/>
      <c r="V569" s="801"/>
      <c r="W569" s="52"/>
      <c r="X569" s="52"/>
      <c r="Y569" s="277"/>
      <c r="Z569" s="9"/>
      <c r="AA569" s="8"/>
    </row>
    <row r="570" spans="1:27" s="7" customFormat="1" ht="12.75" hidden="1" customHeight="1">
      <c r="A570" s="688">
        <f>A566+1</f>
        <v>445</v>
      </c>
      <c r="B570" s="713" t="s">
        <v>1148</v>
      </c>
      <c r="C570" s="344">
        <v>1218774.48</v>
      </c>
      <c r="D570" s="344">
        <v>0</v>
      </c>
      <c r="E570" s="439">
        <v>0</v>
      </c>
      <c r="F570" s="439">
        <v>0</v>
      </c>
      <c r="G570" s="439">
        <v>0</v>
      </c>
      <c r="H570" s="439">
        <v>0</v>
      </c>
      <c r="I570" s="439">
        <v>0</v>
      </c>
      <c r="J570" s="439">
        <v>0</v>
      </c>
      <c r="K570" s="439">
        <v>0</v>
      </c>
      <c r="L570" s="1088">
        <v>0</v>
      </c>
      <c r="M570" s="1096">
        <v>420</v>
      </c>
      <c r="N570" s="797">
        <v>786024.61</v>
      </c>
      <c r="O570" s="439">
        <v>0</v>
      </c>
      <c r="P570" s="1088">
        <v>0</v>
      </c>
      <c r="Q570" s="1096"/>
      <c r="R570" s="797">
        <v>432749.87</v>
      </c>
      <c r="S570" s="439">
        <v>0</v>
      </c>
      <c r="T570" s="439">
        <v>0</v>
      </c>
      <c r="U570" s="431">
        <v>0</v>
      </c>
      <c r="V570" s="431">
        <v>0</v>
      </c>
      <c r="W570" s="52">
        <v>0</v>
      </c>
      <c r="X570" s="52"/>
      <c r="Y570" s="284"/>
      <c r="Z570" s="9"/>
      <c r="AA570" s="8"/>
    </row>
    <row r="571" spans="1:27" s="7" customFormat="1" ht="12.75" hidden="1" customHeight="1">
      <c r="A571" s="688">
        <f>A570+1</f>
        <v>446</v>
      </c>
      <c r="B571" s="713" t="s">
        <v>1149</v>
      </c>
      <c r="C571" s="344">
        <v>936632.17</v>
      </c>
      <c r="D571" s="344">
        <v>0</v>
      </c>
      <c r="E571" s="439">
        <v>0</v>
      </c>
      <c r="F571" s="439">
        <v>0</v>
      </c>
      <c r="G571" s="439">
        <v>0</v>
      </c>
      <c r="H571" s="439">
        <v>0</v>
      </c>
      <c r="I571" s="439">
        <v>0</v>
      </c>
      <c r="J571" s="439">
        <v>0</v>
      </c>
      <c r="K571" s="439">
        <v>0</v>
      </c>
      <c r="L571" s="1088">
        <v>0</v>
      </c>
      <c r="M571" s="1096">
        <v>412</v>
      </c>
      <c r="N571" s="797">
        <v>936632.17</v>
      </c>
      <c r="O571" s="439">
        <v>0</v>
      </c>
      <c r="P571" s="439">
        <v>0</v>
      </c>
      <c r="Q571" s="439">
        <v>0</v>
      </c>
      <c r="R571" s="439">
        <v>0</v>
      </c>
      <c r="S571" s="439">
        <v>0</v>
      </c>
      <c r="T571" s="439">
        <v>0</v>
      </c>
      <c r="U571" s="431">
        <v>0</v>
      </c>
      <c r="V571" s="431">
        <v>0</v>
      </c>
      <c r="W571" s="52">
        <v>0</v>
      </c>
      <c r="X571" s="52"/>
      <c r="Y571" s="284"/>
      <c r="Z571" s="9"/>
      <c r="AA571" s="8"/>
    </row>
    <row r="572" spans="1:27" s="7" customFormat="1" ht="12.75" hidden="1" customHeight="1">
      <c r="A572" s="343"/>
      <c r="B572" s="713" t="s">
        <v>210</v>
      </c>
      <c r="C572" s="344">
        <f>SUM(C570:C571)</f>
        <v>2155406.65</v>
      </c>
      <c r="D572" s="344">
        <v>0</v>
      </c>
      <c r="E572" s="439">
        <v>0</v>
      </c>
      <c r="F572" s="439">
        <v>0</v>
      </c>
      <c r="G572" s="439">
        <v>0</v>
      </c>
      <c r="H572" s="439">
        <v>0</v>
      </c>
      <c r="I572" s="439">
        <v>0</v>
      </c>
      <c r="J572" s="439">
        <v>0</v>
      </c>
      <c r="K572" s="439">
        <v>0</v>
      </c>
      <c r="L572" s="439">
        <v>0</v>
      </c>
      <c r="M572" s="439">
        <f>SUM(M570:M571)</f>
        <v>832</v>
      </c>
      <c r="N572" s="439">
        <f>SUM(N570:N571)</f>
        <v>1722656.78</v>
      </c>
      <c r="O572" s="439">
        <v>0</v>
      </c>
      <c r="P572" s="439">
        <v>0</v>
      </c>
      <c r="Q572" s="439"/>
      <c r="R572" s="439">
        <f>SUM(R570:R571)</f>
        <v>432749.87</v>
      </c>
      <c r="S572" s="439">
        <v>0</v>
      </c>
      <c r="T572" s="439">
        <v>0</v>
      </c>
      <c r="U572" s="431">
        <v>0</v>
      </c>
      <c r="V572" s="431">
        <v>0</v>
      </c>
      <c r="W572" s="52">
        <v>0</v>
      </c>
      <c r="X572" s="52"/>
      <c r="Y572" s="284"/>
      <c r="Z572" s="9"/>
      <c r="AA572" s="8"/>
    </row>
    <row r="573" spans="1:27" s="7" customFormat="1" ht="12.75" hidden="1" customHeight="1">
      <c r="A573" s="364"/>
      <c r="B573" s="929"/>
      <c r="C573" s="361"/>
      <c r="D573" s="361"/>
      <c r="E573" s="800"/>
      <c r="F573" s="803"/>
      <c r="G573" s="799"/>
      <c r="H573" s="800"/>
      <c r="I573" s="800"/>
      <c r="J573" s="800"/>
      <c r="K573" s="800"/>
      <c r="L573" s="800"/>
      <c r="M573" s="800"/>
      <c r="N573" s="800"/>
      <c r="O573" s="800"/>
      <c r="P573" s="800"/>
      <c r="Q573" s="800"/>
      <c r="R573" s="800"/>
      <c r="S573" s="800"/>
      <c r="T573" s="800"/>
      <c r="U573" s="801"/>
      <c r="V573" s="801"/>
      <c r="W573" s="52"/>
      <c r="X573" s="52"/>
      <c r="Y573" s="284"/>
      <c r="Z573" s="9"/>
      <c r="AA573" s="8"/>
    </row>
    <row r="574" spans="1:27" s="7" customFormat="1" ht="12.75" hidden="1" customHeight="1">
      <c r="A574" s="1543" t="s">
        <v>1150</v>
      </c>
      <c r="B574" s="1543"/>
      <c r="C574" s="1543"/>
      <c r="D574" s="1543"/>
      <c r="E574" s="1543"/>
      <c r="F574" s="1544"/>
      <c r="G574" s="799"/>
      <c r="H574" s="800"/>
      <c r="I574" s="800"/>
      <c r="J574" s="800"/>
      <c r="K574" s="800"/>
      <c r="L574" s="800"/>
      <c r="M574" s="800"/>
      <c r="N574" s="800"/>
      <c r="O574" s="800"/>
      <c r="P574" s="800"/>
      <c r="Q574" s="800"/>
      <c r="R574" s="800"/>
      <c r="S574" s="800"/>
      <c r="T574" s="800"/>
      <c r="U574" s="801"/>
      <c r="V574" s="801"/>
      <c r="W574" s="52"/>
      <c r="X574" s="52"/>
      <c r="Y574" s="277"/>
      <c r="Z574" s="9"/>
      <c r="AA574" s="8"/>
    </row>
    <row r="575" spans="1:27" s="7" customFormat="1" ht="12.75" hidden="1" customHeight="1">
      <c r="A575" s="688">
        <f>A571+1</f>
        <v>447</v>
      </c>
      <c r="B575" s="713" t="s">
        <v>1151</v>
      </c>
      <c r="C575" s="344">
        <v>1242345</v>
      </c>
      <c r="D575" s="344">
        <v>0</v>
      </c>
      <c r="E575" s="439">
        <v>0</v>
      </c>
      <c r="F575" s="439">
        <v>0</v>
      </c>
      <c r="G575" s="439">
        <v>0</v>
      </c>
      <c r="H575" s="439">
        <v>0</v>
      </c>
      <c r="I575" s="439">
        <v>0</v>
      </c>
      <c r="J575" s="439">
        <v>0</v>
      </c>
      <c r="K575" s="439">
        <v>0</v>
      </c>
      <c r="L575" s="439">
        <v>0</v>
      </c>
      <c r="M575" s="439">
        <v>0</v>
      </c>
      <c r="N575" s="439">
        <v>0</v>
      </c>
      <c r="O575" s="439">
        <v>0</v>
      </c>
      <c r="P575" s="439">
        <v>0</v>
      </c>
      <c r="Q575" s="439">
        <v>0</v>
      </c>
      <c r="R575" s="1088">
        <v>0</v>
      </c>
      <c r="S575" s="1096" t="s">
        <v>209</v>
      </c>
      <c r="T575" s="797">
        <v>1242345</v>
      </c>
      <c r="U575" s="431">
        <v>0</v>
      </c>
      <c r="V575" s="431">
        <v>0</v>
      </c>
      <c r="W575" s="52">
        <v>0</v>
      </c>
      <c r="X575" s="52"/>
      <c r="Y575" s="284"/>
      <c r="Z575" s="9"/>
      <c r="AA575" s="8"/>
    </row>
    <row r="576" spans="1:27" s="7" customFormat="1" ht="12.75" hidden="1" customHeight="1">
      <c r="A576" s="343"/>
      <c r="B576" s="713" t="s">
        <v>210</v>
      </c>
      <c r="C576" s="344">
        <v>1242345</v>
      </c>
      <c r="D576" s="344">
        <v>0</v>
      </c>
      <c r="E576" s="439">
        <v>0</v>
      </c>
      <c r="F576" s="439">
        <v>0</v>
      </c>
      <c r="G576" s="439">
        <v>0</v>
      </c>
      <c r="H576" s="439">
        <v>0</v>
      </c>
      <c r="I576" s="439">
        <v>0</v>
      </c>
      <c r="J576" s="439">
        <v>0</v>
      </c>
      <c r="K576" s="439">
        <v>0</v>
      </c>
      <c r="L576" s="439">
        <v>0</v>
      </c>
      <c r="M576" s="439">
        <v>0</v>
      </c>
      <c r="N576" s="439">
        <v>0</v>
      </c>
      <c r="O576" s="439">
        <v>0</v>
      </c>
      <c r="P576" s="439">
        <v>0</v>
      </c>
      <c r="Q576" s="439">
        <v>0</v>
      </c>
      <c r="R576" s="439">
        <v>0</v>
      </c>
      <c r="S576" s="797"/>
      <c r="T576" s="797">
        <v>1242345</v>
      </c>
      <c r="U576" s="431">
        <v>0</v>
      </c>
      <c r="V576" s="431">
        <v>0</v>
      </c>
      <c r="W576" s="52">
        <v>0</v>
      </c>
      <c r="X576" s="52"/>
      <c r="Y576" s="284"/>
      <c r="Z576" s="9"/>
      <c r="AA576" s="8"/>
    </row>
    <row r="577" spans="1:256" s="7" customFormat="1" ht="17.25" hidden="1" customHeight="1">
      <c r="A577" s="1479" t="s">
        <v>627</v>
      </c>
      <c r="B577" s="1479"/>
      <c r="C577" s="60">
        <f t="shared" ref="C577:X577" si="85">+C535+C547+C554</f>
        <v>293278189.1699999</v>
      </c>
      <c r="D577" s="60">
        <f t="shared" si="85"/>
        <v>17317264.149999999</v>
      </c>
      <c r="E577" s="60">
        <f t="shared" si="85"/>
        <v>13671713.449999999</v>
      </c>
      <c r="F577" s="60">
        <f t="shared" si="85"/>
        <v>2348928.06</v>
      </c>
      <c r="G577" s="60">
        <f t="shared" si="85"/>
        <v>393201.95999999996</v>
      </c>
      <c r="H577" s="60">
        <f t="shared" si="85"/>
        <v>470200.5</v>
      </c>
      <c r="I577" s="60">
        <f t="shared" si="85"/>
        <v>433220.18000000005</v>
      </c>
      <c r="J577" s="60">
        <f t="shared" si="85"/>
        <v>0</v>
      </c>
      <c r="K577" s="60">
        <f t="shared" si="85"/>
        <v>0</v>
      </c>
      <c r="L577" s="60">
        <f t="shared" si="85"/>
        <v>19702.674999999996</v>
      </c>
      <c r="M577" s="60">
        <f t="shared" si="85"/>
        <v>58612340.539999999</v>
      </c>
      <c r="N577" s="60">
        <f t="shared" si="85"/>
        <v>0</v>
      </c>
      <c r="O577" s="60">
        <f t="shared" si="85"/>
        <v>20420577.889999997</v>
      </c>
      <c r="P577" s="60">
        <f t="shared" si="85"/>
        <v>64914.239999999998</v>
      </c>
      <c r="Q577" s="60">
        <f t="shared" si="85"/>
        <v>169170697.58999997</v>
      </c>
      <c r="R577" s="60">
        <f t="shared" si="85"/>
        <v>0</v>
      </c>
      <c r="S577" s="60">
        <f t="shared" si="85"/>
        <v>0</v>
      </c>
      <c r="T577" s="60">
        <f t="shared" si="85"/>
        <v>2046.65</v>
      </c>
      <c r="U577" s="60">
        <f t="shared" si="85"/>
        <v>1507309</v>
      </c>
      <c r="V577" s="60">
        <f t="shared" si="85"/>
        <v>0</v>
      </c>
      <c r="W577" s="60">
        <f t="shared" si="85"/>
        <v>0</v>
      </c>
      <c r="X577" s="60">
        <f t="shared" si="85"/>
        <v>0</v>
      </c>
      <c r="Y577" s="9"/>
      <c r="Z577" s="8"/>
      <c r="AA577" s="13"/>
      <c r="AB577" s="8"/>
      <c r="AC577" s="29"/>
    </row>
    <row r="578" spans="1:256" s="7" customFormat="1" ht="18" customHeight="1">
      <c r="A578" s="1473" t="s">
        <v>546</v>
      </c>
      <c r="B578" s="1473"/>
      <c r="C578" s="1591"/>
      <c r="D578" s="1591"/>
      <c r="E578" s="1473"/>
      <c r="F578" s="1473"/>
      <c r="G578" s="1473"/>
      <c r="H578" s="1473"/>
      <c r="I578" s="1473"/>
      <c r="J578" s="1473"/>
      <c r="K578" s="1473"/>
      <c r="L578" s="1473"/>
      <c r="M578" s="1473"/>
      <c r="N578" s="1473"/>
      <c r="O578" s="1473"/>
      <c r="P578" s="1473"/>
      <c r="Q578" s="1473"/>
      <c r="R578" s="1473"/>
      <c r="S578" s="1473"/>
      <c r="T578" s="1473"/>
      <c r="U578" s="1473"/>
      <c r="V578" s="1473"/>
      <c r="W578" s="1473"/>
      <c r="X578" s="1473"/>
      <c r="Y578" s="9"/>
      <c r="Z578" s="8"/>
      <c r="AB578" s="8"/>
      <c r="AC578" s="28"/>
    </row>
    <row r="579" spans="1:256" s="7" customFormat="1" ht="15.75" hidden="1" customHeight="1">
      <c r="A579" s="1479" t="s">
        <v>547</v>
      </c>
      <c r="B579" s="1479"/>
      <c r="C579" s="1479"/>
      <c r="D579" s="1452"/>
      <c r="E579" s="1452"/>
      <c r="F579" s="1452"/>
      <c r="G579" s="1452"/>
      <c r="H579" s="1452"/>
      <c r="I579" s="1452"/>
      <c r="J579" s="1452"/>
      <c r="K579" s="1452"/>
      <c r="L579" s="1452"/>
      <c r="M579" s="1452"/>
      <c r="N579" s="1452"/>
      <c r="O579" s="1452"/>
      <c r="P579" s="1452"/>
      <c r="Q579" s="1452"/>
      <c r="R579" s="1452"/>
      <c r="S579" s="1452"/>
      <c r="T579" s="1452"/>
      <c r="U579" s="1452"/>
      <c r="V579" s="1452"/>
      <c r="W579" s="1452"/>
      <c r="X579" s="1452"/>
      <c r="Y579" s="9"/>
      <c r="Z579" s="8"/>
      <c r="AB579" s="8"/>
      <c r="AC579" s="28"/>
    </row>
    <row r="580" spans="1:256" s="7" customFormat="1" ht="15.75" hidden="1" customHeight="1">
      <c r="A580" s="55">
        <f>A575+1</f>
        <v>448</v>
      </c>
      <c r="B580" s="695" t="s">
        <v>767</v>
      </c>
      <c r="C580" s="52">
        <f>D580+K580+M580+O580+Q580+S580+U580+V580+W580+X580</f>
        <v>7619098.3399999999</v>
      </c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>
        <v>7619098.3399999999</v>
      </c>
      <c r="R580" s="52"/>
      <c r="S580" s="52"/>
      <c r="T580" s="52"/>
      <c r="U580" s="52"/>
      <c r="V580" s="52"/>
      <c r="W580" s="52"/>
      <c r="X580" s="52"/>
      <c r="Y580" s="9"/>
      <c r="Z580" s="8"/>
      <c r="AB580" s="8"/>
      <c r="AC580" s="28"/>
    </row>
    <row r="581" spans="1:256" s="7" customFormat="1" ht="15.75" hidden="1" customHeight="1">
      <c r="A581" s="55">
        <f>A580+1</f>
        <v>449</v>
      </c>
      <c r="B581" s="695" t="s">
        <v>769</v>
      </c>
      <c r="C581" s="52">
        <f>D581+K581+M581+O581+Q581+S581+U581+V581+W581+X581</f>
        <v>2941900.48</v>
      </c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>
        <v>2941900.48</v>
      </c>
      <c r="R581" s="52"/>
      <c r="S581" s="52"/>
      <c r="T581" s="52"/>
      <c r="U581" s="52"/>
      <c r="V581" s="52"/>
      <c r="W581" s="52"/>
      <c r="X581" s="52"/>
      <c r="Y581" s="9"/>
      <c r="Z581" s="8"/>
      <c r="AB581" s="8"/>
      <c r="AC581" s="28"/>
    </row>
    <row r="582" spans="1:256" s="7" customFormat="1" ht="15.75" hidden="1" customHeight="1">
      <c r="A582" s="55">
        <f>A581+1</f>
        <v>450</v>
      </c>
      <c r="B582" s="695" t="s">
        <v>770</v>
      </c>
      <c r="C582" s="52">
        <f>D582+K582+M582+O582+Q582+S582+U582+V582+W582+X582</f>
        <v>5387024.5</v>
      </c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>
        <v>5387024.5</v>
      </c>
      <c r="R582" s="52"/>
      <c r="S582" s="52"/>
      <c r="T582" s="52"/>
      <c r="U582" s="52"/>
      <c r="V582" s="52"/>
      <c r="W582" s="52"/>
      <c r="X582" s="52"/>
      <c r="Y582" s="9"/>
      <c r="Z582" s="8"/>
      <c r="AB582" s="8"/>
      <c r="AC582" s="28"/>
    </row>
    <row r="583" spans="1:256" s="7" customFormat="1" ht="15.75" hidden="1" customHeight="1">
      <c r="A583" s="55">
        <f>A582+1</f>
        <v>451</v>
      </c>
      <c r="B583" s="695" t="s">
        <v>768</v>
      </c>
      <c r="C583" s="52">
        <f>D583+K583+M583+O583+Q583+S583+U583+V583+W583+X583</f>
        <v>1551486.42</v>
      </c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>
        <v>1551486.42</v>
      </c>
      <c r="R583" s="52"/>
      <c r="S583" s="52"/>
      <c r="T583" s="52"/>
      <c r="U583" s="52"/>
      <c r="V583" s="52"/>
      <c r="W583" s="52"/>
      <c r="X583" s="52"/>
      <c r="Y583" s="9"/>
      <c r="Z583" s="8"/>
      <c r="AB583" s="8"/>
      <c r="AC583" s="28"/>
    </row>
    <row r="584" spans="1:256" s="7" customFormat="1" ht="15.75" hidden="1" customHeight="1">
      <c r="A584" s="1475" t="s">
        <v>518</v>
      </c>
      <c r="B584" s="1475"/>
      <c r="C584" s="52">
        <f t="shared" ref="C584:X584" si="86">SUM(C580:C583)</f>
        <v>17499509.740000002</v>
      </c>
      <c r="D584" s="52">
        <f t="shared" si="86"/>
        <v>0</v>
      </c>
      <c r="E584" s="52">
        <f t="shared" si="86"/>
        <v>0</v>
      </c>
      <c r="F584" s="52">
        <f t="shared" si="86"/>
        <v>0</v>
      </c>
      <c r="G584" s="52">
        <f t="shared" si="86"/>
        <v>0</v>
      </c>
      <c r="H584" s="52">
        <f t="shared" si="86"/>
        <v>0</v>
      </c>
      <c r="I584" s="52">
        <f t="shared" si="86"/>
        <v>0</v>
      </c>
      <c r="J584" s="52">
        <f t="shared" si="86"/>
        <v>0</v>
      </c>
      <c r="K584" s="52">
        <f t="shared" si="86"/>
        <v>0</v>
      </c>
      <c r="L584" s="52">
        <f t="shared" si="86"/>
        <v>0</v>
      </c>
      <c r="M584" s="52">
        <f t="shared" si="86"/>
        <v>0</v>
      </c>
      <c r="N584" s="52">
        <f t="shared" si="86"/>
        <v>0</v>
      </c>
      <c r="O584" s="52">
        <f t="shared" si="86"/>
        <v>0</v>
      </c>
      <c r="P584" s="52">
        <f t="shared" si="86"/>
        <v>0</v>
      </c>
      <c r="Q584" s="52">
        <f t="shared" si="86"/>
        <v>17499509.740000002</v>
      </c>
      <c r="R584" s="52">
        <f t="shared" si="86"/>
        <v>0</v>
      </c>
      <c r="S584" s="52">
        <f t="shared" si="86"/>
        <v>0</v>
      </c>
      <c r="T584" s="52">
        <f t="shared" si="86"/>
        <v>0</v>
      </c>
      <c r="U584" s="52">
        <f t="shared" si="86"/>
        <v>0</v>
      </c>
      <c r="V584" s="52">
        <f t="shared" si="86"/>
        <v>0</v>
      </c>
      <c r="W584" s="52">
        <f t="shared" si="86"/>
        <v>0</v>
      </c>
      <c r="X584" s="52">
        <f t="shared" si="86"/>
        <v>0</v>
      </c>
      <c r="Y584" s="9"/>
      <c r="Z584" s="8"/>
      <c r="AA584" s="8"/>
      <c r="AB584" s="8"/>
      <c r="AC584" s="28"/>
      <c r="AE584" s="28"/>
    </row>
    <row r="585" spans="1:256" s="7" customFormat="1" ht="15.75" customHeight="1">
      <c r="A585" s="1546" t="s">
        <v>1153</v>
      </c>
      <c r="B585" s="1546"/>
      <c r="C585" s="1553"/>
      <c r="D585" s="1553"/>
      <c r="E585" s="1546"/>
      <c r="F585" s="1547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9"/>
      <c r="Z585" s="8"/>
      <c r="AA585" s="8"/>
      <c r="AB585" s="8"/>
      <c r="AC585" s="28"/>
      <c r="AE585" s="28"/>
    </row>
    <row r="586" spans="1:256" s="7" customFormat="1" ht="15.75" customHeight="1">
      <c r="A586" s="55">
        <f>A583+1</f>
        <v>452</v>
      </c>
      <c r="B586" s="695" t="s">
        <v>1154</v>
      </c>
      <c r="C586" s="238"/>
      <c r="D586" s="370"/>
      <c r="E586" s="56"/>
      <c r="F586" s="42"/>
      <c r="G586" s="56"/>
      <c r="H586" s="42"/>
      <c r="I586" s="56"/>
      <c r="J586" s="804">
        <v>1</v>
      </c>
      <c r="K586" s="56"/>
      <c r="L586" s="42"/>
      <c r="M586" s="56"/>
      <c r="N586" s="42"/>
      <c r="O586" s="56"/>
      <c r="P586" s="42"/>
      <c r="Q586" s="56"/>
      <c r="R586" s="42"/>
      <c r="S586" s="56"/>
      <c r="T586" s="42"/>
      <c r="U586" s="56"/>
      <c r="V586" s="42"/>
      <c r="W586" s="56"/>
      <c r="X586" s="42"/>
      <c r="Y586" s="238"/>
      <c r="Z586" s="370"/>
      <c r="AA586" s="238"/>
      <c r="AB586" s="370"/>
      <c r="AC586" s="238"/>
      <c r="AD586" s="370"/>
      <c r="AE586" s="238"/>
      <c r="AF586" s="370"/>
      <c r="AG586" s="238"/>
      <c r="AH586" s="370"/>
      <c r="AI586" s="238"/>
      <c r="AJ586" s="370"/>
      <c r="AK586" s="238"/>
      <c r="AL586" s="370"/>
      <c r="AM586" s="238"/>
      <c r="AN586" s="370"/>
      <c r="AO586" s="238"/>
      <c r="AP586" s="370"/>
      <c r="AQ586" s="238"/>
      <c r="AR586" s="370"/>
      <c r="AS586" s="238"/>
      <c r="AT586" s="370"/>
      <c r="AU586" s="238"/>
      <c r="AV586" s="370"/>
      <c r="AW586" s="238"/>
      <c r="AX586" s="370"/>
      <c r="AY586" s="238"/>
      <c r="AZ586" s="370"/>
      <c r="BA586" s="238"/>
      <c r="BB586" s="370"/>
      <c r="BC586" s="238"/>
      <c r="BD586" s="370"/>
      <c r="BE586" s="238"/>
      <c r="BF586" s="370"/>
      <c r="BG586" s="238"/>
      <c r="BH586" s="370"/>
      <c r="BI586" s="238"/>
      <c r="BJ586" s="370"/>
      <c r="BK586" s="238"/>
      <c r="BL586" s="370"/>
      <c r="BM586" s="238"/>
      <c r="BN586" s="370"/>
      <c r="BO586" s="238"/>
      <c r="BP586" s="370"/>
      <c r="BQ586" s="238"/>
      <c r="BR586" s="370"/>
      <c r="BS586" s="238"/>
      <c r="BT586" s="370"/>
      <c r="BU586" s="238"/>
      <c r="BV586" s="370"/>
      <c r="BW586" s="238"/>
      <c r="BX586" s="370"/>
      <c r="BY586" s="238"/>
      <c r="BZ586" s="370"/>
      <c r="CA586" s="238"/>
      <c r="CB586" s="370"/>
      <c r="CC586" s="238"/>
      <c r="CD586" s="370"/>
      <c r="CE586" s="238"/>
      <c r="CF586" s="370"/>
      <c r="CG586" s="238"/>
      <c r="CH586" s="370"/>
      <c r="CI586" s="238"/>
      <c r="CJ586" s="370"/>
      <c r="CK586" s="238"/>
      <c r="CL586" s="370"/>
      <c r="CM586" s="238"/>
      <c r="CN586" s="370"/>
      <c r="CO586" s="238"/>
      <c r="CP586" s="370"/>
      <c r="CQ586" s="238"/>
      <c r="CR586" s="370"/>
      <c r="CS586" s="238"/>
      <c r="CT586" s="370"/>
      <c r="CU586" s="238"/>
      <c r="CV586" s="370"/>
      <c r="CW586" s="238"/>
      <c r="CX586" s="370"/>
      <c r="CY586" s="238"/>
      <c r="CZ586" s="370"/>
      <c r="DA586" s="238"/>
      <c r="DB586" s="370"/>
      <c r="DC586" s="238"/>
      <c r="DD586" s="370"/>
      <c r="DE586" s="238"/>
      <c r="DF586" s="370"/>
      <c r="DG586" s="238"/>
      <c r="DH586" s="370"/>
      <c r="DI586" s="238"/>
      <c r="DJ586" s="370"/>
      <c r="DK586" s="238"/>
      <c r="DL586" s="370"/>
      <c r="DM586" s="238"/>
      <c r="DN586" s="370"/>
      <c r="DO586" s="238"/>
      <c r="DP586" s="370"/>
      <c r="DQ586" s="238"/>
      <c r="DR586" s="370"/>
      <c r="DS586" s="238"/>
      <c r="DT586" s="370"/>
      <c r="DU586" s="238"/>
      <c r="DV586" s="370"/>
      <c r="DW586" s="238"/>
      <c r="DX586" s="370"/>
      <c r="DY586" s="238"/>
      <c r="DZ586" s="370"/>
      <c r="EA586" s="238"/>
      <c r="EB586" s="370"/>
      <c r="EC586" s="238"/>
      <c r="ED586" s="370"/>
      <c r="EE586" s="238"/>
      <c r="EF586" s="370"/>
      <c r="EG586" s="238"/>
      <c r="EH586" s="370"/>
      <c r="EI586" s="238"/>
      <c r="EJ586" s="370"/>
      <c r="EK586" s="238"/>
      <c r="EL586" s="370"/>
      <c r="EM586" s="238"/>
      <c r="EN586" s="370"/>
      <c r="EO586" s="238"/>
      <c r="EP586" s="370"/>
      <c r="EQ586" s="238"/>
      <c r="ER586" s="370"/>
      <c r="ES586" s="238"/>
      <c r="ET586" s="370"/>
      <c r="EU586" s="238"/>
      <c r="EV586" s="370"/>
      <c r="EW586" s="238"/>
      <c r="EX586" s="370"/>
      <c r="EY586" s="238"/>
      <c r="EZ586" s="370"/>
      <c r="FA586" s="238"/>
      <c r="FB586" s="370"/>
      <c r="FC586" s="238"/>
      <c r="FD586" s="370"/>
      <c r="FE586" s="238"/>
      <c r="FF586" s="370"/>
      <c r="FG586" s="238"/>
      <c r="FH586" s="370"/>
      <c r="FI586" s="238"/>
      <c r="FJ586" s="370"/>
      <c r="FK586" s="238"/>
      <c r="FL586" s="370"/>
      <c r="FM586" s="238"/>
      <c r="FN586" s="370"/>
      <c r="FO586" s="238"/>
      <c r="FP586" s="370"/>
      <c r="FQ586" s="238"/>
      <c r="FR586" s="370"/>
      <c r="FS586" s="238"/>
      <c r="FT586" s="370"/>
      <c r="FU586" s="238"/>
      <c r="FV586" s="370"/>
      <c r="FW586" s="238"/>
      <c r="FX586" s="370"/>
      <c r="FY586" s="238"/>
      <c r="FZ586" s="370"/>
      <c r="GA586" s="238"/>
      <c r="GB586" s="370"/>
      <c r="GC586" s="238"/>
      <c r="GD586" s="370"/>
      <c r="GE586" s="238"/>
      <c r="GF586" s="370"/>
      <c r="GG586" s="238"/>
      <c r="GH586" s="370"/>
      <c r="GI586" s="238"/>
      <c r="GJ586" s="370"/>
      <c r="GK586" s="238"/>
      <c r="GL586" s="370"/>
      <c r="GM586" s="238"/>
      <c r="GN586" s="370"/>
      <c r="GO586" s="238"/>
      <c r="GP586" s="370"/>
      <c r="GQ586" s="238"/>
      <c r="GR586" s="370"/>
      <c r="GS586" s="238"/>
      <c r="GT586" s="370"/>
      <c r="GU586" s="238"/>
      <c r="GV586" s="370"/>
      <c r="GW586" s="238"/>
      <c r="GX586" s="370"/>
      <c r="GY586" s="238"/>
      <c r="GZ586" s="370"/>
      <c r="HA586" s="238"/>
      <c r="HB586" s="370"/>
      <c r="HC586" s="238"/>
      <c r="HD586" s="370"/>
      <c r="HE586" s="238"/>
      <c r="HF586" s="370"/>
      <c r="HG586" s="238"/>
      <c r="HH586" s="370"/>
      <c r="HI586" s="238"/>
      <c r="HJ586" s="370"/>
      <c r="HK586" s="238"/>
      <c r="HL586" s="370"/>
      <c r="HM586" s="238"/>
      <c r="HN586" s="370"/>
      <c r="HO586" s="238"/>
      <c r="HP586" s="370"/>
      <c r="HQ586" s="238"/>
      <c r="HR586" s="370"/>
      <c r="HS586" s="238"/>
      <c r="HT586" s="370"/>
      <c r="HU586" s="238"/>
      <c r="HV586" s="370"/>
      <c r="HW586" s="238"/>
      <c r="HX586" s="370"/>
      <c r="HY586" s="238"/>
      <c r="HZ586" s="370"/>
      <c r="IA586" s="238"/>
      <c r="IB586" s="370"/>
      <c r="IC586" s="238"/>
      <c r="ID586" s="370"/>
      <c r="IE586" s="238"/>
      <c r="IF586" s="370"/>
      <c r="IG586" s="238"/>
      <c r="IH586" s="370"/>
      <c r="II586" s="238"/>
      <c r="IJ586" s="370"/>
      <c r="IK586" s="238"/>
      <c r="IL586" s="370"/>
      <c r="IM586" s="238"/>
      <c r="IN586" s="370"/>
      <c r="IO586" s="238"/>
      <c r="IP586" s="370"/>
      <c r="IQ586" s="238"/>
      <c r="IR586" s="370"/>
      <c r="IS586" s="238"/>
      <c r="IT586" s="370"/>
      <c r="IU586" s="238"/>
      <c r="IV586" s="370"/>
    </row>
    <row r="587" spans="1:256" s="7" customFormat="1" ht="15.75" customHeight="1">
      <c r="A587" s="56">
        <f>A586+1</f>
        <v>453</v>
      </c>
      <c r="B587" s="695" t="s">
        <v>1155</v>
      </c>
      <c r="C587" s="238"/>
      <c r="D587" s="370"/>
      <c r="E587" s="56"/>
      <c r="F587" s="42"/>
      <c r="G587" s="56"/>
      <c r="H587" s="42"/>
      <c r="I587" s="56"/>
      <c r="J587" s="804">
        <v>5</v>
      </c>
      <c r="K587" s="56"/>
      <c r="L587" s="42"/>
      <c r="M587" s="56"/>
      <c r="N587" s="42"/>
      <c r="O587" s="56"/>
      <c r="P587" s="42"/>
      <c r="Q587" s="56"/>
      <c r="R587" s="42"/>
      <c r="S587" s="56"/>
      <c r="T587" s="42"/>
      <c r="U587" s="56"/>
      <c r="V587" s="42"/>
      <c r="W587" s="56"/>
      <c r="X587" s="42"/>
      <c r="Y587" s="238"/>
      <c r="Z587" s="370"/>
      <c r="AA587" s="238"/>
      <c r="AB587" s="370"/>
      <c r="AC587" s="238"/>
      <c r="AD587" s="370"/>
      <c r="AE587" s="238"/>
      <c r="AF587" s="370"/>
      <c r="AG587" s="238"/>
      <c r="AH587" s="370"/>
      <c r="AI587" s="238"/>
      <c r="AJ587" s="370"/>
      <c r="AK587" s="238"/>
      <c r="AL587" s="370"/>
      <c r="AM587" s="238"/>
      <c r="AN587" s="370"/>
      <c r="AO587" s="238"/>
      <c r="AP587" s="370"/>
      <c r="AQ587" s="238"/>
      <c r="AR587" s="370"/>
      <c r="AS587" s="238"/>
      <c r="AT587" s="370"/>
      <c r="AU587" s="238"/>
      <c r="AV587" s="370"/>
      <c r="AW587" s="238"/>
      <c r="AX587" s="370"/>
      <c r="AY587" s="238"/>
      <c r="AZ587" s="370"/>
      <c r="BA587" s="238"/>
      <c r="BB587" s="370"/>
      <c r="BC587" s="238"/>
      <c r="BD587" s="370"/>
      <c r="BE587" s="238"/>
      <c r="BF587" s="370"/>
      <c r="BG587" s="238"/>
      <c r="BH587" s="370"/>
      <c r="BI587" s="238"/>
      <c r="BJ587" s="370"/>
      <c r="BK587" s="238"/>
      <c r="BL587" s="370"/>
      <c r="BM587" s="238"/>
      <c r="BN587" s="370"/>
      <c r="BO587" s="238"/>
      <c r="BP587" s="370"/>
      <c r="BQ587" s="238"/>
      <c r="BR587" s="370"/>
      <c r="BS587" s="238"/>
      <c r="BT587" s="370"/>
      <c r="BU587" s="238"/>
      <c r="BV587" s="370"/>
      <c r="BW587" s="238"/>
      <c r="BX587" s="370"/>
      <c r="BY587" s="238"/>
      <c r="BZ587" s="370"/>
      <c r="CA587" s="238"/>
      <c r="CB587" s="370"/>
      <c r="CC587" s="238"/>
      <c r="CD587" s="370"/>
      <c r="CE587" s="238"/>
      <c r="CF587" s="370"/>
      <c r="CG587" s="238"/>
      <c r="CH587" s="370"/>
      <c r="CI587" s="238"/>
      <c r="CJ587" s="370"/>
      <c r="CK587" s="238"/>
      <c r="CL587" s="370"/>
      <c r="CM587" s="238"/>
      <c r="CN587" s="370"/>
      <c r="CO587" s="238"/>
      <c r="CP587" s="370"/>
      <c r="CQ587" s="238"/>
      <c r="CR587" s="370"/>
      <c r="CS587" s="238"/>
      <c r="CT587" s="370"/>
      <c r="CU587" s="238"/>
      <c r="CV587" s="370"/>
      <c r="CW587" s="238"/>
      <c r="CX587" s="370"/>
      <c r="CY587" s="238"/>
      <c r="CZ587" s="370"/>
      <c r="DA587" s="238"/>
      <c r="DB587" s="370"/>
      <c r="DC587" s="238"/>
      <c r="DD587" s="370"/>
      <c r="DE587" s="238"/>
      <c r="DF587" s="370"/>
      <c r="DG587" s="238"/>
      <c r="DH587" s="370"/>
      <c r="DI587" s="238"/>
      <c r="DJ587" s="370"/>
      <c r="DK587" s="238"/>
      <c r="DL587" s="370"/>
      <c r="DM587" s="238"/>
      <c r="DN587" s="370"/>
      <c r="DO587" s="238"/>
      <c r="DP587" s="370"/>
      <c r="DQ587" s="238"/>
      <c r="DR587" s="370"/>
      <c r="DS587" s="238"/>
      <c r="DT587" s="370"/>
      <c r="DU587" s="238"/>
      <c r="DV587" s="370"/>
      <c r="DW587" s="238"/>
      <c r="DX587" s="370"/>
      <c r="DY587" s="238"/>
      <c r="DZ587" s="370"/>
      <c r="EA587" s="238"/>
      <c r="EB587" s="370"/>
      <c r="EC587" s="238"/>
      <c r="ED587" s="370"/>
      <c r="EE587" s="238"/>
      <c r="EF587" s="370"/>
      <c r="EG587" s="238"/>
      <c r="EH587" s="370"/>
      <c r="EI587" s="238"/>
      <c r="EJ587" s="370"/>
      <c r="EK587" s="238"/>
      <c r="EL587" s="370"/>
      <c r="EM587" s="238"/>
      <c r="EN587" s="370"/>
      <c r="EO587" s="238"/>
      <c r="EP587" s="370"/>
      <c r="EQ587" s="238"/>
      <c r="ER587" s="370"/>
      <c r="ES587" s="238"/>
      <c r="ET587" s="370"/>
      <c r="EU587" s="238"/>
      <c r="EV587" s="370"/>
      <c r="EW587" s="238"/>
      <c r="EX587" s="370"/>
      <c r="EY587" s="238"/>
      <c r="EZ587" s="370"/>
      <c r="FA587" s="238"/>
      <c r="FB587" s="370"/>
      <c r="FC587" s="238"/>
      <c r="FD587" s="370"/>
      <c r="FE587" s="238"/>
      <c r="FF587" s="370"/>
      <c r="FG587" s="238"/>
      <c r="FH587" s="370"/>
      <c r="FI587" s="238"/>
      <c r="FJ587" s="370"/>
      <c r="FK587" s="238"/>
      <c r="FL587" s="370"/>
      <c r="FM587" s="238"/>
      <c r="FN587" s="370"/>
      <c r="FO587" s="238"/>
      <c r="FP587" s="370"/>
      <c r="FQ587" s="238"/>
      <c r="FR587" s="370"/>
      <c r="FS587" s="238"/>
      <c r="FT587" s="370"/>
      <c r="FU587" s="238"/>
      <c r="FV587" s="370"/>
      <c r="FW587" s="238"/>
      <c r="FX587" s="370"/>
      <c r="FY587" s="238"/>
      <c r="FZ587" s="370"/>
      <c r="GA587" s="238"/>
      <c r="GB587" s="370"/>
      <c r="GC587" s="238"/>
      <c r="GD587" s="370"/>
      <c r="GE587" s="238"/>
      <c r="GF587" s="370"/>
      <c r="GG587" s="238"/>
      <c r="GH587" s="370"/>
      <c r="GI587" s="238"/>
      <c r="GJ587" s="370"/>
      <c r="GK587" s="238"/>
      <c r="GL587" s="370"/>
      <c r="GM587" s="238"/>
      <c r="GN587" s="370"/>
      <c r="GO587" s="238"/>
      <c r="GP587" s="370"/>
      <c r="GQ587" s="238"/>
      <c r="GR587" s="370"/>
      <c r="GS587" s="238"/>
      <c r="GT587" s="370"/>
      <c r="GU587" s="238"/>
      <c r="GV587" s="370"/>
      <c r="GW587" s="238"/>
      <c r="GX587" s="370"/>
      <c r="GY587" s="238"/>
      <c r="GZ587" s="370"/>
      <c r="HA587" s="238"/>
      <c r="HB587" s="370"/>
      <c r="HC587" s="238"/>
      <c r="HD587" s="370"/>
      <c r="HE587" s="238"/>
      <c r="HF587" s="370"/>
      <c r="HG587" s="238"/>
      <c r="HH587" s="370"/>
      <c r="HI587" s="238"/>
      <c r="HJ587" s="370"/>
      <c r="HK587" s="238"/>
      <c r="HL587" s="370"/>
      <c r="HM587" s="238"/>
      <c r="HN587" s="370"/>
      <c r="HO587" s="238"/>
      <c r="HP587" s="370"/>
      <c r="HQ587" s="238"/>
      <c r="HR587" s="370"/>
      <c r="HS587" s="238"/>
      <c r="HT587" s="370"/>
      <c r="HU587" s="238"/>
      <c r="HV587" s="370"/>
      <c r="HW587" s="238"/>
      <c r="HX587" s="370"/>
      <c r="HY587" s="238"/>
      <c r="HZ587" s="370"/>
      <c r="IA587" s="238"/>
      <c r="IB587" s="370"/>
      <c r="IC587" s="238"/>
      <c r="ID587" s="370"/>
      <c r="IE587" s="238"/>
      <c r="IF587" s="370"/>
      <c r="IG587" s="238"/>
      <c r="IH587" s="370"/>
      <c r="II587" s="238"/>
      <c r="IJ587" s="370"/>
      <c r="IK587" s="238"/>
      <c r="IL587" s="370"/>
      <c r="IM587" s="238"/>
      <c r="IN587" s="370"/>
      <c r="IO587" s="238"/>
      <c r="IP587" s="370"/>
      <c r="IQ587" s="238"/>
      <c r="IR587" s="370"/>
      <c r="IS587" s="238"/>
      <c r="IT587" s="370"/>
      <c r="IU587" s="238"/>
      <c r="IV587" s="370"/>
    </row>
    <row r="588" spans="1:256" s="7" customFormat="1" ht="15.75" customHeight="1">
      <c r="A588" s="56">
        <f t="shared" ref="A588:A605" si="87">A587+1</f>
        <v>454</v>
      </c>
      <c r="B588" s="695" t="s">
        <v>1156</v>
      </c>
      <c r="C588" s="238"/>
      <c r="D588" s="370"/>
      <c r="E588" s="56"/>
      <c r="F588" s="42"/>
      <c r="G588" s="56"/>
      <c r="H588" s="42"/>
      <c r="I588" s="56"/>
      <c r="J588" s="804">
        <v>5</v>
      </c>
      <c r="K588" s="56"/>
      <c r="L588" s="42"/>
      <c r="M588" s="56"/>
      <c r="N588" s="42"/>
      <c r="O588" s="56"/>
      <c r="P588" s="42"/>
      <c r="Q588" s="56"/>
      <c r="R588" s="42"/>
      <c r="S588" s="56"/>
      <c r="T588" s="42"/>
      <c r="U588" s="56"/>
      <c r="V588" s="42"/>
      <c r="W588" s="56"/>
      <c r="X588" s="42"/>
      <c r="Y588" s="238"/>
      <c r="Z588" s="370"/>
      <c r="AA588" s="238"/>
      <c r="AB588" s="370"/>
      <c r="AC588" s="238"/>
      <c r="AD588" s="370"/>
      <c r="AE588" s="238"/>
      <c r="AF588" s="370"/>
      <c r="AG588" s="238"/>
      <c r="AH588" s="370"/>
      <c r="AI588" s="238"/>
      <c r="AJ588" s="370"/>
      <c r="AK588" s="238"/>
      <c r="AL588" s="370"/>
      <c r="AM588" s="238"/>
      <c r="AN588" s="370"/>
      <c r="AO588" s="238"/>
      <c r="AP588" s="370"/>
      <c r="AQ588" s="238"/>
      <c r="AR588" s="370"/>
      <c r="AS588" s="238"/>
      <c r="AT588" s="370"/>
      <c r="AU588" s="238"/>
      <c r="AV588" s="370"/>
      <c r="AW588" s="238"/>
      <c r="AX588" s="370"/>
      <c r="AY588" s="238"/>
      <c r="AZ588" s="370"/>
      <c r="BA588" s="238"/>
      <c r="BB588" s="370"/>
      <c r="BC588" s="238"/>
      <c r="BD588" s="370"/>
      <c r="BE588" s="238"/>
      <c r="BF588" s="370"/>
      <c r="BG588" s="238"/>
      <c r="BH588" s="370"/>
      <c r="BI588" s="238"/>
      <c r="BJ588" s="370"/>
      <c r="BK588" s="238"/>
      <c r="BL588" s="370"/>
      <c r="BM588" s="238"/>
      <c r="BN588" s="370"/>
      <c r="BO588" s="238"/>
      <c r="BP588" s="370"/>
      <c r="BQ588" s="238"/>
      <c r="BR588" s="370"/>
      <c r="BS588" s="238"/>
      <c r="BT588" s="370"/>
      <c r="BU588" s="238"/>
      <c r="BV588" s="370"/>
      <c r="BW588" s="238"/>
      <c r="BX588" s="370"/>
      <c r="BY588" s="238"/>
      <c r="BZ588" s="370"/>
      <c r="CA588" s="238"/>
      <c r="CB588" s="370"/>
      <c r="CC588" s="238"/>
      <c r="CD588" s="370"/>
      <c r="CE588" s="238"/>
      <c r="CF588" s="370"/>
      <c r="CG588" s="238"/>
      <c r="CH588" s="370"/>
      <c r="CI588" s="238"/>
      <c r="CJ588" s="370"/>
      <c r="CK588" s="238"/>
      <c r="CL588" s="370"/>
      <c r="CM588" s="238"/>
      <c r="CN588" s="370"/>
      <c r="CO588" s="238"/>
      <c r="CP588" s="370"/>
      <c r="CQ588" s="238"/>
      <c r="CR588" s="370"/>
      <c r="CS588" s="238"/>
      <c r="CT588" s="370"/>
      <c r="CU588" s="238"/>
      <c r="CV588" s="370"/>
      <c r="CW588" s="238"/>
      <c r="CX588" s="370"/>
      <c r="CY588" s="238"/>
      <c r="CZ588" s="370"/>
      <c r="DA588" s="238"/>
      <c r="DB588" s="370"/>
      <c r="DC588" s="238"/>
      <c r="DD588" s="370"/>
      <c r="DE588" s="238"/>
      <c r="DF588" s="370"/>
      <c r="DG588" s="238"/>
      <c r="DH588" s="370"/>
      <c r="DI588" s="238"/>
      <c r="DJ588" s="370"/>
      <c r="DK588" s="238"/>
      <c r="DL588" s="370"/>
      <c r="DM588" s="238"/>
      <c r="DN588" s="370"/>
      <c r="DO588" s="238"/>
      <c r="DP588" s="370"/>
      <c r="DQ588" s="238"/>
      <c r="DR588" s="370"/>
      <c r="DS588" s="238"/>
      <c r="DT588" s="370"/>
      <c r="DU588" s="238"/>
      <c r="DV588" s="370"/>
      <c r="DW588" s="238"/>
      <c r="DX588" s="370"/>
      <c r="DY588" s="238"/>
      <c r="DZ588" s="370"/>
      <c r="EA588" s="238"/>
      <c r="EB588" s="370"/>
      <c r="EC588" s="238"/>
      <c r="ED588" s="370"/>
      <c r="EE588" s="238"/>
      <c r="EF588" s="370"/>
      <c r="EG588" s="238"/>
      <c r="EH588" s="370"/>
      <c r="EI588" s="238"/>
      <c r="EJ588" s="370"/>
      <c r="EK588" s="238"/>
      <c r="EL588" s="370"/>
      <c r="EM588" s="238"/>
      <c r="EN588" s="370"/>
      <c r="EO588" s="238"/>
      <c r="EP588" s="370"/>
      <c r="EQ588" s="238"/>
      <c r="ER588" s="370"/>
      <c r="ES588" s="238"/>
      <c r="ET588" s="370"/>
      <c r="EU588" s="238"/>
      <c r="EV588" s="370"/>
      <c r="EW588" s="238"/>
      <c r="EX588" s="370"/>
      <c r="EY588" s="238"/>
      <c r="EZ588" s="370"/>
      <c r="FA588" s="238"/>
      <c r="FB588" s="370"/>
      <c r="FC588" s="238"/>
      <c r="FD588" s="370"/>
      <c r="FE588" s="238"/>
      <c r="FF588" s="370"/>
      <c r="FG588" s="238"/>
      <c r="FH588" s="370"/>
      <c r="FI588" s="238"/>
      <c r="FJ588" s="370"/>
      <c r="FK588" s="238"/>
      <c r="FL588" s="370"/>
      <c r="FM588" s="238"/>
      <c r="FN588" s="370"/>
      <c r="FO588" s="238"/>
      <c r="FP588" s="370"/>
      <c r="FQ588" s="238"/>
      <c r="FR588" s="370"/>
      <c r="FS588" s="238"/>
      <c r="FT588" s="370"/>
      <c r="FU588" s="238"/>
      <c r="FV588" s="370"/>
      <c r="FW588" s="238"/>
      <c r="FX588" s="370"/>
      <c r="FY588" s="238"/>
      <c r="FZ588" s="370"/>
      <c r="GA588" s="238"/>
      <c r="GB588" s="370"/>
      <c r="GC588" s="238"/>
      <c r="GD588" s="370"/>
      <c r="GE588" s="238"/>
      <c r="GF588" s="370"/>
      <c r="GG588" s="238"/>
      <c r="GH588" s="370"/>
      <c r="GI588" s="238"/>
      <c r="GJ588" s="370"/>
      <c r="GK588" s="238"/>
      <c r="GL588" s="370"/>
      <c r="GM588" s="238"/>
      <c r="GN588" s="370"/>
      <c r="GO588" s="238"/>
      <c r="GP588" s="370"/>
      <c r="GQ588" s="238"/>
      <c r="GR588" s="370"/>
      <c r="GS588" s="238"/>
      <c r="GT588" s="370"/>
      <c r="GU588" s="238"/>
      <c r="GV588" s="370"/>
      <c r="GW588" s="238"/>
      <c r="GX588" s="370"/>
      <c r="GY588" s="238"/>
      <c r="GZ588" s="370"/>
      <c r="HA588" s="238"/>
      <c r="HB588" s="370"/>
      <c r="HC588" s="238"/>
      <c r="HD588" s="370"/>
      <c r="HE588" s="238"/>
      <c r="HF588" s="370"/>
      <c r="HG588" s="238"/>
      <c r="HH588" s="370"/>
      <c r="HI588" s="238"/>
      <c r="HJ588" s="370"/>
      <c r="HK588" s="238"/>
      <c r="HL588" s="370"/>
      <c r="HM588" s="238"/>
      <c r="HN588" s="370"/>
      <c r="HO588" s="238"/>
      <c r="HP588" s="370"/>
      <c r="HQ588" s="238"/>
      <c r="HR588" s="370"/>
      <c r="HS588" s="238"/>
      <c r="HT588" s="370"/>
      <c r="HU588" s="238"/>
      <c r="HV588" s="370"/>
      <c r="HW588" s="238"/>
      <c r="HX588" s="370"/>
      <c r="HY588" s="238"/>
      <c r="HZ588" s="370"/>
      <c r="IA588" s="238"/>
      <c r="IB588" s="370"/>
      <c r="IC588" s="238"/>
      <c r="ID588" s="370"/>
      <c r="IE588" s="238"/>
      <c r="IF588" s="370"/>
      <c r="IG588" s="238"/>
      <c r="IH588" s="370"/>
      <c r="II588" s="238"/>
      <c r="IJ588" s="370"/>
      <c r="IK588" s="238"/>
      <c r="IL588" s="370"/>
      <c r="IM588" s="238"/>
      <c r="IN588" s="370"/>
      <c r="IO588" s="238"/>
      <c r="IP588" s="370"/>
      <c r="IQ588" s="238"/>
      <c r="IR588" s="370"/>
      <c r="IS588" s="238"/>
      <c r="IT588" s="370"/>
      <c r="IU588" s="238"/>
      <c r="IV588" s="370"/>
    </row>
    <row r="589" spans="1:256" s="7" customFormat="1" ht="15.75" customHeight="1">
      <c r="A589" s="56">
        <f t="shared" si="87"/>
        <v>455</v>
      </c>
      <c r="B589" s="695" t="s">
        <v>1157</v>
      </c>
      <c r="C589" s="238"/>
      <c r="D589" s="370"/>
      <c r="E589" s="56"/>
      <c r="F589" s="42"/>
      <c r="G589" s="56"/>
      <c r="H589" s="42"/>
      <c r="I589" s="56"/>
      <c r="J589" s="804">
        <v>5</v>
      </c>
      <c r="K589" s="56"/>
      <c r="L589" s="42"/>
      <c r="M589" s="56"/>
      <c r="N589" s="42"/>
      <c r="O589" s="56"/>
      <c r="P589" s="42"/>
      <c r="Q589" s="56"/>
      <c r="R589" s="42"/>
      <c r="S589" s="56"/>
      <c r="T589" s="42"/>
      <c r="U589" s="56"/>
      <c r="V589" s="42"/>
      <c r="W589" s="56"/>
      <c r="X589" s="42"/>
      <c r="Y589" s="238"/>
      <c r="Z589" s="370"/>
      <c r="AA589" s="238"/>
      <c r="AB589" s="370"/>
      <c r="AC589" s="238"/>
      <c r="AD589" s="370"/>
      <c r="AE589" s="238"/>
      <c r="AF589" s="370"/>
      <c r="AG589" s="238"/>
      <c r="AH589" s="370"/>
      <c r="AI589" s="238"/>
      <c r="AJ589" s="370"/>
      <c r="AK589" s="238"/>
      <c r="AL589" s="370"/>
      <c r="AM589" s="238"/>
      <c r="AN589" s="370"/>
      <c r="AO589" s="238"/>
      <c r="AP589" s="370"/>
      <c r="AQ589" s="238"/>
      <c r="AR589" s="370"/>
      <c r="AS589" s="238"/>
      <c r="AT589" s="370"/>
      <c r="AU589" s="238"/>
      <c r="AV589" s="370"/>
      <c r="AW589" s="238"/>
      <c r="AX589" s="370"/>
      <c r="AY589" s="238"/>
      <c r="AZ589" s="370"/>
      <c r="BA589" s="238"/>
      <c r="BB589" s="370"/>
      <c r="BC589" s="238"/>
      <c r="BD589" s="370"/>
      <c r="BE589" s="238"/>
      <c r="BF589" s="370"/>
      <c r="BG589" s="238"/>
      <c r="BH589" s="370"/>
      <c r="BI589" s="238"/>
      <c r="BJ589" s="370"/>
      <c r="BK589" s="238"/>
      <c r="BL589" s="370"/>
      <c r="BM589" s="238"/>
      <c r="BN589" s="370"/>
      <c r="BO589" s="238"/>
      <c r="BP589" s="370"/>
      <c r="BQ589" s="238"/>
      <c r="BR589" s="370"/>
      <c r="BS589" s="238"/>
      <c r="BT589" s="370"/>
      <c r="BU589" s="238"/>
      <c r="BV589" s="370"/>
      <c r="BW589" s="238"/>
      <c r="BX589" s="370"/>
      <c r="BY589" s="238"/>
      <c r="BZ589" s="370"/>
      <c r="CA589" s="238"/>
      <c r="CB589" s="370"/>
      <c r="CC589" s="238"/>
      <c r="CD589" s="370"/>
      <c r="CE589" s="238"/>
      <c r="CF589" s="370"/>
      <c r="CG589" s="238"/>
      <c r="CH589" s="370"/>
      <c r="CI589" s="238"/>
      <c r="CJ589" s="370"/>
      <c r="CK589" s="238"/>
      <c r="CL589" s="370"/>
      <c r="CM589" s="238"/>
      <c r="CN589" s="370"/>
      <c r="CO589" s="238"/>
      <c r="CP589" s="370"/>
      <c r="CQ589" s="238"/>
      <c r="CR589" s="370"/>
      <c r="CS589" s="238"/>
      <c r="CT589" s="370"/>
      <c r="CU589" s="238"/>
      <c r="CV589" s="370"/>
      <c r="CW589" s="238"/>
      <c r="CX589" s="370"/>
      <c r="CY589" s="238"/>
      <c r="CZ589" s="370"/>
      <c r="DA589" s="238"/>
      <c r="DB589" s="370"/>
      <c r="DC589" s="238"/>
      <c r="DD589" s="370"/>
      <c r="DE589" s="238"/>
      <c r="DF589" s="370"/>
      <c r="DG589" s="238"/>
      <c r="DH589" s="370"/>
      <c r="DI589" s="238"/>
      <c r="DJ589" s="370"/>
      <c r="DK589" s="238"/>
      <c r="DL589" s="370"/>
      <c r="DM589" s="238"/>
      <c r="DN589" s="370"/>
      <c r="DO589" s="238"/>
      <c r="DP589" s="370"/>
      <c r="DQ589" s="238"/>
      <c r="DR589" s="370"/>
      <c r="DS589" s="238"/>
      <c r="DT589" s="370"/>
      <c r="DU589" s="238"/>
      <c r="DV589" s="370"/>
      <c r="DW589" s="238"/>
      <c r="DX589" s="370"/>
      <c r="DY589" s="238"/>
      <c r="DZ589" s="370"/>
      <c r="EA589" s="238"/>
      <c r="EB589" s="370"/>
      <c r="EC589" s="238"/>
      <c r="ED589" s="370"/>
      <c r="EE589" s="238"/>
      <c r="EF589" s="370"/>
      <c r="EG589" s="238"/>
      <c r="EH589" s="370"/>
      <c r="EI589" s="238"/>
      <c r="EJ589" s="370"/>
      <c r="EK589" s="238"/>
      <c r="EL589" s="370"/>
      <c r="EM589" s="238"/>
      <c r="EN589" s="370"/>
      <c r="EO589" s="238"/>
      <c r="EP589" s="370"/>
      <c r="EQ589" s="238"/>
      <c r="ER589" s="370"/>
      <c r="ES589" s="238"/>
      <c r="ET589" s="370"/>
      <c r="EU589" s="238"/>
      <c r="EV589" s="370"/>
      <c r="EW589" s="238"/>
      <c r="EX589" s="370"/>
      <c r="EY589" s="238"/>
      <c r="EZ589" s="370"/>
      <c r="FA589" s="238"/>
      <c r="FB589" s="370"/>
      <c r="FC589" s="238"/>
      <c r="FD589" s="370"/>
      <c r="FE589" s="238"/>
      <c r="FF589" s="370"/>
      <c r="FG589" s="238"/>
      <c r="FH589" s="370"/>
      <c r="FI589" s="238"/>
      <c r="FJ589" s="370"/>
      <c r="FK589" s="238"/>
      <c r="FL589" s="370"/>
      <c r="FM589" s="238"/>
      <c r="FN589" s="370"/>
      <c r="FO589" s="238"/>
      <c r="FP589" s="370"/>
      <c r="FQ589" s="238"/>
      <c r="FR589" s="370"/>
      <c r="FS589" s="238"/>
      <c r="FT589" s="370"/>
      <c r="FU589" s="238"/>
      <c r="FV589" s="370"/>
      <c r="FW589" s="238"/>
      <c r="FX589" s="370"/>
      <c r="FY589" s="238"/>
      <c r="FZ589" s="370"/>
      <c r="GA589" s="238"/>
      <c r="GB589" s="370"/>
      <c r="GC589" s="238"/>
      <c r="GD589" s="370"/>
      <c r="GE589" s="238"/>
      <c r="GF589" s="370"/>
      <c r="GG589" s="238"/>
      <c r="GH589" s="370"/>
      <c r="GI589" s="238"/>
      <c r="GJ589" s="370"/>
      <c r="GK589" s="238"/>
      <c r="GL589" s="370"/>
      <c r="GM589" s="238"/>
      <c r="GN589" s="370"/>
      <c r="GO589" s="238"/>
      <c r="GP589" s="370"/>
      <c r="GQ589" s="238"/>
      <c r="GR589" s="370"/>
      <c r="GS589" s="238"/>
      <c r="GT589" s="370"/>
      <c r="GU589" s="238"/>
      <c r="GV589" s="370"/>
      <c r="GW589" s="238"/>
      <c r="GX589" s="370"/>
      <c r="GY589" s="238"/>
      <c r="GZ589" s="370"/>
      <c r="HA589" s="238"/>
      <c r="HB589" s="370"/>
      <c r="HC589" s="238"/>
      <c r="HD589" s="370"/>
      <c r="HE589" s="238"/>
      <c r="HF589" s="370"/>
      <c r="HG589" s="238"/>
      <c r="HH589" s="370"/>
      <c r="HI589" s="238"/>
      <c r="HJ589" s="370"/>
      <c r="HK589" s="238"/>
      <c r="HL589" s="370"/>
      <c r="HM589" s="238"/>
      <c r="HN589" s="370"/>
      <c r="HO589" s="238"/>
      <c r="HP589" s="370"/>
      <c r="HQ589" s="238"/>
      <c r="HR589" s="370"/>
      <c r="HS589" s="238"/>
      <c r="HT589" s="370"/>
      <c r="HU589" s="238"/>
      <c r="HV589" s="370"/>
      <c r="HW589" s="238"/>
      <c r="HX589" s="370"/>
      <c r="HY589" s="238"/>
      <c r="HZ589" s="370"/>
      <c r="IA589" s="238"/>
      <c r="IB589" s="370"/>
      <c r="IC589" s="238"/>
      <c r="ID589" s="370"/>
      <c r="IE589" s="238"/>
      <c r="IF589" s="370"/>
      <c r="IG589" s="238"/>
      <c r="IH589" s="370"/>
      <c r="II589" s="238"/>
      <c r="IJ589" s="370"/>
      <c r="IK589" s="238"/>
      <c r="IL589" s="370"/>
      <c r="IM589" s="238"/>
      <c r="IN589" s="370"/>
      <c r="IO589" s="238"/>
      <c r="IP589" s="370"/>
      <c r="IQ589" s="238"/>
      <c r="IR589" s="370"/>
      <c r="IS589" s="238"/>
      <c r="IT589" s="370"/>
      <c r="IU589" s="238"/>
      <c r="IV589" s="370"/>
    </row>
    <row r="590" spans="1:256" s="7" customFormat="1" ht="15.75" customHeight="1">
      <c r="A590" s="56">
        <f t="shared" si="87"/>
        <v>456</v>
      </c>
      <c r="B590" s="695" t="s">
        <v>1158</v>
      </c>
      <c r="C590" s="238"/>
      <c r="D590" s="370"/>
      <c r="E590" s="56"/>
      <c r="F590" s="42"/>
      <c r="G590" s="56"/>
      <c r="H590" s="42"/>
      <c r="I590" s="56"/>
      <c r="J590" s="804">
        <v>9</v>
      </c>
      <c r="K590" s="56"/>
      <c r="L590" s="42"/>
      <c r="M590" s="56"/>
      <c r="N590" s="42"/>
      <c r="O590" s="56"/>
      <c r="P590" s="42"/>
      <c r="Q590" s="56"/>
      <c r="R590" s="42"/>
      <c r="S590" s="56"/>
      <c r="T590" s="42"/>
      <c r="U590" s="56"/>
      <c r="V590" s="42"/>
      <c r="W590" s="56"/>
      <c r="X590" s="42"/>
      <c r="Y590" s="238"/>
      <c r="Z590" s="370"/>
      <c r="AA590" s="238"/>
      <c r="AB590" s="370"/>
      <c r="AC590" s="238"/>
      <c r="AD590" s="370"/>
      <c r="AE590" s="238"/>
      <c r="AF590" s="370"/>
      <c r="AG590" s="238"/>
      <c r="AH590" s="370"/>
      <c r="AI590" s="238"/>
      <c r="AJ590" s="370"/>
      <c r="AK590" s="238"/>
      <c r="AL590" s="370"/>
      <c r="AM590" s="238"/>
      <c r="AN590" s="370"/>
      <c r="AO590" s="238"/>
      <c r="AP590" s="370"/>
      <c r="AQ590" s="238"/>
      <c r="AR590" s="370"/>
      <c r="AS590" s="238"/>
      <c r="AT590" s="370"/>
      <c r="AU590" s="238"/>
      <c r="AV590" s="370"/>
      <c r="AW590" s="238"/>
      <c r="AX590" s="370"/>
      <c r="AY590" s="238"/>
      <c r="AZ590" s="370"/>
      <c r="BA590" s="238"/>
      <c r="BB590" s="370"/>
      <c r="BC590" s="238"/>
      <c r="BD590" s="370"/>
      <c r="BE590" s="238"/>
      <c r="BF590" s="370"/>
      <c r="BG590" s="238"/>
      <c r="BH590" s="370"/>
      <c r="BI590" s="238"/>
      <c r="BJ590" s="370"/>
      <c r="BK590" s="238"/>
      <c r="BL590" s="370"/>
      <c r="BM590" s="238"/>
      <c r="BN590" s="370"/>
      <c r="BO590" s="238"/>
      <c r="BP590" s="370"/>
      <c r="BQ590" s="238"/>
      <c r="BR590" s="370"/>
      <c r="BS590" s="238"/>
      <c r="BT590" s="370"/>
      <c r="BU590" s="238"/>
      <c r="BV590" s="370"/>
      <c r="BW590" s="238"/>
      <c r="BX590" s="370"/>
      <c r="BY590" s="238"/>
      <c r="BZ590" s="370"/>
      <c r="CA590" s="238"/>
      <c r="CB590" s="370"/>
      <c r="CC590" s="238"/>
      <c r="CD590" s="370"/>
      <c r="CE590" s="238"/>
      <c r="CF590" s="370"/>
      <c r="CG590" s="238"/>
      <c r="CH590" s="370"/>
      <c r="CI590" s="238"/>
      <c r="CJ590" s="370"/>
      <c r="CK590" s="238"/>
      <c r="CL590" s="370"/>
      <c r="CM590" s="238"/>
      <c r="CN590" s="370"/>
      <c r="CO590" s="238"/>
      <c r="CP590" s="370"/>
      <c r="CQ590" s="238"/>
      <c r="CR590" s="370"/>
      <c r="CS590" s="238"/>
      <c r="CT590" s="370"/>
      <c r="CU590" s="238"/>
      <c r="CV590" s="370"/>
      <c r="CW590" s="238"/>
      <c r="CX590" s="370"/>
      <c r="CY590" s="238"/>
      <c r="CZ590" s="370"/>
      <c r="DA590" s="238"/>
      <c r="DB590" s="370"/>
      <c r="DC590" s="238"/>
      <c r="DD590" s="370"/>
      <c r="DE590" s="238"/>
      <c r="DF590" s="370"/>
      <c r="DG590" s="238"/>
      <c r="DH590" s="370"/>
      <c r="DI590" s="238"/>
      <c r="DJ590" s="370"/>
      <c r="DK590" s="238"/>
      <c r="DL590" s="370"/>
      <c r="DM590" s="238"/>
      <c r="DN590" s="370"/>
      <c r="DO590" s="238"/>
      <c r="DP590" s="370"/>
      <c r="DQ590" s="238"/>
      <c r="DR590" s="370"/>
      <c r="DS590" s="238"/>
      <c r="DT590" s="370"/>
      <c r="DU590" s="238"/>
      <c r="DV590" s="370"/>
      <c r="DW590" s="238"/>
      <c r="DX590" s="370"/>
      <c r="DY590" s="238"/>
      <c r="DZ590" s="370"/>
      <c r="EA590" s="238"/>
      <c r="EB590" s="370"/>
      <c r="EC590" s="238"/>
      <c r="ED590" s="370"/>
      <c r="EE590" s="238"/>
      <c r="EF590" s="370"/>
      <c r="EG590" s="238"/>
      <c r="EH590" s="370"/>
      <c r="EI590" s="238"/>
      <c r="EJ590" s="370"/>
      <c r="EK590" s="238"/>
      <c r="EL590" s="370"/>
      <c r="EM590" s="238"/>
      <c r="EN590" s="370"/>
      <c r="EO590" s="238"/>
      <c r="EP590" s="370"/>
      <c r="EQ590" s="238"/>
      <c r="ER590" s="370"/>
      <c r="ES590" s="238"/>
      <c r="ET590" s="370"/>
      <c r="EU590" s="238"/>
      <c r="EV590" s="370"/>
      <c r="EW590" s="238"/>
      <c r="EX590" s="370"/>
      <c r="EY590" s="238"/>
      <c r="EZ590" s="370"/>
      <c r="FA590" s="238"/>
      <c r="FB590" s="370"/>
      <c r="FC590" s="238"/>
      <c r="FD590" s="370"/>
      <c r="FE590" s="238"/>
      <c r="FF590" s="370"/>
      <c r="FG590" s="238"/>
      <c r="FH590" s="370"/>
      <c r="FI590" s="238"/>
      <c r="FJ590" s="370"/>
      <c r="FK590" s="238"/>
      <c r="FL590" s="370"/>
      <c r="FM590" s="238"/>
      <c r="FN590" s="370"/>
      <c r="FO590" s="238"/>
      <c r="FP590" s="370"/>
      <c r="FQ590" s="238"/>
      <c r="FR590" s="370"/>
      <c r="FS590" s="238"/>
      <c r="FT590" s="370"/>
      <c r="FU590" s="238"/>
      <c r="FV590" s="370"/>
      <c r="FW590" s="238"/>
      <c r="FX590" s="370"/>
      <c r="FY590" s="238"/>
      <c r="FZ590" s="370"/>
      <c r="GA590" s="238"/>
      <c r="GB590" s="370"/>
      <c r="GC590" s="238"/>
      <c r="GD590" s="370"/>
      <c r="GE590" s="238"/>
      <c r="GF590" s="370"/>
      <c r="GG590" s="238"/>
      <c r="GH590" s="370"/>
      <c r="GI590" s="238"/>
      <c r="GJ590" s="370"/>
      <c r="GK590" s="238"/>
      <c r="GL590" s="370"/>
      <c r="GM590" s="238"/>
      <c r="GN590" s="370"/>
      <c r="GO590" s="238"/>
      <c r="GP590" s="370"/>
      <c r="GQ590" s="238"/>
      <c r="GR590" s="370"/>
      <c r="GS590" s="238"/>
      <c r="GT590" s="370"/>
      <c r="GU590" s="238"/>
      <c r="GV590" s="370"/>
      <c r="GW590" s="238"/>
      <c r="GX590" s="370"/>
      <c r="GY590" s="238"/>
      <c r="GZ590" s="370"/>
      <c r="HA590" s="238"/>
      <c r="HB590" s="370"/>
      <c r="HC590" s="238"/>
      <c r="HD590" s="370"/>
      <c r="HE590" s="238"/>
      <c r="HF590" s="370"/>
      <c r="HG590" s="238"/>
      <c r="HH590" s="370"/>
      <c r="HI590" s="238"/>
      <c r="HJ590" s="370"/>
      <c r="HK590" s="238"/>
      <c r="HL590" s="370"/>
      <c r="HM590" s="238"/>
      <c r="HN590" s="370"/>
      <c r="HO590" s="238"/>
      <c r="HP590" s="370"/>
      <c r="HQ590" s="238"/>
      <c r="HR590" s="370"/>
      <c r="HS590" s="238"/>
      <c r="HT590" s="370"/>
      <c r="HU590" s="238"/>
      <c r="HV590" s="370"/>
      <c r="HW590" s="238"/>
      <c r="HX590" s="370"/>
      <c r="HY590" s="238"/>
      <c r="HZ590" s="370"/>
      <c r="IA590" s="238"/>
      <c r="IB590" s="370"/>
      <c r="IC590" s="238"/>
      <c r="ID590" s="370"/>
      <c r="IE590" s="238"/>
      <c r="IF590" s="370"/>
      <c r="IG590" s="238"/>
      <c r="IH590" s="370"/>
      <c r="II590" s="238"/>
      <c r="IJ590" s="370"/>
      <c r="IK590" s="238"/>
      <c r="IL590" s="370"/>
      <c r="IM590" s="238"/>
      <c r="IN590" s="370"/>
      <c r="IO590" s="238"/>
      <c r="IP590" s="370"/>
      <c r="IQ590" s="238"/>
      <c r="IR590" s="370"/>
      <c r="IS590" s="238"/>
      <c r="IT590" s="370"/>
      <c r="IU590" s="238"/>
      <c r="IV590" s="370"/>
    </row>
    <row r="591" spans="1:256" s="7" customFormat="1" ht="15.75" customHeight="1">
      <c r="A591" s="56">
        <f t="shared" si="87"/>
        <v>457</v>
      </c>
      <c r="B591" s="695" t="s">
        <v>1159</v>
      </c>
      <c r="C591" s="238"/>
      <c r="D591" s="370"/>
      <c r="E591" s="56"/>
      <c r="F591" s="42"/>
      <c r="G591" s="56"/>
      <c r="H591" s="42"/>
      <c r="I591" s="56"/>
      <c r="J591" s="804">
        <v>5</v>
      </c>
      <c r="K591" s="56"/>
      <c r="L591" s="42"/>
      <c r="M591" s="56"/>
      <c r="N591" s="42"/>
      <c r="O591" s="56"/>
      <c r="P591" s="42"/>
      <c r="Q591" s="56"/>
      <c r="R591" s="42"/>
      <c r="S591" s="56"/>
      <c r="T591" s="42"/>
      <c r="U591" s="56"/>
      <c r="V591" s="42"/>
      <c r="W591" s="56"/>
      <c r="X591" s="42"/>
      <c r="Y591" s="238"/>
      <c r="Z591" s="370"/>
      <c r="AA591" s="238"/>
      <c r="AB591" s="370"/>
      <c r="AC591" s="238"/>
      <c r="AD591" s="370"/>
      <c r="AE591" s="238"/>
      <c r="AF591" s="370"/>
      <c r="AG591" s="238"/>
      <c r="AH591" s="370"/>
      <c r="AI591" s="238"/>
      <c r="AJ591" s="370"/>
      <c r="AK591" s="238"/>
      <c r="AL591" s="370"/>
      <c r="AM591" s="238"/>
      <c r="AN591" s="370"/>
      <c r="AO591" s="238"/>
      <c r="AP591" s="370"/>
      <c r="AQ591" s="238"/>
      <c r="AR591" s="370"/>
      <c r="AS591" s="238"/>
      <c r="AT591" s="370"/>
      <c r="AU591" s="238"/>
      <c r="AV591" s="370"/>
      <c r="AW591" s="238"/>
      <c r="AX591" s="370"/>
      <c r="AY591" s="238"/>
      <c r="AZ591" s="370"/>
      <c r="BA591" s="238"/>
      <c r="BB591" s="370"/>
      <c r="BC591" s="238"/>
      <c r="BD591" s="370"/>
      <c r="BE591" s="238"/>
      <c r="BF591" s="370"/>
      <c r="BG591" s="238"/>
      <c r="BH591" s="370"/>
      <c r="BI591" s="238"/>
      <c r="BJ591" s="370"/>
      <c r="BK591" s="238"/>
      <c r="BL591" s="370"/>
      <c r="BM591" s="238"/>
      <c r="BN591" s="370"/>
      <c r="BO591" s="238"/>
      <c r="BP591" s="370"/>
      <c r="BQ591" s="238"/>
      <c r="BR591" s="370"/>
      <c r="BS591" s="238"/>
      <c r="BT591" s="370"/>
      <c r="BU591" s="238"/>
      <c r="BV591" s="370"/>
      <c r="BW591" s="238"/>
      <c r="BX591" s="370"/>
      <c r="BY591" s="238"/>
      <c r="BZ591" s="370"/>
      <c r="CA591" s="238"/>
      <c r="CB591" s="370"/>
      <c r="CC591" s="238"/>
      <c r="CD591" s="370"/>
      <c r="CE591" s="238"/>
      <c r="CF591" s="370"/>
      <c r="CG591" s="238"/>
      <c r="CH591" s="370"/>
      <c r="CI591" s="238"/>
      <c r="CJ591" s="370"/>
      <c r="CK591" s="238"/>
      <c r="CL591" s="370"/>
      <c r="CM591" s="238"/>
      <c r="CN591" s="370"/>
      <c r="CO591" s="238"/>
      <c r="CP591" s="370"/>
      <c r="CQ591" s="238"/>
      <c r="CR591" s="370"/>
      <c r="CS591" s="238"/>
      <c r="CT591" s="370"/>
      <c r="CU591" s="238"/>
      <c r="CV591" s="370"/>
      <c r="CW591" s="238"/>
      <c r="CX591" s="370"/>
      <c r="CY591" s="238"/>
      <c r="CZ591" s="370"/>
      <c r="DA591" s="238"/>
      <c r="DB591" s="370"/>
      <c r="DC591" s="238"/>
      <c r="DD591" s="370"/>
      <c r="DE591" s="238"/>
      <c r="DF591" s="370"/>
      <c r="DG591" s="238"/>
      <c r="DH591" s="370"/>
      <c r="DI591" s="238"/>
      <c r="DJ591" s="370"/>
      <c r="DK591" s="238"/>
      <c r="DL591" s="370"/>
      <c r="DM591" s="238"/>
      <c r="DN591" s="370"/>
      <c r="DO591" s="238"/>
      <c r="DP591" s="370"/>
      <c r="DQ591" s="238"/>
      <c r="DR591" s="370"/>
      <c r="DS591" s="238"/>
      <c r="DT591" s="370"/>
      <c r="DU591" s="238"/>
      <c r="DV591" s="370"/>
      <c r="DW591" s="238"/>
      <c r="DX591" s="370"/>
      <c r="DY591" s="238"/>
      <c r="DZ591" s="370"/>
      <c r="EA591" s="238"/>
      <c r="EB591" s="370"/>
      <c r="EC591" s="238"/>
      <c r="ED591" s="370"/>
      <c r="EE591" s="238"/>
      <c r="EF591" s="370"/>
      <c r="EG591" s="238"/>
      <c r="EH591" s="370"/>
      <c r="EI591" s="238"/>
      <c r="EJ591" s="370"/>
      <c r="EK591" s="238"/>
      <c r="EL591" s="370"/>
      <c r="EM591" s="238"/>
      <c r="EN591" s="370"/>
      <c r="EO591" s="238"/>
      <c r="EP591" s="370"/>
      <c r="EQ591" s="238"/>
      <c r="ER591" s="370"/>
      <c r="ES591" s="238"/>
      <c r="ET591" s="370"/>
      <c r="EU591" s="238"/>
      <c r="EV591" s="370"/>
      <c r="EW591" s="238"/>
      <c r="EX591" s="370"/>
      <c r="EY591" s="238"/>
      <c r="EZ591" s="370"/>
      <c r="FA591" s="238"/>
      <c r="FB591" s="370"/>
      <c r="FC591" s="238"/>
      <c r="FD591" s="370"/>
      <c r="FE591" s="238"/>
      <c r="FF591" s="370"/>
      <c r="FG591" s="238"/>
      <c r="FH591" s="370"/>
      <c r="FI591" s="238"/>
      <c r="FJ591" s="370"/>
      <c r="FK591" s="238"/>
      <c r="FL591" s="370"/>
      <c r="FM591" s="238"/>
      <c r="FN591" s="370"/>
      <c r="FO591" s="238"/>
      <c r="FP591" s="370"/>
      <c r="FQ591" s="238"/>
      <c r="FR591" s="370"/>
      <c r="FS591" s="238"/>
      <c r="FT591" s="370"/>
      <c r="FU591" s="238"/>
      <c r="FV591" s="370"/>
      <c r="FW591" s="238"/>
      <c r="FX591" s="370"/>
      <c r="FY591" s="238"/>
      <c r="FZ591" s="370"/>
      <c r="GA591" s="238"/>
      <c r="GB591" s="370"/>
      <c r="GC591" s="238"/>
      <c r="GD591" s="370"/>
      <c r="GE591" s="238"/>
      <c r="GF591" s="370"/>
      <c r="GG591" s="238"/>
      <c r="GH591" s="370"/>
      <c r="GI591" s="238"/>
      <c r="GJ591" s="370"/>
      <c r="GK591" s="238"/>
      <c r="GL591" s="370"/>
      <c r="GM591" s="238"/>
      <c r="GN591" s="370"/>
      <c r="GO591" s="238"/>
      <c r="GP591" s="370"/>
      <c r="GQ591" s="238"/>
      <c r="GR591" s="370"/>
      <c r="GS591" s="238"/>
      <c r="GT591" s="370"/>
      <c r="GU591" s="238"/>
      <c r="GV591" s="370"/>
      <c r="GW591" s="238"/>
      <c r="GX591" s="370"/>
      <c r="GY591" s="238"/>
      <c r="GZ591" s="370"/>
      <c r="HA591" s="238"/>
      <c r="HB591" s="370"/>
      <c r="HC591" s="238"/>
      <c r="HD591" s="370"/>
      <c r="HE591" s="238"/>
      <c r="HF591" s="370"/>
      <c r="HG591" s="238"/>
      <c r="HH591" s="370"/>
      <c r="HI591" s="238"/>
      <c r="HJ591" s="370"/>
      <c r="HK591" s="238"/>
      <c r="HL591" s="370"/>
      <c r="HM591" s="238"/>
      <c r="HN591" s="370"/>
      <c r="HO591" s="238"/>
      <c r="HP591" s="370"/>
      <c r="HQ591" s="238"/>
      <c r="HR591" s="370"/>
      <c r="HS591" s="238"/>
      <c r="HT591" s="370"/>
      <c r="HU591" s="238"/>
      <c r="HV591" s="370"/>
      <c r="HW591" s="238"/>
      <c r="HX591" s="370"/>
      <c r="HY591" s="238"/>
      <c r="HZ591" s="370"/>
      <c r="IA591" s="238"/>
      <c r="IB591" s="370"/>
      <c r="IC591" s="238"/>
      <c r="ID591" s="370"/>
      <c r="IE591" s="238"/>
      <c r="IF591" s="370"/>
      <c r="IG591" s="238"/>
      <c r="IH591" s="370"/>
      <c r="II591" s="238"/>
      <c r="IJ591" s="370"/>
      <c r="IK591" s="238"/>
      <c r="IL591" s="370"/>
      <c r="IM591" s="238"/>
      <c r="IN591" s="370"/>
      <c r="IO591" s="238"/>
      <c r="IP591" s="370"/>
      <c r="IQ591" s="238"/>
      <c r="IR591" s="370"/>
      <c r="IS591" s="238"/>
      <c r="IT591" s="370"/>
      <c r="IU591" s="238"/>
      <c r="IV591" s="370"/>
    </row>
    <row r="592" spans="1:256" s="7" customFormat="1" ht="15.75" customHeight="1">
      <c r="A592" s="56">
        <f t="shared" si="87"/>
        <v>458</v>
      </c>
      <c r="B592" s="695" t="s">
        <v>1160</v>
      </c>
      <c r="C592" s="238"/>
      <c r="D592" s="370"/>
      <c r="E592" s="56"/>
      <c r="F592" s="42"/>
      <c r="G592" s="56"/>
      <c r="H592" s="42"/>
      <c r="I592" s="56"/>
      <c r="J592" s="804">
        <v>6</v>
      </c>
      <c r="K592" s="56"/>
      <c r="L592" s="42"/>
      <c r="M592" s="56"/>
      <c r="N592" s="42"/>
      <c r="O592" s="56"/>
      <c r="P592" s="42"/>
      <c r="Q592" s="56"/>
      <c r="R592" s="42"/>
      <c r="S592" s="56"/>
      <c r="T592" s="42"/>
      <c r="U592" s="56"/>
      <c r="V592" s="42"/>
      <c r="W592" s="56"/>
      <c r="X592" s="42"/>
      <c r="Y592" s="238"/>
      <c r="Z592" s="370"/>
      <c r="AA592" s="238"/>
      <c r="AB592" s="370"/>
      <c r="AC592" s="238"/>
      <c r="AD592" s="370"/>
      <c r="AE592" s="238"/>
      <c r="AF592" s="370"/>
      <c r="AG592" s="238"/>
      <c r="AH592" s="370"/>
      <c r="AI592" s="238"/>
      <c r="AJ592" s="370"/>
      <c r="AK592" s="238"/>
      <c r="AL592" s="370"/>
      <c r="AM592" s="238"/>
      <c r="AN592" s="370"/>
      <c r="AO592" s="238"/>
      <c r="AP592" s="370"/>
      <c r="AQ592" s="238"/>
      <c r="AR592" s="370"/>
      <c r="AS592" s="238"/>
      <c r="AT592" s="370"/>
      <c r="AU592" s="238"/>
      <c r="AV592" s="370"/>
      <c r="AW592" s="238"/>
      <c r="AX592" s="370"/>
      <c r="AY592" s="238"/>
      <c r="AZ592" s="370"/>
      <c r="BA592" s="238"/>
      <c r="BB592" s="370"/>
      <c r="BC592" s="238"/>
      <c r="BD592" s="370"/>
      <c r="BE592" s="238"/>
      <c r="BF592" s="370"/>
      <c r="BG592" s="238"/>
      <c r="BH592" s="370"/>
      <c r="BI592" s="238"/>
      <c r="BJ592" s="370"/>
      <c r="BK592" s="238"/>
      <c r="BL592" s="370"/>
      <c r="BM592" s="238"/>
      <c r="BN592" s="370"/>
      <c r="BO592" s="238"/>
      <c r="BP592" s="370"/>
      <c r="BQ592" s="238"/>
      <c r="BR592" s="370"/>
      <c r="BS592" s="238"/>
      <c r="BT592" s="370"/>
      <c r="BU592" s="238"/>
      <c r="BV592" s="370"/>
      <c r="BW592" s="238"/>
      <c r="BX592" s="370"/>
      <c r="BY592" s="238"/>
      <c r="BZ592" s="370"/>
      <c r="CA592" s="238"/>
      <c r="CB592" s="370"/>
      <c r="CC592" s="238"/>
      <c r="CD592" s="370"/>
      <c r="CE592" s="238"/>
      <c r="CF592" s="370"/>
      <c r="CG592" s="238"/>
      <c r="CH592" s="370"/>
      <c r="CI592" s="238"/>
      <c r="CJ592" s="370"/>
      <c r="CK592" s="238"/>
      <c r="CL592" s="370"/>
      <c r="CM592" s="238"/>
      <c r="CN592" s="370"/>
      <c r="CO592" s="238"/>
      <c r="CP592" s="370"/>
      <c r="CQ592" s="238"/>
      <c r="CR592" s="370"/>
      <c r="CS592" s="238"/>
      <c r="CT592" s="370"/>
      <c r="CU592" s="238"/>
      <c r="CV592" s="370"/>
      <c r="CW592" s="238"/>
      <c r="CX592" s="370"/>
      <c r="CY592" s="238"/>
      <c r="CZ592" s="370"/>
      <c r="DA592" s="238"/>
      <c r="DB592" s="370"/>
      <c r="DC592" s="238"/>
      <c r="DD592" s="370"/>
      <c r="DE592" s="238"/>
      <c r="DF592" s="370"/>
      <c r="DG592" s="238"/>
      <c r="DH592" s="370"/>
      <c r="DI592" s="238"/>
      <c r="DJ592" s="370"/>
      <c r="DK592" s="238"/>
      <c r="DL592" s="370"/>
      <c r="DM592" s="238"/>
      <c r="DN592" s="370"/>
      <c r="DO592" s="238"/>
      <c r="DP592" s="370"/>
      <c r="DQ592" s="238"/>
      <c r="DR592" s="370"/>
      <c r="DS592" s="238"/>
      <c r="DT592" s="370"/>
      <c r="DU592" s="238"/>
      <c r="DV592" s="370"/>
      <c r="DW592" s="238"/>
      <c r="DX592" s="370"/>
      <c r="DY592" s="238"/>
      <c r="DZ592" s="370"/>
      <c r="EA592" s="238"/>
      <c r="EB592" s="370"/>
      <c r="EC592" s="238"/>
      <c r="ED592" s="370"/>
      <c r="EE592" s="238"/>
      <c r="EF592" s="370"/>
      <c r="EG592" s="238"/>
      <c r="EH592" s="370"/>
      <c r="EI592" s="238"/>
      <c r="EJ592" s="370"/>
      <c r="EK592" s="238"/>
      <c r="EL592" s="370"/>
      <c r="EM592" s="238"/>
      <c r="EN592" s="370"/>
      <c r="EO592" s="238"/>
      <c r="EP592" s="370"/>
      <c r="EQ592" s="238"/>
      <c r="ER592" s="370"/>
      <c r="ES592" s="238"/>
      <c r="ET592" s="370"/>
      <c r="EU592" s="238"/>
      <c r="EV592" s="370"/>
      <c r="EW592" s="238"/>
      <c r="EX592" s="370"/>
      <c r="EY592" s="238"/>
      <c r="EZ592" s="370"/>
      <c r="FA592" s="238"/>
      <c r="FB592" s="370"/>
      <c r="FC592" s="238"/>
      <c r="FD592" s="370"/>
      <c r="FE592" s="238"/>
      <c r="FF592" s="370"/>
      <c r="FG592" s="238"/>
      <c r="FH592" s="370"/>
      <c r="FI592" s="238"/>
      <c r="FJ592" s="370"/>
      <c r="FK592" s="238"/>
      <c r="FL592" s="370"/>
      <c r="FM592" s="238"/>
      <c r="FN592" s="370"/>
      <c r="FO592" s="238"/>
      <c r="FP592" s="370"/>
      <c r="FQ592" s="238"/>
      <c r="FR592" s="370"/>
      <c r="FS592" s="238"/>
      <c r="FT592" s="370"/>
      <c r="FU592" s="238"/>
      <c r="FV592" s="370"/>
      <c r="FW592" s="238"/>
      <c r="FX592" s="370"/>
      <c r="FY592" s="238"/>
      <c r="FZ592" s="370"/>
      <c r="GA592" s="238"/>
      <c r="GB592" s="370"/>
      <c r="GC592" s="238"/>
      <c r="GD592" s="370"/>
      <c r="GE592" s="238"/>
      <c r="GF592" s="370"/>
      <c r="GG592" s="238"/>
      <c r="GH592" s="370"/>
      <c r="GI592" s="238"/>
      <c r="GJ592" s="370"/>
      <c r="GK592" s="238"/>
      <c r="GL592" s="370"/>
      <c r="GM592" s="238"/>
      <c r="GN592" s="370"/>
      <c r="GO592" s="238"/>
      <c r="GP592" s="370"/>
      <c r="GQ592" s="238"/>
      <c r="GR592" s="370"/>
      <c r="GS592" s="238"/>
      <c r="GT592" s="370"/>
      <c r="GU592" s="238"/>
      <c r="GV592" s="370"/>
      <c r="GW592" s="238"/>
      <c r="GX592" s="370"/>
      <c r="GY592" s="238"/>
      <c r="GZ592" s="370"/>
      <c r="HA592" s="238"/>
      <c r="HB592" s="370"/>
      <c r="HC592" s="238"/>
      <c r="HD592" s="370"/>
      <c r="HE592" s="238"/>
      <c r="HF592" s="370"/>
      <c r="HG592" s="238"/>
      <c r="HH592" s="370"/>
      <c r="HI592" s="238"/>
      <c r="HJ592" s="370"/>
      <c r="HK592" s="238"/>
      <c r="HL592" s="370"/>
      <c r="HM592" s="238"/>
      <c r="HN592" s="370"/>
      <c r="HO592" s="238"/>
      <c r="HP592" s="370"/>
      <c r="HQ592" s="238"/>
      <c r="HR592" s="370"/>
      <c r="HS592" s="238"/>
      <c r="HT592" s="370"/>
      <c r="HU592" s="238"/>
      <c r="HV592" s="370"/>
      <c r="HW592" s="238"/>
      <c r="HX592" s="370"/>
      <c r="HY592" s="238"/>
      <c r="HZ592" s="370"/>
      <c r="IA592" s="238"/>
      <c r="IB592" s="370"/>
      <c r="IC592" s="238"/>
      <c r="ID592" s="370"/>
      <c r="IE592" s="238"/>
      <c r="IF592" s="370"/>
      <c r="IG592" s="238"/>
      <c r="IH592" s="370"/>
      <c r="II592" s="238"/>
      <c r="IJ592" s="370"/>
      <c r="IK592" s="238"/>
      <c r="IL592" s="370"/>
      <c r="IM592" s="238"/>
      <c r="IN592" s="370"/>
      <c r="IO592" s="238"/>
      <c r="IP592" s="370"/>
      <c r="IQ592" s="238"/>
      <c r="IR592" s="370"/>
      <c r="IS592" s="238"/>
      <c r="IT592" s="370"/>
      <c r="IU592" s="238"/>
      <c r="IV592" s="370"/>
    </row>
    <row r="593" spans="1:256" s="7" customFormat="1" ht="15.75" customHeight="1">
      <c r="A593" s="56">
        <f t="shared" si="87"/>
        <v>459</v>
      </c>
      <c r="B593" s="695" t="s">
        <v>1161</v>
      </c>
      <c r="C593" s="238"/>
      <c r="D593" s="370"/>
      <c r="E593" s="56"/>
      <c r="F593" s="42"/>
      <c r="G593" s="56"/>
      <c r="H593" s="42"/>
      <c r="I593" s="56"/>
      <c r="J593" s="804">
        <v>7</v>
      </c>
      <c r="K593" s="56"/>
      <c r="L593" s="42"/>
      <c r="M593" s="56"/>
      <c r="N593" s="42"/>
      <c r="O593" s="56"/>
      <c r="P593" s="42"/>
      <c r="Q593" s="56"/>
      <c r="R593" s="42"/>
      <c r="S593" s="56"/>
      <c r="T593" s="42"/>
      <c r="U593" s="56"/>
      <c r="V593" s="42"/>
      <c r="W593" s="56"/>
      <c r="X593" s="42"/>
      <c r="Y593" s="238"/>
      <c r="Z593" s="370"/>
      <c r="AA593" s="238"/>
      <c r="AB593" s="370"/>
      <c r="AC593" s="238"/>
      <c r="AD593" s="370"/>
      <c r="AE593" s="238"/>
      <c r="AF593" s="370"/>
      <c r="AG593" s="238"/>
      <c r="AH593" s="370"/>
      <c r="AI593" s="238"/>
      <c r="AJ593" s="370"/>
      <c r="AK593" s="238"/>
      <c r="AL593" s="370"/>
      <c r="AM593" s="238"/>
      <c r="AN593" s="370"/>
      <c r="AO593" s="238"/>
      <c r="AP593" s="370"/>
      <c r="AQ593" s="238"/>
      <c r="AR593" s="370"/>
      <c r="AS593" s="238"/>
      <c r="AT593" s="370"/>
      <c r="AU593" s="238"/>
      <c r="AV593" s="370"/>
      <c r="AW593" s="238"/>
      <c r="AX593" s="370"/>
      <c r="AY593" s="238"/>
      <c r="AZ593" s="370"/>
      <c r="BA593" s="238"/>
      <c r="BB593" s="370"/>
      <c r="BC593" s="238"/>
      <c r="BD593" s="370"/>
      <c r="BE593" s="238"/>
      <c r="BF593" s="370"/>
      <c r="BG593" s="238"/>
      <c r="BH593" s="370"/>
      <c r="BI593" s="238"/>
      <c r="BJ593" s="370"/>
      <c r="BK593" s="238"/>
      <c r="BL593" s="370"/>
      <c r="BM593" s="238"/>
      <c r="BN593" s="370"/>
      <c r="BO593" s="238"/>
      <c r="BP593" s="370"/>
      <c r="BQ593" s="238"/>
      <c r="BR593" s="370"/>
      <c r="BS593" s="238"/>
      <c r="BT593" s="370"/>
      <c r="BU593" s="238"/>
      <c r="BV593" s="370"/>
      <c r="BW593" s="238"/>
      <c r="BX593" s="370"/>
      <c r="BY593" s="238"/>
      <c r="BZ593" s="370"/>
      <c r="CA593" s="238"/>
      <c r="CB593" s="370"/>
      <c r="CC593" s="238"/>
      <c r="CD593" s="370"/>
      <c r="CE593" s="238"/>
      <c r="CF593" s="370"/>
      <c r="CG593" s="238"/>
      <c r="CH593" s="370"/>
      <c r="CI593" s="238"/>
      <c r="CJ593" s="370"/>
      <c r="CK593" s="238"/>
      <c r="CL593" s="370"/>
      <c r="CM593" s="238"/>
      <c r="CN593" s="370"/>
      <c r="CO593" s="238"/>
      <c r="CP593" s="370"/>
      <c r="CQ593" s="238"/>
      <c r="CR593" s="370"/>
      <c r="CS593" s="238"/>
      <c r="CT593" s="370"/>
      <c r="CU593" s="238"/>
      <c r="CV593" s="370"/>
      <c r="CW593" s="238"/>
      <c r="CX593" s="370"/>
      <c r="CY593" s="238"/>
      <c r="CZ593" s="370"/>
      <c r="DA593" s="238"/>
      <c r="DB593" s="370"/>
      <c r="DC593" s="238"/>
      <c r="DD593" s="370"/>
      <c r="DE593" s="238"/>
      <c r="DF593" s="370"/>
      <c r="DG593" s="238"/>
      <c r="DH593" s="370"/>
      <c r="DI593" s="238"/>
      <c r="DJ593" s="370"/>
      <c r="DK593" s="238"/>
      <c r="DL593" s="370"/>
      <c r="DM593" s="238"/>
      <c r="DN593" s="370"/>
      <c r="DO593" s="238"/>
      <c r="DP593" s="370"/>
      <c r="DQ593" s="238"/>
      <c r="DR593" s="370"/>
      <c r="DS593" s="238"/>
      <c r="DT593" s="370"/>
      <c r="DU593" s="238"/>
      <c r="DV593" s="370"/>
      <c r="DW593" s="238"/>
      <c r="DX593" s="370"/>
      <c r="DY593" s="238"/>
      <c r="DZ593" s="370"/>
      <c r="EA593" s="238"/>
      <c r="EB593" s="370"/>
      <c r="EC593" s="238"/>
      <c r="ED593" s="370"/>
      <c r="EE593" s="238"/>
      <c r="EF593" s="370"/>
      <c r="EG593" s="238"/>
      <c r="EH593" s="370"/>
      <c r="EI593" s="238"/>
      <c r="EJ593" s="370"/>
      <c r="EK593" s="238"/>
      <c r="EL593" s="370"/>
      <c r="EM593" s="238"/>
      <c r="EN593" s="370"/>
      <c r="EO593" s="238"/>
      <c r="EP593" s="370"/>
      <c r="EQ593" s="238"/>
      <c r="ER593" s="370"/>
      <c r="ES593" s="238"/>
      <c r="ET593" s="370"/>
      <c r="EU593" s="238"/>
      <c r="EV593" s="370"/>
      <c r="EW593" s="238"/>
      <c r="EX593" s="370"/>
      <c r="EY593" s="238"/>
      <c r="EZ593" s="370"/>
      <c r="FA593" s="238"/>
      <c r="FB593" s="370"/>
      <c r="FC593" s="238"/>
      <c r="FD593" s="370"/>
      <c r="FE593" s="238"/>
      <c r="FF593" s="370"/>
      <c r="FG593" s="238"/>
      <c r="FH593" s="370"/>
      <c r="FI593" s="238"/>
      <c r="FJ593" s="370"/>
      <c r="FK593" s="238"/>
      <c r="FL593" s="370"/>
      <c r="FM593" s="238"/>
      <c r="FN593" s="370"/>
      <c r="FO593" s="238"/>
      <c r="FP593" s="370"/>
      <c r="FQ593" s="238"/>
      <c r="FR593" s="370"/>
      <c r="FS593" s="238"/>
      <c r="FT593" s="370"/>
      <c r="FU593" s="238"/>
      <c r="FV593" s="370"/>
      <c r="FW593" s="238"/>
      <c r="FX593" s="370"/>
      <c r="FY593" s="238"/>
      <c r="FZ593" s="370"/>
      <c r="GA593" s="238"/>
      <c r="GB593" s="370"/>
      <c r="GC593" s="238"/>
      <c r="GD593" s="370"/>
      <c r="GE593" s="238"/>
      <c r="GF593" s="370"/>
      <c r="GG593" s="238"/>
      <c r="GH593" s="370"/>
      <c r="GI593" s="238"/>
      <c r="GJ593" s="370"/>
      <c r="GK593" s="238"/>
      <c r="GL593" s="370"/>
      <c r="GM593" s="238"/>
      <c r="GN593" s="370"/>
      <c r="GO593" s="238"/>
      <c r="GP593" s="370"/>
      <c r="GQ593" s="238"/>
      <c r="GR593" s="370"/>
      <c r="GS593" s="238"/>
      <c r="GT593" s="370"/>
      <c r="GU593" s="238"/>
      <c r="GV593" s="370"/>
      <c r="GW593" s="238"/>
      <c r="GX593" s="370"/>
      <c r="GY593" s="238"/>
      <c r="GZ593" s="370"/>
      <c r="HA593" s="238"/>
      <c r="HB593" s="370"/>
      <c r="HC593" s="238"/>
      <c r="HD593" s="370"/>
      <c r="HE593" s="238"/>
      <c r="HF593" s="370"/>
      <c r="HG593" s="238"/>
      <c r="HH593" s="370"/>
      <c r="HI593" s="238"/>
      <c r="HJ593" s="370"/>
      <c r="HK593" s="238"/>
      <c r="HL593" s="370"/>
      <c r="HM593" s="238"/>
      <c r="HN593" s="370"/>
      <c r="HO593" s="238"/>
      <c r="HP593" s="370"/>
      <c r="HQ593" s="238"/>
      <c r="HR593" s="370"/>
      <c r="HS593" s="238"/>
      <c r="HT593" s="370"/>
      <c r="HU593" s="238"/>
      <c r="HV593" s="370"/>
      <c r="HW593" s="238"/>
      <c r="HX593" s="370"/>
      <c r="HY593" s="238"/>
      <c r="HZ593" s="370"/>
      <c r="IA593" s="238"/>
      <c r="IB593" s="370"/>
      <c r="IC593" s="238"/>
      <c r="ID593" s="370"/>
      <c r="IE593" s="238"/>
      <c r="IF593" s="370"/>
      <c r="IG593" s="238"/>
      <c r="IH593" s="370"/>
      <c r="II593" s="238"/>
      <c r="IJ593" s="370"/>
      <c r="IK593" s="238"/>
      <c r="IL593" s="370"/>
      <c r="IM593" s="238"/>
      <c r="IN593" s="370"/>
      <c r="IO593" s="238"/>
      <c r="IP593" s="370"/>
      <c r="IQ593" s="238"/>
      <c r="IR593" s="370"/>
      <c r="IS593" s="238"/>
      <c r="IT593" s="370"/>
      <c r="IU593" s="238"/>
      <c r="IV593" s="370"/>
    </row>
    <row r="594" spans="1:256" s="7" customFormat="1" ht="15.75" customHeight="1">
      <c r="A594" s="56">
        <f t="shared" si="87"/>
        <v>460</v>
      </c>
      <c r="B594" s="695" t="s">
        <v>1162</v>
      </c>
      <c r="C594" s="238"/>
      <c r="D594" s="370"/>
      <c r="E594" s="56"/>
      <c r="F594" s="42"/>
      <c r="G594" s="56"/>
      <c r="H594" s="42"/>
      <c r="I594" s="56"/>
      <c r="J594" s="804">
        <v>7</v>
      </c>
      <c r="K594" s="56"/>
      <c r="L594" s="42"/>
      <c r="M594" s="56"/>
      <c r="N594" s="42"/>
      <c r="O594" s="56"/>
      <c r="P594" s="42"/>
      <c r="Q594" s="56"/>
      <c r="R594" s="42"/>
      <c r="S594" s="56"/>
      <c r="T594" s="42"/>
      <c r="U594" s="56"/>
      <c r="V594" s="42"/>
      <c r="W594" s="56"/>
      <c r="X594" s="42"/>
      <c r="Y594" s="238"/>
      <c r="Z594" s="370"/>
      <c r="AA594" s="238"/>
      <c r="AB594" s="370"/>
      <c r="AC594" s="238"/>
      <c r="AD594" s="370"/>
      <c r="AE594" s="238"/>
      <c r="AF594" s="370"/>
      <c r="AG594" s="238"/>
      <c r="AH594" s="370"/>
      <c r="AI594" s="238"/>
      <c r="AJ594" s="370"/>
      <c r="AK594" s="238"/>
      <c r="AL594" s="370"/>
      <c r="AM594" s="238"/>
      <c r="AN594" s="370"/>
      <c r="AO594" s="238"/>
      <c r="AP594" s="370"/>
      <c r="AQ594" s="238"/>
      <c r="AR594" s="370"/>
      <c r="AS594" s="238"/>
      <c r="AT594" s="370"/>
      <c r="AU594" s="238"/>
      <c r="AV594" s="370"/>
      <c r="AW594" s="238"/>
      <c r="AX594" s="370"/>
      <c r="AY594" s="238"/>
      <c r="AZ594" s="370"/>
      <c r="BA594" s="238"/>
      <c r="BB594" s="370"/>
      <c r="BC594" s="238"/>
      <c r="BD594" s="370"/>
      <c r="BE594" s="238"/>
      <c r="BF594" s="370"/>
      <c r="BG594" s="238"/>
      <c r="BH594" s="370"/>
      <c r="BI594" s="238"/>
      <c r="BJ594" s="370"/>
      <c r="BK594" s="238"/>
      <c r="BL594" s="370"/>
      <c r="BM594" s="238"/>
      <c r="BN594" s="370"/>
      <c r="BO594" s="238"/>
      <c r="BP594" s="370"/>
      <c r="BQ594" s="238"/>
      <c r="BR594" s="370"/>
      <c r="BS594" s="238"/>
      <c r="BT594" s="370"/>
      <c r="BU594" s="238"/>
      <c r="BV594" s="370"/>
      <c r="BW594" s="238"/>
      <c r="BX594" s="370"/>
      <c r="BY594" s="238"/>
      <c r="BZ594" s="370"/>
      <c r="CA594" s="238"/>
      <c r="CB594" s="370"/>
      <c r="CC594" s="238"/>
      <c r="CD594" s="370"/>
      <c r="CE594" s="238"/>
      <c r="CF594" s="370"/>
      <c r="CG594" s="238"/>
      <c r="CH594" s="370"/>
      <c r="CI594" s="238"/>
      <c r="CJ594" s="370"/>
      <c r="CK594" s="238"/>
      <c r="CL594" s="370"/>
      <c r="CM594" s="238"/>
      <c r="CN594" s="370"/>
      <c r="CO594" s="238"/>
      <c r="CP594" s="370"/>
      <c r="CQ594" s="238"/>
      <c r="CR594" s="370"/>
      <c r="CS594" s="238"/>
      <c r="CT594" s="370"/>
      <c r="CU594" s="238"/>
      <c r="CV594" s="370"/>
      <c r="CW594" s="238"/>
      <c r="CX594" s="370"/>
      <c r="CY594" s="238"/>
      <c r="CZ594" s="370"/>
      <c r="DA594" s="238"/>
      <c r="DB594" s="370"/>
      <c r="DC594" s="238"/>
      <c r="DD594" s="370"/>
      <c r="DE594" s="238"/>
      <c r="DF594" s="370"/>
      <c r="DG594" s="238"/>
      <c r="DH594" s="370"/>
      <c r="DI594" s="238"/>
      <c r="DJ594" s="370"/>
      <c r="DK594" s="238"/>
      <c r="DL594" s="370"/>
      <c r="DM594" s="238"/>
      <c r="DN594" s="370"/>
      <c r="DO594" s="238"/>
      <c r="DP594" s="370"/>
      <c r="DQ594" s="238"/>
      <c r="DR594" s="370"/>
      <c r="DS594" s="238"/>
      <c r="DT594" s="370"/>
      <c r="DU594" s="238"/>
      <c r="DV594" s="370"/>
      <c r="DW594" s="238"/>
      <c r="DX594" s="370"/>
      <c r="DY594" s="238"/>
      <c r="DZ594" s="370"/>
      <c r="EA594" s="238"/>
      <c r="EB594" s="370"/>
      <c r="EC594" s="238"/>
      <c r="ED594" s="370"/>
      <c r="EE594" s="238"/>
      <c r="EF594" s="370"/>
      <c r="EG594" s="238"/>
      <c r="EH594" s="370"/>
      <c r="EI594" s="238"/>
      <c r="EJ594" s="370"/>
      <c r="EK594" s="238"/>
      <c r="EL594" s="370"/>
      <c r="EM594" s="238"/>
      <c r="EN594" s="370"/>
      <c r="EO594" s="238"/>
      <c r="EP594" s="370"/>
      <c r="EQ594" s="238"/>
      <c r="ER594" s="370"/>
      <c r="ES594" s="238"/>
      <c r="ET594" s="370"/>
      <c r="EU594" s="238"/>
      <c r="EV594" s="370"/>
      <c r="EW594" s="238"/>
      <c r="EX594" s="370"/>
      <c r="EY594" s="238"/>
      <c r="EZ594" s="370"/>
      <c r="FA594" s="238"/>
      <c r="FB594" s="370"/>
      <c r="FC594" s="238"/>
      <c r="FD594" s="370"/>
      <c r="FE594" s="238"/>
      <c r="FF594" s="370"/>
      <c r="FG594" s="238"/>
      <c r="FH594" s="370"/>
      <c r="FI594" s="238"/>
      <c r="FJ594" s="370"/>
      <c r="FK594" s="238"/>
      <c r="FL594" s="370"/>
      <c r="FM594" s="238"/>
      <c r="FN594" s="370"/>
      <c r="FO594" s="238"/>
      <c r="FP594" s="370"/>
      <c r="FQ594" s="238"/>
      <c r="FR594" s="370"/>
      <c r="FS594" s="238"/>
      <c r="FT594" s="370"/>
      <c r="FU594" s="238"/>
      <c r="FV594" s="370"/>
      <c r="FW594" s="238"/>
      <c r="FX594" s="370"/>
      <c r="FY594" s="238"/>
      <c r="FZ594" s="370"/>
      <c r="GA594" s="238"/>
      <c r="GB594" s="370"/>
      <c r="GC594" s="238"/>
      <c r="GD594" s="370"/>
      <c r="GE594" s="238"/>
      <c r="GF594" s="370"/>
      <c r="GG594" s="238"/>
      <c r="GH594" s="370"/>
      <c r="GI594" s="238"/>
      <c r="GJ594" s="370"/>
      <c r="GK594" s="238"/>
      <c r="GL594" s="370"/>
      <c r="GM594" s="238"/>
      <c r="GN594" s="370"/>
      <c r="GO594" s="238"/>
      <c r="GP594" s="370"/>
      <c r="GQ594" s="238"/>
      <c r="GR594" s="370"/>
      <c r="GS594" s="238"/>
      <c r="GT594" s="370"/>
      <c r="GU594" s="238"/>
      <c r="GV594" s="370"/>
      <c r="GW594" s="238"/>
      <c r="GX594" s="370"/>
      <c r="GY594" s="238"/>
      <c r="GZ594" s="370"/>
      <c r="HA594" s="238"/>
      <c r="HB594" s="370"/>
      <c r="HC594" s="238"/>
      <c r="HD594" s="370"/>
      <c r="HE594" s="238"/>
      <c r="HF594" s="370"/>
      <c r="HG594" s="238"/>
      <c r="HH594" s="370"/>
      <c r="HI594" s="238"/>
      <c r="HJ594" s="370"/>
      <c r="HK594" s="238"/>
      <c r="HL594" s="370"/>
      <c r="HM594" s="238"/>
      <c r="HN594" s="370"/>
      <c r="HO594" s="238"/>
      <c r="HP594" s="370"/>
      <c r="HQ594" s="238"/>
      <c r="HR594" s="370"/>
      <c r="HS594" s="238"/>
      <c r="HT594" s="370"/>
      <c r="HU594" s="238"/>
      <c r="HV594" s="370"/>
      <c r="HW594" s="238"/>
      <c r="HX594" s="370"/>
      <c r="HY594" s="238"/>
      <c r="HZ594" s="370"/>
      <c r="IA594" s="238"/>
      <c r="IB594" s="370"/>
      <c r="IC594" s="238"/>
      <c r="ID594" s="370"/>
      <c r="IE594" s="238"/>
      <c r="IF594" s="370"/>
      <c r="IG594" s="238"/>
      <c r="IH594" s="370"/>
      <c r="II594" s="238"/>
      <c r="IJ594" s="370"/>
      <c r="IK594" s="238"/>
      <c r="IL594" s="370"/>
      <c r="IM594" s="238"/>
      <c r="IN594" s="370"/>
      <c r="IO594" s="238"/>
      <c r="IP594" s="370"/>
      <c r="IQ594" s="238"/>
      <c r="IR594" s="370"/>
      <c r="IS594" s="238"/>
      <c r="IT594" s="370"/>
      <c r="IU594" s="238"/>
      <c r="IV594" s="370"/>
    </row>
    <row r="595" spans="1:256" s="7" customFormat="1" ht="15.75" customHeight="1">
      <c r="A595" s="56">
        <f t="shared" si="87"/>
        <v>461</v>
      </c>
      <c r="B595" s="695" t="s">
        <v>1163</v>
      </c>
      <c r="C595" s="52"/>
      <c r="D595" s="52"/>
      <c r="E595" s="52"/>
      <c r="F595" s="52"/>
      <c r="G595" s="52"/>
      <c r="H595" s="52"/>
      <c r="I595" s="52"/>
      <c r="J595" s="804">
        <v>3</v>
      </c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9"/>
      <c r="Z595" s="8"/>
      <c r="AA595" s="8"/>
      <c r="AB595" s="8"/>
      <c r="AC595" s="28"/>
      <c r="AE595" s="28"/>
    </row>
    <row r="596" spans="1:256" s="7" customFormat="1" ht="15.75" customHeight="1">
      <c r="A596" s="56">
        <f t="shared" si="87"/>
        <v>462</v>
      </c>
      <c r="B596" s="695" t="s">
        <v>1164</v>
      </c>
      <c r="C596" s="52"/>
      <c r="D596" s="52"/>
      <c r="E596" s="52"/>
      <c r="F596" s="52"/>
      <c r="G596" s="52"/>
      <c r="H596" s="52"/>
      <c r="I596" s="52"/>
      <c r="J596" s="804">
        <v>2</v>
      </c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9"/>
      <c r="Z596" s="8"/>
      <c r="AA596" s="8"/>
      <c r="AB596" s="8"/>
      <c r="AC596" s="28"/>
      <c r="AE596" s="28"/>
    </row>
    <row r="597" spans="1:256" s="7" customFormat="1" ht="15.75" customHeight="1">
      <c r="A597" s="56">
        <f t="shared" si="87"/>
        <v>463</v>
      </c>
      <c r="B597" s="695" t="s">
        <v>1165</v>
      </c>
      <c r="C597" s="52"/>
      <c r="D597" s="52"/>
      <c r="E597" s="52"/>
      <c r="F597" s="52"/>
      <c r="G597" s="52"/>
      <c r="H597" s="52"/>
      <c r="I597" s="52"/>
      <c r="J597" s="804">
        <v>4</v>
      </c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9"/>
      <c r="Z597" s="8"/>
      <c r="AA597" s="8"/>
      <c r="AB597" s="8"/>
      <c r="AC597" s="28"/>
      <c r="AE597" s="28"/>
    </row>
    <row r="598" spans="1:256" s="7" customFormat="1" ht="15.75" customHeight="1">
      <c r="A598" s="56">
        <f t="shared" si="87"/>
        <v>464</v>
      </c>
      <c r="B598" s="695" t="s">
        <v>1166</v>
      </c>
      <c r="C598" s="52"/>
      <c r="D598" s="52"/>
      <c r="E598" s="52"/>
      <c r="F598" s="52"/>
      <c r="G598" s="52"/>
      <c r="H598" s="52"/>
      <c r="I598" s="52"/>
      <c r="J598" s="804">
        <v>2</v>
      </c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9"/>
      <c r="Z598" s="8"/>
      <c r="AA598" s="8"/>
      <c r="AB598" s="8"/>
      <c r="AC598" s="28"/>
      <c r="AE598" s="28"/>
    </row>
    <row r="599" spans="1:256" s="7" customFormat="1" ht="15.75" customHeight="1">
      <c r="A599" s="56">
        <f t="shared" si="87"/>
        <v>465</v>
      </c>
      <c r="B599" s="695" t="s">
        <v>1167</v>
      </c>
      <c r="C599" s="52"/>
      <c r="D599" s="52"/>
      <c r="E599" s="52"/>
      <c r="F599" s="52"/>
      <c r="G599" s="52"/>
      <c r="H599" s="52"/>
      <c r="I599" s="52"/>
      <c r="J599" s="804">
        <v>6</v>
      </c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9"/>
      <c r="Z599" s="8"/>
      <c r="AA599" s="8"/>
      <c r="AB599" s="8"/>
      <c r="AC599" s="28"/>
      <c r="AE599" s="28"/>
    </row>
    <row r="600" spans="1:256" s="7" customFormat="1" ht="15.75" customHeight="1">
      <c r="A600" s="56">
        <f t="shared" si="87"/>
        <v>466</v>
      </c>
      <c r="B600" s="695" t="s">
        <v>1168</v>
      </c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804">
        <v>685</v>
      </c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9"/>
      <c r="Z600" s="8"/>
      <c r="AA600" s="8"/>
      <c r="AB600" s="8"/>
      <c r="AC600" s="28"/>
      <c r="AE600" s="28"/>
    </row>
    <row r="601" spans="1:256" s="7" customFormat="1" ht="15.75" customHeight="1">
      <c r="A601" s="56">
        <f t="shared" si="87"/>
        <v>467</v>
      </c>
      <c r="B601" s="695" t="s">
        <v>1169</v>
      </c>
      <c r="C601" s="52"/>
      <c r="D601" s="52"/>
      <c r="E601" s="52"/>
      <c r="F601" s="52"/>
      <c r="G601" s="52"/>
      <c r="H601" s="52"/>
      <c r="I601" s="52"/>
      <c r="J601" s="52"/>
      <c r="K601" s="52"/>
      <c r="L601" s="805">
        <v>705</v>
      </c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9"/>
      <c r="Z601" s="8"/>
      <c r="AA601" s="8"/>
      <c r="AB601" s="8"/>
      <c r="AC601" s="28"/>
      <c r="AE601" s="28"/>
    </row>
    <row r="602" spans="1:256" s="7" customFormat="1" ht="15.75" customHeight="1">
      <c r="A602" s="56">
        <f t="shared" si="87"/>
        <v>468</v>
      </c>
      <c r="B602" s="695" t="s">
        <v>1170</v>
      </c>
      <c r="C602" s="52"/>
      <c r="D602" s="52"/>
      <c r="E602" s="52"/>
      <c r="F602" s="52"/>
      <c r="G602" s="52"/>
      <c r="H602" s="52"/>
      <c r="I602" s="52"/>
      <c r="J602" s="52"/>
      <c r="K602" s="52"/>
      <c r="L602" s="805">
        <v>431</v>
      </c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9"/>
      <c r="Z602" s="8"/>
      <c r="AA602" s="8"/>
      <c r="AB602" s="8"/>
      <c r="AC602" s="28"/>
      <c r="AE602" s="28"/>
    </row>
    <row r="603" spans="1:256" s="7" customFormat="1" ht="15.75" customHeight="1">
      <c r="A603" s="56">
        <f t="shared" si="87"/>
        <v>469</v>
      </c>
      <c r="B603" s="703" t="s">
        <v>1171</v>
      </c>
      <c r="C603" s="52"/>
      <c r="D603" s="52"/>
      <c r="E603" s="52"/>
      <c r="F603" s="52"/>
      <c r="G603" s="52"/>
      <c r="H603" s="52"/>
      <c r="I603" s="52"/>
      <c r="J603" s="52"/>
      <c r="K603" s="52"/>
      <c r="L603" s="805">
        <v>221</v>
      </c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9"/>
      <c r="Z603" s="8"/>
      <c r="AA603" s="8"/>
      <c r="AB603" s="8"/>
      <c r="AC603" s="28"/>
      <c r="AE603" s="28"/>
    </row>
    <row r="604" spans="1:256" s="7" customFormat="1" ht="15.75" customHeight="1">
      <c r="A604" s="56">
        <f t="shared" si="87"/>
        <v>470</v>
      </c>
      <c r="B604" s="703" t="s">
        <v>1172</v>
      </c>
      <c r="C604" s="52"/>
      <c r="D604" s="52"/>
      <c r="E604" s="52"/>
      <c r="F604" s="52"/>
      <c r="G604" s="52"/>
      <c r="H604" s="52"/>
      <c r="I604" s="52"/>
      <c r="J604" s="52"/>
      <c r="K604" s="52"/>
      <c r="L604" s="805">
        <v>219</v>
      </c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9"/>
      <c r="Z604" s="8"/>
      <c r="AA604" s="8"/>
      <c r="AB604" s="8"/>
      <c r="AC604" s="28"/>
      <c r="AE604" s="28"/>
    </row>
    <row r="605" spans="1:256" s="7" customFormat="1" ht="15.75" customHeight="1">
      <c r="A605" s="56">
        <f t="shared" si="87"/>
        <v>471</v>
      </c>
      <c r="B605" s="703" t="s">
        <v>1173</v>
      </c>
      <c r="C605" s="52"/>
      <c r="D605" s="52"/>
      <c r="E605" s="52"/>
      <c r="F605" s="52"/>
      <c r="G605" s="52"/>
      <c r="H605" s="52"/>
      <c r="I605" s="52"/>
      <c r="J605" s="52"/>
      <c r="K605" s="52"/>
      <c r="L605" s="806">
        <v>219</v>
      </c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9"/>
      <c r="Z605" s="8"/>
      <c r="AA605" s="8"/>
      <c r="AB605" s="8"/>
      <c r="AC605" s="28"/>
      <c r="AE605" s="28"/>
    </row>
    <row r="606" spans="1:256" s="7" customFormat="1" ht="15.75" hidden="1" customHeight="1">
      <c r="A606" s="1475" t="s">
        <v>518</v>
      </c>
      <c r="B606" s="1475"/>
      <c r="C606" s="52">
        <f>SUM(C586:C605)</f>
        <v>0</v>
      </c>
      <c r="D606" s="52">
        <f t="shared" ref="D606:X606" si="88">SUM(D586:D605)</f>
        <v>0</v>
      </c>
      <c r="E606" s="52">
        <f t="shared" si="88"/>
        <v>0</v>
      </c>
      <c r="F606" s="52">
        <f t="shared" si="88"/>
        <v>0</v>
      </c>
      <c r="G606" s="52">
        <f t="shared" si="88"/>
        <v>0</v>
      </c>
      <c r="H606" s="52">
        <f t="shared" si="88"/>
        <v>0</v>
      </c>
      <c r="I606" s="52">
        <f t="shared" si="88"/>
        <v>0</v>
      </c>
      <c r="J606" s="52">
        <f t="shared" si="88"/>
        <v>67</v>
      </c>
      <c r="K606" s="52">
        <f t="shared" si="88"/>
        <v>0</v>
      </c>
      <c r="L606" s="52">
        <f t="shared" si="88"/>
        <v>1795</v>
      </c>
      <c r="M606" s="52">
        <f t="shared" si="88"/>
        <v>0</v>
      </c>
      <c r="N606" s="52">
        <f t="shared" si="88"/>
        <v>685</v>
      </c>
      <c r="O606" s="52">
        <f t="shared" si="88"/>
        <v>0</v>
      </c>
      <c r="P606" s="52">
        <f t="shared" si="88"/>
        <v>0</v>
      </c>
      <c r="Q606" s="52">
        <f t="shared" si="88"/>
        <v>0</v>
      </c>
      <c r="R606" s="52">
        <f t="shared" si="88"/>
        <v>0</v>
      </c>
      <c r="S606" s="52">
        <f t="shared" si="88"/>
        <v>0</v>
      </c>
      <c r="T606" s="52">
        <f t="shared" si="88"/>
        <v>0</v>
      </c>
      <c r="U606" s="52">
        <f t="shared" si="88"/>
        <v>0</v>
      </c>
      <c r="V606" s="52">
        <f t="shared" si="88"/>
        <v>0</v>
      </c>
      <c r="W606" s="52">
        <f t="shared" si="88"/>
        <v>0</v>
      </c>
      <c r="X606" s="52">
        <f t="shared" si="88"/>
        <v>0</v>
      </c>
      <c r="Y606" s="9"/>
      <c r="Z606" s="8"/>
      <c r="AA606" s="8"/>
      <c r="AB606" s="8"/>
      <c r="AC606" s="28"/>
      <c r="AE606" s="28"/>
    </row>
    <row r="607" spans="1:256" s="7" customFormat="1" ht="16.5" customHeight="1">
      <c r="A607" s="1626" t="s">
        <v>1174</v>
      </c>
      <c r="B607" s="1626"/>
      <c r="C607" s="1614"/>
      <c r="D607" s="1452"/>
      <c r="E607" s="1516"/>
      <c r="F607" s="1516"/>
      <c r="G607" s="1516"/>
      <c r="H607" s="1516"/>
      <c r="I607" s="1516"/>
      <c r="J607" s="1516"/>
      <c r="K607" s="1516"/>
      <c r="L607" s="1516"/>
      <c r="M607" s="1516"/>
      <c r="N607" s="1516"/>
      <c r="O607" s="1516"/>
      <c r="P607" s="1516"/>
      <c r="Q607" s="1516"/>
      <c r="R607" s="1516"/>
      <c r="S607" s="1516"/>
      <c r="T607" s="1516"/>
      <c r="U607" s="1516"/>
      <c r="V607" s="1516"/>
      <c r="W607" s="1516"/>
      <c r="X607" s="1516"/>
      <c r="Y607" s="9"/>
      <c r="Z607" s="8"/>
      <c r="AA607" s="8"/>
      <c r="AB607" s="8"/>
    </row>
    <row r="608" spans="1:256" s="7" customFormat="1" ht="16.5" customHeight="1">
      <c r="A608" s="55">
        <f>A605+1</f>
        <v>472</v>
      </c>
      <c r="B608" s="908" t="s">
        <v>1175</v>
      </c>
      <c r="C608" s="127"/>
      <c r="D608" s="285"/>
      <c r="E608" s="52"/>
      <c r="F608" s="52"/>
      <c r="G608" s="52"/>
      <c r="H608" s="52"/>
      <c r="I608" s="52"/>
      <c r="J608" s="52"/>
      <c r="K608" s="52"/>
      <c r="L608" s="52">
        <v>705</v>
      </c>
      <c r="M608" s="52" t="s">
        <v>1176</v>
      </c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9"/>
      <c r="Z608" s="8"/>
      <c r="AA608" s="8"/>
      <c r="AB608" s="8"/>
    </row>
    <row r="609" spans="1:29" s="7" customFormat="1" ht="16.5" customHeight="1">
      <c r="A609" s="690">
        <f>A608+1</f>
        <v>473</v>
      </c>
      <c r="B609" s="908" t="s">
        <v>1177</v>
      </c>
      <c r="C609" s="127"/>
      <c r="D609" s="285"/>
      <c r="E609" s="52"/>
      <c r="F609" s="52"/>
      <c r="G609" s="52"/>
      <c r="H609" s="52"/>
      <c r="I609" s="52"/>
      <c r="J609" s="52"/>
      <c r="K609" s="52"/>
      <c r="L609" s="52">
        <v>643</v>
      </c>
      <c r="M609" s="52" t="s">
        <v>1176</v>
      </c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9"/>
      <c r="Z609" s="8"/>
      <c r="AA609" s="8"/>
      <c r="AB609" s="8"/>
    </row>
    <row r="610" spans="1:29" s="7" customFormat="1" ht="16.5" customHeight="1">
      <c r="A610" s="690">
        <f>A609+1</f>
        <v>474</v>
      </c>
      <c r="B610" s="908" t="s">
        <v>1178</v>
      </c>
      <c r="C610" s="127"/>
      <c r="D610" s="285"/>
      <c r="E610" s="52"/>
      <c r="F610" s="52"/>
      <c r="G610" s="52"/>
      <c r="H610" s="52"/>
      <c r="I610" s="52"/>
      <c r="J610" s="52"/>
      <c r="K610" s="52"/>
      <c r="L610" s="52">
        <v>839</v>
      </c>
      <c r="M610" s="52" t="s">
        <v>1176</v>
      </c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9"/>
      <c r="Z610" s="8"/>
      <c r="AA610" s="8"/>
      <c r="AB610" s="8"/>
    </row>
    <row r="611" spans="1:29" s="7" customFormat="1" ht="16.5" hidden="1" customHeight="1">
      <c r="A611" s="1552" t="s">
        <v>518</v>
      </c>
      <c r="B611" s="1552"/>
      <c r="C611" s="127"/>
      <c r="D611" s="284">
        <v>0</v>
      </c>
      <c r="E611" s="52">
        <f t="shared" ref="E611:X611" si="89">SUM(E608:E610)</f>
        <v>0</v>
      </c>
      <c r="F611" s="52">
        <v>0</v>
      </c>
      <c r="G611" s="52">
        <v>0</v>
      </c>
      <c r="H611" s="52">
        <v>0</v>
      </c>
      <c r="I611" s="52">
        <v>0</v>
      </c>
      <c r="J611" s="52">
        <f t="shared" si="89"/>
        <v>0</v>
      </c>
      <c r="K611" s="52">
        <f t="shared" si="89"/>
        <v>0</v>
      </c>
      <c r="L611" s="52">
        <f t="shared" si="89"/>
        <v>2187</v>
      </c>
      <c r="M611" s="52"/>
      <c r="N611" s="52">
        <f t="shared" si="89"/>
        <v>0</v>
      </c>
      <c r="O611" s="52">
        <f t="shared" si="89"/>
        <v>0</v>
      </c>
      <c r="P611" s="52">
        <f t="shared" si="89"/>
        <v>0</v>
      </c>
      <c r="Q611" s="52">
        <f t="shared" si="89"/>
        <v>0</v>
      </c>
      <c r="R611" s="52">
        <f t="shared" si="89"/>
        <v>0</v>
      </c>
      <c r="S611" s="52">
        <f t="shared" si="89"/>
        <v>0</v>
      </c>
      <c r="T611" s="52">
        <f t="shared" si="89"/>
        <v>0</v>
      </c>
      <c r="U611" s="52">
        <f t="shared" si="89"/>
        <v>0</v>
      </c>
      <c r="V611" s="52">
        <f t="shared" si="89"/>
        <v>0</v>
      </c>
      <c r="W611" s="52">
        <f t="shared" si="89"/>
        <v>0</v>
      </c>
      <c r="X611" s="52">
        <f t="shared" si="89"/>
        <v>0</v>
      </c>
      <c r="Y611" s="9"/>
      <c r="Z611" s="8"/>
      <c r="AA611" s="8"/>
      <c r="AB611" s="8"/>
    </row>
    <row r="612" spans="1:29" s="7" customFormat="1" ht="18" hidden="1" customHeight="1">
      <c r="A612" s="1479" t="s">
        <v>548</v>
      </c>
      <c r="B612" s="1479"/>
      <c r="C612" s="61">
        <f t="shared" ref="C612:X612" si="90">C584</f>
        <v>17499509.740000002</v>
      </c>
      <c r="D612" s="61">
        <f t="shared" si="90"/>
        <v>0</v>
      </c>
      <c r="E612" s="61">
        <f t="shared" si="90"/>
        <v>0</v>
      </c>
      <c r="F612" s="61">
        <f t="shared" si="90"/>
        <v>0</v>
      </c>
      <c r="G612" s="61">
        <f t="shared" si="90"/>
        <v>0</v>
      </c>
      <c r="H612" s="61">
        <f t="shared" si="90"/>
        <v>0</v>
      </c>
      <c r="I612" s="61">
        <f t="shared" si="90"/>
        <v>0</v>
      </c>
      <c r="J612" s="61">
        <f t="shared" si="90"/>
        <v>0</v>
      </c>
      <c r="K612" s="61">
        <f t="shared" si="90"/>
        <v>0</v>
      </c>
      <c r="L612" s="61">
        <f t="shared" si="90"/>
        <v>0</v>
      </c>
      <c r="M612" s="61">
        <f t="shared" si="90"/>
        <v>0</v>
      </c>
      <c r="N612" s="61">
        <f t="shared" si="90"/>
        <v>0</v>
      </c>
      <c r="O612" s="61">
        <f t="shared" si="90"/>
        <v>0</v>
      </c>
      <c r="P612" s="61">
        <f t="shared" si="90"/>
        <v>0</v>
      </c>
      <c r="Q612" s="61">
        <f t="shared" si="90"/>
        <v>17499509.740000002</v>
      </c>
      <c r="R612" s="61">
        <f t="shared" si="90"/>
        <v>0</v>
      </c>
      <c r="S612" s="61">
        <f t="shared" si="90"/>
        <v>0</v>
      </c>
      <c r="T612" s="61">
        <f t="shared" si="90"/>
        <v>0</v>
      </c>
      <c r="U612" s="61">
        <f t="shared" si="90"/>
        <v>0</v>
      </c>
      <c r="V612" s="61">
        <f t="shared" si="90"/>
        <v>0</v>
      </c>
      <c r="W612" s="61">
        <f t="shared" si="90"/>
        <v>0</v>
      </c>
      <c r="X612" s="61">
        <f t="shared" si="90"/>
        <v>0</v>
      </c>
      <c r="Y612" s="9"/>
      <c r="Z612" s="8"/>
      <c r="AA612" s="8"/>
      <c r="AB612" s="8"/>
      <c r="AC612" s="28"/>
    </row>
    <row r="613" spans="1:29" s="7" customFormat="1" ht="18" customHeight="1">
      <c r="A613" s="1473" t="s">
        <v>549</v>
      </c>
      <c r="B613" s="1473"/>
      <c r="C613" s="1591"/>
      <c r="D613" s="1591"/>
      <c r="E613" s="1473"/>
      <c r="F613" s="1473"/>
      <c r="G613" s="1473"/>
      <c r="H613" s="1473"/>
      <c r="I613" s="1473"/>
      <c r="J613" s="1473"/>
      <c r="K613" s="1473"/>
      <c r="L613" s="1473"/>
      <c r="M613" s="1473"/>
      <c r="N613" s="1473"/>
      <c r="O613" s="1473"/>
      <c r="P613" s="1473"/>
      <c r="Q613" s="1473"/>
      <c r="R613" s="1473"/>
      <c r="S613" s="1473"/>
      <c r="T613" s="1473"/>
      <c r="U613" s="1473"/>
      <c r="V613" s="1473"/>
      <c r="W613" s="1473"/>
      <c r="X613" s="1473"/>
      <c r="Y613" s="9"/>
      <c r="Z613" s="8"/>
      <c r="AB613" s="8"/>
      <c r="AC613" s="28"/>
    </row>
    <row r="614" spans="1:29" s="7" customFormat="1" ht="17.25" hidden="1" customHeight="1">
      <c r="A614" s="1479" t="s">
        <v>550</v>
      </c>
      <c r="B614" s="1479"/>
      <c r="C614" s="1479"/>
      <c r="D614" s="1452"/>
      <c r="E614" s="1452"/>
      <c r="F614" s="1452"/>
      <c r="G614" s="1452"/>
      <c r="H614" s="1452"/>
      <c r="I614" s="1452"/>
      <c r="J614" s="1452"/>
      <c r="K614" s="1452"/>
      <c r="L614" s="1452"/>
      <c r="M614" s="1452"/>
      <c r="N614" s="1452"/>
      <c r="O614" s="1452"/>
      <c r="P614" s="1452"/>
      <c r="Q614" s="1452"/>
      <c r="R614" s="1452"/>
      <c r="S614" s="1452"/>
      <c r="T614" s="1452"/>
      <c r="U614" s="1452"/>
      <c r="V614" s="1452"/>
      <c r="W614" s="1452"/>
      <c r="X614" s="1452"/>
      <c r="Y614" s="9"/>
      <c r="Z614" s="8"/>
      <c r="AB614" s="8"/>
      <c r="AC614" s="28"/>
    </row>
    <row r="615" spans="1:29" s="7" customFormat="1" ht="17.25" hidden="1" customHeight="1">
      <c r="A615" s="55">
        <f>A610+1</f>
        <v>475</v>
      </c>
      <c r="B615" s="697" t="s">
        <v>771</v>
      </c>
      <c r="C615" s="52">
        <f>D615+K615+M615+O615+Q615+S615+U615+V615+W615+X615</f>
        <v>4974566.12</v>
      </c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>
        <v>4974566.12</v>
      </c>
      <c r="P615" s="52"/>
      <c r="Q615" s="52"/>
      <c r="R615" s="52"/>
      <c r="S615" s="52"/>
      <c r="T615" s="52"/>
      <c r="U615" s="52"/>
      <c r="V615" s="52"/>
      <c r="W615" s="51"/>
      <c r="X615" s="51"/>
      <c r="Y615" s="9"/>
      <c r="Z615" s="8"/>
      <c r="AB615" s="8"/>
      <c r="AC615" s="28"/>
    </row>
    <row r="616" spans="1:29" s="7" customFormat="1" ht="17.25" hidden="1" customHeight="1">
      <c r="A616" s="56">
        <f>A615+1</f>
        <v>476</v>
      </c>
      <c r="B616" s="697" t="s">
        <v>551</v>
      </c>
      <c r="C616" s="52">
        <f>D616+K616+M616+O616+Q616+S616+U616+V616+W616+X616</f>
        <v>5186070.5</v>
      </c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>
        <v>5186070.5</v>
      </c>
      <c r="P616" s="52"/>
      <c r="Q616" s="52"/>
      <c r="R616" s="52"/>
      <c r="S616" s="52"/>
      <c r="T616" s="52"/>
      <c r="U616" s="52"/>
      <c r="V616" s="52"/>
      <c r="W616" s="52"/>
      <c r="X616" s="52"/>
      <c r="Y616" s="9"/>
      <c r="Z616" s="8"/>
      <c r="AB616" s="8"/>
      <c r="AC616" s="28"/>
    </row>
    <row r="617" spans="1:29" s="7" customFormat="1" ht="17.25" hidden="1" customHeight="1">
      <c r="A617" s="1475" t="s">
        <v>518</v>
      </c>
      <c r="B617" s="1475"/>
      <c r="C617" s="51">
        <f>SUM(C615:C616)</f>
        <v>10160636.620000001</v>
      </c>
      <c r="D617" s="51">
        <f t="shared" ref="D617:X617" si="91">SUM(D615:D616)</f>
        <v>0</v>
      </c>
      <c r="E617" s="51">
        <f t="shared" si="91"/>
        <v>0</v>
      </c>
      <c r="F617" s="51">
        <f t="shared" si="91"/>
        <v>0</v>
      </c>
      <c r="G617" s="51">
        <f t="shared" si="91"/>
        <v>0</v>
      </c>
      <c r="H617" s="51">
        <f t="shared" si="91"/>
        <v>0</v>
      </c>
      <c r="I617" s="51">
        <f t="shared" si="91"/>
        <v>0</v>
      </c>
      <c r="J617" s="51">
        <f t="shared" si="91"/>
        <v>0</v>
      </c>
      <c r="K617" s="51">
        <f t="shared" si="91"/>
        <v>0</v>
      </c>
      <c r="L617" s="51">
        <f t="shared" si="91"/>
        <v>0</v>
      </c>
      <c r="M617" s="51">
        <f t="shared" si="91"/>
        <v>0</v>
      </c>
      <c r="N617" s="51">
        <f t="shared" si="91"/>
        <v>0</v>
      </c>
      <c r="O617" s="51">
        <f t="shared" si="91"/>
        <v>10160636.620000001</v>
      </c>
      <c r="P617" s="51">
        <f t="shared" si="91"/>
        <v>0</v>
      </c>
      <c r="Q617" s="51">
        <f t="shared" si="91"/>
        <v>0</v>
      </c>
      <c r="R617" s="51">
        <f t="shared" si="91"/>
        <v>0</v>
      </c>
      <c r="S617" s="51">
        <f t="shared" si="91"/>
        <v>0</v>
      </c>
      <c r="T617" s="51">
        <f t="shared" si="91"/>
        <v>0</v>
      </c>
      <c r="U617" s="51">
        <f t="shared" si="91"/>
        <v>0</v>
      </c>
      <c r="V617" s="51">
        <f t="shared" si="91"/>
        <v>0</v>
      </c>
      <c r="W617" s="51">
        <f t="shared" si="91"/>
        <v>0</v>
      </c>
      <c r="X617" s="51">
        <f t="shared" si="91"/>
        <v>0</v>
      </c>
      <c r="Y617" s="9"/>
      <c r="Z617" s="8"/>
      <c r="AA617" s="8"/>
      <c r="AB617" s="8"/>
      <c r="AC617" s="28"/>
    </row>
    <row r="618" spans="1:29" s="7" customFormat="1" ht="17.25" customHeight="1">
      <c r="A618" s="1479" t="s">
        <v>1179</v>
      </c>
      <c r="B618" s="1479"/>
      <c r="C618" s="1537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384"/>
      <c r="Y618" s="9"/>
      <c r="Z618" s="8"/>
      <c r="AA618" s="8"/>
      <c r="AB618" s="8"/>
      <c r="AC618" s="28"/>
    </row>
    <row r="619" spans="1:29" customFormat="1" ht="28.5" customHeight="1">
      <c r="A619" s="55">
        <f>A616+1</f>
        <v>477</v>
      </c>
      <c r="B619" s="930" t="s">
        <v>1180</v>
      </c>
      <c r="C619" s="279"/>
      <c r="D619" s="375"/>
      <c r="E619" s="96">
        <v>0</v>
      </c>
      <c r="F619" s="96"/>
      <c r="G619" s="96"/>
      <c r="H619" s="96"/>
      <c r="I619" s="96"/>
      <c r="J619" s="96"/>
      <c r="K619" s="96"/>
      <c r="L619" s="807"/>
      <c r="M619" s="96"/>
      <c r="N619" s="96"/>
      <c r="O619" s="96"/>
      <c r="P619" s="96"/>
      <c r="Q619" s="96"/>
      <c r="R619" s="572"/>
      <c r="S619" s="96"/>
      <c r="T619" s="96"/>
      <c r="U619" s="96"/>
      <c r="V619" s="96"/>
      <c r="W619" s="96"/>
      <c r="X619" s="462"/>
    </row>
    <row r="620" spans="1:29" customFormat="1">
      <c r="A620" s="56">
        <f>A619+1</f>
        <v>478</v>
      </c>
      <c r="B620" s="931" t="s">
        <v>1181</v>
      </c>
      <c r="C620" s="279"/>
      <c r="D620" s="375"/>
      <c r="E620" s="96"/>
      <c r="F620" s="96"/>
      <c r="G620" s="96"/>
      <c r="H620" s="96"/>
      <c r="I620" s="96"/>
      <c r="J620" s="96"/>
      <c r="K620" s="96"/>
      <c r="L620" s="807"/>
      <c r="M620" s="96"/>
      <c r="N620" s="96"/>
      <c r="O620" s="96"/>
      <c r="P620" s="96">
        <v>0</v>
      </c>
      <c r="Q620" s="96"/>
      <c r="R620" s="808"/>
      <c r="S620" s="96"/>
      <c r="T620" s="96"/>
      <c r="U620" s="96"/>
      <c r="V620" s="96"/>
      <c r="W620" s="96"/>
      <c r="X620" s="462"/>
    </row>
    <row r="621" spans="1:29" customFormat="1">
      <c r="A621" s="56">
        <f>A620+1</f>
        <v>479</v>
      </c>
      <c r="B621" s="931" t="s">
        <v>1182</v>
      </c>
      <c r="C621" s="387"/>
      <c r="D621" s="375"/>
      <c r="E621" s="96"/>
      <c r="F621" s="96"/>
      <c r="G621" s="96"/>
      <c r="H621" s="96"/>
      <c r="I621" s="96"/>
      <c r="J621" s="96"/>
      <c r="K621" s="777"/>
      <c r="L621" s="807"/>
      <c r="M621" s="96"/>
      <c r="N621" s="96"/>
      <c r="O621" s="777"/>
      <c r="P621" s="96">
        <v>0</v>
      </c>
      <c r="Q621" s="96"/>
      <c r="R621" s="96"/>
      <c r="S621" s="96"/>
      <c r="T621" s="96"/>
      <c r="U621" s="96"/>
      <c r="V621" s="96"/>
      <c r="W621" s="809"/>
      <c r="X621" s="462"/>
    </row>
    <row r="622" spans="1:29" customFormat="1">
      <c r="A622" s="56">
        <f>A621+1</f>
        <v>480</v>
      </c>
      <c r="B622" s="931" t="s">
        <v>1183</v>
      </c>
      <c r="C622" s="387"/>
      <c r="D622" s="375"/>
      <c r="E622" s="96"/>
      <c r="F622" s="96"/>
      <c r="G622" s="96"/>
      <c r="H622" s="96"/>
      <c r="I622" s="96"/>
      <c r="J622" s="96"/>
      <c r="K622" s="96"/>
      <c r="L622" s="807"/>
      <c r="M622" s="96"/>
      <c r="N622" s="96"/>
      <c r="O622" s="96"/>
      <c r="P622" s="96">
        <v>0</v>
      </c>
      <c r="Q622" s="96"/>
      <c r="R622" s="96"/>
      <c r="S622" s="96"/>
      <c r="T622" s="96"/>
      <c r="U622" s="96"/>
      <c r="V622" s="96"/>
      <c r="W622" s="96"/>
      <c r="X622" s="462"/>
    </row>
    <row r="623" spans="1:29" customFormat="1" ht="25.5" hidden="1" customHeight="1">
      <c r="A623" s="1555" t="s">
        <v>518</v>
      </c>
      <c r="B623" s="1556"/>
      <c r="C623" s="379">
        <f>SUM(C619:C622)</f>
        <v>0</v>
      </c>
      <c r="D623" s="380"/>
      <c r="E623" s="810">
        <v>0</v>
      </c>
      <c r="F623" s="810"/>
      <c r="G623" s="810"/>
      <c r="H623" s="810"/>
      <c r="I623" s="810"/>
      <c r="J623" s="810"/>
      <c r="K623" s="811"/>
      <c r="L623" s="812"/>
      <c r="M623" s="810"/>
      <c r="N623" s="810"/>
      <c r="O623" s="811"/>
      <c r="P623" s="810">
        <v>0</v>
      </c>
      <c r="Q623" s="810"/>
      <c r="R623" s="810"/>
      <c r="S623" s="810"/>
      <c r="T623" s="810"/>
      <c r="U623" s="810"/>
      <c r="V623" s="810"/>
      <c r="W623" s="813"/>
      <c r="X623" s="462"/>
    </row>
    <row r="624" spans="1:29" s="7" customFormat="1" ht="17.25" hidden="1" customHeight="1">
      <c r="A624" s="1479" t="s">
        <v>552</v>
      </c>
      <c r="B624" s="1479"/>
      <c r="C624" s="61">
        <f>C617</f>
        <v>10160636.620000001</v>
      </c>
      <c r="D624" s="61">
        <f t="shared" ref="D624:X624" si="92">D617</f>
        <v>0</v>
      </c>
      <c r="E624" s="61">
        <f t="shared" si="92"/>
        <v>0</v>
      </c>
      <c r="F624" s="61">
        <f t="shared" si="92"/>
        <v>0</v>
      </c>
      <c r="G624" s="61">
        <f t="shared" si="92"/>
        <v>0</v>
      </c>
      <c r="H624" s="61">
        <f t="shared" si="92"/>
        <v>0</v>
      </c>
      <c r="I624" s="61">
        <f t="shared" si="92"/>
        <v>0</v>
      </c>
      <c r="J624" s="61">
        <f t="shared" si="92"/>
        <v>0</v>
      </c>
      <c r="K624" s="61">
        <f t="shared" si="92"/>
        <v>0</v>
      </c>
      <c r="L624" s="61">
        <f t="shared" si="92"/>
        <v>0</v>
      </c>
      <c r="M624" s="61">
        <f t="shared" si="92"/>
        <v>0</v>
      </c>
      <c r="N624" s="61">
        <f t="shared" si="92"/>
        <v>0</v>
      </c>
      <c r="O624" s="61">
        <f t="shared" si="92"/>
        <v>10160636.620000001</v>
      </c>
      <c r="P624" s="61">
        <f t="shared" si="92"/>
        <v>0</v>
      </c>
      <c r="Q624" s="61">
        <f t="shared" si="92"/>
        <v>0</v>
      </c>
      <c r="R624" s="61">
        <f t="shared" si="92"/>
        <v>0</v>
      </c>
      <c r="S624" s="61">
        <f t="shared" si="92"/>
        <v>0</v>
      </c>
      <c r="T624" s="61">
        <f t="shared" si="92"/>
        <v>0</v>
      </c>
      <c r="U624" s="61">
        <f t="shared" si="92"/>
        <v>0</v>
      </c>
      <c r="V624" s="61">
        <f t="shared" si="92"/>
        <v>0</v>
      </c>
      <c r="W624" s="61">
        <f t="shared" si="92"/>
        <v>0</v>
      </c>
      <c r="X624" s="61">
        <f t="shared" si="92"/>
        <v>0</v>
      </c>
      <c r="Y624" s="9"/>
      <c r="Z624" s="8"/>
      <c r="AA624" s="14"/>
      <c r="AB624" s="8"/>
      <c r="AC624" s="29"/>
    </row>
    <row r="625" spans="1:29" s="7" customFormat="1" ht="15" hidden="1" customHeight="1">
      <c r="A625" s="1487" t="s">
        <v>628</v>
      </c>
      <c r="B625" s="1487"/>
      <c r="C625" s="1487"/>
      <c r="D625" s="1487"/>
      <c r="E625" s="1487"/>
      <c r="F625" s="1487"/>
      <c r="G625" s="1487"/>
      <c r="H625" s="1487"/>
      <c r="I625" s="1487"/>
      <c r="J625" s="1487"/>
      <c r="K625" s="1487"/>
      <c r="L625" s="1487"/>
      <c r="M625" s="1487"/>
      <c r="N625" s="1487"/>
      <c r="O625" s="1487"/>
      <c r="P625" s="1487"/>
      <c r="Q625" s="1487"/>
      <c r="R625" s="1487"/>
      <c r="S625" s="1487"/>
      <c r="T625" s="1487"/>
      <c r="U625" s="1487"/>
      <c r="V625" s="1487"/>
      <c r="W625" s="1487"/>
      <c r="X625" s="1487"/>
      <c r="Y625" s="9"/>
      <c r="Z625" s="8"/>
      <c r="AA625" s="5"/>
      <c r="AB625" s="8"/>
      <c r="AC625" s="28"/>
    </row>
    <row r="626" spans="1:29" s="22" customFormat="1" ht="17.25" hidden="1" customHeight="1">
      <c r="A626" s="1479" t="s">
        <v>629</v>
      </c>
      <c r="B626" s="1479"/>
      <c r="C626" s="1479"/>
      <c r="D626" s="1452"/>
      <c r="E626" s="1452"/>
      <c r="F626" s="1452"/>
      <c r="G626" s="1452"/>
      <c r="H626" s="1452"/>
      <c r="I626" s="1452"/>
      <c r="J626" s="1452"/>
      <c r="K626" s="1452"/>
      <c r="L626" s="1452"/>
      <c r="M626" s="1452"/>
      <c r="N626" s="1452"/>
      <c r="O626" s="1452"/>
      <c r="P626" s="1452"/>
      <c r="Q626" s="1452"/>
      <c r="R626" s="1452"/>
      <c r="S626" s="1452"/>
      <c r="T626" s="1452"/>
      <c r="U626" s="1452"/>
      <c r="V626" s="1452"/>
      <c r="W626" s="1452"/>
      <c r="X626" s="1452"/>
      <c r="Y626" s="24"/>
      <c r="Z626" s="23"/>
      <c r="AA626" s="21"/>
      <c r="AB626" s="8"/>
      <c r="AC626" s="27"/>
    </row>
    <row r="627" spans="1:29" s="7" customFormat="1" ht="17.25" hidden="1" customHeight="1">
      <c r="A627" s="55">
        <f>A622+1</f>
        <v>481</v>
      </c>
      <c r="B627" s="695" t="s">
        <v>777</v>
      </c>
      <c r="C627" s="52">
        <f>D627+K627+M627+O627+Q627+S627+U627+V627+W627+X627</f>
        <v>5959849.6000000006</v>
      </c>
      <c r="D627" s="52">
        <f>SUM(E627:I627)</f>
        <v>5959849.6000000006</v>
      </c>
      <c r="E627" s="52">
        <f>783223.82+20390.4</f>
        <v>803614.22</v>
      </c>
      <c r="F627" s="52">
        <v>3811003.52</v>
      </c>
      <c r="G627" s="52">
        <v>654659.28</v>
      </c>
      <c r="H627" s="52">
        <v>690572.58</v>
      </c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1"/>
      <c r="W627" s="51"/>
      <c r="X627" s="51"/>
      <c r="Y627" s="9" t="s">
        <v>889</v>
      </c>
      <c r="Z627" s="8"/>
      <c r="AA627" s="5"/>
      <c r="AB627" s="8"/>
      <c r="AC627" s="28"/>
    </row>
    <row r="628" spans="1:29" s="7" customFormat="1" ht="12.75" hidden="1" customHeight="1">
      <c r="A628" s="56">
        <f t="shared" ref="A628:A682" si="93">A627+1</f>
        <v>482</v>
      </c>
      <c r="B628" s="932" t="s">
        <v>1184</v>
      </c>
      <c r="C628" s="344">
        <f>D628+K628+M628+O628+Q628+S628+U628+V628+W628+X628</f>
        <v>750000</v>
      </c>
      <c r="D628" s="284">
        <f>E628+F628+G628+H628+I628</f>
        <v>0</v>
      </c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>
        <v>13500</v>
      </c>
      <c r="Q628" s="52">
        <v>750000</v>
      </c>
      <c r="R628" s="52"/>
      <c r="S628" s="52"/>
      <c r="T628" s="52"/>
      <c r="U628" s="52"/>
      <c r="V628" s="51"/>
      <c r="W628" s="51"/>
      <c r="X628" s="51"/>
      <c r="Y628" s="9"/>
      <c r="Z628" s="8"/>
      <c r="AA628" s="5"/>
      <c r="AB628" s="5"/>
    </row>
    <row r="629" spans="1:29" s="7" customFormat="1" ht="17.25" hidden="1" customHeight="1">
      <c r="A629" s="56">
        <f t="shared" si="93"/>
        <v>483</v>
      </c>
      <c r="B629" s="695" t="s">
        <v>772</v>
      </c>
      <c r="C629" s="52">
        <f t="shared" ref="C629:C682" si="94">D629+K629+M629+O629+Q629+S629+U629+V629+W629+X629</f>
        <v>1614232.53</v>
      </c>
      <c r="D629" s="52">
        <f>SUM(E629:I629)</f>
        <v>1614232.53</v>
      </c>
      <c r="E629" s="52">
        <v>498397.78</v>
      </c>
      <c r="F629" s="52"/>
      <c r="G629" s="52">
        <v>551053.31000000006</v>
      </c>
      <c r="H629" s="52">
        <v>564781.43999999994</v>
      </c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1"/>
      <c r="W629" s="51"/>
      <c r="X629" s="51"/>
      <c r="Y629" s="9"/>
      <c r="Z629" s="8"/>
      <c r="AA629" s="5"/>
      <c r="AB629" s="8"/>
      <c r="AC629" s="28"/>
    </row>
    <row r="630" spans="1:29" s="7" customFormat="1" ht="12.75" hidden="1" customHeight="1">
      <c r="A630" s="56">
        <f t="shared" si="93"/>
        <v>484</v>
      </c>
      <c r="B630" s="932" t="s">
        <v>1185</v>
      </c>
      <c r="C630" s="344">
        <f t="shared" si="94"/>
        <v>275000</v>
      </c>
      <c r="D630" s="284">
        <f t="shared" ref="D630:D682" si="95">E630+F630+G630+H630+I630</f>
        <v>275000</v>
      </c>
      <c r="E630" s="52">
        <v>200000</v>
      </c>
      <c r="F630" s="52"/>
      <c r="G630" s="52"/>
      <c r="H630" s="52">
        <v>75000</v>
      </c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1"/>
      <c r="W630" s="51"/>
      <c r="X630" s="51"/>
      <c r="Y630" s="9"/>
      <c r="Z630" s="8"/>
      <c r="AA630" s="5"/>
      <c r="AB630" s="5"/>
    </row>
    <row r="631" spans="1:29" s="7" customFormat="1" ht="12.75" hidden="1" customHeight="1">
      <c r="A631" s="56">
        <f t="shared" si="93"/>
        <v>485</v>
      </c>
      <c r="B631" s="932" t="s">
        <v>1186</v>
      </c>
      <c r="C631" s="344">
        <f t="shared" si="94"/>
        <v>275000</v>
      </c>
      <c r="D631" s="284">
        <f t="shared" si="95"/>
        <v>275000</v>
      </c>
      <c r="E631" s="52">
        <v>200000</v>
      </c>
      <c r="F631" s="52"/>
      <c r="G631" s="52"/>
      <c r="H631" s="52">
        <v>75000</v>
      </c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1"/>
      <c r="W631" s="51"/>
      <c r="X631" s="51"/>
      <c r="Y631" s="9"/>
      <c r="Z631" s="8"/>
      <c r="AA631" s="5"/>
      <c r="AB631" s="5"/>
    </row>
    <row r="632" spans="1:29" s="7" customFormat="1" ht="12.75" hidden="1" customHeight="1">
      <c r="A632" s="56">
        <f t="shared" si="93"/>
        <v>486</v>
      </c>
      <c r="B632" s="933" t="s">
        <v>1187</v>
      </c>
      <c r="C632" s="344">
        <f t="shared" si="94"/>
        <v>225000</v>
      </c>
      <c r="D632" s="284">
        <f t="shared" si="95"/>
        <v>225000</v>
      </c>
      <c r="E632" s="52"/>
      <c r="F632" s="52">
        <v>75000</v>
      </c>
      <c r="G632" s="52">
        <v>75000</v>
      </c>
      <c r="H632" s="52">
        <v>75000</v>
      </c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1"/>
      <c r="W632" s="51"/>
      <c r="X632" s="51"/>
      <c r="Y632" s="9"/>
      <c r="Z632" s="8"/>
      <c r="AA632" s="5"/>
      <c r="AB632" s="5"/>
    </row>
    <row r="633" spans="1:29" s="7" customFormat="1" ht="12.75" hidden="1" customHeight="1">
      <c r="A633" s="56">
        <f t="shared" si="93"/>
        <v>487</v>
      </c>
      <c r="B633" s="932" t="s">
        <v>1188</v>
      </c>
      <c r="C633" s="344">
        <f t="shared" si="94"/>
        <v>2167264</v>
      </c>
      <c r="D633" s="284">
        <f t="shared" si="95"/>
        <v>250000</v>
      </c>
      <c r="E633" s="52">
        <v>250000</v>
      </c>
      <c r="F633" s="52"/>
      <c r="G633" s="52"/>
      <c r="H633" s="52"/>
      <c r="I633" s="52"/>
      <c r="J633" s="52"/>
      <c r="K633" s="52"/>
      <c r="L633" s="52">
        <v>977</v>
      </c>
      <c r="M633" s="52">
        <v>1917264</v>
      </c>
      <c r="N633" s="52"/>
      <c r="O633" s="52"/>
      <c r="P633" s="52"/>
      <c r="Q633" s="52"/>
      <c r="R633" s="52"/>
      <c r="S633" s="52"/>
      <c r="T633" s="52"/>
      <c r="U633" s="52"/>
      <c r="V633" s="51"/>
      <c r="W633" s="51"/>
      <c r="X633" s="51"/>
      <c r="Y633" s="9"/>
      <c r="Z633" s="8"/>
      <c r="AA633" s="5"/>
      <c r="AB633" s="5"/>
    </row>
    <row r="634" spans="1:29" s="7" customFormat="1" ht="12.75" hidden="1" customHeight="1">
      <c r="A634" s="56">
        <f t="shared" si="93"/>
        <v>488</v>
      </c>
      <c r="B634" s="932" t="s">
        <v>1189</v>
      </c>
      <c r="C634" s="344">
        <f t="shared" si="94"/>
        <v>600000</v>
      </c>
      <c r="D634" s="284">
        <f t="shared" si="95"/>
        <v>150000</v>
      </c>
      <c r="E634" s="52">
        <v>150000</v>
      </c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>
        <v>1194</v>
      </c>
      <c r="Q634" s="52">
        <v>450000</v>
      </c>
      <c r="R634" s="52"/>
      <c r="S634" s="52"/>
      <c r="T634" s="52"/>
      <c r="U634" s="52"/>
      <c r="V634" s="51"/>
      <c r="W634" s="51"/>
      <c r="X634" s="51"/>
      <c r="Y634" s="9"/>
      <c r="Z634" s="8"/>
      <c r="AA634" s="5"/>
      <c r="AB634" s="5"/>
    </row>
    <row r="635" spans="1:29" s="7" customFormat="1" ht="17.25" hidden="1" customHeight="1">
      <c r="A635" s="56">
        <f t="shared" si="93"/>
        <v>489</v>
      </c>
      <c r="B635" s="695" t="s">
        <v>773</v>
      </c>
      <c r="C635" s="52">
        <f>D635+K635+M635+O635+Q635+S635+U635+V635+W635+X635</f>
        <v>4237128.26</v>
      </c>
      <c r="D635" s="52">
        <f>SUM(E635:I635)</f>
        <v>4237128.26</v>
      </c>
      <c r="E635" s="52">
        <v>457052.33</v>
      </c>
      <c r="F635" s="52">
        <v>2825600.65</v>
      </c>
      <c r="G635" s="52">
        <v>479605.47</v>
      </c>
      <c r="H635" s="52">
        <v>474869.81</v>
      </c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1"/>
      <c r="W635" s="51"/>
      <c r="X635" s="51"/>
      <c r="Y635" s="9"/>
      <c r="Z635" s="8"/>
      <c r="AA635" s="5"/>
      <c r="AB635" s="8"/>
      <c r="AC635" s="28"/>
    </row>
    <row r="636" spans="1:29" s="7" customFormat="1" ht="17.25" hidden="1" customHeight="1">
      <c r="A636" s="56">
        <f t="shared" si="93"/>
        <v>490</v>
      </c>
      <c r="B636" s="695" t="s">
        <v>774</v>
      </c>
      <c r="C636" s="52">
        <f>D636+K636+M636+O636+Q636+S636+U636+V636+W636+X636</f>
        <v>5964432.7199999997</v>
      </c>
      <c r="D636" s="52">
        <f>SUM(E636:I636)</f>
        <v>5964432.7199999997</v>
      </c>
      <c r="E636" s="52">
        <f>503259.38+12963.48</f>
        <v>516222.86</v>
      </c>
      <c r="F636" s="52">
        <v>4225930.46</v>
      </c>
      <c r="G636" s="52">
        <v>445005.14</v>
      </c>
      <c r="H636" s="52">
        <v>458011.1</v>
      </c>
      <c r="I636" s="52">
        <v>319263.15999999997</v>
      </c>
      <c r="J636" s="52"/>
      <c r="K636" s="52"/>
      <c r="L636" s="52"/>
      <c r="M636" s="52"/>
      <c r="N636" s="52"/>
      <c r="O636" s="52"/>
      <c r="P636" s="52"/>
      <c r="Q636" s="65"/>
      <c r="R636" s="52"/>
      <c r="S636" s="52"/>
      <c r="T636" s="52"/>
      <c r="U636" s="52"/>
      <c r="V636" s="51"/>
      <c r="W636" s="51"/>
      <c r="X636" s="51"/>
      <c r="Y636" s="9" t="s">
        <v>889</v>
      </c>
      <c r="Z636" s="8"/>
      <c r="AA636" s="5"/>
      <c r="AB636" s="8"/>
      <c r="AC636" s="28"/>
    </row>
    <row r="637" spans="1:29" s="7" customFormat="1" ht="12.75" hidden="1" customHeight="1">
      <c r="A637" s="56">
        <f t="shared" si="93"/>
        <v>491</v>
      </c>
      <c r="B637" s="933" t="s">
        <v>1190</v>
      </c>
      <c r="C637" s="344">
        <f t="shared" si="94"/>
        <v>1040341</v>
      </c>
      <c r="D637" s="284">
        <f t="shared" si="95"/>
        <v>200000</v>
      </c>
      <c r="E637" s="52">
        <v>200000</v>
      </c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>
        <v>573</v>
      </c>
      <c r="Q637" s="52">
        <v>840341</v>
      </c>
      <c r="R637" s="52"/>
      <c r="S637" s="52"/>
      <c r="T637" s="52"/>
      <c r="U637" s="52"/>
      <c r="V637" s="51"/>
      <c r="W637" s="51"/>
      <c r="X637" s="51"/>
      <c r="Y637" s="9"/>
      <c r="Z637" s="8"/>
      <c r="AA637" s="5"/>
      <c r="AB637" s="5"/>
    </row>
    <row r="638" spans="1:29" s="7" customFormat="1" ht="12.75" hidden="1" customHeight="1">
      <c r="A638" s="261">
        <f t="shared" si="93"/>
        <v>492</v>
      </c>
      <c r="B638" s="933" t="s">
        <v>1191</v>
      </c>
      <c r="C638" s="344">
        <f t="shared" si="94"/>
        <v>1744018</v>
      </c>
      <c r="D638" s="284">
        <f t="shared" si="95"/>
        <v>0</v>
      </c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>
        <v>761.38</v>
      </c>
      <c r="Q638" s="52">
        <v>1744018</v>
      </c>
      <c r="R638" s="52"/>
      <c r="S638" s="52"/>
      <c r="T638" s="52"/>
      <c r="U638" s="52"/>
      <c r="V638" s="51"/>
      <c r="W638" s="51"/>
      <c r="X638" s="51"/>
      <c r="Y638" s="9"/>
      <c r="Z638" s="8"/>
      <c r="AA638" s="5"/>
      <c r="AB638" s="5"/>
    </row>
    <row r="639" spans="1:29" s="7" customFormat="1" ht="12.75" hidden="1" customHeight="1">
      <c r="A639" s="261">
        <f t="shared" si="93"/>
        <v>493</v>
      </c>
      <c r="B639" s="933" t="s">
        <v>1192</v>
      </c>
      <c r="C639" s="344">
        <f t="shared" si="94"/>
        <v>1759876</v>
      </c>
      <c r="D639" s="284">
        <f t="shared" si="95"/>
        <v>0</v>
      </c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>
        <v>732.4</v>
      </c>
      <c r="Q639" s="52">
        <v>1759876</v>
      </c>
      <c r="R639" s="52"/>
      <c r="S639" s="52"/>
      <c r="T639" s="52"/>
      <c r="U639" s="52"/>
      <c r="V639" s="51"/>
      <c r="W639" s="51"/>
      <c r="X639" s="51"/>
      <c r="Y639" s="9"/>
      <c r="Z639" s="8"/>
      <c r="AA639" s="5"/>
      <c r="AB639" s="5"/>
    </row>
    <row r="640" spans="1:29" s="7" customFormat="1" ht="12.75" hidden="1" customHeight="1">
      <c r="A640" s="261">
        <f t="shared" si="93"/>
        <v>494</v>
      </c>
      <c r="B640" s="933" t="s">
        <v>1193</v>
      </c>
      <c r="C640" s="344">
        <f t="shared" si="94"/>
        <v>750000</v>
      </c>
      <c r="D640" s="284">
        <f t="shared" si="95"/>
        <v>150000</v>
      </c>
      <c r="E640" s="52">
        <v>150000</v>
      </c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>
        <v>1401.06</v>
      </c>
      <c r="Q640" s="52">
        <v>600000</v>
      </c>
      <c r="R640" s="52"/>
      <c r="S640" s="52"/>
      <c r="T640" s="52"/>
      <c r="U640" s="52"/>
      <c r="V640" s="51"/>
      <c r="W640" s="51"/>
      <c r="X640" s="51"/>
      <c r="Y640" s="9"/>
      <c r="Z640" s="8"/>
      <c r="AA640" s="5"/>
      <c r="AB640" s="5"/>
    </row>
    <row r="641" spans="1:28" s="7" customFormat="1" ht="12.75" hidden="1" customHeight="1">
      <c r="A641" s="261">
        <f t="shared" si="93"/>
        <v>495</v>
      </c>
      <c r="B641" s="933" t="s">
        <v>1194</v>
      </c>
      <c r="C641" s="344">
        <f t="shared" si="94"/>
        <v>1759876</v>
      </c>
      <c r="D641" s="284">
        <f t="shared" si="95"/>
        <v>0</v>
      </c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>
        <v>732.4</v>
      </c>
      <c r="Q641" s="52">
        <v>1759876</v>
      </c>
      <c r="R641" s="52"/>
      <c r="S641" s="52"/>
      <c r="T641" s="52"/>
      <c r="U641" s="52"/>
      <c r="V641" s="51"/>
      <c r="W641" s="51"/>
      <c r="X641" s="51"/>
      <c r="Y641" s="9"/>
      <c r="Z641" s="8"/>
      <c r="AA641" s="5"/>
      <c r="AB641" s="5"/>
    </row>
    <row r="642" spans="1:28" s="7" customFormat="1" ht="12.75" hidden="1" customHeight="1">
      <c r="A642" s="261">
        <f t="shared" si="93"/>
        <v>496</v>
      </c>
      <c r="B642" s="933" t="s">
        <v>1195</v>
      </c>
      <c r="C642" s="344">
        <f t="shared" si="94"/>
        <v>1754587</v>
      </c>
      <c r="D642" s="284">
        <f t="shared" si="95"/>
        <v>0</v>
      </c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>
        <v>793</v>
      </c>
      <c r="Q642" s="52">
        <v>1754587</v>
      </c>
      <c r="R642" s="52"/>
      <c r="S642" s="52"/>
      <c r="T642" s="52"/>
      <c r="U642" s="52"/>
      <c r="V642" s="51"/>
      <c r="W642" s="51"/>
      <c r="X642" s="51"/>
      <c r="Y642" s="9"/>
      <c r="Z642" s="8"/>
      <c r="AA642" s="5"/>
      <c r="AB642" s="5"/>
    </row>
    <row r="643" spans="1:28" s="7" customFormat="1" ht="12.75" hidden="1" customHeight="1">
      <c r="A643" s="261">
        <f t="shared" si="93"/>
        <v>497</v>
      </c>
      <c r="B643" s="932" t="s">
        <v>1196</v>
      </c>
      <c r="C643" s="344">
        <f t="shared" si="94"/>
        <v>3479067</v>
      </c>
      <c r="D643" s="284">
        <f t="shared" si="95"/>
        <v>150000</v>
      </c>
      <c r="E643" s="52">
        <v>150000</v>
      </c>
      <c r="F643" s="52"/>
      <c r="G643" s="52"/>
      <c r="H643" s="52"/>
      <c r="I643" s="52"/>
      <c r="J643" s="52"/>
      <c r="K643" s="52"/>
      <c r="L643" s="52">
        <v>910</v>
      </c>
      <c r="M643" s="52">
        <v>3329067</v>
      </c>
      <c r="N643" s="52"/>
      <c r="O643" s="52"/>
      <c r="P643" s="52"/>
      <c r="Q643" s="52"/>
      <c r="R643" s="52"/>
      <c r="S643" s="52"/>
      <c r="T643" s="52"/>
      <c r="U643" s="52"/>
      <c r="V643" s="51"/>
      <c r="W643" s="51"/>
      <c r="X643" s="51"/>
      <c r="Y643" s="9"/>
      <c r="Z643" s="8"/>
      <c r="AA643" s="5"/>
      <c r="AB643" s="5"/>
    </row>
    <row r="644" spans="1:28" s="7" customFormat="1" ht="12.75" hidden="1" customHeight="1">
      <c r="A644" s="261">
        <f t="shared" si="93"/>
        <v>498</v>
      </c>
      <c r="B644" s="932" t="s">
        <v>1197</v>
      </c>
      <c r="C644" s="344">
        <f t="shared" si="94"/>
        <v>1338894</v>
      </c>
      <c r="D644" s="284">
        <f t="shared" si="95"/>
        <v>150000</v>
      </c>
      <c r="E644" s="52">
        <v>150000</v>
      </c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>
        <v>846.15</v>
      </c>
      <c r="Q644" s="52">
        <v>1188894</v>
      </c>
      <c r="R644" s="52"/>
      <c r="S644" s="52"/>
      <c r="T644" s="52"/>
      <c r="U644" s="52"/>
      <c r="V644" s="51"/>
      <c r="W644" s="51"/>
      <c r="X644" s="51"/>
      <c r="Y644" s="9"/>
      <c r="Z644" s="8"/>
      <c r="AA644" s="5"/>
      <c r="AB644" s="5"/>
    </row>
    <row r="645" spans="1:28" s="7" customFormat="1" ht="12.75" hidden="1" customHeight="1">
      <c r="A645" s="261">
        <f t="shared" si="93"/>
        <v>499</v>
      </c>
      <c r="B645" s="933" t="s">
        <v>1198</v>
      </c>
      <c r="C645" s="344">
        <f t="shared" si="94"/>
        <v>3494829</v>
      </c>
      <c r="D645" s="284">
        <f t="shared" si="95"/>
        <v>0</v>
      </c>
      <c r="E645" s="52"/>
      <c r="F645" s="52"/>
      <c r="G645" s="52"/>
      <c r="H645" s="52"/>
      <c r="I645" s="52"/>
      <c r="J645" s="52"/>
      <c r="K645" s="52"/>
      <c r="L645" s="52">
        <v>752.22</v>
      </c>
      <c r="M645" s="52">
        <v>2467620</v>
      </c>
      <c r="N645" s="52"/>
      <c r="O645" s="52"/>
      <c r="P645" s="52">
        <v>758.54</v>
      </c>
      <c r="Q645" s="52">
        <v>1027209</v>
      </c>
      <c r="R645" s="52"/>
      <c r="S645" s="52"/>
      <c r="T645" s="52"/>
      <c r="U645" s="52"/>
      <c r="V645" s="51"/>
      <c r="W645" s="51"/>
      <c r="X645" s="51"/>
      <c r="Y645" s="9"/>
      <c r="Z645" s="8"/>
      <c r="AA645" s="5"/>
      <c r="AB645" s="5"/>
    </row>
    <row r="646" spans="1:28" s="7" customFormat="1" ht="12.75" hidden="1" customHeight="1">
      <c r="A646" s="261">
        <f t="shared" si="93"/>
        <v>500</v>
      </c>
      <c r="B646" s="933" t="s">
        <v>1199</v>
      </c>
      <c r="C646" s="344">
        <f t="shared" si="94"/>
        <v>1624645</v>
      </c>
      <c r="D646" s="284">
        <f t="shared" si="95"/>
        <v>0</v>
      </c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>
        <v>682.1</v>
      </c>
      <c r="Q646" s="52">
        <v>1624645</v>
      </c>
      <c r="R646" s="52"/>
      <c r="S646" s="52"/>
      <c r="T646" s="52"/>
      <c r="U646" s="52"/>
      <c r="V646" s="51"/>
      <c r="W646" s="51"/>
      <c r="X646" s="51"/>
      <c r="Y646" s="9"/>
      <c r="Z646" s="8"/>
      <c r="AA646" s="5"/>
      <c r="AB646" s="5"/>
    </row>
    <row r="647" spans="1:28" s="7" customFormat="1" ht="12.75" hidden="1" customHeight="1">
      <c r="A647" s="261">
        <f t="shared" si="93"/>
        <v>501</v>
      </c>
      <c r="B647" s="933" t="s">
        <v>1200</v>
      </c>
      <c r="C647" s="344">
        <f t="shared" si="94"/>
        <v>1100078</v>
      </c>
      <c r="D647" s="284">
        <f t="shared" si="95"/>
        <v>200000</v>
      </c>
      <c r="E647" s="52">
        <v>200000</v>
      </c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>
        <v>642.1</v>
      </c>
      <c r="Q647" s="52">
        <v>900078</v>
      </c>
      <c r="R647" s="52"/>
      <c r="S647" s="52"/>
      <c r="T647" s="52"/>
      <c r="U647" s="52"/>
      <c r="V647" s="51"/>
      <c r="W647" s="51"/>
      <c r="X647" s="51"/>
      <c r="Y647" s="9"/>
      <c r="Z647" s="8"/>
      <c r="AA647" s="5"/>
      <c r="AB647" s="5"/>
    </row>
    <row r="648" spans="1:28" s="7" customFormat="1" ht="12.75" hidden="1" customHeight="1">
      <c r="A648" s="261">
        <f t="shared" si="93"/>
        <v>502</v>
      </c>
      <c r="B648" s="932" t="s">
        <v>1201</v>
      </c>
      <c r="C648" s="344">
        <f t="shared" si="94"/>
        <v>200000</v>
      </c>
      <c r="D648" s="284">
        <f t="shared" si="95"/>
        <v>200000</v>
      </c>
      <c r="E648" s="52">
        <v>200000</v>
      </c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1"/>
      <c r="W648" s="51"/>
      <c r="X648" s="51"/>
      <c r="Y648" s="9"/>
      <c r="Z648" s="8"/>
      <c r="AA648" s="5"/>
      <c r="AB648" s="5"/>
    </row>
    <row r="649" spans="1:28" s="7" customFormat="1" ht="12.75" hidden="1" customHeight="1">
      <c r="A649" s="261">
        <f t="shared" si="93"/>
        <v>503</v>
      </c>
      <c r="B649" s="933" t="s">
        <v>1202</v>
      </c>
      <c r="C649" s="344">
        <f t="shared" si="94"/>
        <v>425000</v>
      </c>
      <c r="D649" s="284">
        <f t="shared" si="95"/>
        <v>425000</v>
      </c>
      <c r="E649" s="52">
        <v>200000</v>
      </c>
      <c r="F649" s="52">
        <v>75000</v>
      </c>
      <c r="G649" s="52">
        <v>75000</v>
      </c>
      <c r="H649" s="52">
        <v>75000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1"/>
      <c r="W649" s="51"/>
      <c r="X649" s="51"/>
      <c r="Y649" s="9"/>
      <c r="Z649" s="8"/>
      <c r="AA649" s="5"/>
      <c r="AB649" s="5"/>
    </row>
    <row r="650" spans="1:28" s="7" customFormat="1" ht="12.75" hidden="1" customHeight="1">
      <c r="A650" s="261">
        <f t="shared" si="93"/>
        <v>504</v>
      </c>
      <c r="B650" s="932" t="s">
        <v>1203</v>
      </c>
      <c r="C650" s="344">
        <f t="shared" si="94"/>
        <v>400000</v>
      </c>
      <c r="D650" s="284">
        <f t="shared" si="95"/>
        <v>400000</v>
      </c>
      <c r="E650" s="52">
        <v>200000</v>
      </c>
      <c r="F650" s="52">
        <v>100000</v>
      </c>
      <c r="G650" s="52"/>
      <c r="H650" s="52">
        <v>100000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1"/>
      <c r="W650" s="51"/>
      <c r="X650" s="51"/>
      <c r="Y650" s="9"/>
      <c r="Z650" s="8"/>
      <c r="AA650" s="5"/>
      <c r="AB650" s="5"/>
    </row>
    <row r="651" spans="1:28" s="7" customFormat="1" ht="12.75" hidden="1" customHeight="1">
      <c r="A651" s="261">
        <f t="shared" si="93"/>
        <v>505</v>
      </c>
      <c r="B651" s="933" t="s">
        <v>1204</v>
      </c>
      <c r="C651" s="344">
        <f t="shared" si="94"/>
        <v>400000</v>
      </c>
      <c r="D651" s="284">
        <f t="shared" si="95"/>
        <v>400000</v>
      </c>
      <c r="E651" s="52">
        <v>200000</v>
      </c>
      <c r="F651" s="52">
        <v>100000</v>
      </c>
      <c r="G651" s="52"/>
      <c r="H651" s="52">
        <v>100000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1"/>
      <c r="W651" s="51"/>
      <c r="X651" s="51"/>
      <c r="Y651" s="9"/>
      <c r="Z651" s="8"/>
      <c r="AA651" s="5"/>
      <c r="AB651" s="5"/>
    </row>
    <row r="652" spans="1:28" s="7" customFormat="1" ht="12.75" hidden="1" customHeight="1">
      <c r="A652" s="261">
        <f t="shared" si="93"/>
        <v>506</v>
      </c>
      <c r="B652" s="933" t="s">
        <v>1205</v>
      </c>
      <c r="C652" s="344">
        <f t="shared" si="94"/>
        <v>250000</v>
      </c>
      <c r="D652" s="284">
        <f t="shared" si="95"/>
        <v>250000</v>
      </c>
      <c r="E652" s="52"/>
      <c r="F652" s="52">
        <v>100000</v>
      </c>
      <c r="G652" s="52"/>
      <c r="H652" s="52">
        <v>75000</v>
      </c>
      <c r="I652" s="52">
        <v>75000</v>
      </c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1"/>
      <c r="W652" s="51"/>
      <c r="X652" s="51"/>
      <c r="Y652" s="9"/>
      <c r="Z652" s="8"/>
      <c r="AA652" s="5"/>
      <c r="AB652" s="5"/>
    </row>
    <row r="653" spans="1:28" s="7" customFormat="1" ht="12.75" hidden="1" customHeight="1">
      <c r="A653" s="261">
        <f t="shared" si="93"/>
        <v>507</v>
      </c>
      <c r="B653" s="933" t="s">
        <v>1206</v>
      </c>
      <c r="C653" s="344">
        <f t="shared" si="94"/>
        <v>425000</v>
      </c>
      <c r="D653" s="284">
        <f t="shared" si="95"/>
        <v>425000</v>
      </c>
      <c r="E653" s="52">
        <v>200000</v>
      </c>
      <c r="F653" s="52">
        <v>75000</v>
      </c>
      <c r="G653" s="52"/>
      <c r="H653" s="52">
        <v>75000</v>
      </c>
      <c r="I653" s="52">
        <v>75000</v>
      </c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1"/>
      <c r="W653" s="51"/>
      <c r="X653" s="51"/>
      <c r="Y653" s="9"/>
      <c r="Z653" s="8"/>
      <c r="AA653" s="5"/>
      <c r="AB653" s="5"/>
    </row>
    <row r="654" spans="1:28" s="7" customFormat="1" ht="12.75" hidden="1" customHeight="1">
      <c r="A654" s="261">
        <f t="shared" si="93"/>
        <v>508</v>
      </c>
      <c r="B654" s="932" t="s">
        <v>1207</v>
      </c>
      <c r="C654" s="344">
        <f t="shared" si="94"/>
        <v>350000</v>
      </c>
      <c r="D654" s="284">
        <f t="shared" si="95"/>
        <v>350000</v>
      </c>
      <c r="E654" s="52">
        <v>350000</v>
      </c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1"/>
      <c r="W654" s="51"/>
      <c r="X654" s="51"/>
      <c r="Y654" s="9"/>
      <c r="Z654" s="8"/>
      <c r="AA654" s="5"/>
      <c r="AB654" s="5"/>
    </row>
    <row r="655" spans="1:28" s="7" customFormat="1" ht="12.75" hidden="1" customHeight="1">
      <c r="A655" s="261">
        <f t="shared" si="93"/>
        <v>509</v>
      </c>
      <c r="B655" s="933" t="s">
        <v>1208</v>
      </c>
      <c r="C655" s="344">
        <f t="shared" si="94"/>
        <v>2976265</v>
      </c>
      <c r="D655" s="284">
        <f t="shared" si="95"/>
        <v>150000</v>
      </c>
      <c r="E655" s="52">
        <v>150000</v>
      </c>
      <c r="F655" s="52"/>
      <c r="G655" s="52"/>
      <c r="H655" s="52"/>
      <c r="I655" s="52"/>
      <c r="J655" s="52"/>
      <c r="K655" s="52"/>
      <c r="L655" s="52">
        <v>632.94000000000005</v>
      </c>
      <c r="M655" s="52">
        <v>2826265</v>
      </c>
      <c r="N655" s="52"/>
      <c r="O655" s="52"/>
      <c r="P655" s="52"/>
      <c r="Q655" s="52"/>
      <c r="R655" s="52"/>
      <c r="S655" s="52"/>
      <c r="T655" s="52"/>
      <c r="U655" s="52"/>
      <c r="V655" s="51"/>
      <c r="W655" s="51"/>
      <c r="X655" s="51"/>
      <c r="Y655" s="9"/>
      <c r="Z655" s="8"/>
      <c r="AA655" s="5"/>
      <c r="AB655" s="5"/>
    </row>
    <row r="656" spans="1:28" s="7" customFormat="1" ht="12.75" hidden="1" customHeight="1">
      <c r="A656" s="261">
        <f t="shared" si="93"/>
        <v>510</v>
      </c>
      <c r="B656" s="933" t="s">
        <v>1209</v>
      </c>
      <c r="C656" s="344">
        <f t="shared" si="94"/>
        <v>1703686</v>
      </c>
      <c r="D656" s="284">
        <f t="shared" si="95"/>
        <v>150000</v>
      </c>
      <c r="E656" s="52">
        <v>150000</v>
      </c>
      <c r="F656" s="52"/>
      <c r="G656" s="52"/>
      <c r="H656" s="52"/>
      <c r="I656" s="52"/>
      <c r="J656" s="52"/>
      <c r="K656" s="52"/>
      <c r="L656" s="52">
        <v>362</v>
      </c>
      <c r="M656" s="52">
        <v>1553686</v>
      </c>
      <c r="N656" s="52"/>
      <c r="O656" s="52"/>
      <c r="P656" s="52"/>
      <c r="Q656" s="52"/>
      <c r="R656" s="52"/>
      <c r="S656" s="52"/>
      <c r="T656" s="52"/>
      <c r="U656" s="52"/>
      <c r="V656" s="51"/>
      <c r="W656" s="51"/>
      <c r="X656" s="51"/>
      <c r="Y656" s="9"/>
      <c r="Z656" s="8"/>
      <c r="AA656" s="5"/>
      <c r="AB656" s="5"/>
    </row>
    <row r="657" spans="1:29" s="7" customFormat="1" ht="12.75" hidden="1" customHeight="1">
      <c r="A657" s="261">
        <f t="shared" si="93"/>
        <v>511</v>
      </c>
      <c r="B657" s="932" t="s">
        <v>1210</v>
      </c>
      <c r="C657" s="344">
        <f t="shared" si="94"/>
        <v>200000</v>
      </c>
      <c r="D657" s="284">
        <f t="shared" si="95"/>
        <v>200000</v>
      </c>
      <c r="E657" s="52">
        <v>200000</v>
      </c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1"/>
      <c r="W657" s="51"/>
      <c r="X657" s="51"/>
      <c r="Y657" s="9"/>
      <c r="Z657" s="8"/>
      <c r="AA657" s="5"/>
      <c r="AB657" s="5"/>
    </row>
    <row r="658" spans="1:29" s="7" customFormat="1" ht="17.25" hidden="1" customHeight="1">
      <c r="A658" s="261">
        <f t="shared" si="93"/>
        <v>512</v>
      </c>
      <c r="B658" s="695" t="s">
        <v>775</v>
      </c>
      <c r="C658" s="52">
        <f>D658+K658+M658+O658+Q658+S658+U658+V658+W658+X658</f>
        <v>4085322.84</v>
      </c>
      <c r="D658" s="52">
        <f>SUM(E658:I658)</f>
        <v>0</v>
      </c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>
        <v>4085322.84</v>
      </c>
      <c r="R658" s="52"/>
      <c r="S658" s="52"/>
      <c r="T658" s="52"/>
      <c r="U658" s="52"/>
      <c r="V658" s="51"/>
      <c r="W658" s="51"/>
      <c r="X658" s="51"/>
      <c r="Y658" s="9"/>
      <c r="Z658" s="8"/>
      <c r="AA658" s="8"/>
      <c r="AB658" s="8"/>
      <c r="AC658" s="28"/>
    </row>
    <row r="659" spans="1:29" s="7" customFormat="1" ht="17.25" hidden="1" customHeight="1">
      <c r="A659" s="261">
        <f t="shared" si="93"/>
        <v>513</v>
      </c>
      <c r="B659" s="695" t="s">
        <v>776</v>
      </c>
      <c r="C659" s="52">
        <f>D659+K659+M659+O659+Q659+S659+U659+V659+W659+X659</f>
        <v>7611168.7400000002</v>
      </c>
      <c r="D659" s="52">
        <f>SUM(E659:I659)</f>
        <v>3354499.28</v>
      </c>
      <c r="E659" s="52">
        <v>555178.19999999995</v>
      </c>
      <c r="F659" s="52">
        <v>1998765.42</v>
      </c>
      <c r="G659" s="52">
        <v>277934.84000000003</v>
      </c>
      <c r="H659" s="52">
        <v>292151.48</v>
      </c>
      <c r="I659" s="52">
        <v>230469.34</v>
      </c>
      <c r="J659" s="52"/>
      <c r="K659" s="52"/>
      <c r="L659" s="52"/>
      <c r="M659" s="52"/>
      <c r="N659" s="52"/>
      <c r="O659" s="52"/>
      <c r="P659" s="52"/>
      <c r="Q659" s="52">
        <v>4256669.46</v>
      </c>
      <c r="R659" s="52"/>
      <c r="S659" s="52"/>
      <c r="T659" s="52"/>
      <c r="U659" s="52"/>
      <c r="V659" s="51"/>
      <c r="W659" s="52"/>
      <c r="X659" s="52"/>
      <c r="Y659" s="9"/>
      <c r="Z659" s="8"/>
      <c r="AA659" s="5"/>
      <c r="AB659" s="8"/>
      <c r="AC659" s="28"/>
    </row>
    <row r="660" spans="1:29" s="7" customFormat="1" ht="12.75" hidden="1" customHeight="1">
      <c r="A660" s="261">
        <f t="shared" si="93"/>
        <v>514</v>
      </c>
      <c r="B660" s="932" t="s">
        <v>775</v>
      </c>
      <c r="C660" s="344">
        <f t="shared" si="94"/>
        <v>8748045</v>
      </c>
      <c r="D660" s="284">
        <f t="shared" si="95"/>
        <v>8748045</v>
      </c>
      <c r="E660" s="52">
        <v>2115000</v>
      </c>
      <c r="F660" s="52">
        <v>5416757</v>
      </c>
      <c r="G660" s="52"/>
      <c r="H660" s="52"/>
      <c r="I660" s="52">
        <v>1216288</v>
      </c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1"/>
      <c r="W660" s="51"/>
      <c r="X660" s="51"/>
      <c r="Y660" s="9"/>
      <c r="Z660" s="8"/>
      <c r="AA660" s="5"/>
      <c r="AB660" s="5"/>
    </row>
    <row r="661" spans="1:29" s="7" customFormat="1" ht="12.75" hidden="1" customHeight="1">
      <c r="A661" s="261">
        <f t="shared" si="93"/>
        <v>515</v>
      </c>
      <c r="B661" s="933" t="s">
        <v>1211</v>
      </c>
      <c r="C661" s="344">
        <f t="shared" si="94"/>
        <v>2234400</v>
      </c>
      <c r="D661" s="284">
        <f t="shared" si="95"/>
        <v>150000</v>
      </c>
      <c r="E661" s="52">
        <v>150000</v>
      </c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>
        <v>744.16</v>
      </c>
      <c r="Q661" s="52">
        <v>2084400</v>
      </c>
      <c r="R661" s="52"/>
      <c r="S661" s="52"/>
      <c r="T661" s="52"/>
      <c r="U661" s="52"/>
      <c r="V661" s="51"/>
      <c r="W661" s="51"/>
      <c r="X661" s="51"/>
      <c r="Y661" s="9"/>
      <c r="Z661" s="8"/>
      <c r="AA661" s="5"/>
      <c r="AB661" s="5"/>
    </row>
    <row r="662" spans="1:29" s="7" customFormat="1" ht="12.75" hidden="1" customHeight="1">
      <c r="A662" s="261">
        <f t="shared" si="93"/>
        <v>516</v>
      </c>
      <c r="B662" s="932" t="s">
        <v>1212</v>
      </c>
      <c r="C662" s="344">
        <f t="shared" si="94"/>
        <v>2915379</v>
      </c>
      <c r="D662" s="284">
        <f t="shared" si="95"/>
        <v>0</v>
      </c>
      <c r="E662" s="52"/>
      <c r="F662" s="52"/>
      <c r="G662" s="52"/>
      <c r="H662" s="52"/>
      <c r="I662" s="52"/>
      <c r="J662" s="52"/>
      <c r="K662" s="52"/>
      <c r="L662" s="52">
        <v>1310.72</v>
      </c>
      <c r="M662" s="52">
        <v>2215379</v>
      </c>
      <c r="N662" s="52">
        <v>1310</v>
      </c>
      <c r="O662" s="52">
        <v>700000</v>
      </c>
      <c r="P662" s="52"/>
      <c r="Q662" s="52"/>
      <c r="R662" s="52"/>
      <c r="S662" s="52"/>
      <c r="T662" s="52"/>
      <c r="U662" s="52"/>
      <c r="V662" s="51"/>
      <c r="W662" s="51"/>
      <c r="X662" s="51"/>
      <c r="Y662" s="9"/>
      <c r="Z662" s="8"/>
      <c r="AA662" s="5"/>
      <c r="AB662" s="5"/>
    </row>
    <row r="663" spans="1:29" s="7" customFormat="1" ht="12.75" hidden="1" customHeight="1">
      <c r="A663" s="261">
        <f t="shared" si="93"/>
        <v>517</v>
      </c>
      <c r="B663" s="932" t="s">
        <v>1213</v>
      </c>
      <c r="C663" s="344">
        <f t="shared" si="94"/>
        <v>702276</v>
      </c>
      <c r="D663" s="284">
        <f t="shared" si="95"/>
        <v>0</v>
      </c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>
        <v>530.66</v>
      </c>
      <c r="Q663" s="52">
        <v>702276</v>
      </c>
      <c r="R663" s="52"/>
      <c r="S663" s="52"/>
      <c r="T663" s="52"/>
      <c r="U663" s="52"/>
      <c r="V663" s="51"/>
      <c r="W663" s="51"/>
      <c r="X663" s="51"/>
      <c r="Y663" s="9"/>
      <c r="Z663" s="8"/>
      <c r="AA663" s="5"/>
      <c r="AB663" s="5"/>
    </row>
    <row r="664" spans="1:29" s="7" customFormat="1" ht="12.75" hidden="1" customHeight="1">
      <c r="A664" s="261">
        <f t="shared" si="93"/>
        <v>518</v>
      </c>
      <c r="B664" s="933" t="s">
        <v>1214</v>
      </c>
      <c r="C664" s="344">
        <f t="shared" si="94"/>
        <v>1744018</v>
      </c>
      <c r="D664" s="284">
        <f t="shared" si="95"/>
        <v>0</v>
      </c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>
        <v>761</v>
      </c>
      <c r="Q664" s="52">
        <v>1744018</v>
      </c>
      <c r="R664" s="52"/>
      <c r="S664" s="52"/>
      <c r="T664" s="52"/>
      <c r="U664" s="52"/>
      <c r="V664" s="51"/>
      <c r="W664" s="51"/>
      <c r="X664" s="51"/>
      <c r="Y664" s="9"/>
      <c r="Z664" s="8"/>
      <c r="AA664" s="5"/>
      <c r="AB664" s="5"/>
    </row>
    <row r="665" spans="1:29" s="7" customFormat="1" ht="12.75" hidden="1" customHeight="1">
      <c r="A665" s="261">
        <f t="shared" si="93"/>
        <v>519</v>
      </c>
      <c r="B665" s="933" t="s">
        <v>1215</v>
      </c>
      <c r="C665" s="344">
        <f t="shared" si="94"/>
        <v>1087898</v>
      </c>
      <c r="D665" s="284">
        <f t="shared" si="95"/>
        <v>0</v>
      </c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>
        <v>751</v>
      </c>
      <c r="Q665" s="52">
        <v>1087898</v>
      </c>
      <c r="R665" s="52"/>
      <c r="S665" s="52"/>
      <c r="T665" s="52"/>
      <c r="U665" s="52"/>
      <c r="V665" s="51"/>
      <c r="W665" s="51"/>
      <c r="X665" s="51"/>
      <c r="Y665" s="9"/>
      <c r="Z665" s="8"/>
      <c r="AA665" s="5"/>
      <c r="AB665" s="5"/>
    </row>
    <row r="666" spans="1:29" s="7" customFormat="1" ht="12.75" hidden="1" customHeight="1">
      <c r="A666" s="261">
        <f t="shared" si="93"/>
        <v>520</v>
      </c>
      <c r="B666" s="932" t="s">
        <v>1216</v>
      </c>
      <c r="C666" s="344">
        <f t="shared" si="94"/>
        <v>2581993</v>
      </c>
      <c r="D666" s="284">
        <f t="shared" si="95"/>
        <v>150000</v>
      </c>
      <c r="E666" s="52">
        <v>150000</v>
      </c>
      <c r="F666" s="52"/>
      <c r="G666" s="52"/>
      <c r="H666" s="52"/>
      <c r="I666" s="52"/>
      <c r="J666" s="52"/>
      <c r="K666" s="52"/>
      <c r="L666" s="52">
        <v>367.93</v>
      </c>
      <c r="M666" s="52">
        <v>2126681</v>
      </c>
      <c r="N666" s="52"/>
      <c r="O666" s="52"/>
      <c r="P666" s="52">
        <v>385</v>
      </c>
      <c r="Q666" s="52">
        <v>305312</v>
      </c>
      <c r="R666" s="52"/>
      <c r="S666" s="52"/>
      <c r="T666" s="52"/>
      <c r="U666" s="52"/>
      <c r="V666" s="51"/>
      <c r="W666" s="51"/>
      <c r="X666" s="51"/>
      <c r="Y666" s="9"/>
      <c r="Z666" s="8"/>
      <c r="AA666" s="5"/>
      <c r="AB666" s="5"/>
    </row>
    <row r="667" spans="1:29" s="7" customFormat="1" ht="12.75" hidden="1" customHeight="1">
      <c r="A667" s="261">
        <f t="shared" si="93"/>
        <v>521</v>
      </c>
      <c r="B667" s="934" t="s">
        <v>1217</v>
      </c>
      <c r="C667" s="344">
        <f t="shared" si="94"/>
        <v>1267383</v>
      </c>
      <c r="D667" s="284">
        <f t="shared" si="95"/>
        <v>150000</v>
      </c>
      <c r="E667" s="52">
        <v>150000</v>
      </c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>
        <v>751</v>
      </c>
      <c r="Q667" s="52">
        <v>1117383</v>
      </c>
      <c r="R667" s="52"/>
      <c r="S667" s="52"/>
      <c r="T667" s="52"/>
      <c r="U667" s="52"/>
      <c r="V667" s="51"/>
      <c r="W667" s="51"/>
      <c r="X667" s="51"/>
      <c r="Y667" s="9"/>
      <c r="Z667" s="8"/>
      <c r="AA667" s="5"/>
      <c r="AB667" s="5"/>
    </row>
    <row r="668" spans="1:29" s="7" customFormat="1" ht="12.75" hidden="1" customHeight="1">
      <c r="A668" s="261">
        <f t="shared" si="93"/>
        <v>522</v>
      </c>
      <c r="B668" s="932" t="s">
        <v>1218</v>
      </c>
      <c r="C668" s="344">
        <f t="shared" si="94"/>
        <v>8748045</v>
      </c>
      <c r="D668" s="284">
        <f t="shared" si="95"/>
        <v>8748045</v>
      </c>
      <c r="E668" s="52">
        <v>2115000</v>
      </c>
      <c r="F668" s="52">
        <v>5416757</v>
      </c>
      <c r="G668" s="52"/>
      <c r="H668" s="52"/>
      <c r="I668" s="52">
        <v>1216288</v>
      </c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1"/>
      <c r="W668" s="51"/>
      <c r="X668" s="51"/>
      <c r="Y668" s="9"/>
      <c r="Z668" s="8"/>
      <c r="AA668" s="5"/>
      <c r="AB668" s="5"/>
    </row>
    <row r="669" spans="1:29" s="7" customFormat="1" ht="12.75" hidden="1" customHeight="1">
      <c r="A669" s="261">
        <f t="shared" si="93"/>
        <v>523</v>
      </c>
      <c r="B669" s="933" t="s">
        <v>1219</v>
      </c>
      <c r="C669" s="344">
        <f t="shared" si="94"/>
        <v>11236500</v>
      </c>
      <c r="D669" s="284">
        <f t="shared" si="95"/>
        <v>11166500</v>
      </c>
      <c r="E669" s="52">
        <v>2115000</v>
      </c>
      <c r="F669" s="52">
        <v>5416757</v>
      </c>
      <c r="G669" s="52">
        <v>1179640</v>
      </c>
      <c r="H669" s="52">
        <v>1238815</v>
      </c>
      <c r="I669" s="52">
        <v>1216288</v>
      </c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1"/>
      <c r="W669" s="51">
        <v>70000</v>
      </c>
      <c r="X669" s="51"/>
      <c r="Y669" s="9" t="s">
        <v>890</v>
      </c>
      <c r="Z669" s="8"/>
      <c r="AA669" s="5"/>
      <c r="AB669" s="5"/>
    </row>
    <row r="670" spans="1:29" s="7" customFormat="1" ht="12.75" hidden="1" customHeight="1">
      <c r="A670" s="261">
        <f t="shared" si="93"/>
        <v>524</v>
      </c>
      <c r="B670" s="933" t="s">
        <v>1220</v>
      </c>
      <c r="C670" s="344">
        <f t="shared" si="94"/>
        <v>6563848</v>
      </c>
      <c r="D670" s="284">
        <f t="shared" si="95"/>
        <v>5413848</v>
      </c>
      <c r="E670" s="52"/>
      <c r="F670" s="52">
        <v>4197560</v>
      </c>
      <c r="G670" s="52"/>
      <c r="H670" s="52"/>
      <c r="I670" s="52">
        <v>1216288</v>
      </c>
      <c r="J670" s="52"/>
      <c r="K670" s="52"/>
      <c r="L670" s="52"/>
      <c r="M670" s="52"/>
      <c r="N670" s="52"/>
      <c r="O670" s="52"/>
      <c r="P670" s="52">
        <v>2892.4</v>
      </c>
      <c r="Q670" s="52">
        <v>700000</v>
      </c>
      <c r="R670" s="52"/>
      <c r="S670" s="52"/>
      <c r="T670" s="52"/>
      <c r="U670" s="52"/>
      <c r="V670" s="51"/>
      <c r="W670" s="51">
        <v>450000</v>
      </c>
      <c r="X670" s="51"/>
      <c r="Y670" s="9" t="s">
        <v>883</v>
      </c>
      <c r="Z670" s="8"/>
      <c r="AA670" s="5"/>
      <c r="AB670" s="5"/>
    </row>
    <row r="671" spans="1:29" s="7" customFormat="1" ht="12.75" hidden="1" customHeight="1">
      <c r="A671" s="261">
        <f t="shared" si="93"/>
        <v>525</v>
      </c>
      <c r="B671" s="934" t="s">
        <v>1221</v>
      </c>
      <c r="C671" s="344">
        <f t="shared" si="94"/>
        <v>250000</v>
      </c>
      <c r="D671" s="284">
        <f t="shared" si="95"/>
        <v>250000</v>
      </c>
      <c r="E671" s="52">
        <v>250000</v>
      </c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1"/>
      <c r="W671" s="51"/>
      <c r="X671" s="51"/>
      <c r="Y671" s="9"/>
      <c r="Z671" s="8"/>
      <c r="AA671" s="5"/>
      <c r="AB671" s="5"/>
    </row>
    <row r="672" spans="1:29" s="7" customFormat="1" ht="12.75" hidden="1" customHeight="1">
      <c r="A672" s="261">
        <f t="shared" si="93"/>
        <v>526</v>
      </c>
      <c r="B672" s="932" t="s">
        <v>1222</v>
      </c>
      <c r="C672" s="344">
        <f t="shared" si="94"/>
        <v>250000</v>
      </c>
      <c r="D672" s="284">
        <f t="shared" si="95"/>
        <v>250000</v>
      </c>
      <c r="E672" s="52">
        <v>250000</v>
      </c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1"/>
      <c r="W672" s="51"/>
      <c r="X672" s="51"/>
      <c r="Y672" s="9"/>
      <c r="Z672" s="8"/>
      <c r="AA672" s="5"/>
      <c r="AB672" s="5"/>
    </row>
    <row r="673" spans="1:31" s="7" customFormat="1" ht="12.75" hidden="1" customHeight="1">
      <c r="A673" s="261">
        <f t="shared" si="93"/>
        <v>527</v>
      </c>
      <c r="B673" s="933" t="s">
        <v>1223</v>
      </c>
      <c r="C673" s="344">
        <f t="shared" si="94"/>
        <v>1536512</v>
      </c>
      <c r="D673" s="284">
        <f t="shared" si="95"/>
        <v>0</v>
      </c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>
        <v>1045</v>
      </c>
      <c r="Q673" s="52">
        <v>1536512</v>
      </c>
      <c r="R673" s="52"/>
      <c r="S673" s="52"/>
      <c r="T673" s="52"/>
      <c r="U673" s="52"/>
      <c r="V673" s="51"/>
      <c r="W673" s="51"/>
      <c r="X673" s="51"/>
      <c r="Y673" s="9"/>
      <c r="Z673" s="8"/>
      <c r="AA673" s="5"/>
      <c r="AB673" s="5"/>
    </row>
    <row r="674" spans="1:31" s="7" customFormat="1" ht="12.75" hidden="1" customHeight="1">
      <c r="A674" s="261">
        <f t="shared" si="93"/>
        <v>528</v>
      </c>
      <c r="B674" s="932" t="s">
        <v>1224</v>
      </c>
      <c r="C674" s="344">
        <f t="shared" si="94"/>
        <v>200000</v>
      </c>
      <c r="D674" s="284">
        <f t="shared" si="95"/>
        <v>200000</v>
      </c>
      <c r="E674" s="52">
        <v>200000</v>
      </c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1"/>
      <c r="W674" s="51"/>
      <c r="X674" s="51"/>
      <c r="Y674" s="9"/>
      <c r="Z674" s="8"/>
      <c r="AA674" s="5"/>
      <c r="AB674" s="5"/>
    </row>
    <row r="675" spans="1:31" s="7" customFormat="1" ht="12.75" hidden="1" customHeight="1">
      <c r="A675" s="261">
        <f t="shared" si="93"/>
        <v>529</v>
      </c>
      <c r="B675" s="932" t="s">
        <v>1225</v>
      </c>
      <c r="C675" s="344">
        <f t="shared" si="94"/>
        <v>300000</v>
      </c>
      <c r="D675" s="284">
        <f t="shared" si="95"/>
        <v>300000</v>
      </c>
      <c r="E675" s="52">
        <v>300000</v>
      </c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1"/>
      <c r="W675" s="51"/>
      <c r="X675" s="51"/>
      <c r="Y675" s="9"/>
      <c r="Z675" s="8"/>
      <c r="AA675" s="5"/>
      <c r="AB675" s="5"/>
    </row>
    <row r="676" spans="1:31" s="7" customFormat="1" ht="12.75" hidden="1" customHeight="1">
      <c r="A676" s="261">
        <f t="shared" si="93"/>
        <v>530</v>
      </c>
      <c r="B676" s="933" t="s">
        <v>1226</v>
      </c>
      <c r="C676" s="344">
        <f t="shared" si="94"/>
        <v>1080000</v>
      </c>
      <c r="D676" s="284">
        <f t="shared" si="95"/>
        <v>200000</v>
      </c>
      <c r="E676" s="52">
        <v>200000</v>
      </c>
      <c r="F676" s="52"/>
      <c r="G676" s="52"/>
      <c r="H676" s="52"/>
      <c r="I676" s="52"/>
      <c r="J676" s="52"/>
      <c r="K676" s="52"/>
      <c r="L676" s="52">
        <v>419.9</v>
      </c>
      <c r="M676" s="52">
        <v>880000</v>
      </c>
      <c r="N676" s="52"/>
      <c r="O676" s="52"/>
      <c r="P676" s="52"/>
      <c r="Q676" s="52"/>
      <c r="R676" s="52"/>
      <c r="S676" s="52"/>
      <c r="T676" s="52"/>
      <c r="U676" s="52"/>
      <c r="V676" s="51"/>
      <c r="W676" s="51"/>
      <c r="X676" s="51"/>
      <c r="Y676" s="9"/>
      <c r="Z676" s="8"/>
      <c r="AA676" s="5"/>
      <c r="AB676" s="5"/>
    </row>
    <row r="677" spans="1:31" s="7" customFormat="1" ht="12.75" hidden="1" customHeight="1">
      <c r="A677" s="261">
        <f t="shared" si="93"/>
        <v>531</v>
      </c>
      <c r="B677" s="933" t="s">
        <v>1227</v>
      </c>
      <c r="C677" s="344">
        <f t="shared" si="94"/>
        <v>425000</v>
      </c>
      <c r="D677" s="284">
        <f t="shared" si="95"/>
        <v>425000</v>
      </c>
      <c r="E677" s="52">
        <v>200000</v>
      </c>
      <c r="F677" s="52">
        <v>75000</v>
      </c>
      <c r="G677" s="52">
        <v>75000</v>
      </c>
      <c r="H677" s="52">
        <v>75000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1"/>
      <c r="W677" s="51"/>
      <c r="X677" s="51"/>
      <c r="Y677" s="9"/>
      <c r="Z677" s="8"/>
      <c r="AA677" s="5"/>
      <c r="AB677" s="5"/>
    </row>
    <row r="678" spans="1:31" s="7" customFormat="1" ht="12.75" hidden="1" customHeight="1">
      <c r="A678" s="261">
        <f t="shared" si="93"/>
        <v>532</v>
      </c>
      <c r="B678" s="933" t="s">
        <v>1228</v>
      </c>
      <c r="C678" s="344">
        <f t="shared" si="94"/>
        <v>100000</v>
      </c>
      <c r="D678" s="284">
        <f t="shared" si="95"/>
        <v>100000</v>
      </c>
      <c r="E678" s="52"/>
      <c r="F678" s="52">
        <v>100000</v>
      </c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1"/>
      <c r="W678" s="51"/>
      <c r="X678" s="51"/>
      <c r="Y678" s="9"/>
      <c r="Z678" s="8"/>
      <c r="AA678" s="5"/>
      <c r="AB678" s="5"/>
    </row>
    <row r="679" spans="1:31" s="7" customFormat="1" ht="12.75" hidden="1" customHeight="1">
      <c r="A679" s="261">
        <f t="shared" si="93"/>
        <v>533</v>
      </c>
      <c r="B679" s="932" t="s">
        <v>1229</v>
      </c>
      <c r="C679" s="344">
        <f t="shared" si="94"/>
        <v>250000</v>
      </c>
      <c r="D679" s="284">
        <f t="shared" si="95"/>
        <v>250000</v>
      </c>
      <c r="E679" s="52">
        <v>250000</v>
      </c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1"/>
      <c r="W679" s="51"/>
      <c r="X679" s="51"/>
      <c r="Y679" s="9"/>
      <c r="Z679" s="8"/>
      <c r="AA679" s="5"/>
      <c r="AB679" s="5"/>
    </row>
    <row r="680" spans="1:31" s="7" customFormat="1" ht="12.75" hidden="1" customHeight="1">
      <c r="A680" s="261">
        <f t="shared" si="93"/>
        <v>534</v>
      </c>
      <c r="B680" s="932" t="s">
        <v>1230</v>
      </c>
      <c r="C680" s="344">
        <f t="shared" si="94"/>
        <v>200000</v>
      </c>
      <c r="D680" s="284">
        <f t="shared" si="95"/>
        <v>200000</v>
      </c>
      <c r="E680" s="52">
        <v>200000</v>
      </c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1"/>
      <c r="W680" s="51"/>
      <c r="X680" s="51"/>
      <c r="Y680" s="9"/>
      <c r="Z680" s="8"/>
      <c r="AA680" s="5"/>
      <c r="AB680" s="5"/>
    </row>
    <row r="681" spans="1:31" s="7" customFormat="1" ht="12.75" hidden="1" customHeight="1">
      <c r="A681" s="261">
        <f t="shared" si="93"/>
        <v>535</v>
      </c>
      <c r="B681" s="933" t="s">
        <v>1231</v>
      </c>
      <c r="C681" s="344">
        <f t="shared" si="94"/>
        <v>1052374</v>
      </c>
      <c r="D681" s="284">
        <f t="shared" si="95"/>
        <v>200000</v>
      </c>
      <c r="E681" s="52">
        <v>200000</v>
      </c>
      <c r="F681" s="52"/>
      <c r="G681" s="52"/>
      <c r="H681" s="52"/>
      <c r="I681" s="52"/>
      <c r="J681" s="52"/>
      <c r="K681" s="52"/>
      <c r="L681" s="52">
        <v>429</v>
      </c>
      <c r="M681" s="52">
        <v>852374</v>
      </c>
      <c r="N681" s="52"/>
      <c r="O681" s="52"/>
      <c r="P681" s="52"/>
      <c r="Q681" s="52"/>
      <c r="R681" s="52"/>
      <c r="S681" s="52"/>
      <c r="T681" s="52"/>
      <c r="U681" s="52"/>
      <c r="V681" s="51"/>
      <c r="W681" s="51"/>
      <c r="X681" s="51"/>
      <c r="Y681" s="9"/>
      <c r="Z681" s="8"/>
      <c r="AA681" s="5"/>
      <c r="AB681" s="5"/>
    </row>
    <row r="682" spans="1:31" s="7" customFormat="1" ht="12.75" hidden="1" customHeight="1">
      <c r="A682" s="261">
        <f t="shared" si="93"/>
        <v>536</v>
      </c>
      <c r="B682" s="695" t="s">
        <v>1232</v>
      </c>
      <c r="C682" s="344">
        <f t="shared" si="94"/>
        <v>800000</v>
      </c>
      <c r="D682" s="284">
        <f t="shared" si="95"/>
        <v>0</v>
      </c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>
        <v>2790</v>
      </c>
      <c r="Q682" s="52">
        <v>800000</v>
      </c>
      <c r="R682" s="52"/>
      <c r="S682" s="52"/>
      <c r="T682" s="52"/>
      <c r="U682" s="52"/>
      <c r="V682" s="51"/>
      <c r="W682" s="51"/>
      <c r="X682" s="51"/>
      <c r="Y682" s="9"/>
      <c r="Z682" s="8"/>
      <c r="AA682" s="5"/>
      <c r="AB682" s="5"/>
    </row>
    <row r="683" spans="1:31" s="7" customFormat="1" ht="17.25" hidden="1" customHeight="1">
      <c r="A683" s="1475" t="s">
        <v>518</v>
      </c>
      <c r="B683" s="1475"/>
      <c r="C683" s="52">
        <f t="shared" ref="C683:X683" si="96">SUM(C627:C627)</f>
        <v>5959849.6000000006</v>
      </c>
      <c r="D683" s="52">
        <f t="shared" si="96"/>
        <v>5959849.6000000006</v>
      </c>
      <c r="E683" s="52">
        <f t="shared" si="96"/>
        <v>803614.22</v>
      </c>
      <c r="F683" s="52">
        <f t="shared" si="96"/>
        <v>3811003.52</v>
      </c>
      <c r="G683" s="52">
        <f t="shared" si="96"/>
        <v>654659.28</v>
      </c>
      <c r="H683" s="52">
        <f t="shared" si="96"/>
        <v>690572.58</v>
      </c>
      <c r="I683" s="52">
        <f t="shared" si="96"/>
        <v>0</v>
      </c>
      <c r="J683" s="52">
        <f t="shared" si="96"/>
        <v>0</v>
      </c>
      <c r="K683" s="52">
        <f t="shared" si="96"/>
        <v>0</v>
      </c>
      <c r="L683" s="52">
        <f t="shared" si="96"/>
        <v>0</v>
      </c>
      <c r="M683" s="52">
        <f t="shared" si="96"/>
        <v>0</v>
      </c>
      <c r="N683" s="52">
        <f t="shared" si="96"/>
        <v>0</v>
      </c>
      <c r="O683" s="52">
        <f t="shared" si="96"/>
        <v>0</v>
      </c>
      <c r="P683" s="52">
        <f t="shared" si="96"/>
        <v>0</v>
      </c>
      <c r="Q683" s="52">
        <f t="shared" si="96"/>
        <v>0</v>
      </c>
      <c r="R683" s="52">
        <f t="shared" si="96"/>
        <v>0</v>
      </c>
      <c r="S683" s="52">
        <f t="shared" si="96"/>
        <v>0</v>
      </c>
      <c r="T683" s="52">
        <f t="shared" si="96"/>
        <v>0</v>
      </c>
      <c r="U683" s="52">
        <f t="shared" si="96"/>
        <v>0</v>
      </c>
      <c r="V683" s="52">
        <f t="shared" si="96"/>
        <v>0</v>
      </c>
      <c r="W683" s="52">
        <f t="shared" si="96"/>
        <v>0</v>
      </c>
      <c r="X683" s="52">
        <f t="shared" si="96"/>
        <v>0</v>
      </c>
      <c r="Y683" s="9"/>
      <c r="Z683" s="8"/>
      <c r="AA683" s="8"/>
      <c r="AB683" s="8"/>
      <c r="AC683" s="34"/>
      <c r="AE683" s="28"/>
    </row>
    <row r="684" spans="1:31" s="7" customFormat="1" ht="17.25" hidden="1" customHeight="1">
      <c r="A684" s="1479" t="s">
        <v>630</v>
      </c>
      <c r="B684" s="1479"/>
      <c r="C684" s="1479"/>
      <c r="D684" s="1452"/>
      <c r="E684" s="1452"/>
      <c r="F684" s="1452"/>
      <c r="G684" s="1452"/>
      <c r="H684" s="1452"/>
      <c r="I684" s="1452"/>
      <c r="J684" s="1452"/>
      <c r="K684" s="1452"/>
      <c r="L684" s="1452"/>
      <c r="M684" s="1452"/>
      <c r="N684" s="1452"/>
      <c r="O684" s="1452"/>
      <c r="P684" s="1452"/>
      <c r="Q684" s="1452"/>
      <c r="R684" s="1452"/>
      <c r="S684" s="1452"/>
      <c r="T684" s="1452"/>
      <c r="U684" s="1452"/>
      <c r="V684" s="1452"/>
      <c r="W684" s="1452"/>
      <c r="X684" s="1452"/>
      <c r="Y684" s="9"/>
      <c r="Z684" s="8"/>
      <c r="AA684" s="5"/>
      <c r="AB684" s="8"/>
      <c r="AC684" s="28"/>
    </row>
    <row r="685" spans="1:31" s="7" customFormat="1" ht="17.25" hidden="1" customHeight="1">
      <c r="A685" s="55">
        <f>A682+1</f>
        <v>537</v>
      </c>
      <c r="B685" s="695" t="s">
        <v>778</v>
      </c>
      <c r="C685" s="52">
        <f>D685+K685+M685+O685+Q685+S685+U685+V685+W685+X685</f>
        <v>13898265.92</v>
      </c>
      <c r="D685" s="52">
        <f>SUM(E685:I685)</f>
        <v>4806201.3600000003</v>
      </c>
      <c r="E685" s="52">
        <f>403073.84+9907.28</f>
        <v>412981.12000000005</v>
      </c>
      <c r="F685" s="52">
        <v>3201289.26</v>
      </c>
      <c r="G685" s="52">
        <v>405753.62</v>
      </c>
      <c r="H685" s="52">
        <v>786177.36</v>
      </c>
      <c r="I685" s="52"/>
      <c r="J685" s="52"/>
      <c r="K685" s="52"/>
      <c r="L685" s="52"/>
      <c r="M685" s="52">
        <v>2246921.7799999998</v>
      </c>
      <c r="N685" s="52"/>
      <c r="O685" s="52"/>
      <c r="P685" s="52"/>
      <c r="Q685" s="52">
        <v>6339713.3799999999</v>
      </c>
      <c r="R685" s="52"/>
      <c r="S685" s="52"/>
      <c r="T685" s="52"/>
      <c r="U685" s="52"/>
      <c r="V685" s="52">
        <f>147963.74+357465.66</f>
        <v>505429.39999999997</v>
      </c>
      <c r="W685" s="52"/>
      <c r="X685" s="52"/>
      <c r="Y685" s="9" t="s">
        <v>891</v>
      </c>
      <c r="Z685" s="8"/>
      <c r="AA685" s="8"/>
      <c r="AB685" s="8"/>
      <c r="AC685" s="28"/>
    </row>
    <row r="686" spans="1:31" customFormat="1" ht="26.25" hidden="1" customHeight="1">
      <c r="A686" s="261">
        <f t="shared" ref="A686:A700" si="97">A685+1</f>
        <v>538</v>
      </c>
      <c r="B686" s="935" t="s">
        <v>1244</v>
      </c>
      <c r="C686" s="391">
        <f>E686+G686+H686+Q686</f>
        <v>7632400</v>
      </c>
      <c r="D686" s="156" t="s">
        <v>1233</v>
      </c>
      <c r="E686" s="738">
        <v>165000</v>
      </c>
      <c r="F686" s="738" t="s">
        <v>1234</v>
      </c>
      <c r="G686" s="738">
        <v>183700</v>
      </c>
      <c r="H686" s="738">
        <v>183700</v>
      </c>
      <c r="I686" s="738" t="s">
        <v>1234</v>
      </c>
      <c r="J686" s="736" t="s">
        <v>1234</v>
      </c>
      <c r="K686" s="736" t="s">
        <v>1234</v>
      </c>
      <c r="L686" s="736" t="s">
        <v>1234</v>
      </c>
      <c r="M686" s="736" t="s">
        <v>1234</v>
      </c>
      <c r="N686" s="736" t="s">
        <v>1234</v>
      </c>
      <c r="O686" s="736" t="s">
        <v>1234</v>
      </c>
      <c r="P686" s="736">
        <v>958</v>
      </c>
      <c r="Q686" s="148">
        <v>7100000</v>
      </c>
      <c r="R686" s="736" t="s">
        <v>1234</v>
      </c>
      <c r="S686" s="736" t="s">
        <v>1234</v>
      </c>
      <c r="T686" s="736" t="s">
        <v>1234</v>
      </c>
      <c r="U686" s="736" t="s">
        <v>1234</v>
      </c>
      <c r="V686" s="736" t="s">
        <v>1234</v>
      </c>
      <c r="W686" s="738" t="s">
        <v>1235</v>
      </c>
      <c r="X686" s="462"/>
    </row>
    <row r="687" spans="1:31" customFormat="1" hidden="1">
      <c r="A687" s="261">
        <f t="shared" si="97"/>
        <v>539</v>
      </c>
      <c r="B687" s="935" t="s">
        <v>1245</v>
      </c>
      <c r="C687" s="391">
        <f>D687+Q687+W687</f>
        <v>12010000</v>
      </c>
      <c r="D687" s="156">
        <f>E687+F687+G687+H687</f>
        <v>5260000</v>
      </c>
      <c r="E687" s="738">
        <v>430000</v>
      </c>
      <c r="F687" s="738">
        <v>3250000</v>
      </c>
      <c r="G687" s="738">
        <v>680000</v>
      </c>
      <c r="H687" s="738">
        <v>900000</v>
      </c>
      <c r="I687" s="738" t="s">
        <v>1234</v>
      </c>
      <c r="J687" s="738" t="s">
        <v>1234</v>
      </c>
      <c r="K687" s="738" t="s">
        <v>1234</v>
      </c>
      <c r="L687" s="738" t="s">
        <v>1234</v>
      </c>
      <c r="M687" s="738" t="s">
        <v>1234</v>
      </c>
      <c r="N687" s="738" t="s">
        <v>1234</v>
      </c>
      <c r="O687" s="738" t="s">
        <v>1234</v>
      </c>
      <c r="P687" s="736">
        <v>846</v>
      </c>
      <c r="Q687" s="148">
        <v>5900000</v>
      </c>
      <c r="R687" s="736" t="s">
        <v>1234</v>
      </c>
      <c r="S687" s="736" t="s">
        <v>1234</v>
      </c>
      <c r="T687" s="736" t="s">
        <v>1234</v>
      </c>
      <c r="U687" s="736" t="s">
        <v>1234</v>
      </c>
      <c r="V687" s="736" t="s">
        <v>1234</v>
      </c>
      <c r="W687" s="738">
        <v>850000</v>
      </c>
      <c r="X687" s="462"/>
    </row>
    <row r="688" spans="1:31" customFormat="1" hidden="1">
      <c r="A688" s="261">
        <f t="shared" si="97"/>
        <v>540</v>
      </c>
      <c r="B688" s="935" t="s">
        <v>1246</v>
      </c>
      <c r="C688" s="156">
        <f>D688+Q688+W688</f>
        <v>12140000</v>
      </c>
      <c r="D688" s="156">
        <f>E688+F688+G688+H688</f>
        <v>5260000</v>
      </c>
      <c r="E688" s="738">
        <v>430000</v>
      </c>
      <c r="F688" s="738">
        <v>3250000</v>
      </c>
      <c r="G688" s="738">
        <v>680000</v>
      </c>
      <c r="H688" s="738">
        <v>900000</v>
      </c>
      <c r="I688" s="738" t="s">
        <v>1234</v>
      </c>
      <c r="J688" s="736" t="s">
        <v>1234</v>
      </c>
      <c r="K688" s="736" t="s">
        <v>1234</v>
      </c>
      <c r="L688" s="738" t="s">
        <v>1234</v>
      </c>
      <c r="M688" s="738" t="s">
        <v>1234</v>
      </c>
      <c r="N688" s="736" t="s">
        <v>1234</v>
      </c>
      <c r="O688" s="736" t="s">
        <v>1234</v>
      </c>
      <c r="P688" s="736">
        <v>846</v>
      </c>
      <c r="Q688" s="148">
        <v>6030000</v>
      </c>
      <c r="R688" s="736" t="s">
        <v>1234</v>
      </c>
      <c r="S688" s="736" t="s">
        <v>1234</v>
      </c>
      <c r="T688" s="736" t="s">
        <v>1234</v>
      </c>
      <c r="U688" s="736" t="s">
        <v>1234</v>
      </c>
      <c r="V688" s="736" t="s">
        <v>1234</v>
      </c>
      <c r="W688" s="738">
        <v>850000</v>
      </c>
      <c r="X688" s="462"/>
    </row>
    <row r="689" spans="1:31" customFormat="1" hidden="1">
      <c r="A689" s="261">
        <f t="shared" si="97"/>
        <v>541</v>
      </c>
      <c r="B689" s="935" t="s">
        <v>1247</v>
      </c>
      <c r="C689" s="391">
        <f>D689+M689+Q689+W689</f>
        <v>15870000</v>
      </c>
      <c r="D689" s="156">
        <f>E689+F689+G689+H689+I689</f>
        <v>5560000</v>
      </c>
      <c r="E689" s="738">
        <v>430000</v>
      </c>
      <c r="F689" s="738">
        <v>3250000</v>
      </c>
      <c r="G689" s="738">
        <v>680000</v>
      </c>
      <c r="H689" s="738">
        <v>900000</v>
      </c>
      <c r="I689" s="738">
        <v>300000</v>
      </c>
      <c r="J689" s="738" t="s">
        <v>1234</v>
      </c>
      <c r="K689" s="738" t="s">
        <v>1234</v>
      </c>
      <c r="L689" s="738">
        <v>712</v>
      </c>
      <c r="M689" s="738">
        <v>3500000</v>
      </c>
      <c r="N689" s="738" t="s">
        <v>1234</v>
      </c>
      <c r="O689" s="738" t="s">
        <v>1234</v>
      </c>
      <c r="P689" s="736">
        <v>846</v>
      </c>
      <c r="Q689" s="148">
        <v>5960000</v>
      </c>
      <c r="R689" s="736" t="s">
        <v>1234</v>
      </c>
      <c r="S689" s="736" t="s">
        <v>1234</v>
      </c>
      <c r="T689" s="736" t="s">
        <v>1234</v>
      </c>
      <c r="U689" s="736" t="s">
        <v>1234</v>
      </c>
      <c r="V689" s="736" t="s">
        <v>1234</v>
      </c>
      <c r="W689" s="738">
        <v>850000</v>
      </c>
      <c r="X689" s="462"/>
    </row>
    <row r="690" spans="1:31" customFormat="1" hidden="1">
      <c r="A690" s="261">
        <f t="shared" si="97"/>
        <v>542</v>
      </c>
      <c r="B690" s="935" t="s">
        <v>1248</v>
      </c>
      <c r="C690" s="391">
        <f>Q690+W690</f>
        <v>5270000</v>
      </c>
      <c r="D690" s="156" t="s">
        <v>1234</v>
      </c>
      <c r="E690" s="738" t="s">
        <v>1234</v>
      </c>
      <c r="F690" s="738" t="s">
        <v>1234</v>
      </c>
      <c r="G690" s="738" t="s">
        <v>1234</v>
      </c>
      <c r="H690" s="738" t="s">
        <v>1234</v>
      </c>
      <c r="I690" s="738" t="s">
        <v>1234</v>
      </c>
      <c r="J690" s="738" t="s">
        <v>1234</v>
      </c>
      <c r="K690" s="738" t="s">
        <v>1234</v>
      </c>
      <c r="L690" s="738" t="s">
        <v>1234</v>
      </c>
      <c r="M690" s="738" t="s">
        <v>1234</v>
      </c>
      <c r="N690" s="736" t="s">
        <v>1234</v>
      </c>
      <c r="O690" s="736" t="s">
        <v>1234</v>
      </c>
      <c r="P690" s="736">
        <v>700</v>
      </c>
      <c r="Q690" s="148">
        <v>4870000</v>
      </c>
      <c r="R690" s="736" t="s">
        <v>1234</v>
      </c>
      <c r="S690" s="736" t="s">
        <v>1234</v>
      </c>
      <c r="T690" s="736" t="s">
        <v>1234</v>
      </c>
      <c r="U690" s="736" t="s">
        <v>1234</v>
      </c>
      <c r="V690" s="736" t="s">
        <v>1234</v>
      </c>
      <c r="W690" s="738">
        <v>400000</v>
      </c>
      <c r="X690" s="462"/>
    </row>
    <row r="691" spans="1:31" customFormat="1" hidden="1">
      <c r="A691" s="261">
        <f t="shared" si="97"/>
        <v>543</v>
      </c>
      <c r="B691" s="935" t="s">
        <v>1249</v>
      </c>
      <c r="C691" s="391">
        <f>D691+Q691+S691+W691</f>
        <v>13240000</v>
      </c>
      <c r="D691" s="156">
        <f>E691+F691+G691+H691+I691</f>
        <v>5430000</v>
      </c>
      <c r="E691" s="738">
        <v>430000</v>
      </c>
      <c r="F691" s="738">
        <v>3150000</v>
      </c>
      <c r="G691" s="738">
        <v>670000</v>
      </c>
      <c r="H691" s="738">
        <v>880000</v>
      </c>
      <c r="I691" s="738">
        <v>300000</v>
      </c>
      <c r="J691" s="738" t="s">
        <v>1234</v>
      </c>
      <c r="K691" s="738" t="s">
        <v>1234</v>
      </c>
      <c r="L691" s="738" t="s">
        <v>1234</v>
      </c>
      <c r="M691" s="738" t="s">
        <v>1234</v>
      </c>
      <c r="N691" s="736" t="s">
        <v>1234</v>
      </c>
      <c r="O691" s="736" t="s">
        <v>1234</v>
      </c>
      <c r="P691" s="736">
        <v>846</v>
      </c>
      <c r="Q691" s="148">
        <v>6700000</v>
      </c>
      <c r="R691" s="736">
        <v>113</v>
      </c>
      <c r="S691" s="148">
        <v>260000</v>
      </c>
      <c r="T691" s="736" t="s">
        <v>1234</v>
      </c>
      <c r="U691" s="736" t="s">
        <v>1234</v>
      </c>
      <c r="V691" s="736" t="s">
        <v>1234</v>
      </c>
      <c r="W691" s="738">
        <v>850000</v>
      </c>
      <c r="X691" s="462"/>
    </row>
    <row r="692" spans="1:31" customFormat="1" hidden="1">
      <c r="A692" s="261">
        <f t="shared" si="97"/>
        <v>544</v>
      </c>
      <c r="B692" s="935" t="s">
        <v>1250</v>
      </c>
      <c r="C692" s="391">
        <f>D692+Q692+W692</f>
        <v>13330000</v>
      </c>
      <c r="D692" s="156">
        <f>E692+F692+G692+H692+I692</f>
        <v>5780000</v>
      </c>
      <c r="E692" s="738">
        <v>430000</v>
      </c>
      <c r="F692" s="738">
        <v>3470000</v>
      </c>
      <c r="G692" s="738">
        <v>680000</v>
      </c>
      <c r="H692" s="738">
        <v>900000</v>
      </c>
      <c r="I692" s="738">
        <v>300000</v>
      </c>
      <c r="J692" s="738" t="s">
        <v>1234</v>
      </c>
      <c r="K692" s="738" t="s">
        <v>1234</v>
      </c>
      <c r="L692" s="738" t="s">
        <v>1234</v>
      </c>
      <c r="M692" s="738" t="s">
        <v>1234</v>
      </c>
      <c r="N692" s="736" t="s">
        <v>1234</v>
      </c>
      <c r="O692" s="736" t="s">
        <v>1234</v>
      </c>
      <c r="P692" s="736">
        <v>846</v>
      </c>
      <c r="Q692" s="148">
        <v>6700000</v>
      </c>
      <c r="R692" s="736" t="s">
        <v>1234</v>
      </c>
      <c r="S692" s="736" t="s">
        <v>1234</v>
      </c>
      <c r="T692" s="736" t="s">
        <v>1234</v>
      </c>
      <c r="U692" s="736" t="s">
        <v>1234</v>
      </c>
      <c r="V692" s="736" t="s">
        <v>1234</v>
      </c>
      <c r="W692" s="738">
        <v>850000</v>
      </c>
      <c r="X692" s="462"/>
    </row>
    <row r="693" spans="1:31" customFormat="1" hidden="1">
      <c r="A693" s="261">
        <f t="shared" si="97"/>
        <v>545</v>
      </c>
      <c r="B693" s="935" t="s">
        <v>1251</v>
      </c>
      <c r="C693" s="391">
        <f>D693+Q693+W693</f>
        <v>12010000</v>
      </c>
      <c r="D693" s="156">
        <f>E693+F693+G693+H693</f>
        <v>5260000</v>
      </c>
      <c r="E693" s="738">
        <v>430000</v>
      </c>
      <c r="F693" s="738">
        <v>3250000</v>
      </c>
      <c r="G693" s="738">
        <v>680000</v>
      </c>
      <c r="H693" s="738">
        <v>900000</v>
      </c>
      <c r="I693" s="738" t="s">
        <v>1234</v>
      </c>
      <c r="J693" s="738" t="s">
        <v>1234</v>
      </c>
      <c r="K693" s="738" t="s">
        <v>1234</v>
      </c>
      <c r="L693" s="738" t="s">
        <v>1234</v>
      </c>
      <c r="M693" s="738" t="s">
        <v>1234</v>
      </c>
      <c r="N693" s="736" t="s">
        <v>1234</v>
      </c>
      <c r="O693" s="736" t="s">
        <v>1234</v>
      </c>
      <c r="P693" s="736">
        <v>846</v>
      </c>
      <c r="Q693" s="148">
        <v>5900000</v>
      </c>
      <c r="R693" s="736" t="s">
        <v>1234</v>
      </c>
      <c r="S693" s="736" t="s">
        <v>1234</v>
      </c>
      <c r="T693" s="736" t="s">
        <v>1234</v>
      </c>
      <c r="U693" s="736" t="s">
        <v>1234</v>
      </c>
      <c r="V693" s="736" t="s">
        <v>1234</v>
      </c>
      <c r="W693" s="738">
        <v>850000</v>
      </c>
      <c r="X693" s="462"/>
    </row>
    <row r="694" spans="1:31" customFormat="1" hidden="1">
      <c r="A694" s="261">
        <f t="shared" si="97"/>
        <v>546</v>
      </c>
      <c r="B694" s="935" t="s">
        <v>1252</v>
      </c>
      <c r="C694" s="391">
        <f>D694+Q694+W694</f>
        <v>12420000</v>
      </c>
      <c r="D694" s="156">
        <f>E694+F694+G694+H694+I694</f>
        <v>5610000</v>
      </c>
      <c r="E694" s="738">
        <v>430000</v>
      </c>
      <c r="F694" s="738">
        <v>3300000</v>
      </c>
      <c r="G694" s="738">
        <v>680000</v>
      </c>
      <c r="H694" s="738">
        <v>900000</v>
      </c>
      <c r="I694" s="738">
        <v>300000</v>
      </c>
      <c r="J694" s="738" t="s">
        <v>1234</v>
      </c>
      <c r="K694" s="738" t="s">
        <v>1234</v>
      </c>
      <c r="L694" s="738" t="s">
        <v>1234</v>
      </c>
      <c r="M694" s="738" t="s">
        <v>1234</v>
      </c>
      <c r="N694" s="738" t="s">
        <v>1234</v>
      </c>
      <c r="O694" s="738" t="s">
        <v>1234</v>
      </c>
      <c r="P694" s="736">
        <v>846</v>
      </c>
      <c r="Q694" s="148">
        <v>5960000</v>
      </c>
      <c r="R694" s="736" t="s">
        <v>1234</v>
      </c>
      <c r="S694" s="736" t="s">
        <v>1234</v>
      </c>
      <c r="T694" s="736" t="s">
        <v>1234</v>
      </c>
      <c r="U694" s="736" t="s">
        <v>1234</v>
      </c>
      <c r="V694" s="736" t="s">
        <v>1234</v>
      </c>
      <c r="W694" s="738">
        <v>850000</v>
      </c>
      <c r="X694" s="462"/>
    </row>
    <row r="695" spans="1:31" customFormat="1" hidden="1">
      <c r="A695" s="261">
        <f t="shared" si="97"/>
        <v>547</v>
      </c>
      <c r="B695" s="935" t="s">
        <v>1253</v>
      </c>
      <c r="C695" s="156">
        <f>D695+Q695+W695</f>
        <v>12620000</v>
      </c>
      <c r="D695" s="156">
        <f>E695+F695+G695+H695+I695</f>
        <v>5810000</v>
      </c>
      <c r="E695" s="738">
        <v>430000</v>
      </c>
      <c r="F695" s="738">
        <v>3500000</v>
      </c>
      <c r="G695" s="738">
        <v>680000</v>
      </c>
      <c r="H695" s="738">
        <v>900000</v>
      </c>
      <c r="I695" s="738">
        <v>300000</v>
      </c>
      <c r="J695" s="738" t="s">
        <v>1234</v>
      </c>
      <c r="K695" s="738" t="s">
        <v>1234</v>
      </c>
      <c r="L695" s="738" t="s">
        <v>1234</v>
      </c>
      <c r="M695" s="738" t="s">
        <v>1234</v>
      </c>
      <c r="N695" s="738" t="s">
        <v>1234</v>
      </c>
      <c r="O695" s="738" t="s">
        <v>1234</v>
      </c>
      <c r="P695" s="736">
        <v>846</v>
      </c>
      <c r="Q695" s="148">
        <v>5960000</v>
      </c>
      <c r="R695" s="736" t="s">
        <v>1234</v>
      </c>
      <c r="S695" s="736" t="s">
        <v>1234</v>
      </c>
      <c r="T695" s="736"/>
      <c r="U695" s="736" t="s">
        <v>1234</v>
      </c>
      <c r="V695" s="736" t="s">
        <v>1234</v>
      </c>
      <c r="W695" s="738">
        <v>850000</v>
      </c>
      <c r="X695" s="462"/>
    </row>
    <row r="696" spans="1:31" customFormat="1" hidden="1">
      <c r="A696" s="261">
        <f t="shared" si="97"/>
        <v>548</v>
      </c>
      <c r="B696" s="935" t="s">
        <v>1254</v>
      </c>
      <c r="C696" s="391">
        <f>D696+M696+Q696+S696+W696</f>
        <v>14955000</v>
      </c>
      <c r="D696" s="156">
        <f>E696+F696+G696+H696+I696</f>
        <v>5305000</v>
      </c>
      <c r="E696" s="738">
        <v>415000</v>
      </c>
      <c r="F696" s="738">
        <v>3150000</v>
      </c>
      <c r="G696" s="738">
        <v>590000</v>
      </c>
      <c r="H696" s="738">
        <v>860000</v>
      </c>
      <c r="I696" s="738">
        <v>290000</v>
      </c>
      <c r="J696" s="738" t="s">
        <v>1234</v>
      </c>
      <c r="K696" s="738" t="s">
        <v>1234</v>
      </c>
      <c r="L696" s="736">
        <v>425</v>
      </c>
      <c r="M696" s="148">
        <v>2100000</v>
      </c>
      <c r="N696" s="736" t="s">
        <v>1234</v>
      </c>
      <c r="O696" s="736" t="s">
        <v>1234</v>
      </c>
      <c r="P696" s="736">
        <v>500</v>
      </c>
      <c r="Q696" s="148">
        <v>4500000</v>
      </c>
      <c r="R696" s="736">
        <v>114</v>
      </c>
      <c r="S696" s="148">
        <v>2300000</v>
      </c>
      <c r="T696" s="736"/>
      <c r="U696" s="736" t="s">
        <v>1234</v>
      </c>
      <c r="V696" s="736" t="s">
        <v>1234</v>
      </c>
      <c r="W696" s="738">
        <v>750000</v>
      </c>
      <c r="X696" s="462"/>
    </row>
    <row r="697" spans="1:31" customFormat="1" hidden="1">
      <c r="A697" s="261">
        <f t="shared" si="97"/>
        <v>549</v>
      </c>
      <c r="B697" s="935" t="s">
        <v>1255</v>
      </c>
      <c r="C697" s="391">
        <f>D697+Q697+W697</f>
        <v>4535000</v>
      </c>
      <c r="D697" s="156">
        <v>420000</v>
      </c>
      <c r="E697" s="738">
        <v>420000</v>
      </c>
      <c r="F697" s="738" t="s">
        <v>1234</v>
      </c>
      <c r="G697" s="738" t="s">
        <v>1234</v>
      </c>
      <c r="H697" s="738" t="s">
        <v>1234</v>
      </c>
      <c r="I697" s="738" t="s">
        <v>1234</v>
      </c>
      <c r="J697" s="738" t="s">
        <v>1234</v>
      </c>
      <c r="K697" s="738" t="s">
        <v>1234</v>
      </c>
      <c r="L697" s="98" t="s">
        <v>1234</v>
      </c>
      <c r="M697" s="98" t="s">
        <v>1234</v>
      </c>
      <c r="N697" s="736" t="s">
        <v>1234</v>
      </c>
      <c r="O697" s="736" t="s">
        <v>1234</v>
      </c>
      <c r="P697" s="736">
        <v>490</v>
      </c>
      <c r="Q697" s="148">
        <v>4100000</v>
      </c>
      <c r="R697" s="736" t="s">
        <v>1234</v>
      </c>
      <c r="S697" s="736" t="s">
        <v>1234</v>
      </c>
      <c r="T697" s="736" t="s">
        <v>1234</v>
      </c>
      <c r="U697" s="736" t="s">
        <v>1234</v>
      </c>
      <c r="V697" s="736" t="s">
        <v>1234</v>
      </c>
      <c r="W697" s="738">
        <v>15000</v>
      </c>
      <c r="X697" s="462"/>
    </row>
    <row r="698" spans="1:31" customFormat="1" hidden="1">
      <c r="A698" s="261">
        <f t="shared" si="97"/>
        <v>550</v>
      </c>
      <c r="B698" s="935" t="s">
        <v>1256</v>
      </c>
      <c r="C698" s="391">
        <f>E698+Q698</f>
        <v>4790000</v>
      </c>
      <c r="D698" s="156" t="s">
        <v>1236</v>
      </c>
      <c r="E698" s="738">
        <v>90000</v>
      </c>
      <c r="F698" s="738" t="s">
        <v>1234</v>
      </c>
      <c r="G698" s="738" t="s">
        <v>1234</v>
      </c>
      <c r="H698" s="738" t="s">
        <v>1234</v>
      </c>
      <c r="I698" s="738" t="s">
        <v>1234</v>
      </c>
      <c r="J698" s="738" t="s">
        <v>1234</v>
      </c>
      <c r="K698" s="738" t="s">
        <v>1234</v>
      </c>
      <c r="L698" s="98" t="s">
        <v>1234</v>
      </c>
      <c r="M698" s="98" t="s">
        <v>1234</v>
      </c>
      <c r="N698" s="736" t="s">
        <v>1234</v>
      </c>
      <c r="O698" s="736" t="s">
        <v>1234</v>
      </c>
      <c r="P698" s="736">
        <v>600</v>
      </c>
      <c r="Q698" s="148">
        <v>4700000</v>
      </c>
      <c r="R698" s="736" t="s">
        <v>1234</v>
      </c>
      <c r="S698" s="736" t="s">
        <v>1234</v>
      </c>
      <c r="T698" s="736" t="s">
        <v>1234</v>
      </c>
      <c r="U698" s="736" t="s">
        <v>1234</v>
      </c>
      <c r="V698" s="736" t="s">
        <v>1234</v>
      </c>
      <c r="W698" s="736" t="s">
        <v>1234</v>
      </c>
      <c r="X698" s="462"/>
    </row>
    <row r="699" spans="1:31" customFormat="1" hidden="1">
      <c r="A699" s="261">
        <f t="shared" si="97"/>
        <v>551</v>
      </c>
      <c r="B699" s="935" t="s">
        <v>1257</v>
      </c>
      <c r="C699" s="391">
        <f>D699+Q699+W699</f>
        <v>12610000</v>
      </c>
      <c r="D699" s="156">
        <f>E699+F699+G699+H699</f>
        <v>5260000</v>
      </c>
      <c r="E699" s="738">
        <v>430000</v>
      </c>
      <c r="F699" s="738">
        <v>3250000</v>
      </c>
      <c r="G699" s="738">
        <v>680000</v>
      </c>
      <c r="H699" s="738">
        <v>900000</v>
      </c>
      <c r="I699" s="738" t="s">
        <v>1234</v>
      </c>
      <c r="J699" s="738" t="s">
        <v>1234</v>
      </c>
      <c r="K699" s="738" t="s">
        <v>1234</v>
      </c>
      <c r="L699" s="736" t="s">
        <v>1234</v>
      </c>
      <c r="M699" s="736" t="s">
        <v>1234</v>
      </c>
      <c r="N699" s="736" t="s">
        <v>1234</v>
      </c>
      <c r="O699" s="736" t="s">
        <v>1234</v>
      </c>
      <c r="P699" s="736">
        <v>860</v>
      </c>
      <c r="Q699" s="148">
        <v>6500000</v>
      </c>
      <c r="R699" s="736" t="s">
        <v>1234</v>
      </c>
      <c r="S699" s="736" t="s">
        <v>1234</v>
      </c>
      <c r="T699" s="736" t="s">
        <v>1234</v>
      </c>
      <c r="U699" s="736" t="s">
        <v>1234</v>
      </c>
      <c r="V699" s="736" t="s">
        <v>1234</v>
      </c>
      <c r="W699" s="738">
        <v>850000</v>
      </c>
      <c r="X699" s="462"/>
    </row>
    <row r="700" spans="1:31" customFormat="1" hidden="1">
      <c r="A700" s="261">
        <f t="shared" si="97"/>
        <v>552</v>
      </c>
      <c r="B700" s="935" t="s">
        <v>1258</v>
      </c>
      <c r="C700" s="392">
        <f>D700+M700+Q700+W700</f>
        <v>16410000</v>
      </c>
      <c r="D700" s="393">
        <f>E700+F700+G700+H700</f>
        <v>5260000</v>
      </c>
      <c r="E700" s="738">
        <v>430000</v>
      </c>
      <c r="F700" s="738">
        <v>3250000</v>
      </c>
      <c r="G700" s="738">
        <v>680000</v>
      </c>
      <c r="H700" s="738">
        <v>900000</v>
      </c>
      <c r="I700" s="98" t="s">
        <v>1234</v>
      </c>
      <c r="J700" s="738" t="s">
        <v>1234</v>
      </c>
      <c r="K700" s="738" t="s">
        <v>1234</v>
      </c>
      <c r="L700" s="98">
        <v>713</v>
      </c>
      <c r="M700" s="738">
        <v>3600000</v>
      </c>
      <c r="N700" s="98" t="s">
        <v>1234</v>
      </c>
      <c r="O700" s="98" t="s">
        <v>1234</v>
      </c>
      <c r="P700" s="98">
        <v>860</v>
      </c>
      <c r="Q700" s="148">
        <v>6700000</v>
      </c>
      <c r="R700" s="736" t="s">
        <v>1234</v>
      </c>
      <c r="S700" s="736" t="s">
        <v>1234</v>
      </c>
      <c r="T700" s="736" t="s">
        <v>1234</v>
      </c>
      <c r="U700" s="736" t="s">
        <v>1234</v>
      </c>
      <c r="V700" s="736" t="s">
        <v>1234</v>
      </c>
      <c r="W700" s="738">
        <v>850000</v>
      </c>
      <c r="X700" s="462"/>
    </row>
    <row r="701" spans="1:31" s="7" customFormat="1" ht="17.25" hidden="1" customHeight="1">
      <c r="A701" s="1475" t="s">
        <v>518</v>
      </c>
      <c r="B701" s="1475"/>
      <c r="C701" s="52">
        <f t="shared" ref="C701:X701" si="98">SUM(C685:C685)</f>
        <v>13898265.92</v>
      </c>
      <c r="D701" s="52">
        <f t="shared" si="98"/>
        <v>4806201.3600000003</v>
      </c>
      <c r="E701" s="52">
        <f t="shared" si="98"/>
        <v>412981.12000000005</v>
      </c>
      <c r="F701" s="52">
        <f t="shared" si="98"/>
        <v>3201289.26</v>
      </c>
      <c r="G701" s="52">
        <f t="shared" si="98"/>
        <v>405753.62</v>
      </c>
      <c r="H701" s="52">
        <f t="shared" si="98"/>
        <v>786177.36</v>
      </c>
      <c r="I701" s="52">
        <f t="shared" si="98"/>
        <v>0</v>
      </c>
      <c r="J701" s="52">
        <f t="shared" si="98"/>
        <v>0</v>
      </c>
      <c r="K701" s="52">
        <f t="shared" si="98"/>
        <v>0</v>
      </c>
      <c r="L701" s="52">
        <f t="shared" si="98"/>
        <v>0</v>
      </c>
      <c r="M701" s="52">
        <f t="shared" si="98"/>
        <v>2246921.7799999998</v>
      </c>
      <c r="N701" s="52">
        <f t="shared" si="98"/>
        <v>0</v>
      </c>
      <c r="O701" s="52">
        <f t="shared" si="98"/>
        <v>0</v>
      </c>
      <c r="P701" s="52">
        <f t="shared" si="98"/>
        <v>0</v>
      </c>
      <c r="Q701" s="52">
        <f t="shared" si="98"/>
        <v>6339713.3799999999</v>
      </c>
      <c r="R701" s="52">
        <f t="shared" si="98"/>
        <v>0</v>
      </c>
      <c r="S701" s="52">
        <f t="shared" si="98"/>
        <v>0</v>
      </c>
      <c r="T701" s="52">
        <f t="shared" si="98"/>
        <v>0</v>
      </c>
      <c r="U701" s="52">
        <f t="shared" si="98"/>
        <v>0</v>
      </c>
      <c r="V701" s="52">
        <f t="shared" si="98"/>
        <v>505429.39999999997</v>
      </c>
      <c r="W701" s="52">
        <f t="shared" si="98"/>
        <v>0</v>
      </c>
      <c r="X701" s="52">
        <f t="shared" si="98"/>
        <v>0</v>
      </c>
      <c r="Y701" s="9"/>
      <c r="Z701" s="8"/>
      <c r="AA701" s="8"/>
      <c r="AB701" s="8"/>
      <c r="AC701" s="28"/>
    </row>
    <row r="702" spans="1:31" s="22" customFormat="1" ht="17.25" hidden="1" customHeight="1">
      <c r="A702" s="1479" t="s">
        <v>631</v>
      </c>
      <c r="B702" s="1479"/>
      <c r="C702" s="1479"/>
      <c r="D702" s="1452"/>
      <c r="E702" s="1452"/>
      <c r="F702" s="1452"/>
      <c r="G702" s="1452"/>
      <c r="H702" s="1452"/>
      <c r="I702" s="1452"/>
      <c r="J702" s="1452"/>
      <c r="K702" s="1452"/>
      <c r="L702" s="1452"/>
      <c r="M702" s="1452"/>
      <c r="N702" s="1452"/>
      <c r="O702" s="1452"/>
      <c r="P702" s="1452"/>
      <c r="Q702" s="1452"/>
      <c r="R702" s="1452"/>
      <c r="S702" s="1452"/>
      <c r="T702" s="1452"/>
      <c r="U702" s="1452"/>
      <c r="V702" s="1452"/>
      <c r="W702" s="1452"/>
      <c r="X702" s="1452"/>
      <c r="Y702" s="24"/>
      <c r="Z702" s="23"/>
      <c r="AA702" s="21"/>
      <c r="AB702" s="8"/>
      <c r="AC702" s="27"/>
    </row>
    <row r="703" spans="1:31" s="7" customFormat="1" ht="17.25" hidden="1" customHeight="1">
      <c r="A703" s="56">
        <f>A700+1</f>
        <v>553</v>
      </c>
      <c r="B703" s="695" t="s">
        <v>1259</v>
      </c>
      <c r="C703" s="52">
        <f>D703+K703+M703+O703+Q703+S703+U703+V703+W703+X703</f>
        <v>15158003.880000001</v>
      </c>
      <c r="D703" s="52">
        <f>SUM(E703:I703)</f>
        <v>15158003.880000001</v>
      </c>
      <c r="E703" s="52"/>
      <c r="F703" s="51">
        <v>9503266.8800000008</v>
      </c>
      <c r="G703" s="52"/>
      <c r="H703" s="51">
        <v>4139322</v>
      </c>
      <c r="I703" s="51">
        <v>1515415</v>
      </c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9"/>
      <c r="Z703" s="8"/>
      <c r="AA703" s="8"/>
      <c r="AB703" s="8"/>
      <c r="AC703" s="28"/>
    </row>
    <row r="704" spans="1:31" s="7" customFormat="1" ht="17.25" hidden="1" customHeight="1">
      <c r="A704" s="1475" t="s">
        <v>518</v>
      </c>
      <c r="B704" s="1475"/>
      <c r="C704" s="52">
        <f t="shared" ref="C704:X704" si="99">SUM(C703:C703)</f>
        <v>15158003.880000001</v>
      </c>
      <c r="D704" s="52">
        <f t="shared" si="99"/>
        <v>15158003.880000001</v>
      </c>
      <c r="E704" s="52">
        <f t="shared" si="99"/>
        <v>0</v>
      </c>
      <c r="F704" s="52">
        <f t="shared" si="99"/>
        <v>9503266.8800000008</v>
      </c>
      <c r="G704" s="52">
        <f t="shared" si="99"/>
        <v>0</v>
      </c>
      <c r="H704" s="52">
        <f t="shared" si="99"/>
        <v>4139322</v>
      </c>
      <c r="I704" s="52">
        <f t="shared" si="99"/>
        <v>1515415</v>
      </c>
      <c r="J704" s="52">
        <f t="shared" si="99"/>
        <v>0</v>
      </c>
      <c r="K704" s="52">
        <f t="shared" si="99"/>
        <v>0</v>
      </c>
      <c r="L704" s="52">
        <f t="shared" si="99"/>
        <v>0</v>
      </c>
      <c r="M704" s="52">
        <f t="shared" si="99"/>
        <v>0</v>
      </c>
      <c r="N704" s="52">
        <f t="shared" si="99"/>
        <v>0</v>
      </c>
      <c r="O704" s="52">
        <f t="shared" si="99"/>
        <v>0</v>
      </c>
      <c r="P704" s="52">
        <f t="shared" si="99"/>
        <v>0</v>
      </c>
      <c r="Q704" s="52">
        <f t="shared" si="99"/>
        <v>0</v>
      </c>
      <c r="R704" s="52">
        <f t="shared" si="99"/>
        <v>0</v>
      </c>
      <c r="S704" s="52">
        <f t="shared" si="99"/>
        <v>0</v>
      </c>
      <c r="T704" s="52">
        <f t="shared" si="99"/>
        <v>0</v>
      </c>
      <c r="U704" s="52">
        <f t="shared" si="99"/>
        <v>0</v>
      </c>
      <c r="V704" s="52">
        <f t="shared" si="99"/>
        <v>0</v>
      </c>
      <c r="W704" s="52">
        <f t="shared" si="99"/>
        <v>0</v>
      </c>
      <c r="X704" s="52">
        <f t="shared" si="99"/>
        <v>0</v>
      </c>
      <c r="Y704" s="9"/>
      <c r="Z704" s="8"/>
      <c r="AA704" s="8"/>
      <c r="AB704" s="8"/>
      <c r="AC704" s="28"/>
      <c r="AE704" s="28"/>
    </row>
    <row r="705" spans="1:31" s="22" customFormat="1" ht="17.25" hidden="1" customHeight="1">
      <c r="A705" s="1479" t="s">
        <v>632</v>
      </c>
      <c r="B705" s="1479"/>
      <c r="C705" s="1479"/>
      <c r="D705" s="1452"/>
      <c r="E705" s="1452"/>
      <c r="F705" s="1452"/>
      <c r="G705" s="1452"/>
      <c r="H705" s="1452"/>
      <c r="I705" s="1452"/>
      <c r="J705" s="1452"/>
      <c r="K705" s="1452"/>
      <c r="L705" s="1452"/>
      <c r="M705" s="1452"/>
      <c r="N705" s="1452"/>
      <c r="O705" s="1452"/>
      <c r="P705" s="1452"/>
      <c r="Q705" s="1452"/>
      <c r="R705" s="1452"/>
      <c r="S705" s="1452"/>
      <c r="T705" s="1452"/>
      <c r="U705" s="1452"/>
      <c r="V705" s="1452"/>
      <c r="W705" s="1452"/>
      <c r="X705" s="1452"/>
      <c r="Y705" s="24"/>
      <c r="Z705" s="23"/>
      <c r="AA705" s="21"/>
      <c r="AB705" s="8"/>
      <c r="AC705" s="27"/>
    </row>
    <row r="706" spans="1:31" s="7" customFormat="1" ht="17.25" hidden="1" customHeight="1">
      <c r="A706" s="56">
        <f>A703+1</f>
        <v>554</v>
      </c>
      <c r="B706" s="695" t="s">
        <v>779</v>
      </c>
      <c r="C706" s="52">
        <f>D706+K706+M706+O706+Q706+S706+U706+V706+W706+X706</f>
        <v>30758958.520000003</v>
      </c>
      <c r="D706" s="52">
        <f>SUM(E706:I706)</f>
        <v>17161822.060000002</v>
      </c>
      <c r="E706" s="52"/>
      <c r="F706" s="52">
        <v>9388431.6400000006</v>
      </c>
      <c r="G706" s="52">
        <v>2055615.46</v>
      </c>
      <c r="H706" s="52">
        <v>3822220.6</v>
      </c>
      <c r="I706" s="52">
        <v>1895554.36</v>
      </c>
      <c r="J706" s="52"/>
      <c r="K706" s="52"/>
      <c r="L706" s="52"/>
      <c r="M706" s="52"/>
      <c r="N706" s="52"/>
      <c r="O706" s="52">
        <v>13597136.460000001</v>
      </c>
      <c r="P706" s="52"/>
      <c r="Q706" s="52"/>
      <c r="R706" s="52"/>
      <c r="S706" s="52"/>
      <c r="T706" s="52"/>
      <c r="U706" s="52"/>
      <c r="V706" s="52"/>
      <c r="W706" s="52"/>
      <c r="X706" s="52"/>
      <c r="Y706" s="9"/>
      <c r="Z706" s="8"/>
      <c r="AA706" s="8"/>
      <c r="AB706" s="8"/>
      <c r="AC706" s="28"/>
    </row>
    <row r="707" spans="1:31" s="7" customFormat="1" ht="17.25" hidden="1" customHeight="1">
      <c r="A707" s="1475" t="s">
        <v>518</v>
      </c>
      <c r="B707" s="1475"/>
      <c r="C707" s="52">
        <f>SUM(C706)</f>
        <v>30758958.520000003</v>
      </c>
      <c r="D707" s="52">
        <f t="shared" ref="D707:X707" si="100">SUM(D706)</f>
        <v>17161822.060000002</v>
      </c>
      <c r="E707" s="52">
        <f t="shared" si="100"/>
        <v>0</v>
      </c>
      <c r="F707" s="52">
        <f t="shared" si="100"/>
        <v>9388431.6400000006</v>
      </c>
      <c r="G707" s="52">
        <f t="shared" si="100"/>
        <v>2055615.46</v>
      </c>
      <c r="H707" s="52">
        <f t="shared" si="100"/>
        <v>3822220.6</v>
      </c>
      <c r="I707" s="52">
        <f t="shared" si="100"/>
        <v>1895554.36</v>
      </c>
      <c r="J707" s="52">
        <f t="shared" si="100"/>
        <v>0</v>
      </c>
      <c r="K707" s="52">
        <f t="shared" si="100"/>
        <v>0</v>
      </c>
      <c r="L707" s="52">
        <f t="shared" si="100"/>
        <v>0</v>
      </c>
      <c r="M707" s="52">
        <f t="shared" si="100"/>
        <v>0</v>
      </c>
      <c r="N707" s="52">
        <f t="shared" si="100"/>
        <v>0</v>
      </c>
      <c r="O707" s="52">
        <f t="shared" si="100"/>
        <v>13597136.460000001</v>
      </c>
      <c r="P707" s="52">
        <f t="shared" si="100"/>
        <v>0</v>
      </c>
      <c r="Q707" s="52">
        <f t="shared" si="100"/>
        <v>0</v>
      </c>
      <c r="R707" s="52">
        <f t="shared" si="100"/>
        <v>0</v>
      </c>
      <c r="S707" s="52">
        <f t="shared" si="100"/>
        <v>0</v>
      </c>
      <c r="T707" s="52">
        <f t="shared" si="100"/>
        <v>0</v>
      </c>
      <c r="U707" s="52">
        <f t="shared" si="100"/>
        <v>0</v>
      </c>
      <c r="V707" s="52">
        <f t="shared" si="100"/>
        <v>0</v>
      </c>
      <c r="W707" s="52">
        <f t="shared" si="100"/>
        <v>0</v>
      </c>
      <c r="X707" s="52">
        <f t="shared" si="100"/>
        <v>0</v>
      </c>
      <c r="Y707" s="9"/>
      <c r="Z707" s="8"/>
      <c r="AA707" s="8"/>
      <c r="AB707" s="8"/>
      <c r="AC707" s="28"/>
      <c r="AE707" s="28"/>
    </row>
    <row r="708" spans="1:31" s="22" customFormat="1" ht="17.25" hidden="1" customHeight="1">
      <c r="A708" s="1479" t="s">
        <v>1237</v>
      </c>
      <c r="B708" s="1479"/>
      <c r="C708" s="1479"/>
      <c r="D708" s="1452"/>
      <c r="E708" s="1452"/>
      <c r="F708" s="1452"/>
      <c r="G708" s="1452"/>
      <c r="H708" s="1452"/>
      <c r="I708" s="1452"/>
      <c r="J708" s="1452"/>
      <c r="K708" s="1452"/>
      <c r="L708" s="1452"/>
      <c r="M708" s="1452"/>
      <c r="N708" s="1452"/>
      <c r="O708" s="1452"/>
      <c r="P708" s="1452"/>
      <c r="Q708" s="1452"/>
      <c r="R708" s="1452"/>
      <c r="S708" s="1452"/>
      <c r="T708" s="1452"/>
      <c r="U708" s="1452"/>
      <c r="V708" s="1452"/>
      <c r="W708" s="1452"/>
      <c r="X708" s="1452"/>
      <c r="Y708" s="24"/>
      <c r="Z708" s="23"/>
      <c r="AA708" s="21"/>
      <c r="AB708" s="8"/>
      <c r="AC708" s="27"/>
    </row>
    <row r="709" spans="1:31" s="215" customFormat="1" ht="15.75" hidden="1" customHeight="1">
      <c r="A709" s="56">
        <f>A706+1</f>
        <v>555</v>
      </c>
      <c r="B709" s="916" t="s">
        <v>1238</v>
      </c>
      <c r="C709" s="214"/>
      <c r="D709" s="213"/>
      <c r="E709" s="758"/>
      <c r="F709" s="758"/>
      <c r="G709" s="758"/>
      <c r="H709" s="758"/>
      <c r="I709" s="758"/>
      <c r="J709" s="758">
        <v>695.3</v>
      </c>
      <c r="K709" s="759"/>
      <c r="L709" s="684"/>
      <c r="M709" s="758"/>
      <c r="N709" s="758"/>
      <c r="O709" s="758"/>
      <c r="P709" s="758"/>
      <c r="Q709" s="758">
        <v>912.2</v>
      </c>
      <c r="R709" s="758"/>
      <c r="S709" s="758"/>
      <c r="T709" s="758"/>
      <c r="U709" s="758"/>
      <c r="V709" s="758"/>
      <c r="W709" s="758"/>
      <c r="X709" s="758"/>
    </row>
    <row r="710" spans="1:31" s="215" customFormat="1" ht="15.75" hidden="1" customHeight="1">
      <c r="A710" s="261">
        <f>A709+1</f>
        <v>556</v>
      </c>
      <c r="B710" s="916" t="s">
        <v>1239</v>
      </c>
      <c r="C710" s="214"/>
      <c r="D710" s="216"/>
      <c r="E710" s="761"/>
      <c r="F710" s="761"/>
      <c r="G710" s="761"/>
      <c r="H710" s="761"/>
      <c r="I710" s="761"/>
      <c r="J710" s="761">
        <v>703.9</v>
      </c>
      <c r="K710" s="759"/>
      <c r="L710" s="684"/>
      <c r="M710" s="761"/>
      <c r="N710" s="761"/>
      <c r="O710" s="761"/>
      <c r="P710" s="761"/>
      <c r="Q710" s="761">
        <v>908.8</v>
      </c>
      <c r="R710" s="761"/>
      <c r="S710" s="761"/>
      <c r="T710" s="761"/>
      <c r="U710" s="761"/>
      <c r="V710" s="761"/>
      <c r="W710" s="761"/>
      <c r="X710" s="761"/>
    </row>
    <row r="711" spans="1:31" s="215" customFormat="1" ht="15.75" hidden="1" customHeight="1">
      <c r="A711" s="261">
        <f>A710+1</f>
        <v>557</v>
      </c>
      <c r="B711" s="916" t="s">
        <v>1240</v>
      </c>
      <c r="C711" s="214"/>
      <c r="D711" s="216"/>
      <c r="E711" s="761">
        <v>637.4</v>
      </c>
      <c r="F711" s="761"/>
      <c r="G711" s="761"/>
      <c r="H711" s="761"/>
      <c r="I711" s="761"/>
      <c r="J711" s="761">
        <v>637.4</v>
      </c>
      <c r="K711" s="759"/>
      <c r="L711" s="684"/>
      <c r="M711" s="761"/>
      <c r="N711" s="761"/>
      <c r="O711" s="761"/>
      <c r="P711" s="761"/>
      <c r="Q711" s="761"/>
      <c r="R711" s="761"/>
      <c r="S711" s="761"/>
      <c r="T711" s="761"/>
      <c r="U711" s="761"/>
      <c r="V711" s="761"/>
      <c r="W711" s="761"/>
      <c r="X711" s="761"/>
    </row>
    <row r="712" spans="1:31" s="215" customFormat="1" ht="15.75" hidden="1" customHeight="1">
      <c r="A712" s="261">
        <f>A711+1</f>
        <v>558</v>
      </c>
      <c r="B712" s="916" t="s">
        <v>1241</v>
      </c>
      <c r="C712" s="214"/>
      <c r="D712" s="216"/>
      <c r="E712" s="761">
        <v>529.5</v>
      </c>
      <c r="F712" s="761"/>
      <c r="G712" s="761"/>
      <c r="H712" s="761"/>
      <c r="I712" s="761"/>
      <c r="J712" s="761">
        <v>529</v>
      </c>
      <c r="K712" s="759"/>
      <c r="L712" s="684"/>
      <c r="M712" s="761"/>
      <c r="N712" s="761"/>
      <c r="O712" s="761"/>
      <c r="P712" s="761"/>
      <c r="Q712" s="761"/>
      <c r="R712" s="761"/>
      <c r="S712" s="761"/>
      <c r="T712" s="761"/>
      <c r="U712" s="761"/>
      <c r="V712" s="761"/>
      <c r="W712" s="761"/>
      <c r="X712" s="761"/>
    </row>
    <row r="713" spans="1:31" s="215" customFormat="1" ht="15.75" hidden="1" customHeight="1">
      <c r="A713" s="261">
        <f>A712+1</f>
        <v>559</v>
      </c>
      <c r="B713" s="916" t="s">
        <v>1242</v>
      </c>
      <c r="C713" s="214"/>
      <c r="D713" s="216"/>
      <c r="E713" s="761"/>
      <c r="F713" s="761">
        <v>827</v>
      </c>
      <c r="G713" s="761"/>
      <c r="H713" s="761"/>
      <c r="I713" s="761">
        <v>827</v>
      </c>
      <c r="J713" s="761">
        <v>827</v>
      </c>
      <c r="K713" s="759"/>
      <c r="L713" s="684"/>
      <c r="M713" s="761"/>
      <c r="N713" s="761"/>
      <c r="O713" s="761"/>
      <c r="P713" s="761"/>
      <c r="Q713" s="761"/>
      <c r="R713" s="761"/>
      <c r="S713" s="761"/>
      <c r="T713" s="761"/>
      <c r="U713" s="761"/>
      <c r="V713" s="761"/>
      <c r="W713" s="761"/>
      <c r="X713" s="761"/>
    </row>
    <row r="714" spans="1:31" s="215" customFormat="1" ht="15.75" hidden="1" customHeight="1">
      <c r="A714" s="261">
        <f>A713+1</f>
        <v>560</v>
      </c>
      <c r="B714" s="916" t="s">
        <v>1243</v>
      </c>
      <c r="C714" s="214"/>
      <c r="D714" s="216"/>
      <c r="E714" s="761">
        <v>654.4</v>
      </c>
      <c r="F714" s="761"/>
      <c r="G714" s="761"/>
      <c r="H714" s="761"/>
      <c r="I714" s="761"/>
      <c r="J714" s="761">
        <v>591.70000000000005</v>
      </c>
      <c r="K714" s="759"/>
      <c r="L714" s="684"/>
      <c r="M714" s="761">
        <v>366</v>
      </c>
      <c r="N714" s="761"/>
      <c r="O714" s="761"/>
      <c r="P714" s="761"/>
      <c r="Q714" s="761"/>
      <c r="R714" s="761"/>
      <c r="S714" s="761"/>
      <c r="T714" s="761"/>
      <c r="U714" s="761"/>
      <c r="V714" s="761"/>
      <c r="W714" s="761"/>
      <c r="X714" s="761"/>
    </row>
    <row r="715" spans="1:31" s="7" customFormat="1" ht="17.25" hidden="1" customHeight="1">
      <c r="A715" s="1475" t="s">
        <v>518</v>
      </c>
      <c r="B715" s="1475"/>
      <c r="C715" s="52">
        <f>SUM(C709:C714)</f>
        <v>0</v>
      </c>
      <c r="D715" s="52">
        <f t="shared" ref="D715:X715" si="101">SUM(D709:D714)</f>
        <v>0</v>
      </c>
      <c r="E715" s="52">
        <f t="shared" si="101"/>
        <v>1821.3000000000002</v>
      </c>
      <c r="F715" s="52">
        <f t="shared" si="101"/>
        <v>827</v>
      </c>
      <c r="G715" s="52">
        <f t="shared" si="101"/>
        <v>0</v>
      </c>
      <c r="H715" s="52">
        <f t="shared" si="101"/>
        <v>0</v>
      </c>
      <c r="I715" s="52">
        <f t="shared" si="101"/>
        <v>827</v>
      </c>
      <c r="J715" s="52">
        <f t="shared" si="101"/>
        <v>3984.3</v>
      </c>
      <c r="K715" s="52">
        <f t="shared" si="101"/>
        <v>0</v>
      </c>
      <c r="L715" s="52">
        <f t="shared" si="101"/>
        <v>0</v>
      </c>
      <c r="M715" s="52">
        <f t="shared" si="101"/>
        <v>366</v>
      </c>
      <c r="N715" s="52">
        <f t="shared" si="101"/>
        <v>0</v>
      </c>
      <c r="O715" s="52">
        <f t="shared" si="101"/>
        <v>0</v>
      </c>
      <c r="P715" s="52">
        <f t="shared" si="101"/>
        <v>0</v>
      </c>
      <c r="Q715" s="52">
        <f t="shared" si="101"/>
        <v>1821</v>
      </c>
      <c r="R715" s="52">
        <f t="shared" si="101"/>
        <v>0</v>
      </c>
      <c r="S715" s="52">
        <f t="shared" si="101"/>
        <v>0</v>
      </c>
      <c r="T715" s="52">
        <f t="shared" si="101"/>
        <v>0</v>
      </c>
      <c r="U715" s="52">
        <f t="shared" si="101"/>
        <v>0</v>
      </c>
      <c r="V715" s="52">
        <f t="shared" si="101"/>
        <v>0</v>
      </c>
      <c r="W715" s="52">
        <f t="shared" si="101"/>
        <v>0</v>
      </c>
      <c r="X715" s="52">
        <f t="shared" si="101"/>
        <v>0</v>
      </c>
      <c r="Y715" s="9"/>
      <c r="Z715" s="8"/>
      <c r="AA715" s="8"/>
      <c r="AB715" s="8"/>
      <c r="AC715" s="28"/>
      <c r="AE715" s="28"/>
    </row>
    <row r="716" spans="1:31" s="7" customFormat="1" ht="17.25" hidden="1" customHeight="1">
      <c r="A716" s="1479" t="s">
        <v>633</v>
      </c>
      <c r="B716" s="1479"/>
      <c r="C716" s="1479"/>
      <c r="D716" s="1452"/>
      <c r="E716" s="1452"/>
      <c r="F716" s="1452"/>
      <c r="G716" s="1452"/>
      <c r="H716" s="1452"/>
      <c r="I716" s="1452"/>
      <c r="J716" s="1452"/>
      <c r="K716" s="1452"/>
      <c r="L716" s="1452"/>
      <c r="M716" s="1452"/>
      <c r="N716" s="1452"/>
      <c r="O716" s="1452"/>
      <c r="P716" s="1452"/>
      <c r="Q716" s="1452"/>
      <c r="R716" s="1452"/>
      <c r="S716" s="1452"/>
      <c r="T716" s="1452"/>
      <c r="U716" s="1452"/>
      <c r="V716" s="1452"/>
      <c r="W716" s="1452"/>
      <c r="X716" s="1452"/>
      <c r="Y716" s="9"/>
      <c r="Z716" s="8"/>
      <c r="AA716" s="5"/>
      <c r="AB716" s="8"/>
      <c r="AC716" s="28"/>
    </row>
    <row r="717" spans="1:31" s="7" customFormat="1" ht="17.25" hidden="1" customHeight="1">
      <c r="A717" s="56">
        <f>A714+1</f>
        <v>561</v>
      </c>
      <c r="B717" s="695" t="s">
        <v>780</v>
      </c>
      <c r="C717" s="52">
        <f>D717+K717+M717+O717+Q717+S717+U717+V717+W717+X717</f>
        <v>2963158.1799999997</v>
      </c>
      <c r="D717" s="52">
        <f>SUM(E717:I717)</f>
        <v>2963158.1799999997</v>
      </c>
      <c r="E717" s="52"/>
      <c r="F717" s="52">
        <v>1960081.48</v>
      </c>
      <c r="G717" s="52"/>
      <c r="H717" s="52"/>
      <c r="I717" s="52">
        <v>1003076.7</v>
      </c>
      <c r="J717" s="52"/>
      <c r="K717" s="51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9"/>
      <c r="Z717" s="8"/>
      <c r="AA717" s="5"/>
      <c r="AB717" s="8"/>
      <c r="AC717" s="28"/>
    </row>
    <row r="718" spans="1:31" s="7" customFormat="1" ht="12.75" hidden="1" customHeight="1">
      <c r="A718" s="261">
        <f>A717+1</f>
        <v>562</v>
      </c>
      <c r="B718" s="695" t="s">
        <v>1260</v>
      </c>
      <c r="C718" s="210">
        <v>2200000</v>
      </c>
      <c r="D718" s="658"/>
      <c r="E718" s="60"/>
      <c r="F718" s="60"/>
      <c r="G718" s="60"/>
      <c r="H718" s="60"/>
      <c r="I718" s="51">
        <v>600000</v>
      </c>
      <c r="J718" s="60"/>
      <c r="K718" s="60"/>
      <c r="L718" s="51">
        <v>348</v>
      </c>
      <c r="M718" s="51">
        <v>600000</v>
      </c>
      <c r="N718" s="60"/>
      <c r="O718" s="60"/>
      <c r="P718" s="60"/>
      <c r="Q718" s="51"/>
      <c r="R718" s="60"/>
      <c r="S718" s="60"/>
      <c r="T718" s="51">
        <v>280.89999999999998</v>
      </c>
      <c r="U718" s="51">
        <v>1000000</v>
      </c>
      <c r="V718" s="60"/>
      <c r="W718" s="51"/>
      <c r="X718" s="60"/>
      <c r="Y718" s="9"/>
      <c r="Z718" s="8"/>
      <c r="AA718" s="5"/>
      <c r="AB718" s="5"/>
    </row>
    <row r="719" spans="1:31" s="7" customFormat="1" ht="12.75" hidden="1" customHeight="1">
      <c r="A719" s="261">
        <f>A718+1</f>
        <v>563</v>
      </c>
      <c r="B719" s="695" t="s">
        <v>1261</v>
      </c>
      <c r="C719" s="284">
        <v>1600000</v>
      </c>
      <c r="D719" s="658"/>
      <c r="E719" s="60"/>
      <c r="F719" s="60"/>
      <c r="G719" s="60"/>
      <c r="H719" s="60"/>
      <c r="I719" s="52">
        <v>600000</v>
      </c>
      <c r="J719" s="60"/>
      <c r="K719" s="60"/>
      <c r="L719" s="60"/>
      <c r="M719" s="60"/>
      <c r="N719" s="60"/>
      <c r="O719" s="60"/>
      <c r="P719" s="60"/>
      <c r="Q719" s="51"/>
      <c r="R719" s="60"/>
      <c r="S719" s="60"/>
      <c r="T719" s="51">
        <v>327.2</v>
      </c>
      <c r="U719" s="51">
        <v>1000000</v>
      </c>
      <c r="V719" s="60"/>
      <c r="W719" s="51"/>
      <c r="X719" s="60"/>
      <c r="Y719" s="9"/>
      <c r="Z719" s="8"/>
      <c r="AA719" s="8"/>
      <c r="AB719" s="8"/>
    </row>
    <row r="720" spans="1:31" s="7" customFormat="1" ht="12.75" hidden="1" customHeight="1">
      <c r="A720" s="261">
        <f>A719+1</f>
        <v>564</v>
      </c>
      <c r="B720" s="695" t="s">
        <v>1262</v>
      </c>
      <c r="C720" s="284">
        <v>1000000</v>
      </c>
      <c r="D720" s="658"/>
      <c r="E720" s="60"/>
      <c r="F720" s="60"/>
      <c r="G720" s="60"/>
      <c r="H720" s="60"/>
      <c r="I720" s="51"/>
      <c r="J720" s="60"/>
      <c r="K720" s="60"/>
      <c r="L720" s="60"/>
      <c r="M720" s="60"/>
      <c r="N720" s="60"/>
      <c r="O720" s="60"/>
      <c r="P720" s="60"/>
      <c r="Q720" s="51"/>
      <c r="R720" s="60"/>
      <c r="S720" s="60"/>
      <c r="T720" s="51">
        <v>381.86</v>
      </c>
      <c r="U720" s="51">
        <v>1000000</v>
      </c>
      <c r="V720" s="60"/>
      <c r="W720" s="51"/>
      <c r="X720" s="60"/>
      <c r="Y720" s="9"/>
      <c r="Z720" s="8"/>
      <c r="AA720" s="8"/>
      <c r="AB720" s="8"/>
    </row>
    <row r="721" spans="1:29" s="7" customFormat="1" ht="12.75" hidden="1" customHeight="1">
      <c r="A721" s="261">
        <f>A720+1</f>
        <v>565</v>
      </c>
      <c r="B721" s="695" t="s">
        <v>1263</v>
      </c>
      <c r="C721" s="284">
        <v>2100000</v>
      </c>
      <c r="D721" s="284"/>
      <c r="E721" s="52">
        <v>400000</v>
      </c>
      <c r="F721" s="52"/>
      <c r="G721" s="52"/>
      <c r="H721" s="52"/>
      <c r="I721" s="52">
        <v>600000</v>
      </c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>
        <v>169.49</v>
      </c>
      <c r="U721" s="52">
        <v>1000000</v>
      </c>
      <c r="V721" s="52">
        <v>100000</v>
      </c>
      <c r="W721" s="52"/>
      <c r="X721" s="52"/>
      <c r="Y721" s="9"/>
      <c r="Z721" s="8"/>
    </row>
    <row r="722" spans="1:29" s="7" customFormat="1" ht="12.75" hidden="1" customHeight="1">
      <c r="A722" s="261">
        <f>A721+1</f>
        <v>566</v>
      </c>
      <c r="B722" s="695" t="s">
        <v>1264</v>
      </c>
      <c r="C722" s="284">
        <v>1800000</v>
      </c>
      <c r="D722" s="284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>
        <v>381.86</v>
      </c>
      <c r="Q722" s="52">
        <v>800000</v>
      </c>
      <c r="R722" s="52"/>
      <c r="S722" s="52"/>
      <c r="T722" s="52">
        <v>381.86</v>
      </c>
      <c r="U722" s="52">
        <v>1000000</v>
      </c>
      <c r="V722" s="52"/>
      <c r="W722" s="52"/>
      <c r="X722" s="52"/>
      <c r="Y722" s="9"/>
      <c r="Z722" s="8"/>
    </row>
    <row r="723" spans="1:29" s="7" customFormat="1" ht="17.25" hidden="1" customHeight="1">
      <c r="A723" s="1475" t="s">
        <v>518</v>
      </c>
      <c r="B723" s="1475"/>
      <c r="C723" s="52">
        <f>SUM(C717:C722)</f>
        <v>11663158.18</v>
      </c>
      <c r="D723" s="52">
        <f t="shared" ref="D723:W723" si="102">SUM(D717:D722)</f>
        <v>2963158.1799999997</v>
      </c>
      <c r="E723" s="52">
        <f t="shared" si="102"/>
        <v>400000</v>
      </c>
      <c r="F723" s="52">
        <f t="shared" si="102"/>
        <v>1960081.48</v>
      </c>
      <c r="G723" s="52">
        <f t="shared" si="102"/>
        <v>0</v>
      </c>
      <c r="H723" s="52">
        <f t="shared" si="102"/>
        <v>0</v>
      </c>
      <c r="I723" s="52">
        <f t="shared" si="102"/>
        <v>2803076.7</v>
      </c>
      <c r="J723" s="52">
        <f t="shared" si="102"/>
        <v>0</v>
      </c>
      <c r="K723" s="52">
        <f t="shared" si="102"/>
        <v>0</v>
      </c>
      <c r="L723" s="52">
        <f t="shared" si="102"/>
        <v>348</v>
      </c>
      <c r="M723" s="52">
        <f t="shared" si="102"/>
        <v>600000</v>
      </c>
      <c r="N723" s="52">
        <f t="shared" si="102"/>
        <v>0</v>
      </c>
      <c r="O723" s="52">
        <f t="shared" si="102"/>
        <v>0</v>
      </c>
      <c r="P723" s="52">
        <f t="shared" si="102"/>
        <v>381.86</v>
      </c>
      <c r="Q723" s="52">
        <f t="shared" si="102"/>
        <v>800000</v>
      </c>
      <c r="R723" s="52">
        <f t="shared" si="102"/>
        <v>0</v>
      </c>
      <c r="S723" s="52">
        <f t="shared" si="102"/>
        <v>0</v>
      </c>
      <c r="T723" s="52">
        <f t="shared" si="102"/>
        <v>1541.31</v>
      </c>
      <c r="U723" s="52">
        <f t="shared" si="102"/>
        <v>5000000</v>
      </c>
      <c r="V723" s="52">
        <f t="shared" si="102"/>
        <v>100000</v>
      </c>
      <c r="W723" s="52">
        <f t="shared" si="102"/>
        <v>0</v>
      </c>
      <c r="X723" s="52">
        <f>SUM(X717)</f>
        <v>0</v>
      </c>
      <c r="Y723" s="9"/>
      <c r="Z723" s="8"/>
      <c r="AA723" s="8"/>
      <c r="AB723" s="8"/>
      <c r="AC723" s="28"/>
    </row>
    <row r="724" spans="1:29" s="7" customFormat="1" ht="17.25" hidden="1" customHeight="1">
      <c r="A724" s="655" t="s">
        <v>1318</v>
      </c>
      <c r="B724" s="711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9"/>
      <c r="Z724" s="8"/>
      <c r="AA724" s="8"/>
      <c r="AB724" s="8"/>
      <c r="AC724" s="28"/>
    </row>
    <row r="725" spans="1:29" s="405" customFormat="1" hidden="1">
      <c r="A725" s="56">
        <f>A722+1</f>
        <v>567</v>
      </c>
      <c r="B725" s="936" t="s">
        <v>1268</v>
      </c>
      <c r="C725" s="404"/>
      <c r="D725" s="404"/>
      <c r="E725" s="814"/>
      <c r="F725" s="815"/>
      <c r="G725" s="815"/>
      <c r="H725" s="815"/>
      <c r="I725" s="815"/>
      <c r="J725" s="815"/>
      <c r="K725" s="815"/>
      <c r="L725" s="815"/>
      <c r="M725" s="815">
        <v>845.4</v>
      </c>
      <c r="N725" s="815" t="s">
        <v>1265</v>
      </c>
      <c r="O725" s="815"/>
      <c r="P725" s="815"/>
      <c r="Q725" s="815">
        <v>817.7</v>
      </c>
      <c r="R725" s="815" t="s">
        <v>1265</v>
      </c>
      <c r="S725" s="815"/>
      <c r="T725" s="815"/>
      <c r="U725" s="815"/>
      <c r="V725" s="815"/>
      <c r="W725" s="815"/>
      <c r="X725" s="814"/>
    </row>
    <row r="726" spans="1:29" s="405" customFormat="1" hidden="1">
      <c r="A726" s="403">
        <f>A725+1</f>
        <v>568</v>
      </c>
      <c r="B726" s="936" t="s">
        <v>1269</v>
      </c>
      <c r="C726" s="404" t="s">
        <v>1266</v>
      </c>
      <c r="D726" s="404" t="s">
        <v>1267</v>
      </c>
      <c r="E726" s="814"/>
      <c r="F726" s="815" t="s">
        <v>1265</v>
      </c>
      <c r="G726" s="815"/>
      <c r="H726" s="815" t="s">
        <v>1265</v>
      </c>
      <c r="I726" s="815"/>
      <c r="J726" s="815" t="s">
        <v>1265</v>
      </c>
      <c r="K726" s="815"/>
      <c r="L726" s="815"/>
      <c r="M726" s="815"/>
      <c r="N726" s="815"/>
      <c r="O726" s="815"/>
      <c r="P726" s="815"/>
      <c r="Q726" s="815"/>
      <c r="R726" s="815"/>
      <c r="S726" s="815"/>
      <c r="T726" s="815"/>
      <c r="U726" s="815"/>
      <c r="V726" s="815"/>
      <c r="W726" s="815"/>
      <c r="X726" s="814"/>
    </row>
    <row r="727" spans="1:29" s="405" customFormat="1" hidden="1">
      <c r="A727" s="403">
        <f t="shared" ref="A727:A774" si="103">A726+1</f>
        <v>569</v>
      </c>
      <c r="B727" s="936" t="s">
        <v>1270</v>
      </c>
      <c r="C727" s="404"/>
      <c r="D727" s="404"/>
      <c r="E727" s="814"/>
      <c r="F727" s="815"/>
      <c r="G727" s="815"/>
      <c r="H727" s="815"/>
      <c r="I727" s="815"/>
      <c r="J727" s="815"/>
      <c r="K727" s="815"/>
      <c r="L727" s="815"/>
      <c r="M727" s="815">
        <v>268.8</v>
      </c>
      <c r="N727" s="815" t="s">
        <v>1265</v>
      </c>
      <c r="O727" s="815"/>
      <c r="P727" s="815"/>
      <c r="Q727" s="815">
        <v>359.6</v>
      </c>
      <c r="R727" s="815" t="s">
        <v>1265</v>
      </c>
      <c r="S727" s="815"/>
      <c r="T727" s="815"/>
      <c r="U727" s="815"/>
      <c r="V727" s="815"/>
      <c r="W727" s="815"/>
      <c r="X727" s="814"/>
    </row>
    <row r="728" spans="1:29" s="405" customFormat="1" hidden="1">
      <c r="A728" s="403">
        <f t="shared" si="103"/>
        <v>570</v>
      </c>
      <c r="B728" s="928" t="s">
        <v>1271</v>
      </c>
      <c r="C728" s="404"/>
      <c r="D728" s="404"/>
      <c r="E728" s="814" t="s">
        <v>1265</v>
      </c>
      <c r="F728" s="815"/>
      <c r="G728" s="815"/>
      <c r="H728" s="815"/>
      <c r="I728" s="815"/>
      <c r="J728" s="815"/>
      <c r="K728" s="815"/>
      <c r="L728" s="815"/>
      <c r="M728" s="815"/>
      <c r="N728" s="815"/>
      <c r="O728" s="815"/>
      <c r="P728" s="815"/>
      <c r="Q728" s="815"/>
      <c r="R728" s="815"/>
      <c r="S728" s="815"/>
      <c r="T728" s="815"/>
      <c r="U728" s="815"/>
      <c r="V728" s="815"/>
      <c r="W728" s="815"/>
      <c r="X728" s="814"/>
    </row>
    <row r="729" spans="1:29" s="405" customFormat="1" hidden="1">
      <c r="A729" s="403">
        <f t="shared" si="103"/>
        <v>571</v>
      </c>
      <c r="B729" s="928" t="s">
        <v>1272</v>
      </c>
      <c r="C729" s="404"/>
      <c r="D729" s="404"/>
      <c r="E729" s="814"/>
      <c r="F729" s="815"/>
      <c r="G729" s="815"/>
      <c r="H729" s="815"/>
      <c r="I729" s="815"/>
      <c r="J729" s="815"/>
      <c r="K729" s="815"/>
      <c r="L729" s="815"/>
      <c r="M729" s="815"/>
      <c r="N729" s="814"/>
      <c r="O729" s="815"/>
      <c r="P729" s="815"/>
      <c r="Q729" s="815">
        <v>1686.4</v>
      </c>
      <c r="R729" s="815" t="s">
        <v>1265</v>
      </c>
      <c r="S729" s="815"/>
      <c r="T729" s="815"/>
      <c r="U729" s="815"/>
      <c r="V729" s="815"/>
      <c r="W729" s="815"/>
      <c r="X729" s="815"/>
    </row>
    <row r="730" spans="1:29" s="405" customFormat="1" hidden="1">
      <c r="A730" s="403">
        <f t="shared" si="103"/>
        <v>572</v>
      </c>
      <c r="B730" s="928" t="s">
        <v>1273</v>
      </c>
      <c r="C730" s="406"/>
      <c r="D730" s="406"/>
      <c r="E730" s="814"/>
      <c r="F730" s="816"/>
      <c r="G730" s="816"/>
      <c r="H730" s="816"/>
      <c r="I730" s="816"/>
      <c r="J730" s="816"/>
      <c r="K730" s="816"/>
      <c r="L730" s="817"/>
      <c r="M730" s="816">
        <v>1030.8</v>
      </c>
      <c r="N730" s="814" t="s">
        <v>1265</v>
      </c>
      <c r="O730" s="816"/>
      <c r="P730" s="816"/>
      <c r="Q730" s="816"/>
      <c r="R730" s="816"/>
      <c r="S730" s="816"/>
      <c r="T730" s="816"/>
      <c r="U730" s="816"/>
      <c r="V730" s="816"/>
      <c r="W730" s="816"/>
      <c r="X730" s="816"/>
    </row>
    <row r="731" spans="1:29" s="405" customFormat="1" hidden="1">
      <c r="A731" s="403">
        <f t="shared" si="103"/>
        <v>573</v>
      </c>
      <c r="B731" s="928" t="s">
        <v>1274</v>
      </c>
      <c r="C731" s="406"/>
      <c r="D731" s="407"/>
      <c r="E731" s="814"/>
      <c r="F731" s="816"/>
      <c r="G731" s="816"/>
      <c r="H731" s="816"/>
      <c r="I731" s="816"/>
      <c r="J731" s="816"/>
      <c r="K731" s="816"/>
      <c r="L731" s="817"/>
      <c r="M731" s="816">
        <v>1096.4000000000001</v>
      </c>
      <c r="N731" s="814" t="s">
        <v>1265</v>
      </c>
      <c r="O731" s="816"/>
      <c r="P731" s="816"/>
      <c r="Q731" s="816"/>
      <c r="R731" s="816"/>
      <c r="S731" s="816"/>
      <c r="T731" s="816"/>
      <c r="U731" s="816"/>
      <c r="V731" s="816"/>
      <c r="W731" s="816"/>
      <c r="X731" s="816"/>
    </row>
    <row r="732" spans="1:29" s="405" customFormat="1" hidden="1">
      <c r="A732" s="403">
        <f t="shared" si="103"/>
        <v>574</v>
      </c>
      <c r="B732" s="928" t="s">
        <v>1275</v>
      </c>
      <c r="C732" s="406"/>
      <c r="D732" s="407"/>
      <c r="E732" s="814"/>
      <c r="F732" s="816"/>
      <c r="G732" s="816"/>
      <c r="H732" s="816"/>
      <c r="I732" s="816"/>
      <c r="J732" s="816"/>
      <c r="K732" s="816"/>
      <c r="L732" s="817"/>
      <c r="M732" s="816">
        <v>1030.83</v>
      </c>
      <c r="N732" s="814" t="s">
        <v>1265</v>
      </c>
      <c r="O732" s="816"/>
      <c r="P732" s="816"/>
      <c r="Q732" s="816"/>
      <c r="R732" s="816"/>
      <c r="S732" s="816"/>
      <c r="T732" s="816"/>
      <c r="U732" s="816"/>
      <c r="V732" s="816"/>
      <c r="W732" s="816"/>
      <c r="X732" s="816"/>
    </row>
    <row r="733" spans="1:29" s="405" customFormat="1" hidden="1">
      <c r="A733" s="403">
        <f t="shared" si="103"/>
        <v>575</v>
      </c>
      <c r="B733" s="928" t="s">
        <v>1276</v>
      </c>
      <c r="C733" s="406"/>
      <c r="D733" s="407"/>
      <c r="E733" s="814"/>
      <c r="F733" s="816"/>
      <c r="G733" s="816"/>
      <c r="H733" s="816"/>
      <c r="I733" s="816"/>
      <c r="J733" s="816"/>
      <c r="K733" s="816"/>
      <c r="L733" s="817"/>
      <c r="M733" s="816">
        <v>1061.0999999999999</v>
      </c>
      <c r="N733" s="814" t="s">
        <v>1265</v>
      </c>
      <c r="O733" s="816"/>
      <c r="P733" s="816"/>
      <c r="Q733" s="816"/>
      <c r="R733" s="816"/>
      <c r="S733" s="816"/>
      <c r="T733" s="816"/>
      <c r="U733" s="816"/>
      <c r="V733" s="816"/>
      <c r="W733" s="816"/>
      <c r="X733" s="816"/>
    </row>
    <row r="734" spans="1:29" s="405" customFormat="1" hidden="1">
      <c r="A734" s="403">
        <f t="shared" si="103"/>
        <v>576</v>
      </c>
      <c r="B734" s="928" t="s">
        <v>1277</v>
      </c>
      <c r="C734" s="406"/>
      <c r="D734" s="407"/>
      <c r="E734" s="814"/>
      <c r="F734" s="816"/>
      <c r="G734" s="816"/>
      <c r="H734" s="816"/>
      <c r="I734" s="816"/>
      <c r="J734" s="816"/>
      <c r="K734" s="816"/>
      <c r="L734" s="817"/>
      <c r="M734" s="816"/>
      <c r="N734" s="814"/>
      <c r="O734" s="818">
        <v>1696</v>
      </c>
      <c r="P734" s="816" t="s">
        <v>1265</v>
      </c>
      <c r="Q734" s="816"/>
      <c r="R734" s="816"/>
      <c r="S734" s="816"/>
      <c r="T734" s="816"/>
      <c r="U734" s="816"/>
      <c r="V734" s="816"/>
      <c r="W734" s="816"/>
      <c r="X734" s="816"/>
    </row>
    <row r="735" spans="1:29" s="405" customFormat="1" hidden="1">
      <c r="A735" s="403">
        <f t="shared" si="103"/>
        <v>577</v>
      </c>
      <c r="B735" s="928" t="s">
        <v>1278</v>
      </c>
      <c r="C735" s="406"/>
      <c r="D735" s="407"/>
      <c r="E735" s="814"/>
      <c r="F735" s="816"/>
      <c r="G735" s="816"/>
      <c r="H735" s="816"/>
      <c r="I735" s="816"/>
      <c r="J735" s="816"/>
      <c r="K735" s="816"/>
      <c r="L735" s="817"/>
      <c r="M735" s="816">
        <v>1383</v>
      </c>
      <c r="N735" s="814" t="s">
        <v>1265</v>
      </c>
      <c r="O735" s="816"/>
      <c r="P735" s="816"/>
      <c r="Q735" s="816"/>
      <c r="R735" s="816"/>
      <c r="S735" s="816"/>
      <c r="T735" s="816"/>
      <c r="U735" s="816"/>
      <c r="V735" s="816"/>
      <c r="W735" s="816"/>
      <c r="X735" s="816"/>
    </row>
    <row r="736" spans="1:29" s="405" customFormat="1" hidden="1">
      <c r="A736" s="403">
        <f t="shared" si="103"/>
        <v>578</v>
      </c>
      <c r="B736" s="937" t="s">
        <v>1279</v>
      </c>
      <c r="C736" s="406"/>
      <c r="D736" s="407"/>
      <c r="E736" s="814"/>
      <c r="F736" s="816"/>
      <c r="G736" s="816"/>
      <c r="H736" s="816"/>
      <c r="I736" s="816"/>
      <c r="J736" s="816"/>
      <c r="K736" s="816"/>
      <c r="L736" s="817"/>
      <c r="M736" s="816">
        <v>375.44</v>
      </c>
      <c r="N736" s="814" t="s">
        <v>1265</v>
      </c>
      <c r="O736" s="816"/>
      <c r="P736" s="816"/>
      <c r="Q736" s="816">
        <v>486.4</v>
      </c>
      <c r="R736" s="816" t="s">
        <v>1265</v>
      </c>
      <c r="S736" s="816"/>
      <c r="T736" s="816"/>
      <c r="U736" s="816"/>
      <c r="V736" s="816"/>
      <c r="W736" s="816"/>
      <c r="X736" s="816"/>
    </row>
    <row r="737" spans="1:24" s="405" customFormat="1" hidden="1">
      <c r="A737" s="403">
        <f t="shared" si="103"/>
        <v>579</v>
      </c>
      <c r="B737" s="936" t="s">
        <v>1280</v>
      </c>
      <c r="C737" s="406"/>
      <c r="D737" s="407"/>
      <c r="E737" s="814"/>
      <c r="F737" s="816"/>
      <c r="G737" s="816"/>
      <c r="H737" s="816"/>
      <c r="I737" s="816"/>
      <c r="J737" s="816"/>
      <c r="K737" s="816"/>
      <c r="L737" s="817"/>
      <c r="M737" s="816">
        <v>324.27</v>
      </c>
      <c r="N737" s="814" t="s">
        <v>1265</v>
      </c>
      <c r="O737" s="816"/>
      <c r="P737" s="816"/>
      <c r="Q737" s="816">
        <v>712.14</v>
      </c>
      <c r="R737" s="816" t="s">
        <v>1265</v>
      </c>
      <c r="S737" s="816">
        <v>68.400000000000006</v>
      </c>
      <c r="T737" s="816" t="s">
        <v>1265</v>
      </c>
      <c r="U737" s="816"/>
      <c r="V737" s="816"/>
      <c r="W737" s="816"/>
      <c r="X737" s="816"/>
    </row>
    <row r="738" spans="1:24" s="405" customFormat="1" hidden="1">
      <c r="A738" s="403">
        <f t="shared" si="103"/>
        <v>580</v>
      </c>
      <c r="B738" s="928" t="s">
        <v>1281</v>
      </c>
      <c r="C738" s="406" t="s">
        <v>1266</v>
      </c>
      <c r="D738" s="406" t="str">
        <f>C738</f>
        <v xml:space="preserve">по проекту </v>
      </c>
      <c r="E738" s="814" t="s">
        <v>1265</v>
      </c>
      <c r="F738" s="816"/>
      <c r="G738" s="816"/>
      <c r="H738" s="816"/>
      <c r="I738" s="816"/>
      <c r="J738" s="816"/>
      <c r="K738" s="816"/>
      <c r="L738" s="817"/>
      <c r="M738" s="816"/>
      <c r="N738" s="814"/>
      <c r="O738" s="816"/>
      <c r="P738" s="816"/>
      <c r="Q738" s="816"/>
      <c r="R738" s="816"/>
      <c r="S738" s="816"/>
      <c r="T738" s="816"/>
      <c r="U738" s="816"/>
      <c r="V738" s="816"/>
      <c r="W738" s="816"/>
      <c r="X738" s="816" t="s">
        <v>1265</v>
      </c>
    </row>
    <row r="739" spans="1:24" s="405" customFormat="1" hidden="1">
      <c r="A739" s="403">
        <f t="shared" si="103"/>
        <v>581</v>
      </c>
      <c r="B739" s="936" t="s">
        <v>1282</v>
      </c>
      <c r="C739" s="406"/>
      <c r="D739" s="406"/>
      <c r="E739" s="814"/>
      <c r="F739" s="816"/>
      <c r="G739" s="816"/>
      <c r="H739" s="816"/>
      <c r="I739" s="816"/>
      <c r="J739" s="816"/>
      <c r="K739" s="816"/>
      <c r="L739" s="817"/>
      <c r="M739" s="816">
        <v>772</v>
      </c>
      <c r="N739" s="814" t="s">
        <v>1265</v>
      </c>
      <c r="O739" s="816"/>
      <c r="P739" s="816"/>
      <c r="Q739" s="816"/>
      <c r="R739" s="816"/>
      <c r="S739" s="816"/>
      <c r="T739" s="816"/>
      <c r="U739" s="816"/>
      <c r="V739" s="816"/>
      <c r="W739" s="816"/>
      <c r="X739" s="816"/>
    </row>
    <row r="740" spans="1:24" s="405" customFormat="1" hidden="1">
      <c r="A740" s="403">
        <f t="shared" si="103"/>
        <v>582</v>
      </c>
      <c r="B740" s="936" t="s">
        <v>1283</v>
      </c>
      <c r="C740" s="406" t="s">
        <v>1266</v>
      </c>
      <c r="D740" s="406" t="str">
        <f>C740</f>
        <v xml:space="preserve">по проекту </v>
      </c>
      <c r="E740" s="814" t="s">
        <v>1265</v>
      </c>
      <c r="F740" s="816"/>
      <c r="G740" s="816"/>
      <c r="H740" s="816"/>
      <c r="I740" s="816"/>
      <c r="J740" s="816"/>
      <c r="K740" s="816"/>
      <c r="L740" s="817"/>
      <c r="M740" s="816"/>
      <c r="N740" s="814"/>
      <c r="O740" s="816"/>
      <c r="P740" s="816"/>
      <c r="Q740" s="816"/>
      <c r="R740" s="816"/>
      <c r="S740" s="816"/>
      <c r="T740" s="816"/>
      <c r="U740" s="816"/>
      <c r="V740" s="816"/>
      <c r="W740" s="816"/>
      <c r="X740" s="816" t="s">
        <v>1265</v>
      </c>
    </row>
    <row r="741" spans="1:24" s="400" customFormat="1" ht="13.5" hidden="1" customHeight="1">
      <c r="A741" s="403">
        <f t="shared" si="103"/>
        <v>583</v>
      </c>
      <c r="B741" s="936" t="s">
        <v>1284</v>
      </c>
      <c r="C741" s="395"/>
      <c r="D741" s="406"/>
      <c r="E741" s="819"/>
      <c r="F741" s="820"/>
      <c r="G741" s="820"/>
      <c r="H741" s="820"/>
      <c r="I741" s="820"/>
      <c r="J741" s="820"/>
      <c r="K741" s="820"/>
      <c r="L741" s="821"/>
      <c r="M741" s="822">
        <v>765</v>
      </c>
      <c r="N741" s="819" t="s">
        <v>1265</v>
      </c>
      <c r="O741" s="820"/>
      <c r="P741" s="820"/>
      <c r="Q741" s="820"/>
      <c r="R741" s="820"/>
      <c r="S741" s="820"/>
      <c r="T741" s="823"/>
      <c r="U741" s="820"/>
      <c r="V741" s="820"/>
      <c r="W741" s="820"/>
      <c r="X741" s="820"/>
    </row>
    <row r="742" spans="1:24" s="405" customFormat="1" hidden="1">
      <c r="A742" s="403">
        <f t="shared" si="103"/>
        <v>584</v>
      </c>
      <c r="B742" s="938" t="s">
        <v>1285</v>
      </c>
      <c r="C742" s="175" t="s">
        <v>1266</v>
      </c>
      <c r="D742" s="406" t="str">
        <f>C742</f>
        <v xml:space="preserve">по проекту </v>
      </c>
      <c r="E742" s="824" t="s">
        <v>1265</v>
      </c>
      <c r="F742" s="825"/>
      <c r="G742" s="825"/>
      <c r="H742" s="825"/>
      <c r="I742" s="825"/>
      <c r="J742" s="825"/>
      <c r="K742" s="825"/>
      <c r="L742" s="825"/>
      <c r="M742" s="825"/>
      <c r="N742" s="824"/>
      <c r="O742" s="824"/>
      <c r="P742" s="825"/>
      <c r="Q742" s="825"/>
      <c r="R742" s="825"/>
      <c r="S742" s="825"/>
      <c r="T742" s="825"/>
      <c r="U742" s="825"/>
      <c r="V742" s="825"/>
      <c r="W742" s="825"/>
      <c r="X742" s="824" t="s">
        <v>1265</v>
      </c>
    </row>
    <row r="743" spans="1:24" s="405" customFormat="1" hidden="1">
      <c r="A743" s="403">
        <f t="shared" si="103"/>
        <v>585</v>
      </c>
      <c r="B743" s="939" t="s">
        <v>1286</v>
      </c>
      <c r="C743" s="175"/>
      <c r="D743" s="406"/>
      <c r="E743" s="825"/>
      <c r="F743" s="825"/>
      <c r="G743" s="825"/>
      <c r="H743" s="825"/>
      <c r="I743" s="825"/>
      <c r="J743" s="825"/>
      <c r="K743" s="825"/>
      <c r="L743" s="825"/>
      <c r="M743" s="818">
        <v>765</v>
      </c>
      <c r="N743" s="824" t="s">
        <v>1265</v>
      </c>
      <c r="O743" s="824"/>
      <c r="P743" s="825"/>
      <c r="Q743" s="825"/>
      <c r="R743" s="825"/>
      <c r="S743" s="825"/>
      <c r="T743" s="825"/>
      <c r="U743" s="825"/>
      <c r="V743" s="825"/>
      <c r="W743" s="825"/>
      <c r="X743" s="825"/>
    </row>
    <row r="744" spans="1:24" s="405" customFormat="1" hidden="1">
      <c r="A744" s="403">
        <f t="shared" si="103"/>
        <v>586</v>
      </c>
      <c r="B744" s="940" t="s">
        <v>1287</v>
      </c>
      <c r="C744" s="175"/>
      <c r="D744" s="406"/>
      <c r="E744" s="825"/>
      <c r="F744" s="825"/>
      <c r="G744" s="825"/>
      <c r="H744" s="825"/>
      <c r="I744" s="825"/>
      <c r="J744" s="825"/>
      <c r="K744" s="825"/>
      <c r="L744" s="825"/>
      <c r="M744" s="818">
        <v>765</v>
      </c>
      <c r="N744" s="824" t="s">
        <v>1265</v>
      </c>
      <c r="O744" s="824"/>
      <c r="P744" s="825"/>
      <c r="Q744" s="825"/>
      <c r="R744" s="825"/>
      <c r="S744" s="825"/>
      <c r="T744" s="825"/>
      <c r="U744" s="825"/>
      <c r="V744" s="825"/>
      <c r="W744" s="825"/>
      <c r="X744" s="825"/>
    </row>
    <row r="745" spans="1:24" s="405" customFormat="1" hidden="1">
      <c r="A745" s="403">
        <f t="shared" si="103"/>
        <v>587</v>
      </c>
      <c r="B745" s="940" t="s">
        <v>1288</v>
      </c>
      <c r="C745" s="175" t="s">
        <v>1266</v>
      </c>
      <c r="D745" s="406" t="str">
        <f>C745</f>
        <v xml:space="preserve">по проекту </v>
      </c>
      <c r="E745" s="824" t="s">
        <v>1265</v>
      </c>
      <c r="F745" s="825"/>
      <c r="G745" s="825"/>
      <c r="H745" s="825"/>
      <c r="I745" s="825"/>
      <c r="J745" s="825"/>
      <c r="K745" s="825"/>
      <c r="L745" s="825"/>
      <c r="M745" s="825"/>
      <c r="N745" s="824"/>
      <c r="O745" s="824"/>
      <c r="P745" s="825"/>
      <c r="Q745" s="825"/>
      <c r="R745" s="825"/>
      <c r="S745" s="825"/>
      <c r="T745" s="825"/>
      <c r="U745" s="825"/>
      <c r="V745" s="825"/>
      <c r="W745" s="825"/>
      <c r="X745" s="824" t="s">
        <v>1265</v>
      </c>
    </row>
    <row r="746" spans="1:24" s="405" customFormat="1" hidden="1">
      <c r="A746" s="403">
        <f t="shared" si="103"/>
        <v>588</v>
      </c>
      <c r="B746" s="940" t="s">
        <v>1289</v>
      </c>
      <c r="C746" s="175"/>
      <c r="D746" s="406"/>
      <c r="E746" s="825"/>
      <c r="F746" s="825"/>
      <c r="G746" s="825"/>
      <c r="H746" s="825"/>
      <c r="I746" s="825"/>
      <c r="J746" s="825"/>
      <c r="K746" s="825"/>
      <c r="L746" s="825"/>
      <c r="M746" s="818">
        <v>782</v>
      </c>
      <c r="N746" s="824" t="s">
        <v>1265</v>
      </c>
      <c r="O746" s="824"/>
      <c r="P746" s="825"/>
      <c r="Q746" s="825"/>
      <c r="R746" s="825"/>
      <c r="S746" s="825"/>
      <c r="T746" s="825"/>
      <c r="U746" s="825"/>
      <c r="V746" s="825"/>
      <c r="W746" s="825"/>
      <c r="X746" s="824"/>
    </row>
    <row r="747" spans="1:24" s="405" customFormat="1" hidden="1">
      <c r="A747" s="403">
        <f t="shared" si="103"/>
        <v>589</v>
      </c>
      <c r="B747" s="939" t="s">
        <v>1290</v>
      </c>
      <c r="C747" s="175" t="s">
        <v>1266</v>
      </c>
      <c r="D747" s="406" t="str">
        <f>C747</f>
        <v xml:space="preserve">по проекту </v>
      </c>
      <c r="E747" s="824" t="s">
        <v>1265</v>
      </c>
      <c r="F747" s="825"/>
      <c r="G747" s="825"/>
      <c r="H747" s="825"/>
      <c r="I747" s="825"/>
      <c r="J747" s="825"/>
      <c r="K747" s="825"/>
      <c r="L747" s="825"/>
      <c r="M747" s="818"/>
      <c r="N747" s="824"/>
      <c r="O747" s="824"/>
      <c r="P747" s="825"/>
      <c r="Q747" s="825"/>
      <c r="R747" s="825"/>
      <c r="S747" s="825"/>
      <c r="T747" s="825"/>
      <c r="U747" s="825"/>
      <c r="V747" s="825"/>
      <c r="W747" s="825"/>
      <c r="X747" s="824" t="s">
        <v>1265</v>
      </c>
    </row>
    <row r="748" spans="1:24" s="405" customFormat="1" ht="12.75" hidden="1" customHeight="1">
      <c r="A748" s="411">
        <f t="shared" si="103"/>
        <v>590</v>
      </c>
      <c r="B748" s="941" t="s">
        <v>1291</v>
      </c>
      <c r="C748" s="175"/>
      <c r="D748" s="406"/>
      <c r="E748" s="826"/>
      <c r="F748" s="826"/>
      <c r="G748" s="826"/>
      <c r="H748" s="826"/>
      <c r="I748" s="826"/>
      <c r="J748" s="826"/>
      <c r="K748" s="826"/>
      <c r="L748" s="826"/>
      <c r="M748" s="827">
        <v>962</v>
      </c>
      <c r="N748" s="828" t="s">
        <v>1265</v>
      </c>
      <c r="O748" s="826"/>
      <c r="P748" s="826"/>
      <c r="Q748" s="826"/>
      <c r="R748" s="826"/>
      <c r="S748" s="826"/>
      <c r="T748" s="826"/>
      <c r="U748" s="826"/>
      <c r="V748" s="826"/>
      <c r="W748" s="826"/>
      <c r="X748" s="826"/>
    </row>
    <row r="749" spans="1:24" s="400" customFormat="1" ht="12.75" hidden="1" customHeight="1">
      <c r="A749" s="411">
        <f t="shared" si="103"/>
        <v>591</v>
      </c>
      <c r="B749" s="940" t="s">
        <v>1292</v>
      </c>
      <c r="C749" s="415"/>
      <c r="D749" s="406"/>
      <c r="E749" s="826"/>
      <c r="F749" s="826"/>
      <c r="G749" s="826"/>
      <c r="H749" s="826"/>
      <c r="I749" s="826"/>
      <c r="J749" s="826"/>
      <c r="K749" s="826"/>
      <c r="L749" s="826"/>
      <c r="M749" s="827">
        <v>906.9</v>
      </c>
      <c r="N749" s="828" t="s">
        <v>1265</v>
      </c>
      <c r="O749" s="826"/>
      <c r="P749" s="826"/>
      <c r="Q749" s="826"/>
      <c r="R749" s="826"/>
      <c r="S749" s="826"/>
      <c r="T749" s="826"/>
      <c r="U749" s="826"/>
      <c r="V749" s="826"/>
      <c r="W749" s="826"/>
      <c r="X749" s="826"/>
    </row>
    <row r="750" spans="1:24" s="405" customFormat="1" hidden="1">
      <c r="A750" s="403">
        <f t="shared" si="103"/>
        <v>592</v>
      </c>
      <c r="B750" s="940" t="s">
        <v>1293</v>
      </c>
      <c r="C750" s="175"/>
      <c r="D750" s="406"/>
      <c r="E750" s="829"/>
      <c r="F750" s="829"/>
      <c r="G750" s="829"/>
      <c r="H750" s="829"/>
      <c r="I750" s="829"/>
      <c r="J750" s="829"/>
      <c r="K750" s="829"/>
      <c r="L750" s="829"/>
      <c r="M750" s="818">
        <v>842.4</v>
      </c>
      <c r="N750" s="830" t="s">
        <v>1265</v>
      </c>
      <c r="O750" s="830"/>
      <c r="P750" s="829"/>
      <c r="Q750" s="771">
        <v>1252</v>
      </c>
      <c r="R750" s="830" t="s">
        <v>1265</v>
      </c>
      <c r="S750" s="829"/>
      <c r="T750" s="829"/>
      <c r="U750" s="829"/>
      <c r="V750" s="829"/>
      <c r="W750" s="829"/>
      <c r="X750" s="829"/>
    </row>
    <row r="751" spans="1:24" s="405" customFormat="1" hidden="1">
      <c r="A751" s="403">
        <f t="shared" si="103"/>
        <v>593</v>
      </c>
      <c r="B751" s="940" t="s">
        <v>1294</v>
      </c>
      <c r="C751" s="175"/>
      <c r="D751" s="406"/>
      <c r="E751" s="829"/>
      <c r="F751" s="829"/>
      <c r="G751" s="829"/>
      <c r="H751" s="829"/>
      <c r="I751" s="829"/>
      <c r="J751" s="829"/>
      <c r="K751" s="829"/>
      <c r="L751" s="829"/>
      <c r="M751" s="818">
        <v>232.2</v>
      </c>
      <c r="N751" s="830" t="s">
        <v>1265</v>
      </c>
      <c r="O751" s="771"/>
      <c r="P751" s="831"/>
      <c r="Q751" s="771">
        <v>288</v>
      </c>
      <c r="R751" s="830" t="s">
        <v>1265</v>
      </c>
      <c r="S751" s="829"/>
      <c r="T751" s="829"/>
      <c r="U751" s="829"/>
      <c r="V751" s="829"/>
      <c r="W751" s="829"/>
      <c r="X751" s="829"/>
    </row>
    <row r="752" spans="1:24" s="405" customFormat="1" hidden="1">
      <c r="A752" s="403">
        <f t="shared" si="103"/>
        <v>594</v>
      </c>
      <c r="B752" s="940" t="s">
        <v>1295</v>
      </c>
      <c r="C752" s="175"/>
      <c r="D752" s="406"/>
      <c r="E752" s="829"/>
      <c r="F752" s="829"/>
      <c r="G752" s="829"/>
      <c r="H752" s="829"/>
      <c r="I752" s="829"/>
      <c r="J752" s="829"/>
      <c r="K752" s="829"/>
      <c r="L752" s="829"/>
      <c r="M752" s="818">
        <v>234.5</v>
      </c>
      <c r="N752" s="830" t="s">
        <v>1265</v>
      </c>
      <c r="O752" s="771"/>
      <c r="P752" s="831"/>
      <c r="Q752" s="771">
        <v>288</v>
      </c>
      <c r="R752" s="830" t="s">
        <v>1265</v>
      </c>
      <c r="S752" s="829"/>
      <c r="T752" s="829"/>
      <c r="U752" s="829"/>
      <c r="V752" s="829"/>
      <c r="W752" s="829"/>
      <c r="X752" s="829"/>
    </row>
    <row r="753" spans="1:24" s="405" customFormat="1" hidden="1">
      <c r="A753" s="403">
        <f t="shared" si="103"/>
        <v>595</v>
      </c>
      <c r="B753" s="938" t="s">
        <v>1296</v>
      </c>
      <c r="C753" s="175"/>
      <c r="D753" s="406"/>
      <c r="E753" s="829"/>
      <c r="F753" s="829"/>
      <c r="G753" s="829"/>
      <c r="H753" s="829"/>
      <c r="I753" s="829"/>
      <c r="J753" s="829"/>
      <c r="K753" s="829"/>
      <c r="L753" s="829"/>
      <c r="M753" s="818"/>
      <c r="N753" s="830"/>
      <c r="O753" s="771">
        <v>892</v>
      </c>
      <c r="P753" s="771" t="s">
        <v>1265</v>
      </c>
      <c r="Q753" s="771"/>
      <c r="R753" s="829"/>
      <c r="S753" s="829"/>
      <c r="T753" s="829"/>
      <c r="U753" s="829"/>
      <c r="V753" s="829"/>
      <c r="W753" s="829"/>
      <c r="X753" s="829"/>
    </row>
    <row r="754" spans="1:24" s="405" customFormat="1" hidden="1">
      <c r="A754" s="403">
        <f t="shared" si="103"/>
        <v>596</v>
      </c>
      <c r="B754" s="938" t="s">
        <v>1297</v>
      </c>
      <c r="C754" s="175"/>
      <c r="D754" s="406"/>
      <c r="E754" s="829"/>
      <c r="F754" s="829"/>
      <c r="G754" s="829"/>
      <c r="H754" s="829"/>
      <c r="I754" s="829"/>
      <c r="J754" s="829"/>
      <c r="K754" s="829"/>
      <c r="L754" s="829"/>
      <c r="M754" s="818">
        <v>1211.8</v>
      </c>
      <c r="N754" s="830" t="s">
        <v>1265</v>
      </c>
      <c r="O754" s="771"/>
      <c r="P754" s="831"/>
      <c r="Q754" s="771"/>
      <c r="R754" s="829"/>
      <c r="S754" s="829"/>
      <c r="T754" s="829"/>
      <c r="U754" s="829"/>
      <c r="V754" s="829"/>
      <c r="W754" s="829"/>
      <c r="X754" s="829"/>
    </row>
    <row r="755" spans="1:24" s="405" customFormat="1" hidden="1">
      <c r="A755" s="403">
        <f t="shared" si="103"/>
        <v>597</v>
      </c>
      <c r="B755" s="938" t="s">
        <v>1298</v>
      </c>
      <c r="C755" s="175" t="s">
        <v>1266</v>
      </c>
      <c r="D755" s="406" t="str">
        <f>C755</f>
        <v xml:space="preserve">по проекту </v>
      </c>
      <c r="E755" s="829"/>
      <c r="F755" s="829"/>
      <c r="G755" s="829"/>
      <c r="H755" s="830" t="s">
        <v>1265</v>
      </c>
      <c r="I755" s="829"/>
      <c r="J755" s="829"/>
      <c r="K755" s="829"/>
      <c r="L755" s="829"/>
      <c r="M755" s="818"/>
      <c r="N755" s="830"/>
      <c r="O755" s="771"/>
      <c r="P755" s="831"/>
      <c r="Q755" s="771"/>
      <c r="R755" s="829"/>
      <c r="S755" s="829"/>
      <c r="T755" s="829"/>
      <c r="U755" s="829"/>
      <c r="V755" s="829"/>
      <c r="W755" s="829"/>
      <c r="X755" s="829"/>
    </row>
    <row r="756" spans="1:24" s="405" customFormat="1" hidden="1">
      <c r="A756" s="403">
        <f t="shared" si="103"/>
        <v>598</v>
      </c>
      <c r="B756" s="938" t="s">
        <v>1299</v>
      </c>
      <c r="C756" s="175"/>
      <c r="D756" s="406"/>
      <c r="E756" s="829"/>
      <c r="F756" s="829"/>
      <c r="G756" s="829"/>
      <c r="H756" s="829"/>
      <c r="I756" s="829"/>
      <c r="J756" s="829"/>
      <c r="K756" s="829"/>
      <c r="L756" s="829"/>
      <c r="M756" s="818">
        <v>347.5</v>
      </c>
      <c r="N756" s="830" t="s">
        <v>1265</v>
      </c>
      <c r="O756" s="771"/>
      <c r="P756" s="831"/>
      <c r="Q756" s="771"/>
      <c r="R756" s="829"/>
      <c r="S756" s="829"/>
      <c r="T756" s="829"/>
      <c r="U756" s="829"/>
      <c r="V756" s="829"/>
      <c r="W756" s="829"/>
      <c r="X756" s="829"/>
    </row>
    <row r="757" spans="1:24" s="405" customFormat="1" hidden="1">
      <c r="A757" s="403">
        <f t="shared" si="103"/>
        <v>599</v>
      </c>
      <c r="B757" s="938" t="s">
        <v>1300</v>
      </c>
      <c r="C757" s="175"/>
      <c r="D757" s="406"/>
      <c r="E757" s="829"/>
      <c r="F757" s="829"/>
      <c r="G757" s="829"/>
      <c r="H757" s="829"/>
      <c r="I757" s="829"/>
      <c r="J757" s="829"/>
      <c r="K757" s="829"/>
      <c r="L757" s="829"/>
      <c r="M757" s="771">
        <v>348</v>
      </c>
      <c r="N757" s="830" t="s">
        <v>1265</v>
      </c>
      <c r="O757" s="771"/>
      <c r="P757" s="831"/>
      <c r="Q757" s="771"/>
      <c r="R757" s="829"/>
      <c r="S757" s="829"/>
      <c r="T757" s="829"/>
      <c r="U757" s="829"/>
      <c r="V757" s="829"/>
      <c r="W757" s="829"/>
      <c r="X757" s="829"/>
    </row>
    <row r="758" spans="1:24" s="405" customFormat="1" hidden="1">
      <c r="A758" s="403">
        <f t="shared" si="103"/>
        <v>600</v>
      </c>
      <c r="B758" s="940" t="s">
        <v>1301</v>
      </c>
      <c r="C758" s="175"/>
      <c r="D758" s="406"/>
      <c r="E758" s="829"/>
      <c r="F758" s="829"/>
      <c r="G758" s="829"/>
      <c r="H758" s="829"/>
      <c r="I758" s="829"/>
      <c r="J758" s="829"/>
      <c r="K758" s="829"/>
      <c r="L758" s="829"/>
      <c r="M758" s="771">
        <v>302.5</v>
      </c>
      <c r="N758" s="830" t="s">
        <v>1265</v>
      </c>
      <c r="O758" s="771"/>
      <c r="P758" s="831"/>
      <c r="Q758" s="771">
        <v>336.64</v>
      </c>
      <c r="R758" s="830" t="s">
        <v>1265</v>
      </c>
      <c r="S758" s="829"/>
      <c r="T758" s="829"/>
      <c r="U758" s="829"/>
      <c r="V758" s="829"/>
      <c r="W758" s="829"/>
      <c r="X758" s="829"/>
    </row>
    <row r="759" spans="1:24" s="405" customFormat="1" hidden="1">
      <c r="A759" s="403">
        <f t="shared" si="103"/>
        <v>601</v>
      </c>
      <c r="B759" s="941" t="s">
        <v>1302</v>
      </c>
      <c r="C759" s="175"/>
      <c r="D759" s="406"/>
      <c r="E759" s="829"/>
      <c r="F759" s="829"/>
      <c r="G759" s="829"/>
      <c r="H759" s="829"/>
      <c r="I759" s="829"/>
      <c r="J759" s="829"/>
      <c r="K759" s="829"/>
      <c r="L759" s="829"/>
      <c r="M759" s="771"/>
      <c r="N759" s="830"/>
      <c r="O759" s="771"/>
      <c r="P759" s="831"/>
      <c r="Q759" s="771">
        <v>408</v>
      </c>
      <c r="R759" s="830" t="s">
        <v>1265</v>
      </c>
      <c r="S759" s="829"/>
      <c r="T759" s="829"/>
      <c r="U759" s="829"/>
      <c r="V759" s="829"/>
      <c r="W759" s="829"/>
      <c r="X759" s="830"/>
    </row>
    <row r="760" spans="1:24" s="405" customFormat="1" hidden="1">
      <c r="A760" s="403">
        <f t="shared" si="103"/>
        <v>602</v>
      </c>
      <c r="B760" s="940" t="s">
        <v>1303</v>
      </c>
      <c r="C760" s="175" t="s">
        <v>1266</v>
      </c>
      <c r="D760" s="406" t="str">
        <f>C760</f>
        <v xml:space="preserve">по проекту </v>
      </c>
      <c r="E760" s="830" t="s">
        <v>1265</v>
      </c>
      <c r="F760" s="829"/>
      <c r="G760" s="829"/>
      <c r="H760" s="830" t="s">
        <v>1265</v>
      </c>
      <c r="I760" s="830"/>
      <c r="J760" s="830" t="s">
        <v>1265</v>
      </c>
      <c r="K760" s="830"/>
      <c r="L760" s="830"/>
      <c r="M760" s="771"/>
      <c r="N760" s="830"/>
      <c r="O760" s="771"/>
      <c r="P760" s="831"/>
      <c r="Q760" s="771"/>
      <c r="R760" s="829"/>
      <c r="S760" s="829"/>
      <c r="T760" s="829"/>
      <c r="U760" s="829"/>
      <c r="V760" s="829"/>
      <c r="W760" s="829"/>
      <c r="X760" s="830" t="s">
        <v>1265</v>
      </c>
    </row>
    <row r="761" spans="1:24" s="405" customFormat="1" hidden="1">
      <c r="A761" s="403">
        <f t="shared" si="103"/>
        <v>603</v>
      </c>
      <c r="B761" s="940" t="s">
        <v>1304</v>
      </c>
      <c r="C761" s="175"/>
      <c r="D761" s="406"/>
      <c r="E761" s="829"/>
      <c r="F761" s="829"/>
      <c r="G761" s="829"/>
      <c r="H761" s="829"/>
      <c r="I761" s="829"/>
      <c r="J761" s="829"/>
      <c r="K761" s="829"/>
      <c r="L761" s="829"/>
      <c r="M761" s="831"/>
      <c r="N761" s="830"/>
      <c r="O761" s="771"/>
      <c r="P761" s="831"/>
      <c r="Q761" s="771"/>
      <c r="R761" s="829"/>
      <c r="S761" s="829"/>
      <c r="T761" s="829"/>
      <c r="U761" s="829"/>
      <c r="V761" s="829"/>
      <c r="W761" s="829"/>
      <c r="X761" s="830"/>
    </row>
    <row r="762" spans="1:24" s="405" customFormat="1" hidden="1">
      <c r="A762" s="403">
        <f t="shared" si="103"/>
        <v>604</v>
      </c>
      <c r="B762" s="938" t="s">
        <v>1305</v>
      </c>
      <c r="C762" s="175"/>
      <c r="D762" s="406"/>
      <c r="E762" s="829"/>
      <c r="F762" s="829"/>
      <c r="G762" s="829"/>
      <c r="H762" s="829"/>
      <c r="I762" s="829"/>
      <c r="J762" s="829"/>
      <c r="K762" s="829"/>
      <c r="L762" s="829"/>
      <c r="M762" s="831"/>
      <c r="N762" s="830"/>
      <c r="O762" s="771"/>
      <c r="P762" s="831"/>
      <c r="Q762" s="771">
        <v>414.8</v>
      </c>
      <c r="R762" s="830" t="s">
        <v>1265</v>
      </c>
      <c r="S762" s="829"/>
      <c r="T762" s="829"/>
      <c r="U762" s="829"/>
      <c r="V762" s="829"/>
      <c r="W762" s="829"/>
      <c r="X762" s="830"/>
    </row>
    <row r="763" spans="1:24" s="405" customFormat="1" hidden="1">
      <c r="A763" s="403">
        <f t="shared" si="103"/>
        <v>605</v>
      </c>
      <c r="B763" s="940" t="s">
        <v>1306</v>
      </c>
      <c r="C763" s="175" t="s">
        <v>1266</v>
      </c>
      <c r="D763" s="406" t="str">
        <f>C763</f>
        <v xml:space="preserve">по проекту </v>
      </c>
      <c r="E763" s="829"/>
      <c r="F763" s="830" t="s">
        <v>1265</v>
      </c>
      <c r="G763" s="830"/>
      <c r="H763" s="830" t="s">
        <v>1265</v>
      </c>
      <c r="I763" s="830"/>
      <c r="J763" s="830" t="s">
        <v>1265</v>
      </c>
      <c r="K763" s="829"/>
      <c r="L763" s="829"/>
      <c r="M763" s="831"/>
      <c r="N763" s="830"/>
      <c r="O763" s="771"/>
      <c r="P763" s="831"/>
      <c r="Q763" s="771"/>
      <c r="R763" s="829"/>
      <c r="S763" s="829"/>
      <c r="T763" s="829"/>
      <c r="U763" s="829"/>
      <c r="V763" s="829"/>
      <c r="W763" s="829"/>
      <c r="X763" s="830"/>
    </row>
    <row r="764" spans="1:24" s="405" customFormat="1" hidden="1">
      <c r="A764" s="403">
        <f t="shared" si="103"/>
        <v>606</v>
      </c>
      <c r="B764" s="940" t="s">
        <v>1307</v>
      </c>
      <c r="C764" s="175" t="s">
        <v>1266</v>
      </c>
      <c r="D764" s="406" t="str">
        <f>C764</f>
        <v xml:space="preserve">по проекту </v>
      </c>
      <c r="E764" s="830" t="s">
        <v>1265</v>
      </c>
      <c r="F764" s="829"/>
      <c r="G764" s="829"/>
      <c r="H764" s="829"/>
      <c r="I764" s="829"/>
      <c r="J764" s="829"/>
      <c r="K764" s="829"/>
      <c r="L764" s="829"/>
      <c r="M764" s="771">
        <v>765.45</v>
      </c>
      <c r="N764" s="830" t="s">
        <v>1265</v>
      </c>
      <c r="O764" s="771"/>
      <c r="P764" s="831"/>
      <c r="Q764" s="771"/>
      <c r="R764" s="829"/>
      <c r="S764" s="829"/>
      <c r="T764" s="829"/>
      <c r="U764" s="829"/>
      <c r="V764" s="829"/>
      <c r="W764" s="829"/>
      <c r="X764" s="830" t="s">
        <v>1265</v>
      </c>
    </row>
    <row r="765" spans="1:24" s="405" customFormat="1" hidden="1">
      <c r="A765" s="403">
        <f t="shared" si="103"/>
        <v>607</v>
      </c>
      <c r="B765" s="940" t="s">
        <v>1308</v>
      </c>
      <c r="C765" s="175" t="s">
        <v>1266</v>
      </c>
      <c r="D765" s="406" t="str">
        <f>C765</f>
        <v xml:space="preserve">по проекту </v>
      </c>
      <c r="E765" s="830" t="s">
        <v>1265</v>
      </c>
      <c r="F765" s="830" t="s">
        <v>1265</v>
      </c>
      <c r="G765" s="830"/>
      <c r="H765" s="830" t="s">
        <v>1265</v>
      </c>
      <c r="I765" s="830"/>
      <c r="J765" s="830"/>
      <c r="K765" s="830"/>
      <c r="L765" s="830"/>
      <c r="M765" s="771"/>
      <c r="N765" s="830"/>
      <c r="O765" s="771"/>
      <c r="P765" s="831"/>
      <c r="Q765" s="771"/>
      <c r="R765" s="829"/>
      <c r="S765" s="829"/>
      <c r="T765" s="829"/>
      <c r="U765" s="829"/>
      <c r="V765" s="829"/>
      <c r="W765" s="829"/>
      <c r="X765" s="830" t="s">
        <v>1265</v>
      </c>
    </row>
    <row r="766" spans="1:24" s="405" customFormat="1" hidden="1">
      <c r="A766" s="403">
        <f t="shared" si="103"/>
        <v>608</v>
      </c>
      <c r="B766" s="938" t="s">
        <v>1309</v>
      </c>
      <c r="C766" s="175"/>
      <c r="D766" s="406"/>
      <c r="E766" s="830"/>
      <c r="F766" s="830"/>
      <c r="G766" s="830"/>
      <c r="H766" s="830"/>
      <c r="I766" s="830"/>
      <c r="J766" s="830"/>
      <c r="K766" s="830"/>
      <c r="L766" s="830"/>
      <c r="M766" s="771">
        <v>291.60000000000002</v>
      </c>
      <c r="N766" s="830" t="s">
        <v>1265</v>
      </c>
      <c r="O766" s="771"/>
      <c r="P766" s="831"/>
      <c r="Q766" s="771"/>
      <c r="R766" s="829"/>
      <c r="S766" s="829"/>
      <c r="T766" s="829"/>
      <c r="U766" s="829"/>
      <c r="V766" s="829"/>
      <c r="W766" s="829"/>
      <c r="X766" s="830"/>
    </row>
    <row r="767" spans="1:24" s="405" customFormat="1" hidden="1">
      <c r="A767" s="403">
        <f t="shared" si="103"/>
        <v>609</v>
      </c>
      <c r="B767" s="938" t="s">
        <v>1310</v>
      </c>
      <c r="C767" s="175" t="s">
        <v>1266</v>
      </c>
      <c r="D767" s="406" t="str">
        <f>C767</f>
        <v xml:space="preserve">по проекту </v>
      </c>
      <c r="E767" s="830" t="s">
        <v>1265</v>
      </c>
      <c r="F767" s="829"/>
      <c r="G767" s="829"/>
      <c r="H767" s="829"/>
      <c r="I767" s="829"/>
      <c r="J767" s="829"/>
      <c r="K767" s="829"/>
      <c r="L767" s="829"/>
      <c r="M767" s="771">
        <v>464.7</v>
      </c>
      <c r="N767" s="830" t="s">
        <v>1265</v>
      </c>
      <c r="O767" s="771"/>
      <c r="P767" s="831"/>
      <c r="Q767" s="771">
        <v>372</v>
      </c>
      <c r="R767" s="830" t="s">
        <v>1265</v>
      </c>
      <c r="S767" s="829"/>
      <c r="T767" s="829"/>
      <c r="U767" s="829"/>
      <c r="V767" s="829"/>
      <c r="W767" s="829"/>
      <c r="X767" s="830" t="s">
        <v>1265</v>
      </c>
    </row>
    <row r="768" spans="1:24" s="405" customFormat="1" hidden="1">
      <c r="A768" s="403">
        <f t="shared" si="103"/>
        <v>610</v>
      </c>
      <c r="B768" s="940" t="s">
        <v>1311</v>
      </c>
      <c r="C768" s="175" t="s">
        <v>1266</v>
      </c>
      <c r="D768" s="406" t="str">
        <f>C768</f>
        <v xml:space="preserve">по проекту </v>
      </c>
      <c r="E768" s="829"/>
      <c r="F768" s="830" t="s">
        <v>1265</v>
      </c>
      <c r="G768" s="829"/>
      <c r="H768" s="830" t="s">
        <v>1265</v>
      </c>
      <c r="I768" s="829"/>
      <c r="J768" s="829"/>
      <c r="K768" s="829"/>
      <c r="L768" s="829"/>
      <c r="M768" s="831"/>
      <c r="N768" s="830"/>
      <c r="O768" s="771"/>
      <c r="P768" s="831"/>
      <c r="Q768" s="771"/>
      <c r="R768" s="829"/>
      <c r="S768" s="829"/>
      <c r="T768" s="829"/>
      <c r="U768" s="829"/>
      <c r="V768" s="829"/>
      <c r="W768" s="829"/>
      <c r="X768" s="830"/>
    </row>
    <row r="769" spans="1:29" s="405" customFormat="1" hidden="1">
      <c r="A769" s="403">
        <f t="shared" si="103"/>
        <v>611</v>
      </c>
      <c r="B769" s="938" t="s">
        <v>1312</v>
      </c>
      <c r="C769" s="175" t="s">
        <v>1266</v>
      </c>
      <c r="D769" s="406" t="str">
        <f>C769</f>
        <v xml:space="preserve">по проекту </v>
      </c>
      <c r="E769" s="830" t="s">
        <v>1265</v>
      </c>
      <c r="F769" s="829"/>
      <c r="G769" s="829"/>
      <c r="H769" s="829"/>
      <c r="I769" s="829"/>
      <c r="J769" s="829"/>
      <c r="K769" s="829"/>
      <c r="L769" s="829"/>
      <c r="M769" s="831"/>
      <c r="N769" s="830"/>
      <c r="O769" s="830"/>
      <c r="P769" s="829"/>
      <c r="Q769" s="830"/>
      <c r="R769" s="829"/>
      <c r="S769" s="829"/>
      <c r="T769" s="829"/>
      <c r="U769" s="829"/>
      <c r="V769" s="829"/>
      <c r="W769" s="829"/>
      <c r="X769" s="830" t="s">
        <v>1265</v>
      </c>
    </row>
    <row r="770" spans="1:29" s="405" customFormat="1" hidden="1">
      <c r="A770" s="403">
        <f t="shared" si="103"/>
        <v>612</v>
      </c>
      <c r="B770" s="938" t="s">
        <v>1313</v>
      </c>
      <c r="C770" s="175"/>
      <c r="D770" s="406"/>
      <c r="E770" s="829"/>
      <c r="F770" s="829"/>
      <c r="G770" s="829"/>
      <c r="H770" s="829"/>
      <c r="I770" s="829"/>
      <c r="J770" s="829"/>
      <c r="K770" s="829"/>
      <c r="L770" s="829"/>
      <c r="M770" s="829"/>
      <c r="N770" s="830"/>
      <c r="O770" s="830"/>
      <c r="P770" s="829"/>
      <c r="Q770" s="771">
        <v>812</v>
      </c>
      <c r="R770" s="830" t="s">
        <v>1265</v>
      </c>
      <c r="S770" s="829"/>
      <c r="T770" s="829"/>
      <c r="U770" s="829"/>
      <c r="V770" s="829"/>
      <c r="W770" s="829"/>
      <c r="X770" s="830"/>
    </row>
    <row r="771" spans="1:29" s="405" customFormat="1" hidden="1">
      <c r="A771" s="403">
        <f t="shared" si="103"/>
        <v>613</v>
      </c>
      <c r="B771" s="942" t="s">
        <v>1314</v>
      </c>
      <c r="C771" s="175" t="s">
        <v>1266</v>
      </c>
      <c r="D771" s="406" t="str">
        <f>C771</f>
        <v xml:space="preserve">по проекту </v>
      </c>
      <c r="E771" s="830" t="s">
        <v>1265</v>
      </c>
      <c r="F771" s="829"/>
      <c r="G771" s="829"/>
      <c r="H771" s="829"/>
      <c r="I771" s="829"/>
      <c r="J771" s="829"/>
      <c r="K771" s="829"/>
      <c r="L771" s="829"/>
      <c r="M771" s="829"/>
      <c r="N771" s="830"/>
      <c r="O771" s="830"/>
      <c r="P771" s="829"/>
      <c r="Q771" s="829"/>
      <c r="R771" s="829"/>
      <c r="S771" s="829"/>
      <c r="T771" s="829"/>
      <c r="U771" s="829"/>
      <c r="V771" s="829"/>
      <c r="W771" s="829"/>
      <c r="X771" s="830" t="s">
        <v>1265</v>
      </c>
    </row>
    <row r="772" spans="1:29" s="405" customFormat="1" hidden="1">
      <c r="A772" s="403">
        <f t="shared" si="103"/>
        <v>614</v>
      </c>
      <c r="B772" s="938" t="s">
        <v>1315</v>
      </c>
      <c r="C772" s="175" t="s">
        <v>1266</v>
      </c>
      <c r="D772" s="406" t="str">
        <f>C772</f>
        <v xml:space="preserve">по проекту </v>
      </c>
      <c r="E772" s="830" t="s">
        <v>1265</v>
      </c>
      <c r="F772" s="829"/>
      <c r="G772" s="829"/>
      <c r="H772" s="829"/>
      <c r="I772" s="829"/>
      <c r="J772" s="829"/>
      <c r="K772" s="829"/>
      <c r="L772" s="829"/>
      <c r="M772" s="829"/>
      <c r="N772" s="830"/>
      <c r="O772" s="830"/>
      <c r="P772" s="829"/>
      <c r="Q772" s="829"/>
      <c r="R772" s="829"/>
      <c r="S772" s="829"/>
      <c r="T772" s="829"/>
      <c r="U772" s="829"/>
      <c r="V772" s="829"/>
      <c r="W772" s="829"/>
      <c r="X772" s="830" t="s">
        <v>1265</v>
      </c>
    </row>
    <row r="773" spans="1:29" s="405" customFormat="1" hidden="1">
      <c r="A773" s="403">
        <f t="shared" si="103"/>
        <v>615</v>
      </c>
      <c r="B773" s="938" t="s">
        <v>1316</v>
      </c>
      <c r="C773" s="175" t="s">
        <v>1266</v>
      </c>
      <c r="D773" s="406" t="str">
        <f>C773</f>
        <v xml:space="preserve">по проекту </v>
      </c>
      <c r="E773" s="830" t="s">
        <v>1265</v>
      </c>
      <c r="F773" s="829"/>
      <c r="G773" s="829"/>
      <c r="H773" s="829"/>
      <c r="I773" s="829"/>
      <c r="J773" s="829"/>
      <c r="K773" s="829"/>
      <c r="L773" s="829"/>
      <c r="M773" s="829"/>
      <c r="N773" s="830"/>
      <c r="O773" s="830"/>
      <c r="P773" s="829"/>
      <c r="Q773" s="829"/>
      <c r="R773" s="829"/>
      <c r="S773" s="829"/>
      <c r="T773" s="829"/>
      <c r="U773" s="829"/>
      <c r="V773" s="829"/>
      <c r="W773" s="829"/>
      <c r="X773" s="830" t="s">
        <v>1265</v>
      </c>
    </row>
    <row r="774" spans="1:29" s="405" customFormat="1" hidden="1">
      <c r="A774" s="403">
        <f t="shared" si="103"/>
        <v>616</v>
      </c>
      <c r="B774" s="938" t="s">
        <v>1317</v>
      </c>
      <c r="C774" s="175" t="s">
        <v>1266</v>
      </c>
      <c r="D774" s="406" t="str">
        <f>C774</f>
        <v xml:space="preserve">по проекту </v>
      </c>
      <c r="E774" s="830" t="s">
        <v>1265</v>
      </c>
      <c r="F774" s="829"/>
      <c r="G774" s="829"/>
      <c r="H774" s="829"/>
      <c r="I774" s="829"/>
      <c r="J774" s="829"/>
      <c r="K774" s="829"/>
      <c r="L774" s="829"/>
      <c r="M774" s="829"/>
      <c r="N774" s="830"/>
      <c r="O774" s="830"/>
      <c r="P774" s="829"/>
      <c r="Q774" s="829"/>
      <c r="R774" s="829"/>
      <c r="S774" s="829"/>
      <c r="T774" s="829"/>
      <c r="U774" s="829"/>
      <c r="V774" s="829"/>
      <c r="W774" s="829"/>
      <c r="X774" s="830" t="s">
        <v>1265</v>
      </c>
    </row>
    <row r="775" spans="1:29" s="7" customFormat="1" ht="17.25" hidden="1" customHeight="1">
      <c r="A775" s="1475" t="s">
        <v>518</v>
      </c>
      <c r="B775" s="1475"/>
      <c r="C775" s="52">
        <f>SUM(C725:C774)</f>
        <v>0</v>
      </c>
      <c r="D775" s="52">
        <f t="shared" ref="D775:X775" si="104">SUM(D769)</f>
        <v>0</v>
      </c>
      <c r="E775" s="52">
        <f t="shared" si="104"/>
        <v>0</v>
      </c>
      <c r="F775" s="52">
        <f t="shared" si="104"/>
        <v>0</v>
      </c>
      <c r="G775" s="52">
        <f t="shared" si="104"/>
        <v>0</v>
      </c>
      <c r="H775" s="52">
        <f t="shared" si="104"/>
        <v>0</v>
      </c>
      <c r="I775" s="52">
        <f t="shared" si="104"/>
        <v>0</v>
      </c>
      <c r="J775" s="52">
        <f t="shared" si="104"/>
        <v>0</v>
      </c>
      <c r="K775" s="52">
        <f t="shared" si="104"/>
        <v>0</v>
      </c>
      <c r="L775" s="52">
        <f t="shared" si="104"/>
        <v>0</v>
      </c>
      <c r="M775" s="52">
        <f t="shared" si="104"/>
        <v>0</v>
      </c>
      <c r="N775" s="52">
        <f t="shared" si="104"/>
        <v>0</v>
      </c>
      <c r="O775" s="52">
        <f t="shared" si="104"/>
        <v>0</v>
      </c>
      <c r="P775" s="52">
        <f t="shared" si="104"/>
        <v>0</v>
      </c>
      <c r="Q775" s="52">
        <f t="shared" si="104"/>
        <v>0</v>
      </c>
      <c r="R775" s="52">
        <f t="shared" si="104"/>
        <v>0</v>
      </c>
      <c r="S775" s="52">
        <f t="shared" si="104"/>
        <v>0</v>
      </c>
      <c r="T775" s="52">
        <f t="shared" si="104"/>
        <v>0</v>
      </c>
      <c r="U775" s="52">
        <f t="shared" si="104"/>
        <v>0</v>
      </c>
      <c r="V775" s="52">
        <f t="shared" si="104"/>
        <v>0</v>
      </c>
      <c r="W775" s="52">
        <f t="shared" si="104"/>
        <v>0</v>
      </c>
      <c r="X775" s="52">
        <f t="shared" si="104"/>
        <v>0</v>
      </c>
      <c r="Y775" s="9"/>
      <c r="Z775" s="8"/>
      <c r="AA775" s="8"/>
      <c r="AB775" s="8"/>
      <c r="AC775" s="28"/>
    </row>
    <row r="776" spans="1:29" s="422" customFormat="1" hidden="1">
      <c r="A776" s="418"/>
      <c r="B776" s="943"/>
      <c r="C776" s="418"/>
      <c r="D776" s="418"/>
      <c r="E776" s="832"/>
      <c r="F776" s="832"/>
      <c r="G776" s="832"/>
      <c r="H776" s="832"/>
      <c r="I776" s="832"/>
      <c r="J776" s="832"/>
      <c r="K776" s="832"/>
      <c r="L776" s="832"/>
      <c r="M776" s="833">
        <f>SUM(M725:M774)</f>
        <v>18174.589999999997</v>
      </c>
      <c r="N776" s="834"/>
      <c r="O776" s="835">
        <f>SUM(O725:O774)</f>
        <v>2588</v>
      </c>
      <c r="P776" s="832"/>
      <c r="Q776" s="833">
        <f>SUM(Q725:Q774)</f>
        <v>8233.68</v>
      </c>
      <c r="R776" s="832"/>
      <c r="S776" s="833">
        <f>SUM(S725:S774)</f>
        <v>68.400000000000006</v>
      </c>
      <c r="T776" s="832"/>
      <c r="U776" s="832"/>
      <c r="V776" s="832"/>
      <c r="W776" s="832"/>
      <c r="X776" s="832"/>
    </row>
    <row r="777" spans="1:29" s="7" customFormat="1" ht="17.25" hidden="1" customHeight="1">
      <c r="A777" s="1479" t="s">
        <v>634</v>
      </c>
      <c r="B777" s="1479"/>
      <c r="C777" s="61">
        <f>SUM(+C723+C707+C704+C701++C683)</f>
        <v>77438236.099999994</v>
      </c>
      <c r="D777" s="61">
        <f t="shared" ref="D777:X777" si="105">SUM(+D723+D707+D704+D701++D683)</f>
        <v>46049035.080000006</v>
      </c>
      <c r="E777" s="61">
        <f t="shared" si="105"/>
        <v>1616595.34</v>
      </c>
      <c r="F777" s="61">
        <f t="shared" si="105"/>
        <v>27864072.779999997</v>
      </c>
      <c r="G777" s="61">
        <f t="shared" si="105"/>
        <v>3116028.3600000003</v>
      </c>
      <c r="H777" s="61">
        <f t="shared" si="105"/>
        <v>9438292.5399999991</v>
      </c>
      <c r="I777" s="61">
        <f t="shared" si="105"/>
        <v>6214046.0600000005</v>
      </c>
      <c r="J777" s="61">
        <f t="shared" si="105"/>
        <v>0</v>
      </c>
      <c r="K777" s="61">
        <f t="shared" si="105"/>
        <v>0</v>
      </c>
      <c r="L777" s="61">
        <f t="shared" si="105"/>
        <v>348</v>
      </c>
      <c r="M777" s="61">
        <f t="shared" si="105"/>
        <v>2846921.78</v>
      </c>
      <c r="N777" s="61">
        <f t="shared" si="105"/>
        <v>0</v>
      </c>
      <c r="O777" s="61">
        <f t="shared" si="105"/>
        <v>13597136.460000001</v>
      </c>
      <c r="P777" s="61">
        <f t="shared" si="105"/>
        <v>381.86</v>
      </c>
      <c r="Q777" s="61">
        <f t="shared" si="105"/>
        <v>7139713.3799999999</v>
      </c>
      <c r="R777" s="61">
        <f t="shared" si="105"/>
        <v>0</v>
      </c>
      <c r="S777" s="61">
        <f t="shared" si="105"/>
        <v>0</v>
      </c>
      <c r="T777" s="61">
        <f t="shared" si="105"/>
        <v>1541.31</v>
      </c>
      <c r="U777" s="61">
        <f t="shared" si="105"/>
        <v>5000000</v>
      </c>
      <c r="V777" s="61">
        <f t="shared" si="105"/>
        <v>605429.39999999991</v>
      </c>
      <c r="W777" s="61">
        <f t="shared" si="105"/>
        <v>0</v>
      </c>
      <c r="X777" s="61">
        <f t="shared" si="105"/>
        <v>0</v>
      </c>
      <c r="Y777" s="9"/>
      <c r="Z777" s="8"/>
      <c r="AA777" s="8"/>
      <c r="AB777" s="8"/>
      <c r="AC777" s="28"/>
    </row>
    <row r="778" spans="1:29" s="7" customFormat="1" ht="12.75" hidden="1" customHeight="1">
      <c r="A778" s="1487" t="s">
        <v>553</v>
      </c>
      <c r="B778" s="1487"/>
      <c r="C778" s="1487"/>
      <c r="D778" s="1487"/>
      <c r="E778" s="1487"/>
      <c r="F778" s="1487"/>
      <c r="G778" s="1487"/>
      <c r="H778" s="1487"/>
      <c r="I778" s="1487"/>
      <c r="J778" s="1487"/>
      <c r="K778" s="1487"/>
      <c r="L778" s="1487"/>
      <c r="M778" s="1487"/>
      <c r="N778" s="1487"/>
      <c r="O778" s="1487"/>
      <c r="P778" s="1487"/>
      <c r="Q778" s="1487"/>
      <c r="R778" s="1487"/>
      <c r="S778" s="1487"/>
      <c r="T778" s="1487"/>
      <c r="U778" s="1487"/>
      <c r="V778" s="1487"/>
      <c r="W778" s="1487"/>
      <c r="X778" s="1487"/>
      <c r="Y778" s="9"/>
      <c r="Z778" s="8"/>
      <c r="AB778" s="8"/>
      <c r="AC778" s="28"/>
    </row>
    <row r="779" spans="1:29" s="22" customFormat="1" ht="18" hidden="1" customHeight="1">
      <c r="A779" s="1479" t="s">
        <v>554</v>
      </c>
      <c r="B779" s="1479"/>
      <c r="C779" s="1479"/>
      <c r="D779" s="1452"/>
      <c r="E779" s="1452"/>
      <c r="F779" s="1452"/>
      <c r="G779" s="1452"/>
      <c r="H779" s="1452"/>
      <c r="I779" s="1452"/>
      <c r="J779" s="1452"/>
      <c r="K779" s="1452"/>
      <c r="L779" s="1452"/>
      <c r="M779" s="1452"/>
      <c r="N779" s="1452"/>
      <c r="O779" s="1452"/>
      <c r="P779" s="1452"/>
      <c r="Q779" s="1452"/>
      <c r="R779" s="1452"/>
      <c r="S779" s="1452"/>
      <c r="T779" s="1452"/>
      <c r="U779" s="1452"/>
      <c r="V779" s="1452"/>
      <c r="W779" s="1452"/>
      <c r="X779" s="1452"/>
      <c r="Y779" s="24"/>
      <c r="Z779" s="23"/>
      <c r="AB779" s="8"/>
      <c r="AC779" s="27"/>
    </row>
    <row r="780" spans="1:29" s="19" customFormat="1" hidden="1">
      <c r="A780" s="56">
        <f>A774+1</f>
        <v>617</v>
      </c>
      <c r="B780" s="707" t="s">
        <v>1330</v>
      </c>
      <c r="C780" s="424">
        <f t="shared" ref="C780:C830" si="106">M780+Q780+D780+O780+S780+U780+V780+W780</f>
        <v>7914277</v>
      </c>
      <c r="D780" s="425"/>
      <c r="E780" s="441"/>
      <c r="F780" s="836"/>
      <c r="G780" s="836"/>
      <c r="H780" s="427"/>
      <c r="I780" s="427"/>
      <c r="J780" s="427"/>
      <c r="K780" s="837"/>
      <c r="L780" s="429">
        <v>1920</v>
      </c>
      <c r="M780" s="431">
        <f>L780*3000</f>
        <v>5760000</v>
      </c>
      <c r="N780" s="430">
        <v>1500</v>
      </c>
      <c r="O780" s="431">
        <f t="shared" ref="O780:O787" si="107">N780*1200</f>
        <v>1800000</v>
      </c>
      <c r="P780" s="429"/>
      <c r="Q780" s="444"/>
      <c r="R780" s="439"/>
      <c r="S780" s="440"/>
      <c r="T780" s="441"/>
      <c r="U780" s="442"/>
      <c r="V780" s="442"/>
      <c r="W780" s="838">
        <v>354277</v>
      </c>
      <c r="X780" s="839" t="s">
        <v>896</v>
      </c>
    </row>
    <row r="781" spans="1:29" s="19" customFormat="1" hidden="1">
      <c r="A781" s="423">
        <f t="shared" ref="A781:A832" si="108">A780+1</f>
        <v>618</v>
      </c>
      <c r="B781" s="707" t="s">
        <v>1331</v>
      </c>
      <c r="C781" s="424">
        <f t="shared" si="106"/>
        <v>14202000</v>
      </c>
      <c r="D781" s="425"/>
      <c r="E781" s="441"/>
      <c r="F781" s="836"/>
      <c r="G781" s="836"/>
      <c r="H781" s="427"/>
      <c r="I781" s="427"/>
      <c r="J781" s="427"/>
      <c r="K781" s="837"/>
      <c r="L781" s="429">
        <v>1440</v>
      </c>
      <c r="M781" s="431">
        <f>L781*3000</f>
        <v>4320000</v>
      </c>
      <c r="N781" s="430">
        <v>988</v>
      </c>
      <c r="O781" s="431">
        <f t="shared" si="107"/>
        <v>1185600</v>
      </c>
      <c r="P781" s="429"/>
      <c r="Q781" s="433"/>
      <c r="R781" s="439"/>
      <c r="S781" s="440"/>
      <c r="T781" s="429">
        <v>2174.1</v>
      </c>
      <c r="U781" s="433">
        <f>T781*4000</f>
        <v>8696400</v>
      </c>
      <c r="V781" s="442"/>
      <c r="W781" s="840"/>
      <c r="X781" s="839"/>
    </row>
    <row r="782" spans="1:29" s="19" customFormat="1" hidden="1">
      <c r="A782" s="423">
        <f t="shared" si="108"/>
        <v>619</v>
      </c>
      <c r="B782" s="707" t="s">
        <v>1332</v>
      </c>
      <c r="C782" s="424">
        <f t="shared" si="106"/>
        <v>20583348.789999999</v>
      </c>
      <c r="D782" s="425"/>
      <c r="E782" s="441"/>
      <c r="F782" s="836"/>
      <c r="G782" s="836"/>
      <c r="H782" s="427"/>
      <c r="I782" s="427"/>
      <c r="J782" s="427"/>
      <c r="K782" s="837"/>
      <c r="L782" s="429">
        <v>1540</v>
      </c>
      <c r="M782" s="431">
        <f>L782*3000</f>
        <v>4620000</v>
      </c>
      <c r="N782" s="430">
        <v>1180</v>
      </c>
      <c r="O782" s="431">
        <f t="shared" si="107"/>
        <v>1416000</v>
      </c>
      <c r="P782" s="429">
        <v>3370.32</v>
      </c>
      <c r="Q782" s="433">
        <f>P782*4000</f>
        <v>13481280</v>
      </c>
      <c r="R782" s="439"/>
      <c r="S782" s="440"/>
      <c r="T782" s="441"/>
      <c r="U782" s="442"/>
      <c r="V782" s="442"/>
      <c r="W782" s="840">
        <v>1066068.79</v>
      </c>
      <c r="X782" s="839" t="s">
        <v>1319</v>
      </c>
    </row>
    <row r="783" spans="1:29" s="19" customFormat="1" hidden="1">
      <c r="A783" s="423">
        <f t="shared" si="108"/>
        <v>620</v>
      </c>
      <c r="B783" s="707" t="s">
        <v>1333</v>
      </c>
      <c r="C783" s="424">
        <f t="shared" si="106"/>
        <v>14119840</v>
      </c>
      <c r="D783" s="425"/>
      <c r="E783" s="441"/>
      <c r="F783" s="836"/>
      <c r="G783" s="836"/>
      <c r="H783" s="427"/>
      <c r="I783" s="427"/>
      <c r="J783" s="427"/>
      <c r="K783" s="837"/>
      <c r="L783" s="429"/>
      <c r="M783" s="431"/>
      <c r="N783" s="430">
        <v>1467</v>
      </c>
      <c r="O783" s="431">
        <f t="shared" si="107"/>
        <v>1760400</v>
      </c>
      <c r="P783" s="429"/>
      <c r="Q783" s="433"/>
      <c r="R783" s="439"/>
      <c r="S783" s="440"/>
      <c r="T783" s="429">
        <v>3089.86</v>
      </c>
      <c r="U783" s="433">
        <f>T783*4000</f>
        <v>12359440</v>
      </c>
      <c r="V783" s="442"/>
      <c r="W783" s="840"/>
      <c r="X783" s="839"/>
    </row>
    <row r="784" spans="1:29" s="19" customFormat="1" hidden="1">
      <c r="A784" s="423">
        <f t="shared" si="108"/>
        <v>621</v>
      </c>
      <c r="B784" s="707" t="s">
        <v>1334</v>
      </c>
      <c r="C784" s="424">
        <f t="shared" si="106"/>
        <v>10151397</v>
      </c>
      <c r="D784" s="425"/>
      <c r="E784" s="441"/>
      <c r="F784" s="836"/>
      <c r="G784" s="836"/>
      <c r="H784" s="427"/>
      <c r="I784" s="427"/>
      <c r="J784" s="427"/>
      <c r="K784" s="837"/>
      <c r="L784" s="429"/>
      <c r="M784" s="431"/>
      <c r="N784" s="430">
        <v>998</v>
      </c>
      <c r="O784" s="431">
        <f t="shared" si="107"/>
        <v>1197600</v>
      </c>
      <c r="P784" s="429"/>
      <c r="Q784" s="433"/>
      <c r="R784" s="439"/>
      <c r="S784" s="440"/>
      <c r="T784" s="429">
        <v>2149.88</v>
      </c>
      <c r="U784" s="433">
        <f>T784*4000</f>
        <v>8599520</v>
      </c>
      <c r="V784" s="442"/>
      <c r="W784" s="838">
        <v>354277</v>
      </c>
      <c r="X784" s="839" t="s">
        <v>896</v>
      </c>
    </row>
    <row r="785" spans="1:29" s="19" customFormat="1" hidden="1">
      <c r="A785" s="423">
        <f t="shared" si="108"/>
        <v>622</v>
      </c>
      <c r="B785" s="707" t="s">
        <v>1335</v>
      </c>
      <c r="C785" s="424">
        <f t="shared" si="106"/>
        <v>10842800</v>
      </c>
      <c r="D785" s="425"/>
      <c r="E785" s="441"/>
      <c r="F785" s="836"/>
      <c r="G785" s="836"/>
      <c r="H785" s="427"/>
      <c r="I785" s="427"/>
      <c r="J785" s="427"/>
      <c r="K785" s="837"/>
      <c r="L785" s="429"/>
      <c r="M785" s="431"/>
      <c r="N785" s="430">
        <v>1040</v>
      </c>
      <c r="O785" s="431">
        <f t="shared" si="107"/>
        <v>1248000</v>
      </c>
      <c r="P785" s="429"/>
      <c r="Q785" s="433"/>
      <c r="R785" s="439"/>
      <c r="S785" s="440"/>
      <c r="T785" s="429">
        <v>2398.6999999999998</v>
      </c>
      <c r="U785" s="433">
        <f>T785*4000</f>
        <v>9594800</v>
      </c>
      <c r="V785" s="442"/>
      <c r="W785" s="840"/>
      <c r="X785" s="839"/>
    </row>
    <row r="786" spans="1:29" s="19" customFormat="1" hidden="1">
      <c r="A786" s="423">
        <f t="shared" si="108"/>
        <v>623</v>
      </c>
      <c r="B786" s="707" t="s">
        <v>1336</v>
      </c>
      <c r="C786" s="424">
        <f t="shared" si="106"/>
        <v>2554277</v>
      </c>
      <c r="D786" s="425"/>
      <c r="E786" s="441"/>
      <c r="F786" s="836"/>
      <c r="G786" s="836"/>
      <c r="H786" s="427"/>
      <c r="I786" s="427"/>
      <c r="J786" s="427"/>
      <c r="K786" s="837"/>
      <c r="L786" s="429"/>
      <c r="M786" s="431"/>
      <c r="N786" s="430">
        <v>900</v>
      </c>
      <c r="O786" s="431">
        <f t="shared" si="107"/>
        <v>1080000</v>
      </c>
      <c r="P786" s="429">
        <v>280</v>
      </c>
      <c r="Q786" s="433">
        <f>P786*4000</f>
        <v>1120000</v>
      </c>
      <c r="R786" s="439"/>
      <c r="S786" s="440"/>
      <c r="T786" s="441"/>
      <c r="U786" s="442"/>
      <c r="V786" s="442"/>
      <c r="W786" s="838">
        <v>354277</v>
      </c>
      <c r="X786" s="839" t="s">
        <v>896</v>
      </c>
    </row>
    <row r="787" spans="1:29" s="19" customFormat="1" hidden="1">
      <c r="A787" s="423">
        <f t="shared" si="108"/>
        <v>624</v>
      </c>
      <c r="B787" s="707" t="s">
        <v>1337</v>
      </c>
      <c r="C787" s="424">
        <f t="shared" si="106"/>
        <v>1714068.79</v>
      </c>
      <c r="D787" s="425"/>
      <c r="E787" s="441"/>
      <c r="F787" s="836"/>
      <c r="G787" s="836"/>
      <c r="H787" s="427"/>
      <c r="I787" s="427"/>
      <c r="J787" s="427"/>
      <c r="K787" s="837"/>
      <c r="L787" s="429"/>
      <c r="M787" s="431"/>
      <c r="N787" s="430">
        <v>540</v>
      </c>
      <c r="O787" s="431">
        <f t="shared" si="107"/>
        <v>648000</v>
      </c>
      <c r="P787" s="432"/>
      <c r="Q787" s="444"/>
      <c r="R787" s="439"/>
      <c r="S787" s="440"/>
      <c r="T787" s="441"/>
      <c r="U787" s="442"/>
      <c r="V787" s="442"/>
      <c r="W787" s="840">
        <v>1066068.79</v>
      </c>
      <c r="X787" s="839" t="s">
        <v>1319</v>
      </c>
    </row>
    <row r="788" spans="1:29" s="19" customFormat="1" ht="17.45" hidden="1" customHeight="1">
      <c r="A788" s="423">
        <f t="shared" si="108"/>
        <v>625</v>
      </c>
      <c r="B788" s="914" t="s">
        <v>1338</v>
      </c>
      <c r="C788" s="424">
        <f t="shared" si="106"/>
        <v>2040000</v>
      </c>
      <c r="D788" s="445"/>
      <c r="E788" s="445"/>
      <c r="F788" s="431"/>
      <c r="G788" s="431"/>
      <c r="H788" s="431"/>
      <c r="I788" s="431"/>
      <c r="J788" s="431"/>
      <c r="K788" s="431"/>
      <c r="L788" s="430">
        <v>680</v>
      </c>
      <c r="M788" s="431">
        <f>L788*3000</f>
        <v>2040000</v>
      </c>
      <c r="N788" s="431"/>
      <c r="O788" s="431"/>
      <c r="P788" s="431"/>
      <c r="Q788" s="431"/>
      <c r="R788" s="431"/>
      <c r="S788" s="431"/>
      <c r="T788" s="431"/>
      <c r="U788" s="431"/>
      <c r="V788" s="431"/>
      <c r="W788" s="431"/>
      <c r="X788" s="839"/>
    </row>
    <row r="789" spans="1:29" s="7" customFormat="1" ht="18" hidden="1" customHeight="1">
      <c r="A789" s="423">
        <f t="shared" si="108"/>
        <v>626</v>
      </c>
      <c r="B789" s="695" t="s">
        <v>781</v>
      </c>
      <c r="C789" s="52">
        <f>D789+K789+M789+O789+Q789+S789+U789+V789+W789+X789</f>
        <v>916096.99</v>
      </c>
      <c r="D789" s="52">
        <f>SUM(E789:I789)</f>
        <v>916096.99</v>
      </c>
      <c r="E789" s="52"/>
      <c r="F789" s="52"/>
      <c r="G789" s="52"/>
      <c r="H789" s="52"/>
      <c r="I789" s="52">
        <v>916096.99</v>
      </c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9"/>
      <c r="Z789" s="8"/>
      <c r="AB789" s="8"/>
      <c r="AC789" s="28"/>
    </row>
    <row r="790" spans="1:29" s="19" customFormat="1" hidden="1">
      <c r="A790" s="423">
        <f t="shared" si="108"/>
        <v>627</v>
      </c>
      <c r="B790" s="914" t="s">
        <v>1339</v>
      </c>
      <c r="C790" s="424">
        <f>M790+Q790+D790+O790+S790+U790+V790+W790</f>
        <v>1660000</v>
      </c>
      <c r="D790" s="446"/>
      <c r="E790" s="447"/>
      <c r="F790" s="431"/>
      <c r="G790" s="431"/>
      <c r="H790" s="431"/>
      <c r="I790" s="431"/>
      <c r="J790" s="431"/>
      <c r="K790" s="431"/>
      <c r="L790" s="431"/>
      <c r="M790" s="431"/>
      <c r="N790" s="431"/>
      <c r="O790" s="431"/>
      <c r="P790" s="430">
        <v>415</v>
      </c>
      <c r="Q790" s="431">
        <f>415*4000</f>
        <v>1660000</v>
      </c>
      <c r="R790" s="431"/>
      <c r="S790" s="431"/>
      <c r="T790" s="431"/>
      <c r="U790" s="431"/>
      <c r="V790" s="431"/>
      <c r="W790" s="447"/>
      <c r="X790" s="839"/>
    </row>
    <row r="791" spans="1:29" s="19" customFormat="1" hidden="1">
      <c r="A791" s="423">
        <f t="shared" si="108"/>
        <v>628</v>
      </c>
      <c r="B791" s="914" t="s">
        <v>1340</v>
      </c>
      <c r="C791" s="424">
        <f>M791+Q791+D791+O791+S791+U791+V791+W791</f>
        <v>479610.56</v>
      </c>
      <c r="D791" s="446"/>
      <c r="E791" s="447"/>
      <c r="F791" s="431"/>
      <c r="G791" s="431"/>
      <c r="H791" s="431"/>
      <c r="I791" s="431"/>
      <c r="J791" s="431"/>
      <c r="K791" s="431"/>
      <c r="L791" s="431"/>
      <c r="M791" s="431"/>
      <c r="N791" s="431"/>
      <c r="O791" s="431"/>
      <c r="P791" s="431"/>
      <c r="Q791" s="431"/>
      <c r="R791" s="431"/>
      <c r="S791" s="431"/>
      <c r="T791" s="431"/>
      <c r="U791" s="431"/>
      <c r="V791" s="431"/>
      <c r="W791" s="447">
        <v>479610.56</v>
      </c>
      <c r="X791" s="839" t="s">
        <v>1320</v>
      </c>
    </row>
    <row r="792" spans="1:29" s="19" customFormat="1" ht="13.9" hidden="1" customHeight="1">
      <c r="A792" s="423">
        <f t="shared" si="108"/>
        <v>629</v>
      </c>
      <c r="B792" s="914" t="s">
        <v>1341</v>
      </c>
      <c r="C792" s="424">
        <f>M792+Q792+D792+O792+S792+U792+V792+W792</f>
        <v>2517000</v>
      </c>
      <c r="D792" s="446"/>
      <c r="E792" s="448"/>
      <c r="F792" s="431"/>
      <c r="G792" s="431"/>
      <c r="H792" s="431"/>
      <c r="I792" s="431"/>
      <c r="J792" s="431"/>
      <c r="K792" s="431"/>
      <c r="L792" s="431" t="s">
        <v>1321</v>
      </c>
      <c r="M792" s="431">
        <f>839*3000</f>
        <v>2517000</v>
      </c>
      <c r="N792" s="431"/>
      <c r="O792" s="431"/>
      <c r="P792" s="431"/>
      <c r="Q792" s="431"/>
      <c r="R792" s="431"/>
      <c r="S792" s="431"/>
      <c r="T792" s="431"/>
      <c r="U792" s="431"/>
      <c r="V792" s="431"/>
      <c r="W792" s="447"/>
      <c r="X792" s="839" t="s">
        <v>1320</v>
      </c>
    </row>
    <row r="793" spans="1:29" s="19" customFormat="1" ht="18" hidden="1" customHeight="1">
      <c r="A793" s="423">
        <f t="shared" si="108"/>
        <v>630</v>
      </c>
      <c r="B793" s="914" t="s">
        <v>1342</v>
      </c>
      <c r="C793" s="424">
        <f>M793+Q793+D793+O793+S793+U793+V793+W793</f>
        <v>815401.67</v>
      </c>
      <c r="D793" s="446"/>
      <c r="E793" s="447"/>
      <c r="F793" s="431"/>
      <c r="G793" s="431"/>
      <c r="H793" s="431"/>
      <c r="I793" s="431"/>
      <c r="J793" s="431"/>
      <c r="K793" s="431"/>
      <c r="L793" s="431"/>
      <c r="M793" s="431"/>
      <c r="N793" s="431"/>
      <c r="O793" s="431"/>
      <c r="P793" s="431"/>
      <c r="Q793" s="431"/>
      <c r="R793" s="431"/>
      <c r="S793" s="431"/>
      <c r="T793" s="431"/>
      <c r="U793" s="431"/>
      <c r="V793" s="431"/>
      <c r="W793" s="447">
        <v>815401.67</v>
      </c>
      <c r="X793" s="839" t="s">
        <v>1322</v>
      </c>
    </row>
    <row r="794" spans="1:29" s="19" customFormat="1" ht="18" hidden="1" customHeight="1">
      <c r="A794" s="423">
        <f t="shared" si="108"/>
        <v>631</v>
      </c>
      <c r="B794" s="722" t="s">
        <v>1343</v>
      </c>
      <c r="C794" s="424">
        <f t="shared" si="106"/>
        <v>1790953</v>
      </c>
      <c r="D794" s="446"/>
      <c r="E794" s="447"/>
      <c r="F794" s="431"/>
      <c r="G794" s="431"/>
      <c r="H794" s="431"/>
      <c r="I794" s="431"/>
      <c r="J794" s="431"/>
      <c r="K794" s="431"/>
      <c r="L794" s="431"/>
      <c r="M794" s="431"/>
      <c r="N794" s="431"/>
      <c r="O794" s="431"/>
      <c r="P794" s="439">
        <v>1488</v>
      </c>
      <c r="Q794" s="439">
        <v>1615164</v>
      </c>
      <c r="R794" s="439"/>
      <c r="S794" s="439"/>
      <c r="T794" s="439">
        <v>19.84</v>
      </c>
      <c r="U794" s="439">
        <v>175789</v>
      </c>
      <c r="V794" s="431"/>
      <c r="W794" s="447"/>
      <c r="X794" s="839"/>
    </row>
    <row r="795" spans="1:29" s="19" customFormat="1" hidden="1">
      <c r="A795" s="423">
        <f t="shared" si="108"/>
        <v>632</v>
      </c>
      <c r="B795" s="722" t="s">
        <v>1344</v>
      </c>
      <c r="C795" s="424">
        <f t="shared" si="106"/>
        <v>4295240</v>
      </c>
      <c r="D795" s="344"/>
      <c r="E795" s="439"/>
      <c r="F795" s="439"/>
      <c r="G795" s="439"/>
      <c r="H795" s="439"/>
      <c r="I795" s="439"/>
      <c r="J795" s="439"/>
      <c r="K795" s="439"/>
      <c r="L795" s="841"/>
      <c r="M795" s="431"/>
      <c r="N795" s="439"/>
      <c r="O795" s="439"/>
      <c r="P795" s="841">
        <v>1060</v>
      </c>
      <c r="Q795" s="433">
        <f>P795*4000</f>
        <v>4240000</v>
      </c>
      <c r="R795" s="439"/>
      <c r="S795" s="439"/>
      <c r="T795" s="841">
        <v>13.81</v>
      </c>
      <c r="U795" s="433">
        <f t="shared" ref="U795:U808" si="109">T795*4000</f>
        <v>55240</v>
      </c>
      <c r="V795" s="439"/>
      <c r="W795" s="439"/>
      <c r="X795" s="839"/>
    </row>
    <row r="796" spans="1:29" s="19" customFormat="1" hidden="1">
      <c r="A796" s="423">
        <f t="shared" si="108"/>
        <v>633</v>
      </c>
      <c r="B796" s="722" t="s">
        <v>1345</v>
      </c>
      <c r="C796" s="424">
        <f t="shared" si="106"/>
        <v>3432098.23</v>
      </c>
      <c r="D796" s="344"/>
      <c r="E796" s="439"/>
      <c r="F796" s="439"/>
      <c r="G796" s="439"/>
      <c r="H796" s="439"/>
      <c r="I796" s="439"/>
      <c r="J796" s="439"/>
      <c r="K796" s="439"/>
      <c r="L796" s="841"/>
      <c r="M796" s="431"/>
      <c r="N796" s="439"/>
      <c r="O796" s="439"/>
      <c r="P796" s="841">
        <v>706</v>
      </c>
      <c r="Q796" s="433">
        <f>P796*4000</f>
        <v>2824000</v>
      </c>
      <c r="R796" s="439"/>
      <c r="S796" s="439"/>
      <c r="T796" s="841">
        <v>5.41</v>
      </c>
      <c r="U796" s="433">
        <f t="shared" si="109"/>
        <v>21640</v>
      </c>
      <c r="V796" s="439"/>
      <c r="W796" s="439">
        <v>586458.23</v>
      </c>
      <c r="X796" s="839" t="s">
        <v>1323</v>
      </c>
    </row>
    <row r="797" spans="1:29" s="19" customFormat="1" hidden="1">
      <c r="A797" s="423">
        <f t="shared" si="108"/>
        <v>634</v>
      </c>
      <c r="B797" s="722" t="s">
        <v>1346</v>
      </c>
      <c r="C797" s="424">
        <f t="shared" si="106"/>
        <v>3697178.23</v>
      </c>
      <c r="D797" s="344"/>
      <c r="E797" s="439"/>
      <c r="F797" s="439"/>
      <c r="G797" s="439"/>
      <c r="H797" s="439"/>
      <c r="I797" s="439"/>
      <c r="J797" s="439"/>
      <c r="K797" s="439"/>
      <c r="L797" s="841"/>
      <c r="M797" s="431"/>
      <c r="N797" s="439"/>
      <c r="O797" s="439"/>
      <c r="P797" s="841">
        <v>766</v>
      </c>
      <c r="Q797" s="433">
        <f>P797*4000</f>
        <v>3064000</v>
      </c>
      <c r="R797" s="439"/>
      <c r="S797" s="439"/>
      <c r="T797" s="841">
        <v>11.68</v>
      </c>
      <c r="U797" s="433">
        <f t="shared" si="109"/>
        <v>46720</v>
      </c>
      <c r="V797" s="439"/>
      <c r="W797" s="439">
        <v>586458.23</v>
      </c>
      <c r="X797" s="839" t="s">
        <v>1323</v>
      </c>
    </row>
    <row r="798" spans="1:29" s="19" customFormat="1" ht="31.5" hidden="1">
      <c r="A798" s="423">
        <f t="shared" si="108"/>
        <v>635</v>
      </c>
      <c r="B798" s="707" t="s">
        <v>1347</v>
      </c>
      <c r="C798" s="424">
        <f t="shared" si="106"/>
        <v>956575.23</v>
      </c>
      <c r="D798" s="344"/>
      <c r="E798" s="439"/>
      <c r="F798" s="439"/>
      <c r="G798" s="439"/>
      <c r="H798" s="439"/>
      <c r="I798" s="439"/>
      <c r="J798" s="439"/>
      <c r="K798" s="439"/>
      <c r="L798" s="841"/>
      <c r="M798" s="431"/>
      <c r="N798" s="439"/>
      <c r="O798" s="439"/>
      <c r="P798" s="841"/>
      <c r="Q798" s="439"/>
      <c r="R798" s="439"/>
      <c r="S798" s="439"/>
      <c r="T798" s="841">
        <v>3.96</v>
      </c>
      <c r="U798" s="433">
        <f t="shared" si="109"/>
        <v>15840</v>
      </c>
      <c r="V798" s="439"/>
      <c r="W798" s="840">
        <v>940735.23</v>
      </c>
      <c r="X798" s="839" t="s">
        <v>1324</v>
      </c>
    </row>
    <row r="799" spans="1:29" s="19" customFormat="1" hidden="1">
      <c r="A799" s="423">
        <f t="shared" si="108"/>
        <v>636</v>
      </c>
      <c r="B799" s="707" t="s">
        <v>1348</v>
      </c>
      <c r="C799" s="424">
        <f t="shared" si="106"/>
        <v>1621600</v>
      </c>
      <c r="D799" s="344"/>
      <c r="E799" s="439"/>
      <c r="F799" s="439"/>
      <c r="G799" s="439"/>
      <c r="H799" s="439"/>
      <c r="I799" s="439"/>
      <c r="J799" s="439"/>
      <c r="K799" s="439"/>
      <c r="L799" s="841"/>
      <c r="M799" s="431"/>
      <c r="N799" s="439"/>
      <c r="O799" s="439"/>
      <c r="P799" s="841">
        <v>43.4</v>
      </c>
      <c r="Q799" s="433">
        <f t="shared" ref="Q799:Q808" si="110">P799*4000</f>
        <v>173600</v>
      </c>
      <c r="R799" s="439"/>
      <c r="S799" s="439"/>
      <c r="T799" s="841">
        <v>362</v>
      </c>
      <c r="U799" s="433">
        <f t="shared" si="109"/>
        <v>1448000</v>
      </c>
      <c r="V799" s="439"/>
      <c r="W799" s="439"/>
      <c r="X799" s="839"/>
    </row>
    <row r="800" spans="1:29" s="19" customFormat="1" hidden="1">
      <c r="A800" s="423">
        <f t="shared" si="108"/>
        <v>637</v>
      </c>
      <c r="B800" s="707" t="s">
        <v>1349</v>
      </c>
      <c r="C800" s="424">
        <f t="shared" si="106"/>
        <v>1676800</v>
      </c>
      <c r="D800" s="344"/>
      <c r="E800" s="439"/>
      <c r="F800" s="439"/>
      <c r="G800" s="439"/>
      <c r="H800" s="439"/>
      <c r="I800" s="439"/>
      <c r="J800" s="439"/>
      <c r="K800" s="439"/>
      <c r="L800" s="841"/>
      <c r="M800" s="431"/>
      <c r="N800" s="439"/>
      <c r="O800" s="439"/>
      <c r="P800" s="841">
        <v>44.2</v>
      </c>
      <c r="Q800" s="433">
        <f t="shared" si="110"/>
        <v>176800</v>
      </c>
      <c r="R800" s="439"/>
      <c r="S800" s="439"/>
      <c r="T800" s="841">
        <v>375</v>
      </c>
      <c r="U800" s="433">
        <f t="shared" si="109"/>
        <v>1500000</v>
      </c>
      <c r="V800" s="439"/>
      <c r="W800" s="439"/>
      <c r="X800" s="839"/>
    </row>
    <row r="801" spans="1:28" s="19" customFormat="1" hidden="1">
      <c r="A801" s="423">
        <f t="shared" si="108"/>
        <v>638</v>
      </c>
      <c r="B801" s="707" t="s">
        <v>1350</v>
      </c>
      <c r="C801" s="424">
        <f t="shared" si="106"/>
        <v>1688800</v>
      </c>
      <c r="D801" s="344"/>
      <c r="E801" s="439"/>
      <c r="F801" s="439"/>
      <c r="G801" s="439"/>
      <c r="H801" s="439"/>
      <c r="I801" s="439"/>
      <c r="J801" s="439"/>
      <c r="K801" s="439"/>
      <c r="L801" s="841"/>
      <c r="M801" s="431"/>
      <c r="N801" s="439"/>
      <c r="O801" s="439"/>
      <c r="P801" s="841">
        <v>44.2</v>
      </c>
      <c r="Q801" s="433">
        <f t="shared" si="110"/>
        <v>176800</v>
      </c>
      <c r="R801" s="439"/>
      <c r="S801" s="439"/>
      <c r="T801" s="841">
        <v>378</v>
      </c>
      <c r="U801" s="433">
        <f t="shared" si="109"/>
        <v>1512000</v>
      </c>
      <c r="V801" s="439"/>
      <c r="W801" s="439"/>
      <c r="X801" s="839"/>
    </row>
    <row r="802" spans="1:28" s="19" customFormat="1" hidden="1">
      <c r="A802" s="423">
        <f t="shared" si="108"/>
        <v>639</v>
      </c>
      <c r="B802" s="707" t="s">
        <v>1351</v>
      </c>
      <c r="C802" s="424">
        <f t="shared" si="106"/>
        <v>1626000</v>
      </c>
      <c r="D802" s="344"/>
      <c r="E802" s="439"/>
      <c r="F802" s="439"/>
      <c r="G802" s="439"/>
      <c r="H802" s="439"/>
      <c r="I802" s="439"/>
      <c r="J802" s="439"/>
      <c r="K802" s="439"/>
      <c r="L802" s="841"/>
      <c r="M802" s="431"/>
      <c r="N802" s="439"/>
      <c r="O802" s="439"/>
      <c r="P802" s="841">
        <v>43.5</v>
      </c>
      <c r="Q802" s="433">
        <f t="shared" si="110"/>
        <v>174000</v>
      </c>
      <c r="R802" s="439"/>
      <c r="S802" s="439"/>
      <c r="T802" s="841">
        <v>363</v>
      </c>
      <c r="U802" s="433">
        <f t="shared" si="109"/>
        <v>1452000</v>
      </c>
      <c r="V802" s="439"/>
      <c r="W802" s="439"/>
      <c r="X802" s="839"/>
    </row>
    <row r="803" spans="1:28" s="19" customFormat="1" hidden="1">
      <c r="A803" s="423">
        <f t="shared" si="108"/>
        <v>640</v>
      </c>
      <c r="B803" s="707" t="s">
        <v>1352</v>
      </c>
      <c r="C803" s="424">
        <f t="shared" si="106"/>
        <v>1785477</v>
      </c>
      <c r="D803" s="344"/>
      <c r="E803" s="439"/>
      <c r="F803" s="439"/>
      <c r="G803" s="439"/>
      <c r="H803" s="439"/>
      <c r="I803" s="439"/>
      <c r="J803" s="439"/>
      <c r="K803" s="439"/>
      <c r="L803" s="841"/>
      <c r="M803" s="431"/>
      <c r="N803" s="439"/>
      <c r="O803" s="439"/>
      <c r="P803" s="841">
        <v>342.2</v>
      </c>
      <c r="Q803" s="433">
        <f t="shared" si="110"/>
        <v>1368800</v>
      </c>
      <c r="R803" s="439"/>
      <c r="S803" s="439"/>
      <c r="T803" s="841">
        <v>15.6</v>
      </c>
      <c r="U803" s="433">
        <f t="shared" si="109"/>
        <v>62400</v>
      </c>
      <c r="V803" s="439"/>
      <c r="W803" s="838">
        <v>354277</v>
      </c>
      <c r="X803" s="839" t="s">
        <v>896</v>
      </c>
    </row>
    <row r="804" spans="1:28" s="19" customFormat="1" hidden="1">
      <c r="A804" s="423">
        <f t="shared" si="108"/>
        <v>641</v>
      </c>
      <c r="B804" s="707" t="s">
        <v>1353</v>
      </c>
      <c r="C804" s="424">
        <f t="shared" si="106"/>
        <v>2725437</v>
      </c>
      <c r="D804" s="344"/>
      <c r="E804" s="439"/>
      <c r="F804" s="439"/>
      <c r="G804" s="439"/>
      <c r="H804" s="439"/>
      <c r="I804" s="439"/>
      <c r="J804" s="439"/>
      <c r="K804" s="439"/>
      <c r="L804" s="841">
        <v>273</v>
      </c>
      <c r="M804" s="431">
        <f>L804*3000</f>
        <v>819000</v>
      </c>
      <c r="N804" s="439"/>
      <c r="O804" s="439"/>
      <c r="P804" s="841">
        <v>47.04</v>
      </c>
      <c r="Q804" s="433">
        <f t="shared" si="110"/>
        <v>188160</v>
      </c>
      <c r="R804" s="439"/>
      <c r="S804" s="439"/>
      <c r="T804" s="841">
        <v>341</v>
      </c>
      <c r="U804" s="433">
        <f t="shared" si="109"/>
        <v>1364000</v>
      </c>
      <c r="V804" s="439"/>
      <c r="W804" s="838">
        <v>354277</v>
      </c>
      <c r="X804" s="839" t="s">
        <v>896</v>
      </c>
    </row>
    <row r="805" spans="1:28" s="19" customFormat="1" hidden="1">
      <c r="A805" s="423">
        <f t="shared" si="108"/>
        <v>642</v>
      </c>
      <c r="B805" s="707" t="s">
        <v>1354</v>
      </c>
      <c r="C805" s="424">
        <f t="shared" si="106"/>
        <v>2661677</v>
      </c>
      <c r="D805" s="344"/>
      <c r="E805" s="439"/>
      <c r="F805" s="439"/>
      <c r="G805" s="439"/>
      <c r="H805" s="439"/>
      <c r="I805" s="439"/>
      <c r="J805" s="439"/>
      <c r="K805" s="439"/>
      <c r="L805" s="841">
        <v>230.6</v>
      </c>
      <c r="M805" s="431">
        <f>L805*3000</f>
        <v>691800</v>
      </c>
      <c r="N805" s="439"/>
      <c r="O805" s="439"/>
      <c r="P805" s="841">
        <v>40.9</v>
      </c>
      <c r="Q805" s="433">
        <f t="shared" si="110"/>
        <v>163600</v>
      </c>
      <c r="R805" s="439"/>
      <c r="S805" s="439"/>
      <c r="T805" s="841">
        <v>363</v>
      </c>
      <c r="U805" s="433">
        <f t="shared" si="109"/>
        <v>1452000</v>
      </c>
      <c r="V805" s="439"/>
      <c r="W805" s="838">
        <v>354277</v>
      </c>
      <c r="X805" s="839" t="s">
        <v>896</v>
      </c>
    </row>
    <row r="806" spans="1:28" customFormat="1" hidden="1">
      <c r="A806" s="423">
        <f t="shared" si="108"/>
        <v>643</v>
      </c>
      <c r="B806" s="707" t="s">
        <v>1355</v>
      </c>
      <c r="C806" s="424">
        <f t="shared" si="106"/>
        <v>1735600</v>
      </c>
      <c r="D806" s="344"/>
      <c r="E806" s="439"/>
      <c r="F806" s="439"/>
      <c r="G806" s="439"/>
      <c r="H806" s="439"/>
      <c r="I806" s="439"/>
      <c r="J806" s="439"/>
      <c r="K806" s="439"/>
      <c r="L806" s="841"/>
      <c r="M806" s="431"/>
      <c r="N806" s="439"/>
      <c r="O806" s="439"/>
      <c r="P806" s="841">
        <v>40.9</v>
      </c>
      <c r="Q806" s="433">
        <f t="shared" si="110"/>
        <v>163600</v>
      </c>
      <c r="R806" s="439"/>
      <c r="S806" s="439"/>
      <c r="T806" s="841">
        <v>393</v>
      </c>
      <c r="U806" s="433">
        <f t="shared" si="109"/>
        <v>1572000</v>
      </c>
      <c r="V806" s="439"/>
      <c r="W806" s="439"/>
      <c r="X806" s="842"/>
      <c r="Y806" s="128"/>
      <c r="Z806" s="128"/>
      <c r="AA806" s="128"/>
      <c r="AB806" s="128"/>
    </row>
    <row r="807" spans="1:28" customFormat="1" hidden="1">
      <c r="A807" s="423">
        <f t="shared" si="108"/>
        <v>644</v>
      </c>
      <c r="B807" s="707" t="s">
        <v>1356</v>
      </c>
      <c r="C807" s="424">
        <f t="shared" si="106"/>
        <v>1619200</v>
      </c>
      <c r="D807" s="344"/>
      <c r="E807" s="439"/>
      <c r="F807" s="439"/>
      <c r="G807" s="439"/>
      <c r="H807" s="439"/>
      <c r="I807" s="439"/>
      <c r="J807" s="439"/>
      <c r="K807" s="439"/>
      <c r="L807" s="841"/>
      <c r="M807" s="431"/>
      <c r="N807" s="439"/>
      <c r="O807" s="439"/>
      <c r="P807" s="841">
        <v>42.8</v>
      </c>
      <c r="Q807" s="433">
        <f t="shared" si="110"/>
        <v>171200</v>
      </c>
      <c r="R807" s="439"/>
      <c r="S807" s="439"/>
      <c r="T807" s="841">
        <v>362</v>
      </c>
      <c r="U807" s="433">
        <f t="shared" si="109"/>
        <v>1448000</v>
      </c>
      <c r="V807" s="439"/>
      <c r="W807" s="439"/>
      <c r="X807" s="842"/>
      <c r="Y807" s="128"/>
      <c r="Z807" s="128"/>
      <c r="AA807" s="128"/>
      <c r="AB807" s="128"/>
    </row>
    <row r="808" spans="1:28" customFormat="1" hidden="1">
      <c r="A808" s="423">
        <f t="shared" si="108"/>
        <v>645</v>
      </c>
      <c r="B808" s="722" t="s">
        <v>1357</v>
      </c>
      <c r="C808" s="424">
        <f t="shared" si="106"/>
        <v>1552840</v>
      </c>
      <c r="D808" s="344"/>
      <c r="E808" s="439"/>
      <c r="F808" s="439"/>
      <c r="G808" s="439"/>
      <c r="H808" s="439"/>
      <c r="I808" s="439"/>
      <c r="J808" s="439"/>
      <c r="K808" s="439"/>
      <c r="L808" s="841"/>
      <c r="M808" s="431"/>
      <c r="N808" s="439"/>
      <c r="O808" s="439"/>
      <c r="P808" s="841">
        <v>381.06</v>
      </c>
      <c r="Q808" s="433">
        <f t="shared" si="110"/>
        <v>1524240</v>
      </c>
      <c r="R808" s="439"/>
      <c r="S808" s="439"/>
      <c r="T808" s="841">
        <v>7.15</v>
      </c>
      <c r="U808" s="433">
        <f t="shared" si="109"/>
        <v>28600</v>
      </c>
      <c r="V808" s="439"/>
      <c r="W808" s="439"/>
      <c r="X808" s="842"/>
      <c r="Y808" s="128"/>
      <c r="Z808" s="128"/>
      <c r="AA808" s="128"/>
      <c r="AB808" s="128"/>
    </row>
    <row r="809" spans="1:28" customFormat="1" hidden="1">
      <c r="A809" s="423">
        <f t="shared" si="108"/>
        <v>646</v>
      </c>
      <c r="B809" s="722" t="s">
        <v>1358</v>
      </c>
      <c r="C809" s="424">
        <f t="shared" si="106"/>
        <v>354277</v>
      </c>
      <c r="D809" s="344"/>
      <c r="E809" s="439"/>
      <c r="F809" s="439"/>
      <c r="G809" s="439"/>
      <c r="H809" s="439"/>
      <c r="I809" s="439"/>
      <c r="J809" s="439"/>
      <c r="K809" s="439"/>
      <c r="L809" s="841"/>
      <c r="M809" s="431"/>
      <c r="N809" s="439"/>
      <c r="O809" s="439"/>
      <c r="P809" s="841"/>
      <c r="Q809" s="439"/>
      <c r="R809" s="439"/>
      <c r="S809" s="439"/>
      <c r="T809" s="439"/>
      <c r="U809" s="439"/>
      <c r="V809" s="439"/>
      <c r="W809" s="838">
        <v>354277</v>
      </c>
      <c r="X809" s="839" t="s">
        <v>896</v>
      </c>
      <c r="Y809" s="128"/>
      <c r="Z809" s="128"/>
      <c r="AA809" s="128"/>
      <c r="AB809" s="128"/>
    </row>
    <row r="810" spans="1:28" customFormat="1" hidden="1">
      <c r="A810" s="423">
        <f t="shared" si="108"/>
        <v>647</v>
      </c>
      <c r="B810" s="722" t="s">
        <v>1359</v>
      </c>
      <c r="C810" s="424">
        <f t="shared" si="106"/>
        <v>1673077</v>
      </c>
      <c r="D810" s="344"/>
      <c r="E810" s="439"/>
      <c r="F810" s="439"/>
      <c r="G810" s="439"/>
      <c r="H810" s="439"/>
      <c r="I810" s="439"/>
      <c r="J810" s="439"/>
      <c r="K810" s="439"/>
      <c r="L810" s="841"/>
      <c r="M810" s="431"/>
      <c r="N810" s="439"/>
      <c r="O810" s="439"/>
      <c r="P810" s="841">
        <v>322.48</v>
      </c>
      <c r="Q810" s="433">
        <f t="shared" ref="Q810:Q816" si="111">P810*4000</f>
        <v>1289920</v>
      </c>
      <c r="R810" s="439"/>
      <c r="S810" s="439"/>
      <c r="T810" s="841">
        <v>7.22</v>
      </c>
      <c r="U810" s="433">
        <f t="shared" ref="U810:U816" si="112">T810*4000</f>
        <v>28880</v>
      </c>
      <c r="V810" s="439"/>
      <c r="W810" s="838">
        <v>354277</v>
      </c>
      <c r="X810" s="839" t="s">
        <v>896</v>
      </c>
      <c r="Y810" s="128"/>
      <c r="Z810" s="128"/>
      <c r="AA810" s="128"/>
      <c r="AB810" s="128"/>
    </row>
    <row r="811" spans="1:28" customFormat="1" hidden="1">
      <c r="A811" s="423">
        <f t="shared" si="108"/>
        <v>648</v>
      </c>
      <c r="B811" s="722" t="s">
        <v>1360</v>
      </c>
      <c r="C811" s="424">
        <f t="shared" si="106"/>
        <v>1833517</v>
      </c>
      <c r="D811" s="344"/>
      <c r="E811" s="439"/>
      <c r="F811" s="439"/>
      <c r="G811" s="439"/>
      <c r="H811" s="439"/>
      <c r="I811" s="439"/>
      <c r="J811" s="439"/>
      <c r="K811" s="439"/>
      <c r="L811" s="841"/>
      <c r="M811" s="431"/>
      <c r="N811" s="439"/>
      <c r="O811" s="439"/>
      <c r="P811" s="841">
        <v>362.6</v>
      </c>
      <c r="Q811" s="433">
        <f t="shared" si="111"/>
        <v>1450400</v>
      </c>
      <c r="R811" s="439"/>
      <c r="S811" s="439"/>
      <c r="T811" s="841">
        <v>7.21</v>
      </c>
      <c r="U811" s="433">
        <f t="shared" si="112"/>
        <v>28840</v>
      </c>
      <c r="V811" s="439"/>
      <c r="W811" s="838">
        <v>354277</v>
      </c>
      <c r="X811" s="839" t="s">
        <v>896</v>
      </c>
      <c r="Y811" s="128"/>
      <c r="Z811" s="128"/>
      <c r="AA811" s="128"/>
      <c r="AB811" s="128"/>
    </row>
    <row r="812" spans="1:28" customFormat="1" hidden="1">
      <c r="A812" s="423">
        <f t="shared" si="108"/>
        <v>649</v>
      </c>
      <c r="B812" s="722" t="s">
        <v>1361</v>
      </c>
      <c r="C812" s="424">
        <f t="shared" si="106"/>
        <v>1732357</v>
      </c>
      <c r="D812" s="344"/>
      <c r="E812" s="439"/>
      <c r="F812" s="439"/>
      <c r="G812" s="439"/>
      <c r="H812" s="439"/>
      <c r="I812" s="439"/>
      <c r="J812" s="439"/>
      <c r="K812" s="439"/>
      <c r="L812" s="841"/>
      <c r="M812" s="431"/>
      <c r="N812" s="439"/>
      <c r="O812" s="439"/>
      <c r="P812" s="841">
        <v>336.44</v>
      </c>
      <c r="Q812" s="433">
        <f t="shared" si="111"/>
        <v>1345760</v>
      </c>
      <c r="R812" s="439"/>
      <c r="S812" s="439"/>
      <c r="T812" s="841">
        <v>8.08</v>
      </c>
      <c r="U812" s="433">
        <f t="shared" si="112"/>
        <v>32320</v>
      </c>
      <c r="V812" s="439"/>
      <c r="W812" s="838">
        <v>354277</v>
      </c>
      <c r="X812" s="839" t="s">
        <v>896</v>
      </c>
      <c r="Y812" s="128"/>
      <c r="Z812" s="128"/>
      <c r="AA812" s="128"/>
      <c r="AB812" s="128"/>
    </row>
    <row r="813" spans="1:28" customFormat="1" hidden="1">
      <c r="A813" s="423">
        <f t="shared" si="108"/>
        <v>650</v>
      </c>
      <c r="B813" s="722" t="s">
        <v>1362</v>
      </c>
      <c r="C813" s="424">
        <f t="shared" si="106"/>
        <v>2765877</v>
      </c>
      <c r="D813" s="344"/>
      <c r="E813" s="439"/>
      <c r="F813" s="439"/>
      <c r="G813" s="439"/>
      <c r="H813" s="439"/>
      <c r="I813" s="439"/>
      <c r="J813" s="439"/>
      <c r="K813" s="439"/>
      <c r="L813" s="841">
        <v>272</v>
      </c>
      <c r="M813" s="431">
        <f>L813*3000</f>
        <v>816000</v>
      </c>
      <c r="N813" s="439"/>
      <c r="O813" s="439"/>
      <c r="P813" s="841">
        <v>46.9</v>
      </c>
      <c r="Q813" s="433">
        <f t="shared" si="111"/>
        <v>187600</v>
      </c>
      <c r="R813" s="439"/>
      <c r="S813" s="439"/>
      <c r="T813" s="841">
        <v>352</v>
      </c>
      <c r="U813" s="433">
        <f t="shared" si="112"/>
        <v>1408000</v>
      </c>
      <c r="V813" s="439"/>
      <c r="W813" s="838">
        <v>354277</v>
      </c>
      <c r="X813" s="839" t="s">
        <v>896</v>
      </c>
      <c r="Y813" s="128"/>
      <c r="Z813" s="128"/>
      <c r="AA813" s="128"/>
      <c r="AB813" s="128"/>
    </row>
    <row r="814" spans="1:28" customFormat="1" hidden="1">
      <c r="A814" s="423">
        <f t="shared" si="108"/>
        <v>651</v>
      </c>
      <c r="B814" s="722" t="s">
        <v>1363</v>
      </c>
      <c r="C814" s="424">
        <f t="shared" si="106"/>
        <v>1261600</v>
      </c>
      <c r="D814" s="344"/>
      <c r="E814" s="439"/>
      <c r="F814" s="439"/>
      <c r="G814" s="439"/>
      <c r="H814" s="439"/>
      <c r="I814" s="439"/>
      <c r="J814" s="439"/>
      <c r="K814" s="439"/>
      <c r="L814" s="841">
        <v>118</v>
      </c>
      <c r="M814" s="431">
        <f>L814*3000</f>
        <v>354000</v>
      </c>
      <c r="N814" s="439"/>
      <c r="O814" s="439"/>
      <c r="P814" s="841">
        <v>222.5</v>
      </c>
      <c r="Q814" s="433">
        <f t="shared" si="111"/>
        <v>890000</v>
      </c>
      <c r="R814" s="439"/>
      <c r="S814" s="439"/>
      <c r="T814" s="841">
        <v>4.4000000000000004</v>
      </c>
      <c r="U814" s="433">
        <f t="shared" si="112"/>
        <v>17600</v>
      </c>
      <c r="V814" s="439"/>
      <c r="W814" s="439"/>
      <c r="X814" s="842"/>
      <c r="Y814" s="128"/>
      <c r="Z814" s="128"/>
      <c r="AA814" s="128"/>
      <c r="AB814" s="128"/>
    </row>
    <row r="815" spans="1:28" customFormat="1" hidden="1">
      <c r="A815" s="423">
        <f t="shared" si="108"/>
        <v>652</v>
      </c>
      <c r="B815" s="722" t="s">
        <v>1364</v>
      </c>
      <c r="C815" s="424">
        <f t="shared" si="106"/>
        <v>1204000</v>
      </c>
      <c r="D815" s="344"/>
      <c r="E815" s="439"/>
      <c r="F815" s="439"/>
      <c r="G815" s="439"/>
      <c r="H815" s="439"/>
      <c r="I815" s="439"/>
      <c r="J815" s="439"/>
      <c r="K815" s="439"/>
      <c r="L815" s="841">
        <v>104.6</v>
      </c>
      <c r="M815" s="431">
        <f>L815*3000</f>
        <v>313800</v>
      </c>
      <c r="N815" s="439"/>
      <c r="O815" s="439"/>
      <c r="P815" s="841">
        <v>218.4</v>
      </c>
      <c r="Q815" s="433">
        <f t="shared" si="111"/>
        <v>873600</v>
      </c>
      <c r="R815" s="439"/>
      <c r="S815" s="439"/>
      <c r="T815" s="841">
        <v>4.1500000000000004</v>
      </c>
      <c r="U815" s="433">
        <f t="shared" si="112"/>
        <v>16600</v>
      </c>
      <c r="V815" s="439"/>
      <c r="W815" s="439"/>
      <c r="X815" s="842"/>
      <c r="Y815" s="128"/>
      <c r="Z815" s="128"/>
      <c r="AA815" s="128"/>
      <c r="AB815" s="128"/>
    </row>
    <row r="816" spans="1:28" customFormat="1" hidden="1">
      <c r="A816" s="423">
        <f t="shared" si="108"/>
        <v>653</v>
      </c>
      <c r="B816" s="722" t="s">
        <v>1365</v>
      </c>
      <c r="C816" s="424">
        <f t="shared" si="106"/>
        <v>972800</v>
      </c>
      <c r="D816" s="344"/>
      <c r="E816" s="439"/>
      <c r="F816" s="439"/>
      <c r="G816" s="439"/>
      <c r="H816" s="439"/>
      <c r="I816" s="439"/>
      <c r="J816" s="439"/>
      <c r="K816" s="439"/>
      <c r="L816" s="841"/>
      <c r="M816" s="431"/>
      <c r="N816" s="439"/>
      <c r="O816" s="439"/>
      <c r="P816" s="841">
        <v>238.8</v>
      </c>
      <c r="Q816" s="433">
        <f t="shared" si="111"/>
        <v>955200</v>
      </c>
      <c r="R816" s="439"/>
      <c r="S816" s="439"/>
      <c r="T816" s="841">
        <v>4.4000000000000004</v>
      </c>
      <c r="U816" s="433">
        <f t="shared" si="112"/>
        <v>17600</v>
      </c>
      <c r="V816" s="439"/>
      <c r="W816" s="439"/>
      <c r="X816" s="842"/>
      <c r="Y816" s="128"/>
      <c r="Z816" s="128"/>
      <c r="AA816" s="128"/>
      <c r="AB816" s="128"/>
    </row>
    <row r="817" spans="1:28" customFormat="1" hidden="1">
      <c r="A817" s="423">
        <f t="shared" si="108"/>
        <v>654</v>
      </c>
      <c r="B817" s="722" t="s">
        <v>1366</v>
      </c>
      <c r="C817" s="424">
        <f>M817+Q817+D817+O817+S817+U817+V817+W817</f>
        <v>815401.67</v>
      </c>
      <c r="D817" s="344"/>
      <c r="E817" s="439"/>
      <c r="F817" s="439"/>
      <c r="G817" s="439"/>
      <c r="H817" s="439"/>
      <c r="I817" s="439"/>
      <c r="J817" s="439"/>
      <c r="K817" s="439"/>
      <c r="L817" s="841"/>
      <c r="M817" s="431"/>
      <c r="N817" s="439"/>
      <c r="O817" s="439"/>
      <c r="P817" s="439"/>
      <c r="Q817" s="439"/>
      <c r="R817" s="439"/>
      <c r="S817" s="439"/>
      <c r="T817" s="439"/>
      <c r="U817" s="439"/>
      <c r="V817" s="439"/>
      <c r="W817" s="439">
        <v>815401.67</v>
      </c>
      <c r="X817" s="842" t="s">
        <v>1325</v>
      </c>
      <c r="Y817" s="128"/>
      <c r="Z817" s="451"/>
      <c r="AA817" s="128"/>
      <c r="AB817" s="128"/>
    </row>
    <row r="818" spans="1:28" customFormat="1" hidden="1">
      <c r="A818" s="423">
        <f t="shared" si="108"/>
        <v>655</v>
      </c>
      <c r="B818" s="707" t="s">
        <v>1367</v>
      </c>
      <c r="C818" s="424">
        <f t="shared" si="106"/>
        <v>560605.87399999995</v>
      </c>
      <c r="D818" s="344"/>
      <c r="E818" s="439"/>
      <c r="F818" s="439"/>
      <c r="G818" s="439"/>
      <c r="H818" s="439"/>
      <c r="I818" s="439"/>
      <c r="J818" s="439"/>
      <c r="K818" s="439"/>
      <c r="L818" s="841"/>
      <c r="M818" s="431"/>
      <c r="N818" s="439"/>
      <c r="O818" s="439"/>
      <c r="P818" s="439"/>
      <c r="Q818" s="439"/>
      <c r="R818" s="439"/>
      <c r="S818" s="439"/>
      <c r="T818" s="439"/>
      <c r="U818" s="439"/>
      <c r="V818" s="439"/>
      <c r="W818" s="439">
        <f>704.81*795.4</f>
        <v>560605.87399999995</v>
      </c>
      <c r="X818" s="842" t="s">
        <v>1326</v>
      </c>
      <c r="Y818" s="128"/>
      <c r="Z818" s="128"/>
      <c r="AA818" s="128"/>
      <c r="AB818" s="128"/>
    </row>
    <row r="819" spans="1:28" customFormat="1" hidden="1">
      <c r="A819" s="423">
        <f t="shared" si="108"/>
        <v>656</v>
      </c>
      <c r="B819" s="707" t="s">
        <v>1368</v>
      </c>
      <c r="C819" s="424">
        <f t="shared" si="106"/>
        <v>9980100</v>
      </c>
      <c r="D819" s="344"/>
      <c r="E819" s="439"/>
      <c r="F819" s="439"/>
      <c r="G819" s="439"/>
      <c r="H819" s="439"/>
      <c r="I819" s="439"/>
      <c r="J819" s="439"/>
      <c r="K819" s="439"/>
      <c r="L819" s="841">
        <v>1950</v>
      </c>
      <c r="M819" s="431">
        <f>L819*5118</f>
        <v>9980100</v>
      </c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842"/>
      <c r="Y819" s="128"/>
      <c r="Z819" s="128"/>
      <c r="AA819" s="128"/>
      <c r="AB819" s="128"/>
    </row>
    <row r="820" spans="1:28" customFormat="1" hidden="1">
      <c r="A820" s="423">
        <f>A819+1</f>
        <v>657</v>
      </c>
      <c r="B820" s="707" t="s">
        <v>1369</v>
      </c>
      <c r="C820" s="424">
        <f t="shared" si="106"/>
        <v>37168800</v>
      </c>
      <c r="D820" s="344"/>
      <c r="E820" s="439"/>
      <c r="F820" s="439"/>
      <c r="G820" s="439"/>
      <c r="H820" s="439"/>
      <c r="I820" s="439"/>
      <c r="J820" s="439"/>
      <c r="K820" s="439"/>
      <c r="L820" s="841">
        <v>1950</v>
      </c>
      <c r="M820" s="431">
        <f>L820*5118</f>
        <v>9980100</v>
      </c>
      <c r="N820" s="439"/>
      <c r="O820" s="439"/>
      <c r="P820" s="439"/>
      <c r="Q820" s="439"/>
      <c r="R820" s="439"/>
      <c r="S820" s="439"/>
      <c r="T820" s="439">
        <v>3210</v>
      </c>
      <c r="U820" s="439">
        <f>T820*8470</f>
        <v>27188700</v>
      </c>
      <c r="V820" s="439"/>
      <c r="W820" s="439"/>
      <c r="X820" s="842"/>
      <c r="Y820" s="128"/>
      <c r="Z820" s="128"/>
      <c r="AA820" s="128"/>
      <c r="AB820" s="128"/>
    </row>
    <row r="821" spans="1:28" customFormat="1" hidden="1">
      <c r="A821" s="423">
        <f t="shared" si="108"/>
        <v>658</v>
      </c>
      <c r="B821" s="707" t="s">
        <v>1370</v>
      </c>
      <c r="C821" s="424">
        <f t="shared" si="106"/>
        <v>18803400</v>
      </c>
      <c r="D821" s="344"/>
      <c r="E821" s="439"/>
      <c r="F821" s="439"/>
      <c r="G821" s="439"/>
      <c r="H821" s="439"/>
      <c r="I821" s="439"/>
      <c r="J821" s="439"/>
      <c r="K821" s="439"/>
      <c r="L821" s="841"/>
      <c r="M821" s="431"/>
      <c r="N821" s="439"/>
      <c r="O821" s="439"/>
      <c r="P821" s="439"/>
      <c r="Q821" s="439"/>
      <c r="R821" s="439"/>
      <c r="S821" s="439"/>
      <c r="T821" s="439">
        <v>2220</v>
      </c>
      <c r="U821" s="439">
        <f>T821*8470</f>
        <v>18803400</v>
      </c>
      <c r="V821" s="439"/>
      <c r="W821" s="439"/>
      <c r="X821" s="842"/>
      <c r="Y821" s="128"/>
      <c r="Z821" s="128"/>
      <c r="AA821" s="128"/>
      <c r="AB821" s="128"/>
    </row>
    <row r="822" spans="1:28" customFormat="1" hidden="1">
      <c r="A822" s="423">
        <f t="shared" si="108"/>
        <v>659</v>
      </c>
      <c r="B822" s="707" t="s">
        <v>1371</v>
      </c>
      <c r="C822" s="424">
        <f t="shared" si="106"/>
        <v>9944274</v>
      </c>
      <c r="D822" s="344"/>
      <c r="E822" s="439"/>
      <c r="F822" s="439"/>
      <c r="G822" s="439"/>
      <c r="H822" s="439"/>
      <c r="I822" s="439"/>
      <c r="J822" s="439"/>
      <c r="K822" s="439"/>
      <c r="L822" s="841">
        <v>1943</v>
      </c>
      <c r="M822" s="431">
        <f>L822*5118</f>
        <v>9944274</v>
      </c>
      <c r="N822" s="439"/>
      <c r="O822" s="439"/>
      <c r="P822" s="439"/>
      <c r="Q822" s="439"/>
      <c r="R822" s="439"/>
      <c r="S822" s="439"/>
      <c r="T822" s="439"/>
      <c r="U822" s="439"/>
      <c r="V822" s="439"/>
      <c r="W822" s="439"/>
      <c r="X822" s="842"/>
      <c r="Y822" s="128"/>
      <c r="Z822" s="128"/>
      <c r="AA822" s="128"/>
      <c r="AB822" s="128"/>
    </row>
    <row r="823" spans="1:28" customFormat="1" hidden="1">
      <c r="A823" s="423">
        <f t="shared" si="108"/>
        <v>660</v>
      </c>
      <c r="B823" s="707" t="s">
        <v>1372</v>
      </c>
      <c r="C823" s="424">
        <f t="shared" si="106"/>
        <v>21005600</v>
      </c>
      <c r="D823" s="344"/>
      <c r="E823" s="439"/>
      <c r="F823" s="439"/>
      <c r="G823" s="439"/>
      <c r="H823" s="439"/>
      <c r="I823" s="439"/>
      <c r="J823" s="439"/>
      <c r="K823" s="439"/>
      <c r="L823" s="841"/>
      <c r="M823" s="431"/>
      <c r="N823" s="439"/>
      <c r="O823" s="439"/>
      <c r="P823" s="439"/>
      <c r="Q823" s="439"/>
      <c r="R823" s="439"/>
      <c r="S823" s="439"/>
      <c r="T823" s="439">
        <v>2480</v>
      </c>
      <c r="U823" s="439">
        <f t="shared" ref="U823:U829" si="113">T823*8470</f>
        <v>21005600</v>
      </c>
      <c r="V823" s="439"/>
      <c r="W823" s="439"/>
      <c r="X823" s="842"/>
      <c r="Y823" s="128"/>
      <c r="Z823" s="128"/>
      <c r="AA823" s="128"/>
      <c r="AB823" s="128"/>
    </row>
    <row r="824" spans="1:28" customFormat="1" hidden="1">
      <c r="A824" s="423">
        <f t="shared" si="108"/>
        <v>661</v>
      </c>
      <c r="B824" s="707" t="s">
        <v>1373</v>
      </c>
      <c r="C824" s="424">
        <f t="shared" si="106"/>
        <v>36523932</v>
      </c>
      <c r="D824" s="344"/>
      <c r="E824" s="439"/>
      <c r="F824" s="439"/>
      <c r="G824" s="439"/>
      <c r="H824" s="439"/>
      <c r="I824" s="439"/>
      <c r="J824" s="439"/>
      <c r="K824" s="439"/>
      <c r="L824" s="841">
        <v>1824</v>
      </c>
      <c r="M824" s="431">
        <f>L824*5118</f>
        <v>9335232</v>
      </c>
      <c r="N824" s="439"/>
      <c r="O824" s="439"/>
      <c r="P824" s="439"/>
      <c r="Q824" s="439"/>
      <c r="R824" s="439"/>
      <c r="S824" s="439"/>
      <c r="T824" s="439">
        <v>3210</v>
      </c>
      <c r="U824" s="439">
        <f t="shared" si="113"/>
        <v>27188700</v>
      </c>
      <c r="V824" s="439"/>
      <c r="W824" s="439"/>
      <c r="X824" s="842"/>
      <c r="Y824" s="128"/>
      <c r="Z824" s="128"/>
      <c r="AA824" s="128"/>
      <c r="AB824" s="128"/>
    </row>
    <row r="825" spans="1:28" customFormat="1" hidden="1">
      <c r="A825" s="423">
        <f t="shared" si="108"/>
        <v>662</v>
      </c>
      <c r="B825" s="707" t="s">
        <v>1374</v>
      </c>
      <c r="C825" s="424">
        <f t="shared" si="106"/>
        <v>11180400</v>
      </c>
      <c r="D825" s="344"/>
      <c r="E825" s="439"/>
      <c r="F825" s="439"/>
      <c r="G825" s="439"/>
      <c r="H825" s="439"/>
      <c r="I825" s="439"/>
      <c r="J825" s="439"/>
      <c r="K825" s="439"/>
      <c r="L825" s="841"/>
      <c r="M825" s="431"/>
      <c r="N825" s="439"/>
      <c r="O825" s="439"/>
      <c r="P825" s="439"/>
      <c r="Q825" s="439"/>
      <c r="R825" s="439"/>
      <c r="S825" s="439"/>
      <c r="T825" s="439">
        <v>1320</v>
      </c>
      <c r="U825" s="439">
        <f t="shared" si="113"/>
        <v>11180400</v>
      </c>
      <c r="V825" s="439"/>
      <c r="W825" s="439"/>
      <c r="X825" s="842"/>
      <c r="Y825" s="128"/>
      <c r="Z825" s="128"/>
      <c r="AA825" s="128"/>
      <c r="AB825" s="128"/>
    </row>
    <row r="826" spans="1:28" customFormat="1" hidden="1">
      <c r="A826" s="423">
        <f t="shared" si="108"/>
        <v>663</v>
      </c>
      <c r="B826" s="707" t="s">
        <v>1375</v>
      </c>
      <c r="C826" s="424">
        <f t="shared" si="106"/>
        <v>19226900</v>
      </c>
      <c r="D826" s="344"/>
      <c r="E826" s="439"/>
      <c r="F826" s="439"/>
      <c r="G826" s="439"/>
      <c r="H826" s="439"/>
      <c r="I826" s="439"/>
      <c r="J826" s="439"/>
      <c r="K826" s="439"/>
      <c r="L826" s="841"/>
      <c r="M826" s="431"/>
      <c r="N826" s="439"/>
      <c r="O826" s="439"/>
      <c r="P826" s="439"/>
      <c r="Q826" s="439"/>
      <c r="R826" s="439"/>
      <c r="S826" s="439"/>
      <c r="T826" s="439">
        <v>2270</v>
      </c>
      <c r="U826" s="439">
        <f t="shared" si="113"/>
        <v>19226900</v>
      </c>
      <c r="V826" s="439"/>
      <c r="W826" s="439"/>
      <c r="X826" s="842"/>
      <c r="Y826" s="128"/>
      <c r="Z826" s="128"/>
      <c r="AA826" s="128"/>
      <c r="AB826" s="128"/>
    </row>
    <row r="827" spans="1:28" customFormat="1" hidden="1">
      <c r="A827" s="423">
        <f t="shared" si="108"/>
        <v>664</v>
      </c>
      <c r="B827" s="707" t="s">
        <v>1376</v>
      </c>
      <c r="C827" s="424">
        <f t="shared" si="106"/>
        <v>19243840</v>
      </c>
      <c r="D827" s="344"/>
      <c r="E827" s="439"/>
      <c r="F827" s="439"/>
      <c r="G827" s="439"/>
      <c r="H827" s="439"/>
      <c r="I827" s="439"/>
      <c r="J827" s="439"/>
      <c r="K827" s="439"/>
      <c r="L827" s="841"/>
      <c r="M827" s="431"/>
      <c r="N827" s="439"/>
      <c r="O827" s="439"/>
      <c r="P827" s="439"/>
      <c r="Q827" s="439"/>
      <c r="R827" s="439"/>
      <c r="S827" s="439"/>
      <c r="T827" s="439">
        <v>2272</v>
      </c>
      <c r="U827" s="439">
        <f t="shared" si="113"/>
        <v>19243840</v>
      </c>
      <c r="V827" s="439"/>
      <c r="W827" s="439"/>
      <c r="X827" s="842"/>
      <c r="Y827" s="128"/>
      <c r="Z827" s="128"/>
      <c r="AA827" s="128"/>
      <c r="AB827" s="128"/>
    </row>
    <row r="828" spans="1:28" customFormat="1" hidden="1">
      <c r="A828" s="423">
        <f t="shared" si="108"/>
        <v>665</v>
      </c>
      <c r="B828" s="707" t="s">
        <v>1377</v>
      </c>
      <c r="C828" s="424">
        <f t="shared" si="106"/>
        <v>20328000</v>
      </c>
      <c r="D828" s="344"/>
      <c r="E828" s="439"/>
      <c r="F828" s="439"/>
      <c r="G828" s="439"/>
      <c r="H828" s="439"/>
      <c r="I828" s="439"/>
      <c r="J828" s="439"/>
      <c r="K828" s="439"/>
      <c r="L828" s="841"/>
      <c r="M828" s="431"/>
      <c r="N828" s="439"/>
      <c r="O828" s="439"/>
      <c r="P828" s="439"/>
      <c r="Q828" s="439"/>
      <c r="R828" s="439"/>
      <c r="S828" s="439"/>
      <c r="T828" s="439">
        <v>2400</v>
      </c>
      <c r="U828" s="439">
        <f t="shared" si="113"/>
        <v>20328000</v>
      </c>
      <c r="V828" s="439"/>
      <c r="W828" s="439"/>
      <c r="X828" s="842"/>
      <c r="Y828" s="128"/>
      <c r="Z828" s="128"/>
      <c r="AA828" s="128"/>
      <c r="AB828" s="128"/>
    </row>
    <row r="829" spans="1:28" customFormat="1" ht="31.5" hidden="1">
      <c r="A829" s="423">
        <f t="shared" si="108"/>
        <v>666</v>
      </c>
      <c r="B829" s="707" t="s">
        <v>1378</v>
      </c>
      <c r="C829" s="424">
        <f t="shared" si="106"/>
        <v>27104000</v>
      </c>
      <c r="D829" s="344"/>
      <c r="E829" s="439"/>
      <c r="F829" s="439"/>
      <c r="G829" s="439"/>
      <c r="H829" s="439"/>
      <c r="I829" s="439"/>
      <c r="J829" s="439"/>
      <c r="K829" s="439"/>
      <c r="L829" s="841"/>
      <c r="M829" s="431"/>
      <c r="N829" s="439"/>
      <c r="O829" s="439"/>
      <c r="P829" s="439"/>
      <c r="Q829" s="439"/>
      <c r="R829" s="439"/>
      <c r="S829" s="439"/>
      <c r="T829" s="439">
        <v>3200</v>
      </c>
      <c r="U829" s="439">
        <f t="shared" si="113"/>
        <v>27104000</v>
      </c>
      <c r="V829" s="439"/>
      <c r="W829" s="439"/>
      <c r="X829" s="842"/>
      <c r="Y829" s="128"/>
      <c r="Z829" s="128"/>
      <c r="AA829" s="128"/>
      <c r="AB829" s="128"/>
    </row>
    <row r="830" spans="1:28" customFormat="1" hidden="1">
      <c r="A830" s="423">
        <f t="shared" si="108"/>
        <v>667</v>
      </c>
      <c r="B830" s="707" t="s">
        <v>1327</v>
      </c>
      <c r="C830" s="424">
        <f t="shared" si="106"/>
        <v>5066820</v>
      </c>
      <c r="D830" s="344"/>
      <c r="E830" s="439"/>
      <c r="F830" s="439"/>
      <c r="G830" s="439"/>
      <c r="H830" s="439"/>
      <c r="I830" s="439"/>
      <c r="J830" s="439"/>
      <c r="K830" s="439"/>
      <c r="L830" s="841">
        <v>990</v>
      </c>
      <c r="M830" s="431">
        <f>L830*5118</f>
        <v>5066820</v>
      </c>
      <c r="N830" s="439"/>
      <c r="O830" s="439"/>
      <c r="P830" s="439"/>
      <c r="Q830" s="439"/>
      <c r="R830" s="439"/>
      <c r="S830" s="439"/>
      <c r="T830" s="439"/>
      <c r="U830" s="439"/>
      <c r="V830" s="439"/>
      <c r="W830" s="439"/>
      <c r="X830" s="842"/>
      <c r="Y830" s="128"/>
      <c r="Z830" s="128"/>
      <c r="AA830" s="128"/>
      <c r="AB830" s="128"/>
    </row>
    <row r="831" spans="1:28" customFormat="1" ht="15" hidden="1" customHeight="1">
      <c r="A831" s="423">
        <f t="shared" si="108"/>
        <v>668</v>
      </c>
      <c r="B831" s="707" t="s">
        <v>1328</v>
      </c>
      <c r="C831" s="424">
        <f>M831+Q831+D831+O831+S831+U831+V831+W831</f>
        <v>5231077</v>
      </c>
      <c r="D831" s="425"/>
      <c r="E831" s="441"/>
      <c r="F831" s="836"/>
      <c r="G831" s="836"/>
      <c r="H831" s="427"/>
      <c r="I831" s="427"/>
      <c r="J831" s="427"/>
      <c r="K831" s="837"/>
      <c r="L831" s="429"/>
      <c r="M831" s="431"/>
      <c r="N831" s="430">
        <v>624</v>
      </c>
      <c r="O831" s="431">
        <f>N831*1200</f>
        <v>748800</v>
      </c>
      <c r="P831" s="432"/>
      <c r="Q831" s="433"/>
      <c r="R831" s="439"/>
      <c r="S831" s="440"/>
      <c r="T831" s="429">
        <v>1032</v>
      </c>
      <c r="U831" s="433">
        <f>T831*4000</f>
        <v>4128000</v>
      </c>
      <c r="V831" s="442"/>
      <c r="W831" s="838">
        <v>354277</v>
      </c>
      <c r="X831" s="839" t="s">
        <v>896</v>
      </c>
      <c r="Y831" s="19"/>
      <c r="Z831" s="19"/>
      <c r="AA831" s="128"/>
      <c r="AB831" s="128"/>
    </row>
    <row r="832" spans="1:28" customFormat="1" ht="15" hidden="1" customHeight="1">
      <c r="A832" s="423">
        <f t="shared" si="108"/>
        <v>669</v>
      </c>
      <c r="B832" s="707" t="s">
        <v>1329</v>
      </c>
      <c r="C832" s="424">
        <f>M832+Q832+D832+O832+S832+U832+V832+W832</f>
        <v>9528600</v>
      </c>
      <c r="D832" s="425"/>
      <c r="E832" s="441"/>
      <c r="F832" s="836"/>
      <c r="G832" s="836"/>
      <c r="H832" s="427"/>
      <c r="I832" s="427"/>
      <c r="J832" s="427"/>
      <c r="K832" s="837"/>
      <c r="L832" s="429"/>
      <c r="M832" s="431"/>
      <c r="N832" s="430">
        <v>806</v>
      </c>
      <c r="O832" s="431">
        <f>N832*1200</f>
        <v>967200</v>
      </c>
      <c r="P832" s="432"/>
      <c r="Q832" s="433"/>
      <c r="R832" s="439"/>
      <c r="S832" s="440"/>
      <c r="T832" s="429">
        <v>2140.35</v>
      </c>
      <c r="U832" s="433">
        <f>T832*4000</f>
        <v>8561400</v>
      </c>
      <c r="V832" s="442"/>
      <c r="W832" s="840"/>
      <c r="X832" s="839"/>
      <c r="Y832" s="19"/>
      <c r="Z832" s="19"/>
      <c r="AA832" s="128"/>
      <c r="AB832" s="128"/>
    </row>
    <row r="833" spans="1:31" s="7" customFormat="1" ht="18" hidden="1" customHeight="1">
      <c r="A833" s="1475" t="s">
        <v>518</v>
      </c>
      <c r="B833" s="1475"/>
      <c r="C833" s="52">
        <f t="shared" ref="C833:X833" si="114">SUM(C789:C789)</f>
        <v>916096.99</v>
      </c>
      <c r="D833" s="52">
        <f t="shared" si="114"/>
        <v>916096.99</v>
      </c>
      <c r="E833" s="52">
        <f t="shared" si="114"/>
        <v>0</v>
      </c>
      <c r="F833" s="52">
        <f t="shared" si="114"/>
        <v>0</v>
      </c>
      <c r="G833" s="52">
        <f t="shared" si="114"/>
        <v>0</v>
      </c>
      <c r="H833" s="52">
        <f t="shared" si="114"/>
        <v>0</v>
      </c>
      <c r="I833" s="52">
        <f t="shared" si="114"/>
        <v>916096.99</v>
      </c>
      <c r="J833" s="52">
        <f t="shared" si="114"/>
        <v>0</v>
      </c>
      <c r="K833" s="52">
        <f t="shared" si="114"/>
        <v>0</v>
      </c>
      <c r="L833" s="52">
        <f t="shared" si="114"/>
        <v>0</v>
      </c>
      <c r="M833" s="52">
        <f t="shared" si="114"/>
        <v>0</v>
      </c>
      <c r="N833" s="52">
        <f t="shared" si="114"/>
        <v>0</v>
      </c>
      <c r="O833" s="52">
        <f t="shared" si="114"/>
        <v>0</v>
      </c>
      <c r="P833" s="52">
        <f t="shared" si="114"/>
        <v>0</v>
      </c>
      <c r="Q833" s="52">
        <f t="shared" si="114"/>
        <v>0</v>
      </c>
      <c r="R833" s="52">
        <f t="shared" si="114"/>
        <v>0</v>
      </c>
      <c r="S833" s="52">
        <f t="shared" si="114"/>
        <v>0</v>
      </c>
      <c r="T833" s="52">
        <f t="shared" si="114"/>
        <v>0</v>
      </c>
      <c r="U833" s="52">
        <f t="shared" si="114"/>
        <v>0</v>
      </c>
      <c r="V833" s="52">
        <f t="shared" si="114"/>
        <v>0</v>
      </c>
      <c r="W833" s="52">
        <f t="shared" si="114"/>
        <v>0</v>
      </c>
      <c r="X833" s="52">
        <f t="shared" si="114"/>
        <v>0</v>
      </c>
      <c r="Y833" s="9"/>
      <c r="Z833" s="8"/>
      <c r="AA833" s="8"/>
      <c r="AB833" s="8"/>
      <c r="AC833" s="28"/>
      <c r="AE833" s="28"/>
    </row>
    <row r="834" spans="1:31" s="17" customFormat="1" ht="18" hidden="1" customHeight="1">
      <c r="A834" s="1479" t="s">
        <v>555</v>
      </c>
      <c r="B834" s="1479"/>
      <c r="C834" s="61">
        <f>C833</f>
        <v>916096.99</v>
      </c>
      <c r="D834" s="61">
        <f t="shared" ref="D834:X834" si="115">D833</f>
        <v>916096.99</v>
      </c>
      <c r="E834" s="61">
        <f t="shared" si="115"/>
        <v>0</v>
      </c>
      <c r="F834" s="61">
        <f t="shared" si="115"/>
        <v>0</v>
      </c>
      <c r="G834" s="61">
        <f t="shared" si="115"/>
        <v>0</v>
      </c>
      <c r="H834" s="61">
        <f t="shared" si="115"/>
        <v>0</v>
      </c>
      <c r="I834" s="61">
        <f t="shared" si="115"/>
        <v>916096.99</v>
      </c>
      <c r="J834" s="61">
        <f t="shared" si="115"/>
        <v>0</v>
      </c>
      <c r="K834" s="61">
        <f t="shared" si="115"/>
        <v>0</v>
      </c>
      <c r="L834" s="61">
        <f t="shared" si="115"/>
        <v>0</v>
      </c>
      <c r="M834" s="61">
        <f t="shared" si="115"/>
        <v>0</v>
      </c>
      <c r="N834" s="61">
        <f t="shared" si="115"/>
        <v>0</v>
      </c>
      <c r="O834" s="61">
        <f t="shared" si="115"/>
        <v>0</v>
      </c>
      <c r="P834" s="61">
        <f t="shared" si="115"/>
        <v>0</v>
      </c>
      <c r="Q834" s="61">
        <f t="shared" si="115"/>
        <v>0</v>
      </c>
      <c r="R834" s="61">
        <f t="shared" si="115"/>
        <v>0</v>
      </c>
      <c r="S834" s="61">
        <f t="shared" si="115"/>
        <v>0</v>
      </c>
      <c r="T834" s="61">
        <f t="shared" si="115"/>
        <v>0</v>
      </c>
      <c r="U834" s="61">
        <f t="shared" si="115"/>
        <v>0</v>
      </c>
      <c r="V834" s="61">
        <f t="shared" si="115"/>
        <v>0</v>
      </c>
      <c r="W834" s="61">
        <f t="shared" si="115"/>
        <v>0</v>
      </c>
      <c r="X834" s="61">
        <f t="shared" si="115"/>
        <v>0</v>
      </c>
      <c r="Y834" s="9"/>
      <c r="Z834" s="8"/>
      <c r="AA834" s="8"/>
      <c r="AB834" s="8"/>
      <c r="AC834" s="28"/>
    </row>
    <row r="835" spans="1:31" s="7" customFormat="1" ht="12.75" hidden="1" customHeight="1">
      <c r="A835" s="1487" t="s">
        <v>556</v>
      </c>
      <c r="B835" s="1487"/>
      <c r="C835" s="1487"/>
      <c r="D835" s="1487"/>
      <c r="E835" s="1487"/>
      <c r="F835" s="1487"/>
      <c r="G835" s="1487"/>
      <c r="H835" s="1487"/>
      <c r="I835" s="1487"/>
      <c r="J835" s="1487"/>
      <c r="K835" s="1487"/>
      <c r="L835" s="1487"/>
      <c r="M835" s="1487"/>
      <c r="N835" s="1487"/>
      <c r="O835" s="1487"/>
      <c r="P835" s="1487"/>
      <c r="Q835" s="1487"/>
      <c r="R835" s="1487"/>
      <c r="S835" s="1487"/>
      <c r="T835" s="1487"/>
      <c r="U835" s="1487"/>
      <c r="V835" s="1487"/>
      <c r="W835" s="1487"/>
      <c r="X835" s="1487"/>
      <c r="Y835" s="9"/>
      <c r="Z835" s="8"/>
      <c r="AB835" s="8"/>
      <c r="AC835" s="28"/>
    </row>
    <row r="836" spans="1:31" s="22" customFormat="1" ht="15.75" hidden="1" customHeight="1">
      <c r="A836" s="1479" t="s">
        <v>879</v>
      </c>
      <c r="B836" s="1479"/>
      <c r="C836" s="1479"/>
      <c r="D836" s="1452"/>
      <c r="E836" s="1452"/>
      <c r="F836" s="1452"/>
      <c r="G836" s="1452"/>
      <c r="H836" s="1452"/>
      <c r="I836" s="1452"/>
      <c r="J836" s="1452"/>
      <c r="K836" s="1452"/>
      <c r="L836" s="1452"/>
      <c r="M836" s="1452"/>
      <c r="N836" s="1452"/>
      <c r="O836" s="1452"/>
      <c r="P836" s="1452"/>
      <c r="Q836" s="1452"/>
      <c r="R836" s="1452"/>
      <c r="S836" s="1452"/>
      <c r="T836" s="1452"/>
      <c r="U836" s="1452"/>
      <c r="V836" s="1452"/>
      <c r="W836" s="1452"/>
      <c r="X836" s="1452"/>
      <c r="Y836" s="24"/>
      <c r="Z836" s="23"/>
      <c r="AB836" s="8"/>
      <c r="AC836" s="27"/>
    </row>
    <row r="837" spans="1:31" s="7" customFormat="1" ht="15.75" hidden="1" customHeight="1">
      <c r="A837" s="56">
        <f>A832+1</f>
        <v>670</v>
      </c>
      <c r="B837" s="709" t="s">
        <v>880</v>
      </c>
      <c r="C837" s="52" t="e">
        <f>D837+K837+M837+O837+Q837+S837+#REF!+V837+W837+X837</f>
        <v>#REF!</v>
      </c>
      <c r="D837" s="52">
        <f>SUM(E837:I837)</f>
        <v>14275920.839999998</v>
      </c>
      <c r="E837" s="52">
        <f>1498982.32+6767.3</f>
        <v>1505749.62</v>
      </c>
      <c r="F837" s="52">
        <v>7295845.5999999996</v>
      </c>
      <c r="G837" s="52">
        <v>1647662.32</v>
      </c>
      <c r="H837" s="52">
        <v>3102356.88</v>
      </c>
      <c r="I837" s="52">
        <v>724306.42</v>
      </c>
      <c r="J837" s="52"/>
      <c r="K837" s="52"/>
      <c r="L837" s="52"/>
      <c r="M837" s="52"/>
      <c r="N837" s="52"/>
      <c r="O837" s="52"/>
      <c r="P837" s="52"/>
      <c r="Q837" s="52">
        <v>21763176.600000001</v>
      </c>
      <c r="R837" s="52"/>
      <c r="S837" s="52"/>
      <c r="T837" s="52">
        <v>3086.8</v>
      </c>
      <c r="U837" s="52">
        <v>22376645.620000001</v>
      </c>
      <c r="V837" s="52"/>
      <c r="W837" s="52"/>
      <c r="X837" s="52"/>
      <c r="Y837" s="9" t="s">
        <v>893</v>
      </c>
      <c r="Z837" s="8"/>
      <c r="AB837" s="8"/>
      <c r="AC837" s="28"/>
    </row>
    <row r="838" spans="1:31" s="7" customFormat="1" ht="15.75" hidden="1" customHeight="1">
      <c r="A838" s="56">
        <f>A837+1</f>
        <v>671</v>
      </c>
      <c r="B838" s="709" t="s">
        <v>881</v>
      </c>
      <c r="C838" s="52">
        <f>D838+K838+M838+O838+Q838+S838+U838+V838+W838+X838</f>
        <v>19879760.900000002</v>
      </c>
      <c r="D838" s="52">
        <f>SUM(E838:I838)</f>
        <v>13434685.860000001</v>
      </c>
      <c r="E838" s="52">
        <v>1614568.04</v>
      </c>
      <c r="F838" s="52">
        <v>7590400.7400000002</v>
      </c>
      <c r="G838" s="52">
        <v>1694095.32</v>
      </c>
      <c r="H838" s="52">
        <v>1540556.08</v>
      </c>
      <c r="I838" s="52">
        <v>995065.68</v>
      </c>
      <c r="J838" s="67"/>
      <c r="K838" s="52"/>
      <c r="L838" s="52"/>
      <c r="M838" s="52"/>
      <c r="N838" s="52"/>
      <c r="O838" s="52">
        <v>6445075.04</v>
      </c>
      <c r="P838" s="52"/>
      <c r="Q838" s="52"/>
      <c r="R838" s="52"/>
      <c r="S838" s="52"/>
      <c r="T838" s="52"/>
      <c r="U838" s="52"/>
      <c r="V838" s="52"/>
      <c r="W838" s="52"/>
      <c r="X838" s="52"/>
      <c r="Y838" s="9"/>
      <c r="Z838" s="8"/>
      <c r="AB838" s="8"/>
      <c r="AC838" s="28"/>
    </row>
    <row r="839" spans="1:31" customFormat="1" hidden="1">
      <c r="A839" s="56">
        <f t="shared" ref="A839:A844" si="116">A838+1</f>
        <v>672</v>
      </c>
      <c r="B839" s="709" t="s">
        <v>1379</v>
      </c>
      <c r="C839" s="284">
        <f>D839+O839+U839+X839</f>
        <v>18008522</v>
      </c>
      <c r="D839" s="284">
        <f>I839</f>
        <v>1253311</v>
      </c>
      <c r="E839" s="52"/>
      <c r="F839" s="52"/>
      <c r="G839" s="52"/>
      <c r="H839" s="52"/>
      <c r="I839" s="52">
        <v>1253311</v>
      </c>
      <c r="J839" s="52"/>
      <c r="K839" s="52"/>
      <c r="L839" s="52"/>
      <c r="M839" s="52"/>
      <c r="N839" s="52">
        <v>843</v>
      </c>
      <c r="O839" s="52">
        <v>1509639</v>
      </c>
      <c r="P839" s="52"/>
      <c r="Q839" s="52"/>
      <c r="R839" s="52"/>
      <c r="S839" s="52"/>
      <c r="T839" s="52">
        <v>2210.1999999999998</v>
      </c>
      <c r="U839" s="52">
        <v>14773372</v>
      </c>
      <c r="V839" s="52"/>
      <c r="W839" s="52"/>
      <c r="X839" s="52">
        <v>472200</v>
      </c>
      <c r="Y839" s="284"/>
    </row>
    <row r="840" spans="1:31" customFormat="1" hidden="1">
      <c r="A840" s="56">
        <f t="shared" si="116"/>
        <v>673</v>
      </c>
      <c r="B840" s="709" t="s">
        <v>1380</v>
      </c>
      <c r="C840" s="284">
        <f>I840+O840+U840+X840</f>
        <v>18011888</v>
      </c>
      <c r="D840" s="284">
        <f>I840</f>
        <v>1258333</v>
      </c>
      <c r="E840" s="52"/>
      <c r="F840" s="52"/>
      <c r="G840" s="52"/>
      <c r="H840" s="52"/>
      <c r="I840" s="52">
        <v>1258333</v>
      </c>
      <c r="J840" s="52"/>
      <c r="K840" s="52"/>
      <c r="L840" s="52"/>
      <c r="M840" s="52"/>
      <c r="N840" s="52">
        <v>668</v>
      </c>
      <c r="O840" s="52">
        <v>1408899</v>
      </c>
      <c r="P840" s="52"/>
      <c r="Q840" s="52"/>
      <c r="R840" s="52"/>
      <c r="S840" s="52"/>
      <c r="T840" s="52">
        <v>1867.4</v>
      </c>
      <c r="U840" s="52">
        <v>14772456</v>
      </c>
      <c r="V840" s="52"/>
      <c r="W840" s="52"/>
      <c r="X840" s="52">
        <v>572200</v>
      </c>
      <c r="Y840" s="284"/>
    </row>
    <row r="841" spans="1:31" customFormat="1" hidden="1">
      <c r="A841" s="56">
        <f t="shared" si="116"/>
        <v>674</v>
      </c>
      <c r="B841" s="709" t="s">
        <v>1381</v>
      </c>
      <c r="C841" s="284">
        <f>I841+O841+U841+X841</f>
        <v>23994444</v>
      </c>
      <c r="D841" s="284">
        <f>I841</f>
        <v>1896818</v>
      </c>
      <c r="E841" s="52"/>
      <c r="F841" s="52"/>
      <c r="G841" s="52"/>
      <c r="H841" s="52"/>
      <c r="I841" s="52">
        <v>1896818</v>
      </c>
      <c r="J841" s="52"/>
      <c r="K841" s="52"/>
      <c r="L841" s="52"/>
      <c r="M841" s="52"/>
      <c r="N841" s="52">
        <v>1106.7</v>
      </c>
      <c r="O841" s="52">
        <v>1907403</v>
      </c>
      <c r="P841" s="52"/>
      <c r="Q841" s="52"/>
      <c r="R841" s="52"/>
      <c r="S841" s="52"/>
      <c r="T841" s="52">
        <v>2548</v>
      </c>
      <c r="U841" s="52">
        <v>19240023</v>
      </c>
      <c r="V841" s="52"/>
      <c r="W841" s="52"/>
      <c r="X841" s="52">
        <v>950200</v>
      </c>
      <c r="Y841" s="284"/>
    </row>
    <row r="842" spans="1:31" customFormat="1" hidden="1">
      <c r="A842" s="56">
        <f t="shared" si="116"/>
        <v>675</v>
      </c>
      <c r="B842" s="709" t="s">
        <v>1382</v>
      </c>
      <c r="C842" s="284">
        <f>M842+X842</f>
        <v>2148385</v>
      </c>
      <c r="D842" s="284"/>
      <c r="E842" s="52"/>
      <c r="F842" s="52"/>
      <c r="G842" s="52"/>
      <c r="H842" s="52"/>
      <c r="I842" s="52"/>
      <c r="J842" s="52"/>
      <c r="K842" s="52"/>
      <c r="L842" s="52">
        <v>870</v>
      </c>
      <c r="M842" s="52">
        <v>1576185</v>
      </c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>
        <v>572200</v>
      </c>
      <c r="Y842" s="284"/>
    </row>
    <row r="843" spans="1:31" customFormat="1" hidden="1">
      <c r="A843" s="56">
        <f t="shared" si="116"/>
        <v>676</v>
      </c>
      <c r="B843" s="709" t="s">
        <v>1383</v>
      </c>
      <c r="C843" s="284">
        <f>M843+X843</f>
        <v>2157443</v>
      </c>
      <c r="D843" s="284"/>
      <c r="E843" s="52"/>
      <c r="F843" s="52"/>
      <c r="G843" s="52"/>
      <c r="H843" s="52"/>
      <c r="I843" s="52"/>
      <c r="J843" s="52"/>
      <c r="K843" s="52"/>
      <c r="L843" s="52">
        <v>875</v>
      </c>
      <c r="M843" s="52">
        <v>1585243</v>
      </c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>
        <v>572200</v>
      </c>
      <c r="Y843" s="284"/>
    </row>
    <row r="844" spans="1:31" customFormat="1" hidden="1">
      <c r="A844" s="56">
        <f t="shared" si="116"/>
        <v>677</v>
      </c>
      <c r="B844" s="709" t="s">
        <v>1384</v>
      </c>
      <c r="C844" s="284">
        <f>M844+X844</f>
        <v>3322610</v>
      </c>
      <c r="D844" s="284"/>
      <c r="E844" s="52"/>
      <c r="F844" s="52"/>
      <c r="G844" s="52"/>
      <c r="H844" s="52"/>
      <c r="I844" s="52"/>
      <c r="J844" s="52"/>
      <c r="K844" s="52"/>
      <c r="L844" s="52">
        <v>1310</v>
      </c>
      <c r="M844" s="52">
        <v>2372410</v>
      </c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>
        <v>950200</v>
      </c>
      <c r="Y844" s="284"/>
    </row>
    <row r="845" spans="1:31" s="7" customFormat="1" ht="15.75" hidden="1" customHeight="1">
      <c r="A845" s="1475" t="s">
        <v>518</v>
      </c>
      <c r="B845" s="1475"/>
      <c r="C845" s="52" t="e">
        <f t="shared" ref="C845:X845" si="117">SUM(C837:C838)</f>
        <v>#REF!</v>
      </c>
      <c r="D845" s="52">
        <f t="shared" si="117"/>
        <v>27710606.699999999</v>
      </c>
      <c r="E845" s="52">
        <f t="shared" si="117"/>
        <v>3120317.66</v>
      </c>
      <c r="F845" s="52">
        <f t="shared" si="117"/>
        <v>14886246.34</v>
      </c>
      <c r="G845" s="52">
        <f t="shared" si="117"/>
        <v>3341757.64</v>
      </c>
      <c r="H845" s="52">
        <f t="shared" si="117"/>
        <v>4642912.96</v>
      </c>
      <c r="I845" s="52">
        <f t="shared" si="117"/>
        <v>1719372.1</v>
      </c>
      <c r="J845" s="52">
        <f t="shared" si="117"/>
        <v>0</v>
      </c>
      <c r="K845" s="52">
        <f t="shared" si="117"/>
        <v>0</v>
      </c>
      <c r="L845" s="52">
        <f t="shared" si="117"/>
        <v>0</v>
      </c>
      <c r="M845" s="52">
        <f t="shared" si="117"/>
        <v>0</v>
      </c>
      <c r="N845" s="52">
        <f t="shared" si="117"/>
        <v>0</v>
      </c>
      <c r="O845" s="52">
        <f t="shared" si="117"/>
        <v>6445075.04</v>
      </c>
      <c r="P845" s="52">
        <f t="shared" si="117"/>
        <v>0</v>
      </c>
      <c r="Q845" s="52">
        <f t="shared" si="117"/>
        <v>21763176.600000001</v>
      </c>
      <c r="R845" s="52">
        <f t="shared" si="117"/>
        <v>0</v>
      </c>
      <c r="S845" s="52">
        <f t="shared" si="117"/>
        <v>0</v>
      </c>
      <c r="T845" s="52">
        <f t="shared" si="117"/>
        <v>3086.8</v>
      </c>
      <c r="U845" s="52">
        <f t="shared" si="117"/>
        <v>22376645.620000001</v>
      </c>
      <c r="V845" s="52">
        <f t="shared" si="117"/>
        <v>0</v>
      </c>
      <c r="W845" s="52">
        <f t="shared" si="117"/>
        <v>0</v>
      </c>
      <c r="X845" s="52">
        <f t="shared" si="117"/>
        <v>0</v>
      </c>
      <c r="Y845" s="9"/>
      <c r="Z845" s="8"/>
      <c r="AA845" s="8"/>
      <c r="AB845" s="8"/>
      <c r="AC845" s="28"/>
      <c r="AE845" s="28"/>
    </row>
    <row r="846" spans="1:31" s="22" customFormat="1" ht="15.75" hidden="1" customHeight="1">
      <c r="A846" s="1485" t="s">
        <v>557</v>
      </c>
      <c r="B846" s="1485"/>
      <c r="C846" s="1485"/>
      <c r="D846" s="1452"/>
      <c r="E846" s="1452"/>
      <c r="F846" s="1452"/>
      <c r="G846" s="1452"/>
      <c r="H846" s="1452"/>
      <c r="I846" s="1452"/>
      <c r="J846" s="1452"/>
      <c r="K846" s="1452"/>
      <c r="L846" s="1452"/>
      <c r="M846" s="1452"/>
      <c r="N846" s="1452"/>
      <c r="O846" s="1452"/>
      <c r="P846" s="1452"/>
      <c r="Q846" s="1452"/>
      <c r="R846" s="1452"/>
      <c r="S846" s="1452"/>
      <c r="T846" s="1452"/>
      <c r="U846" s="1452"/>
      <c r="V846" s="1452"/>
      <c r="W846" s="1452"/>
      <c r="X846" s="1452"/>
      <c r="Y846" s="24"/>
      <c r="Z846" s="23"/>
      <c r="AB846" s="8"/>
      <c r="AC846" s="27"/>
    </row>
    <row r="847" spans="1:31" s="7" customFormat="1" ht="15.75" hidden="1" customHeight="1">
      <c r="A847" s="55">
        <f>A844+1</f>
        <v>678</v>
      </c>
      <c r="B847" s="695" t="s">
        <v>782</v>
      </c>
      <c r="C847" s="52">
        <f>D847+K847+M847+O847+Q847+S847+U847+V847+W847+X847</f>
        <v>6378524.2199999997</v>
      </c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>
        <v>6378524.2199999997</v>
      </c>
      <c r="R847" s="52"/>
      <c r="S847" s="52"/>
      <c r="T847" s="52"/>
      <c r="U847" s="52"/>
      <c r="V847" s="52"/>
      <c r="W847" s="51"/>
      <c r="X847" s="51"/>
      <c r="Y847" s="9"/>
      <c r="Z847" s="8"/>
      <c r="AB847" s="8"/>
      <c r="AC847" s="28"/>
    </row>
    <row r="848" spans="1:31" s="7" customFormat="1" ht="15.75" hidden="1" customHeight="1">
      <c r="A848" s="1475" t="s">
        <v>518</v>
      </c>
      <c r="B848" s="1475"/>
      <c r="C848" s="52">
        <f>SUM(C847:C847)</f>
        <v>6378524.2199999997</v>
      </c>
      <c r="D848" s="52">
        <f t="shared" ref="D848:X848" si="118">SUM(D847:D847)</f>
        <v>0</v>
      </c>
      <c r="E848" s="52">
        <f t="shared" si="118"/>
        <v>0</v>
      </c>
      <c r="F848" s="52">
        <f t="shared" si="118"/>
        <v>0</v>
      </c>
      <c r="G848" s="52">
        <f t="shared" si="118"/>
        <v>0</v>
      </c>
      <c r="H848" s="52">
        <f t="shared" si="118"/>
        <v>0</v>
      </c>
      <c r="I848" s="52">
        <f t="shared" si="118"/>
        <v>0</v>
      </c>
      <c r="J848" s="52">
        <f t="shared" si="118"/>
        <v>0</v>
      </c>
      <c r="K848" s="52">
        <f t="shared" si="118"/>
        <v>0</v>
      </c>
      <c r="L848" s="52">
        <f t="shared" si="118"/>
        <v>0</v>
      </c>
      <c r="M848" s="52">
        <f t="shared" si="118"/>
        <v>0</v>
      </c>
      <c r="N848" s="52">
        <f t="shared" si="118"/>
        <v>0</v>
      </c>
      <c r="O848" s="52">
        <f t="shared" si="118"/>
        <v>0</v>
      </c>
      <c r="P848" s="52">
        <f t="shared" si="118"/>
        <v>0</v>
      </c>
      <c r="Q848" s="52">
        <f t="shared" si="118"/>
        <v>6378524.2199999997</v>
      </c>
      <c r="R848" s="52">
        <f t="shared" si="118"/>
        <v>0</v>
      </c>
      <c r="S848" s="52">
        <f t="shared" si="118"/>
        <v>0</v>
      </c>
      <c r="T848" s="52">
        <f t="shared" si="118"/>
        <v>0</v>
      </c>
      <c r="U848" s="52">
        <f t="shared" si="118"/>
        <v>0</v>
      </c>
      <c r="V848" s="52">
        <f t="shared" si="118"/>
        <v>0</v>
      </c>
      <c r="W848" s="52">
        <f t="shared" si="118"/>
        <v>0</v>
      </c>
      <c r="X848" s="52">
        <f t="shared" si="118"/>
        <v>0</v>
      </c>
      <c r="Y848" s="9"/>
      <c r="Z848" s="8"/>
      <c r="AA848" s="8"/>
      <c r="AB848" s="8"/>
      <c r="AC848" s="28"/>
      <c r="AE848" s="28"/>
    </row>
    <row r="849" spans="1:31" s="26" customFormat="1" ht="15.75" hidden="1" customHeight="1">
      <c r="A849" s="1479" t="s">
        <v>648</v>
      </c>
      <c r="B849" s="1479"/>
      <c r="C849" s="1479"/>
      <c r="D849" s="1452"/>
      <c r="E849" s="1452"/>
      <c r="F849" s="1452"/>
      <c r="G849" s="1452"/>
      <c r="H849" s="1452"/>
      <c r="I849" s="1452"/>
      <c r="J849" s="1452"/>
      <c r="K849" s="1452"/>
      <c r="L849" s="1452"/>
      <c r="M849" s="1452"/>
      <c r="N849" s="1452"/>
      <c r="O849" s="1452"/>
      <c r="P849" s="1452"/>
      <c r="Q849" s="1452"/>
      <c r="R849" s="1452"/>
      <c r="S849" s="1452"/>
      <c r="T849" s="1452"/>
      <c r="U849" s="1452"/>
      <c r="V849" s="1452"/>
      <c r="W849" s="1452"/>
      <c r="X849" s="1452"/>
      <c r="Y849" s="24"/>
      <c r="Z849" s="23"/>
      <c r="AB849" s="8"/>
      <c r="AC849" s="27"/>
    </row>
    <row r="850" spans="1:31" s="18" customFormat="1" ht="15.75" hidden="1" customHeight="1">
      <c r="A850" s="55">
        <f>A847+1</f>
        <v>679</v>
      </c>
      <c r="B850" s="695" t="s">
        <v>649</v>
      </c>
      <c r="C850" s="52">
        <f>D850+K850+M850+O850+Q850+S850+U850+V850+W850+X850</f>
        <v>11788060.470000003</v>
      </c>
      <c r="D850" s="52">
        <f>SUM(E850:I850)</f>
        <v>11227446.010000002</v>
      </c>
      <c r="E850" s="52">
        <v>1565357.32</v>
      </c>
      <c r="F850" s="52">
        <v>5700919.8799999999</v>
      </c>
      <c r="G850" s="52">
        <v>1573618.63</v>
      </c>
      <c r="H850" s="52">
        <v>1430573.63</v>
      </c>
      <c r="I850" s="52">
        <v>956976.55</v>
      </c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>
        <f>111559.56+449054.9</f>
        <v>560614.46</v>
      </c>
      <c r="W850" s="52"/>
      <c r="X850" s="52"/>
      <c r="Y850" s="9" t="s">
        <v>884</v>
      </c>
      <c r="Z850" s="8"/>
      <c r="AA850" s="8"/>
      <c r="AB850" s="8"/>
      <c r="AC850" s="28"/>
    </row>
    <row r="851" spans="1:31" s="19" customFormat="1" ht="15.75" hidden="1" customHeight="1">
      <c r="A851" s="1475" t="s">
        <v>518</v>
      </c>
      <c r="B851" s="1475"/>
      <c r="C851" s="52">
        <f>SUM(C850)</f>
        <v>11788060.470000003</v>
      </c>
      <c r="D851" s="52">
        <f t="shared" ref="D851:X851" si="119">SUM(D850)</f>
        <v>11227446.010000002</v>
      </c>
      <c r="E851" s="52">
        <f t="shared" si="119"/>
        <v>1565357.32</v>
      </c>
      <c r="F851" s="52">
        <f t="shared" si="119"/>
        <v>5700919.8799999999</v>
      </c>
      <c r="G851" s="52">
        <f t="shared" si="119"/>
        <v>1573618.63</v>
      </c>
      <c r="H851" s="52">
        <f t="shared" si="119"/>
        <v>1430573.63</v>
      </c>
      <c r="I851" s="52">
        <f t="shared" si="119"/>
        <v>956976.55</v>
      </c>
      <c r="J851" s="52">
        <f t="shared" si="119"/>
        <v>0</v>
      </c>
      <c r="K851" s="52">
        <f t="shared" si="119"/>
        <v>0</v>
      </c>
      <c r="L851" s="52">
        <f t="shared" si="119"/>
        <v>0</v>
      </c>
      <c r="M851" s="52">
        <f t="shared" si="119"/>
        <v>0</v>
      </c>
      <c r="N851" s="52">
        <f t="shared" si="119"/>
        <v>0</v>
      </c>
      <c r="O851" s="52">
        <f t="shared" si="119"/>
        <v>0</v>
      </c>
      <c r="P851" s="52">
        <f t="shared" si="119"/>
        <v>0</v>
      </c>
      <c r="Q851" s="52">
        <f t="shared" si="119"/>
        <v>0</v>
      </c>
      <c r="R851" s="52">
        <f t="shared" si="119"/>
        <v>0</v>
      </c>
      <c r="S851" s="52">
        <f t="shared" si="119"/>
        <v>0</v>
      </c>
      <c r="T851" s="52">
        <f t="shared" si="119"/>
        <v>0</v>
      </c>
      <c r="U851" s="52">
        <f t="shared" si="119"/>
        <v>0</v>
      </c>
      <c r="V851" s="52">
        <f t="shared" si="119"/>
        <v>560614.46</v>
      </c>
      <c r="W851" s="52">
        <f t="shared" si="119"/>
        <v>0</v>
      </c>
      <c r="X851" s="52">
        <f t="shared" si="119"/>
        <v>0</v>
      </c>
      <c r="Y851" s="9"/>
      <c r="Z851" s="8"/>
      <c r="AA851" s="8"/>
      <c r="AB851" s="8"/>
      <c r="AC851" s="28"/>
      <c r="AE851" s="28"/>
    </row>
    <row r="852" spans="1:31" s="22" customFormat="1" ht="15.75" hidden="1" customHeight="1">
      <c r="A852" s="1479" t="s">
        <v>558</v>
      </c>
      <c r="B852" s="1479"/>
      <c r="C852" s="1479"/>
      <c r="D852" s="1452"/>
      <c r="E852" s="1452"/>
      <c r="F852" s="1452"/>
      <c r="G852" s="1452"/>
      <c r="H852" s="1452"/>
      <c r="I852" s="1452"/>
      <c r="J852" s="1452"/>
      <c r="K852" s="1452"/>
      <c r="L852" s="1452"/>
      <c r="M852" s="1452"/>
      <c r="N852" s="1452"/>
      <c r="O852" s="1452"/>
      <c r="P852" s="1452"/>
      <c r="Q852" s="1452"/>
      <c r="R852" s="1452"/>
      <c r="S852" s="1452"/>
      <c r="T852" s="1452"/>
      <c r="U852" s="1452"/>
      <c r="V852" s="1452"/>
      <c r="W852" s="1452"/>
      <c r="X852" s="1452"/>
      <c r="Y852" s="24"/>
      <c r="Z852" s="23"/>
      <c r="AB852" s="8"/>
      <c r="AC852" s="27"/>
    </row>
    <row r="853" spans="1:31" s="7" customFormat="1" ht="15.75" hidden="1" customHeight="1">
      <c r="A853" s="55">
        <f>A850+1</f>
        <v>680</v>
      </c>
      <c r="B853" s="695" t="s">
        <v>783</v>
      </c>
      <c r="C853" s="52">
        <f>D853+K853+M853+O853+Q853+S853+U853+V853+W853+X853</f>
        <v>17938259.699999999</v>
      </c>
      <c r="D853" s="52">
        <f>SUM(E853:I853)</f>
        <v>0</v>
      </c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>
        <v>17938259.699999999</v>
      </c>
      <c r="R853" s="52"/>
      <c r="S853" s="52"/>
      <c r="T853" s="52"/>
      <c r="U853" s="52"/>
      <c r="V853" s="52"/>
      <c r="W853" s="52"/>
      <c r="X853" s="52"/>
      <c r="Y853" s="9"/>
      <c r="Z853" s="8"/>
      <c r="AA853" s="8"/>
      <c r="AB853" s="8"/>
      <c r="AC853" s="28"/>
    </row>
    <row r="854" spans="1:31" s="7" customFormat="1" ht="15.75" hidden="1" customHeight="1">
      <c r="A854" s="55">
        <f>A853+1</f>
        <v>681</v>
      </c>
      <c r="B854" s="695" t="s">
        <v>784</v>
      </c>
      <c r="C854" s="52">
        <f>D854+K854+M854+O854+Q854+S854+U854+V854+W854+X854</f>
        <v>2673736.04</v>
      </c>
      <c r="D854" s="52">
        <f>SUM(E854:I854)</f>
        <v>0</v>
      </c>
      <c r="E854" s="52"/>
      <c r="F854" s="52"/>
      <c r="G854" s="52"/>
      <c r="H854" s="52"/>
      <c r="I854" s="52"/>
      <c r="J854" s="52"/>
      <c r="K854" s="52"/>
      <c r="L854" s="52"/>
      <c r="M854" s="52">
        <v>2673736.04</v>
      </c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9"/>
      <c r="Z854" s="8"/>
      <c r="AB854" s="8"/>
      <c r="AC854" s="28"/>
    </row>
    <row r="855" spans="1:31" s="7" customFormat="1" ht="15.75" hidden="1" customHeight="1">
      <c r="A855" s="1475" t="s">
        <v>518</v>
      </c>
      <c r="B855" s="1475"/>
      <c r="C855" s="52">
        <f t="shared" ref="C855:X855" si="120">SUM(C853:C854)</f>
        <v>20611995.739999998</v>
      </c>
      <c r="D855" s="52">
        <f t="shared" si="120"/>
        <v>0</v>
      </c>
      <c r="E855" s="52">
        <f t="shared" si="120"/>
        <v>0</v>
      </c>
      <c r="F855" s="52">
        <f t="shared" si="120"/>
        <v>0</v>
      </c>
      <c r="G855" s="52">
        <f t="shared" si="120"/>
        <v>0</v>
      </c>
      <c r="H855" s="52">
        <f t="shared" si="120"/>
        <v>0</v>
      </c>
      <c r="I855" s="52">
        <f t="shared" si="120"/>
        <v>0</v>
      </c>
      <c r="J855" s="52">
        <f t="shared" si="120"/>
        <v>0</v>
      </c>
      <c r="K855" s="52">
        <f t="shared" si="120"/>
        <v>0</v>
      </c>
      <c r="L855" s="52">
        <f t="shared" si="120"/>
        <v>0</v>
      </c>
      <c r="M855" s="52">
        <f t="shared" si="120"/>
        <v>2673736.04</v>
      </c>
      <c r="N855" s="52">
        <f t="shared" si="120"/>
        <v>0</v>
      </c>
      <c r="O855" s="52">
        <f t="shared" si="120"/>
        <v>0</v>
      </c>
      <c r="P855" s="52">
        <f t="shared" si="120"/>
        <v>0</v>
      </c>
      <c r="Q855" s="52">
        <f t="shared" si="120"/>
        <v>17938259.699999999</v>
      </c>
      <c r="R855" s="52">
        <f t="shared" si="120"/>
        <v>0</v>
      </c>
      <c r="S855" s="52">
        <f t="shared" si="120"/>
        <v>0</v>
      </c>
      <c r="T855" s="52">
        <f t="shared" si="120"/>
        <v>0</v>
      </c>
      <c r="U855" s="52">
        <f t="shared" si="120"/>
        <v>0</v>
      </c>
      <c r="V855" s="52">
        <f t="shared" si="120"/>
        <v>0</v>
      </c>
      <c r="W855" s="52">
        <f t="shared" si="120"/>
        <v>0</v>
      </c>
      <c r="X855" s="52">
        <f t="shared" si="120"/>
        <v>0</v>
      </c>
      <c r="Y855" s="9"/>
      <c r="Z855" s="8"/>
      <c r="AA855" s="8"/>
      <c r="AB855" s="8"/>
      <c r="AC855" s="28"/>
      <c r="AE855" s="28"/>
    </row>
    <row r="856" spans="1:31" s="22" customFormat="1" ht="15.75" hidden="1" customHeight="1">
      <c r="A856" s="1479" t="s">
        <v>651</v>
      </c>
      <c r="B856" s="1479"/>
      <c r="C856" s="1479"/>
      <c r="D856" s="1452"/>
      <c r="E856" s="1452"/>
      <c r="F856" s="1452"/>
      <c r="G856" s="1452"/>
      <c r="H856" s="1452"/>
      <c r="I856" s="1452"/>
      <c r="J856" s="1452"/>
      <c r="K856" s="1452"/>
      <c r="L856" s="1452"/>
      <c r="M856" s="1452"/>
      <c r="N856" s="1452"/>
      <c r="O856" s="1452"/>
      <c r="P856" s="1452"/>
      <c r="Q856" s="1452"/>
      <c r="R856" s="1452"/>
      <c r="S856" s="1452"/>
      <c r="T856" s="1452"/>
      <c r="U856" s="1452"/>
      <c r="V856" s="1452"/>
      <c r="W856" s="1452"/>
      <c r="X856" s="1452"/>
      <c r="Y856" s="24"/>
      <c r="Z856" s="23"/>
      <c r="AA856" s="23"/>
      <c r="AB856" s="8"/>
      <c r="AC856" s="27"/>
    </row>
    <row r="857" spans="1:31" s="7" customFormat="1" ht="15.75" hidden="1" customHeight="1">
      <c r="A857" s="55">
        <f>A854+1</f>
        <v>682</v>
      </c>
      <c r="B857" s="695" t="s">
        <v>785</v>
      </c>
      <c r="C857" s="52">
        <f>D857+K857+M857+O857+Q857+S857+U857+V857+W857+X857</f>
        <v>13705512.380000001</v>
      </c>
      <c r="D857" s="52">
        <f>SUM(E857:I857)</f>
        <v>13705512.380000001</v>
      </c>
      <c r="E857" s="52"/>
      <c r="F857" s="52">
        <v>9832903.4199999999</v>
      </c>
      <c r="G857" s="52">
        <v>1422656.38</v>
      </c>
      <c r="H857" s="52">
        <v>1624763.24</v>
      </c>
      <c r="I857" s="52">
        <v>825189.34</v>
      </c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9"/>
      <c r="Z857" s="8"/>
      <c r="AA857" s="8"/>
      <c r="AB857" s="8"/>
      <c r="AC857" s="28"/>
    </row>
    <row r="858" spans="1:31" s="7" customFormat="1" ht="15.75" hidden="1" customHeight="1">
      <c r="A858" s="55">
        <f>A857+1</f>
        <v>683</v>
      </c>
      <c r="B858" s="695" t="s">
        <v>786</v>
      </c>
      <c r="C858" s="52">
        <f>D858+K858+M858+O858+Q858+S858+U858+V858+W858+X858</f>
        <v>23029702.460000001</v>
      </c>
      <c r="D858" s="52">
        <f>SUM(E858:I858)</f>
        <v>23029702.460000001</v>
      </c>
      <c r="E858" s="52"/>
      <c r="F858" s="52">
        <v>15585469.5</v>
      </c>
      <c r="G858" s="52">
        <v>1926779.52</v>
      </c>
      <c r="H858" s="52">
        <v>4200808.26</v>
      </c>
      <c r="I858" s="52">
        <v>1316645.18</v>
      </c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9"/>
      <c r="Z858" s="8"/>
      <c r="AA858" s="8"/>
      <c r="AB858" s="8"/>
      <c r="AC858" s="28"/>
    </row>
    <row r="859" spans="1:31" s="7" customFormat="1" ht="15.75" hidden="1" customHeight="1">
      <c r="A859" s="1475" t="s">
        <v>518</v>
      </c>
      <c r="B859" s="1475"/>
      <c r="C859" s="52">
        <f>SUM(C857:C858)</f>
        <v>36735214.840000004</v>
      </c>
      <c r="D859" s="52">
        <f t="shared" ref="D859:X859" si="121">SUM(D857:D858)</f>
        <v>36735214.840000004</v>
      </c>
      <c r="E859" s="52">
        <f t="shared" si="121"/>
        <v>0</v>
      </c>
      <c r="F859" s="52">
        <f t="shared" si="121"/>
        <v>25418372.920000002</v>
      </c>
      <c r="G859" s="52">
        <f t="shared" si="121"/>
        <v>3349435.9</v>
      </c>
      <c r="H859" s="52">
        <f t="shared" si="121"/>
        <v>5825571.5</v>
      </c>
      <c r="I859" s="52">
        <f t="shared" si="121"/>
        <v>2141834.52</v>
      </c>
      <c r="J859" s="52">
        <f t="shared" si="121"/>
        <v>0</v>
      </c>
      <c r="K859" s="52">
        <f t="shared" si="121"/>
        <v>0</v>
      </c>
      <c r="L859" s="52">
        <f t="shared" si="121"/>
        <v>0</v>
      </c>
      <c r="M859" s="52">
        <f t="shared" si="121"/>
        <v>0</v>
      </c>
      <c r="N859" s="52">
        <f t="shared" si="121"/>
        <v>0</v>
      </c>
      <c r="O859" s="52">
        <f t="shared" si="121"/>
        <v>0</v>
      </c>
      <c r="P859" s="52">
        <f t="shared" si="121"/>
        <v>0</v>
      </c>
      <c r="Q859" s="52">
        <f t="shared" si="121"/>
        <v>0</v>
      </c>
      <c r="R859" s="52">
        <f t="shared" si="121"/>
        <v>0</v>
      </c>
      <c r="S859" s="52">
        <f t="shared" si="121"/>
        <v>0</v>
      </c>
      <c r="T859" s="52">
        <f t="shared" si="121"/>
        <v>0</v>
      </c>
      <c r="U859" s="52">
        <f t="shared" si="121"/>
        <v>0</v>
      </c>
      <c r="V859" s="52">
        <f t="shared" si="121"/>
        <v>0</v>
      </c>
      <c r="W859" s="52">
        <f t="shared" si="121"/>
        <v>0</v>
      </c>
      <c r="X859" s="52">
        <f t="shared" si="121"/>
        <v>0</v>
      </c>
      <c r="Y859" s="9"/>
      <c r="Z859" s="8"/>
      <c r="AA859" s="8"/>
      <c r="AB859" s="8"/>
      <c r="AC859" s="28"/>
      <c r="AE859" s="28"/>
    </row>
    <row r="860" spans="1:31" s="7" customFormat="1" ht="15.75" hidden="1" customHeight="1">
      <c r="A860" s="1606" t="s">
        <v>218</v>
      </c>
      <c r="B860" s="1606"/>
      <c r="C860" s="1606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311"/>
      <c r="Y860" s="9"/>
      <c r="Z860" s="8"/>
      <c r="AA860" s="8"/>
      <c r="AB860" s="8"/>
      <c r="AC860" s="28"/>
      <c r="AE860" s="28"/>
    </row>
    <row r="861" spans="1:31" s="314" customFormat="1" ht="15.75" hidden="1" customHeight="1">
      <c r="A861" s="55">
        <f>A858+1</f>
        <v>684</v>
      </c>
      <c r="B861" s="919" t="s">
        <v>219</v>
      </c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94" t="s">
        <v>1429</v>
      </c>
      <c r="Z861" s="94"/>
      <c r="AA861" s="94"/>
      <c r="AB861" s="94"/>
      <c r="AC861" s="315"/>
      <c r="AE861" s="315"/>
    </row>
    <row r="862" spans="1:31" s="314" customFormat="1" ht="15.75" hidden="1" customHeight="1">
      <c r="A862" s="55">
        <f>A861+1</f>
        <v>685</v>
      </c>
      <c r="B862" s="919" t="s">
        <v>220</v>
      </c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94" t="s">
        <v>1429</v>
      </c>
      <c r="Z862" s="94"/>
      <c r="AA862" s="94"/>
      <c r="AB862" s="94"/>
      <c r="AC862" s="315"/>
      <c r="AE862" s="315"/>
    </row>
    <row r="863" spans="1:31" s="314" customFormat="1" ht="15.75" hidden="1" customHeight="1">
      <c r="A863" s="55">
        <f t="shared" ref="A863:A878" si="122">A862+1</f>
        <v>686</v>
      </c>
      <c r="B863" s="919" t="s">
        <v>221</v>
      </c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94" t="s">
        <v>1429</v>
      </c>
      <c r="Z863" s="94"/>
      <c r="AA863" s="94"/>
      <c r="AB863" s="94"/>
      <c r="AC863" s="315"/>
      <c r="AE863" s="315"/>
    </row>
    <row r="864" spans="1:31" s="314" customFormat="1" ht="15.75" hidden="1" customHeight="1">
      <c r="A864" s="55">
        <f t="shared" si="122"/>
        <v>687</v>
      </c>
      <c r="B864" s="919" t="s">
        <v>222</v>
      </c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94" t="s">
        <v>1429</v>
      </c>
      <c r="Z864" s="94"/>
      <c r="AA864" s="94"/>
      <c r="AB864" s="94"/>
      <c r="AC864" s="315"/>
      <c r="AE864" s="315"/>
    </row>
    <row r="865" spans="1:31" s="314" customFormat="1" ht="15.75" hidden="1" customHeight="1">
      <c r="A865" s="55">
        <f t="shared" si="122"/>
        <v>688</v>
      </c>
      <c r="B865" s="919" t="s">
        <v>223</v>
      </c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94" t="s">
        <v>1429</v>
      </c>
      <c r="Z865" s="94"/>
      <c r="AA865" s="94"/>
      <c r="AB865" s="94"/>
      <c r="AC865" s="315"/>
      <c r="AE865" s="315"/>
    </row>
    <row r="866" spans="1:31" s="314" customFormat="1" ht="15.75" hidden="1" customHeight="1">
      <c r="A866" s="55">
        <f t="shared" si="122"/>
        <v>689</v>
      </c>
      <c r="B866" s="919" t="s">
        <v>224</v>
      </c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94" t="s">
        <v>1429</v>
      </c>
      <c r="Z866" s="94"/>
      <c r="AA866" s="94"/>
      <c r="AB866" s="94"/>
      <c r="AC866" s="315"/>
      <c r="AE866" s="315"/>
    </row>
    <row r="867" spans="1:31" s="314" customFormat="1" ht="15.75" hidden="1" customHeight="1">
      <c r="A867" s="55">
        <f t="shared" si="122"/>
        <v>690</v>
      </c>
      <c r="B867" s="919" t="s">
        <v>225</v>
      </c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94" t="s">
        <v>1429</v>
      </c>
      <c r="Z867" s="94"/>
      <c r="AA867" s="94"/>
      <c r="AB867" s="94"/>
      <c r="AC867" s="315"/>
      <c r="AE867" s="315"/>
    </row>
    <row r="868" spans="1:31" s="314" customFormat="1" ht="15.75" hidden="1" customHeight="1">
      <c r="A868" s="55">
        <f t="shared" si="122"/>
        <v>691</v>
      </c>
      <c r="B868" s="919" t="s">
        <v>226</v>
      </c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94" t="s">
        <v>1429</v>
      </c>
      <c r="Z868" s="94"/>
      <c r="AA868" s="94"/>
      <c r="AB868" s="94"/>
      <c r="AC868" s="315"/>
      <c r="AE868" s="315"/>
    </row>
    <row r="869" spans="1:31" s="314" customFormat="1" ht="15.75" hidden="1" customHeight="1">
      <c r="A869" s="55">
        <f t="shared" si="122"/>
        <v>692</v>
      </c>
      <c r="B869" s="919" t="s">
        <v>227</v>
      </c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94" t="s">
        <v>1429</v>
      </c>
      <c r="Z869" s="94"/>
      <c r="AA869" s="94"/>
      <c r="AB869" s="94"/>
      <c r="AC869" s="315"/>
      <c r="AE869" s="315"/>
    </row>
    <row r="870" spans="1:31" s="314" customFormat="1" ht="15.75" hidden="1" customHeight="1">
      <c r="A870" s="55">
        <f t="shared" si="122"/>
        <v>693</v>
      </c>
      <c r="B870" s="919" t="s">
        <v>228</v>
      </c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94" t="s">
        <v>1429</v>
      </c>
      <c r="Z870" s="94"/>
      <c r="AA870" s="94"/>
      <c r="AB870" s="94"/>
      <c r="AC870" s="315"/>
      <c r="AE870" s="315"/>
    </row>
    <row r="871" spans="1:31" s="314" customFormat="1" ht="15.75" hidden="1" customHeight="1">
      <c r="A871" s="55">
        <f t="shared" si="122"/>
        <v>694</v>
      </c>
      <c r="B871" s="919" t="s">
        <v>229</v>
      </c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94" t="s">
        <v>1429</v>
      </c>
      <c r="Z871" s="94"/>
      <c r="AA871" s="94"/>
      <c r="AB871" s="94"/>
      <c r="AC871" s="315"/>
      <c r="AE871" s="315"/>
    </row>
    <row r="872" spans="1:31" s="314" customFormat="1" ht="15.75" hidden="1" customHeight="1">
      <c r="A872" s="55">
        <f t="shared" si="122"/>
        <v>695</v>
      </c>
      <c r="B872" s="919" t="s">
        <v>230</v>
      </c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94" t="s">
        <v>1429</v>
      </c>
      <c r="Z872" s="94"/>
      <c r="AA872" s="94"/>
      <c r="AB872" s="94"/>
      <c r="AC872" s="315"/>
      <c r="AE872" s="315"/>
    </row>
    <row r="873" spans="1:31" s="314" customFormat="1" ht="15.75" hidden="1" customHeight="1">
      <c r="A873" s="55">
        <f t="shared" si="122"/>
        <v>696</v>
      </c>
      <c r="B873" s="919" t="s">
        <v>231</v>
      </c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94" t="s">
        <v>1429</v>
      </c>
      <c r="Z873" s="94"/>
      <c r="AA873" s="94"/>
      <c r="AB873" s="94"/>
      <c r="AC873" s="315"/>
      <c r="AE873" s="315"/>
    </row>
    <row r="874" spans="1:31" s="314" customFormat="1" ht="15.75" hidden="1" customHeight="1">
      <c r="A874" s="55">
        <f t="shared" si="122"/>
        <v>697</v>
      </c>
      <c r="B874" s="919" t="s">
        <v>232</v>
      </c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94" t="s">
        <v>1429</v>
      </c>
      <c r="Z874" s="94"/>
      <c r="AA874" s="94"/>
      <c r="AB874" s="94"/>
      <c r="AC874" s="315"/>
      <c r="AE874" s="315"/>
    </row>
    <row r="875" spans="1:31" s="314" customFormat="1" ht="15.75" hidden="1" customHeight="1">
      <c r="A875" s="55">
        <f t="shared" si="122"/>
        <v>698</v>
      </c>
      <c r="B875" s="919" t="s">
        <v>233</v>
      </c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94" t="s">
        <v>1429</v>
      </c>
      <c r="Z875" s="94"/>
      <c r="AA875" s="94"/>
      <c r="AB875" s="94"/>
      <c r="AC875" s="315"/>
      <c r="AE875" s="315"/>
    </row>
    <row r="876" spans="1:31" s="314" customFormat="1" ht="15.75" hidden="1" customHeight="1">
      <c r="A876" s="55">
        <f t="shared" si="122"/>
        <v>699</v>
      </c>
      <c r="B876" s="919" t="s">
        <v>234</v>
      </c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94" t="s">
        <v>1429</v>
      </c>
      <c r="Z876" s="94"/>
      <c r="AA876" s="94"/>
      <c r="AB876" s="94"/>
      <c r="AC876" s="315"/>
      <c r="AE876" s="315"/>
    </row>
    <row r="877" spans="1:31" s="314" customFormat="1" ht="15.75" hidden="1" customHeight="1">
      <c r="A877" s="55">
        <f t="shared" si="122"/>
        <v>700</v>
      </c>
      <c r="B877" s="919" t="s">
        <v>235</v>
      </c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94" t="s">
        <v>1429</v>
      </c>
      <c r="Z877" s="94"/>
      <c r="AA877" s="94"/>
      <c r="AB877" s="94"/>
      <c r="AC877" s="315"/>
      <c r="AE877" s="315"/>
    </row>
    <row r="878" spans="1:31" s="314" customFormat="1" ht="15.75" hidden="1" customHeight="1">
      <c r="A878" s="55">
        <f t="shared" si="122"/>
        <v>701</v>
      </c>
      <c r="B878" s="919" t="s">
        <v>236</v>
      </c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94" t="s">
        <v>1429</v>
      </c>
      <c r="Z878" s="94"/>
      <c r="AA878" s="94"/>
      <c r="AB878" s="94"/>
      <c r="AC878" s="315"/>
      <c r="AE878" s="315"/>
    </row>
    <row r="879" spans="1:31" s="7" customFormat="1" ht="15.75" hidden="1" customHeight="1">
      <c r="A879" s="1475" t="s">
        <v>518</v>
      </c>
      <c r="B879" s="1475"/>
      <c r="C879" s="52">
        <f>SUM(C861:C878)</f>
        <v>0</v>
      </c>
      <c r="D879" s="52">
        <f t="shared" ref="D879:X879" si="123">SUM(D861:D878)</f>
        <v>0</v>
      </c>
      <c r="E879" s="52">
        <f t="shared" si="123"/>
        <v>0</v>
      </c>
      <c r="F879" s="52">
        <f t="shared" si="123"/>
        <v>0</v>
      </c>
      <c r="G879" s="52">
        <f t="shared" si="123"/>
        <v>0</v>
      </c>
      <c r="H879" s="52">
        <f t="shared" si="123"/>
        <v>0</v>
      </c>
      <c r="I879" s="52">
        <f t="shared" si="123"/>
        <v>0</v>
      </c>
      <c r="J879" s="52">
        <f t="shared" si="123"/>
        <v>0</v>
      </c>
      <c r="K879" s="52">
        <f t="shared" si="123"/>
        <v>0</v>
      </c>
      <c r="L879" s="52">
        <f t="shared" si="123"/>
        <v>0</v>
      </c>
      <c r="M879" s="52">
        <f t="shared" si="123"/>
        <v>0</v>
      </c>
      <c r="N879" s="52">
        <f t="shared" si="123"/>
        <v>0</v>
      </c>
      <c r="O879" s="52">
        <f t="shared" si="123"/>
        <v>0</v>
      </c>
      <c r="P879" s="52">
        <f t="shared" si="123"/>
        <v>0</v>
      </c>
      <c r="Q879" s="52">
        <f t="shared" si="123"/>
        <v>0</v>
      </c>
      <c r="R879" s="52">
        <f t="shared" si="123"/>
        <v>0</v>
      </c>
      <c r="S879" s="52">
        <f t="shared" si="123"/>
        <v>0</v>
      </c>
      <c r="T879" s="52">
        <f t="shared" si="123"/>
        <v>0</v>
      </c>
      <c r="U879" s="52">
        <f t="shared" si="123"/>
        <v>0</v>
      </c>
      <c r="V879" s="52">
        <f t="shared" si="123"/>
        <v>0</v>
      </c>
      <c r="W879" s="52">
        <f t="shared" si="123"/>
        <v>0</v>
      </c>
      <c r="X879" s="52">
        <f t="shared" si="123"/>
        <v>0</v>
      </c>
      <c r="Y879" s="9"/>
      <c r="Z879" s="8"/>
      <c r="AA879" s="8"/>
      <c r="AB879" s="8"/>
      <c r="AC879" s="28"/>
    </row>
    <row r="880" spans="1:31" s="7" customFormat="1" ht="15.75" hidden="1" customHeight="1">
      <c r="A880" s="1479" t="s">
        <v>650</v>
      </c>
      <c r="B880" s="1479"/>
      <c r="C880" s="1479"/>
      <c r="D880" s="1452"/>
      <c r="E880" s="1452"/>
      <c r="F880" s="1452"/>
      <c r="G880" s="1452"/>
      <c r="H880" s="1452"/>
      <c r="I880" s="1452"/>
      <c r="J880" s="1452"/>
      <c r="K880" s="1452"/>
      <c r="L880" s="1452"/>
      <c r="M880" s="1452"/>
      <c r="N880" s="1452"/>
      <c r="O880" s="1452"/>
      <c r="P880" s="1452"/>
      <c r="Q880" s="1452"/>
      <c r="R880" s="1452"/>
      <c r="S880" s="1452"/>
      <c r="T880" s="1452"/>
      <c r="U880" s="1452"/>
      <c r="V880" s="1452"/>
      <c r="W880" s="1452"/>
      <c r="X880" s="1452"/>
      <c r="Y880" s="9"/>
      <c r="Z880" s="8"/>
      <c r="AA880" s="8"/>
      <c r="AB880" s="8"/>
      <c r="AC880" s="28"/>
    </row>
    <row r="881" spans="1:31" s="7" customFormat="1" ht="15.75" hidden="1" customHeight="1">
      <c r="A881" s="56">
        <f>A878+1</f>
        <v>702</v>
      </c>
      <c r="B881" s="695" t="s">
        <v>787</v>
      </c>
      <c r="C881" s="52">
        <f>D881+K881+M881+O881+Q881+S881+U881+V881+W881+X881</f>
        <v>20280152.419999998</v>
      </c>
      <c r="D881" s="52">
        <f>SUM(E881:I881)</f>
        <v>10217685.899999999</v>
      </c>
      <c r="E881" s="52"/>
      <c r="F881" s="52">
        <v>6457318.2699999996</v>
      </c>
      <c r="G881" s="52">
        <v>1420187.82</v>
      </c>
      <c r="H881" s="52">
        <v>1240539.04</v>
      </c>
      <c r="I881" s="52">
        <v>1099640.77</v>
      </c>
      <c r="J881" s="52"/>
      <c r="K881" s="52"/>
      <c r="L881" s="52"/>
      <c r="M881" s="52"/>
      <c r="N881" s="52"/>
      <c r="O881" s="52">
        <v>9469301.7599999998</v>
      </c>
      <c r="P881" s="52"/>
      <c r="Q881" s="52"/>
      <c r="R881" s="52"/>
      <c r="S881" s="52"/>
      <c r="T881" s="52"/>
      <c r="U881" s="52"/>
      <c r="V881" s="52">
        <f>181473.38+411691.38</f>
        <v>593164.76</v>
      </c>
      <c r="W881" s="52"/>
      <c r="X881" s="52"/>
      <c r="Y881" s="9" t="s">
        <v>884</v>
      </c>
      <c r="Z881" s="8"/>
      <c r="AA881" s="8"/>
      <c r="AB881" s="8"/>
      <c r="AC881" s="28"/>
    </row>
    <row r="882" spans="1:31" s="7" customFormat="1" ht="15.75" hidden="1" customHeight="1">
      <c r="A882" s="56">
        <f>A881+1</f>
        <v>703</v>
      </c>
      <c r="B882" s="695" t="s">
        <v>788</v>
      </c>
      <c r="C882" s="52">
        <f>D882+K882+M882+O882+Q882+S882+U882+V882+W882+X882</f>
        <v>12153365.16</v>
      </c>
      <c r="D882" s="52">
        <f>SUM(E882:I882)</f>
        <v>4832778.5</v>
      </c>
      <c r="E882" s="52"/>
      <c r="F882" s="52">
        <v>3317534.6</v>
      </c>
      <c r="G882" s="52">
        <v>594579.57999999996</v>
      </c>
      <c r="H882" s="52">
        <v>477602.64</v>
      </c>
      <c r="I882" s="52">
        <v>443061.68</v>
      </c>
      <c r="J882" s="52"/>
      <c r="K882" s="52"/>
      <c r="L882" s="52"/>
      <c r="M882" s="52"/>
      <c r="N882" s="52"/>
      <c r="O882" s="52">
        <v>6964996.0199999996</v>
      </c>
      <c r="P882" s="52"/>
      <c r="Q882" s="52"/>
      <c r="R882" s="52"/>
      <c r="S882" s="52"/>
      <c r="T882" s="52"/>
      <c r="U882" s="52"/>
      <c r="V882" s="52">
        <v>355590.64</v>
      </c>
      <c r="W882" s="52"/>
      <c r="X882" s="52"/>
      <c r="Y882" s="9" t="s">
        <v>884</v>
      </c>
      <c r="Z882" s="8"/>
      <c r="AA882" s="8"/>
      <c r="AB882" s="8"/>
      <c r="AC882" s="28"/>
    </row>
    <row r="883" spans="1:31" s="7" customFormat="1" ht="15.75" hidden="1" customHeight="1">
      <c r="A883" s="56">
        <f>A882+1</f>
        <v>704</v>
      </c>
      <c r="B883" s="695" t="s">
        <v>789</v>
      </c>
      <c r="C883" s="52">
        <f>D883+K883+M883+O883+Q883+S883+U883+V883+W883+X883</f>
        <v>45618302.340000004</v>
      </c>
      <c r="D883" s="52">
        <f>SUM(E883:I883)</f>
        <v>28195689.66</v>
      </c>
      <c r="E883" s="52"/>
      <c r="F883" s="52">
        <v>19225697.600000001</v>
      </c>
      <c r="G883" s="52">
        <v>2825668.36</v>
      </c>
      <c r="H883" s="52">
        <v>2757789.91</v>
      </c>
      <c r="I883" s="52">
        <v>3386533.79</v>
      </c>
      <c r="J883" s="52"/>
      <c r="K883" s="52"/>
      <c r="L883" s="52"/>
      <c r="M883" s="52"/>
      <c r="N883" s="52"/>
      <c r="O883" s="52">
        <v>16961685.800000001</v>
      </c>
      <c r="P883" s="52"/>
      <c r="Q883" s="52"/>
      <c r="R883" s="52"/>
      <c r="S883" s="52"/>
      <c r="T883" s="52"/>
      <c r="U883" s="52"/>
      <c r="V883" s="52">
        <f>299459.22+161467.66</f>
        <v>460926.88</v>
      </c>
      <c r="W883" s="52"/>
      <c r="X883" s="52"/>
      <c r="Y883" s="9" t="s">
        <v>885</v>
      </c>
      <c r="Z883" s="8"/>
      <c r="AA883" s="8"/>
      <c r="AB883" s="8"/>
      <c r="AC883" s="28"/>
    </row>
    <row r="884" spans="1:31" s="7" customFormat="1" ht="15.75" hidden="1" customHeight="1">
      <c r="A884" s="56">
        <f>A883+1</f>
        <v>705</v>
      </c>
      <c r="B884" s="695" t="s">
        <v>790</v>
      </c>
      <c r="C884" s="52">
        <f>D884+K884+M884+O884+Q884+S884+U884+V884+W884+X884</f>
        <v>34077234.160000004</v>
      </c>
      <c r="D884" s="52">
        <f>SUM(E884:I884)</f>
        <v>18453072.460000001</v>
      </c>
      <c r="E884" s="52"/>
      <c r="F884" s="52">
        <v>11295859.16</v>
      </c>
      <c r="G884" s="52">
        <v>2268342.3199999998</v>
      </c>
      <c r="H884" s="52">
        <v>2589361.3199999998</v>
      </c>
      <c r="I884" s="52">
        <v>2299509.66</v>
      </c>
      <c r="J884" s="52"/>
      <c r="K884" s="52"/>
      <c r="L884" s="52"/>
      <c r="M884" s="52"/>
      <c r="N884" s="52"/>
      <c r="O884" s="52">
        <v>14902104.359999999</v>
      </c>
      <c r="P884" s="52"/>
      <c r="Q884" s="52"/>
      <c r="R884" s="52"/>
      <c r="S884" s="52"/>
      <c r="T884" s="52"/>
      <c r="U884" s="52"/>
      <c r="V884" s="52">
        <f>145622.62+576434.72</f>
        <v>722057.34</v>
      </c>
      <c r="W884" s="52"/>
      <c r="X884" s="52"/>
      <c r="Y884" s="9" t="s">
        <v>884</v>
      </c>
      <c r="Z884" s="8"/>
      <c r="AA884" s="8"/>
      <c r="AB884" s="8"/>
      <c r="AC884" s="28"/>
    </row>
    <row r="885" spans="1:31" s="7" customFormat="1" ht="15.75" hidden="1" customHeight="1">
      <c r="A885" s="1475" t="s">
        <v>518</v>
      </c>
      <c r="B885" s="1475"/>
      <c r="C885" s="52">
        <f>SUM(C881:C884)</f>
        <v>112129054.08000001</v>
      </c>
      <c r="D885" s="52">
        <f t="shared" ref="D885:X885" si="124">SUM(D881:D884)</f>
        <v>61699226.520000003</v>
      </c>
      <c r="E885" s="52">
        <f t="shared" si="124"/>
        <v>0</v>
      </c>
      <c r="F885" s="52">
        <f t="shared" si="124"/>
        <v>40296409.629999995</v>
      </c>
      <c r="G885" s="52">
        <f t="shared" si="124"/>
        <v>7108778.0800000001</v>
      </c>
      <c r="H885" s="52">
        <f t="shared" si="124"/>
        <v>7065292.9100000001</v>
      </c>
      <c r="I885" s="52">
        <f t="shared" si="124"/>
        <v>7228745.9000000004</v>
      </c>
      <c r="J885" s="52">
        <f t="shared" si="124"/>
        <v>0</v>
      </c>
      <c r="K885" s="52">
        <f t="shared" si="124"/>
        <v>0</v>
      </c>
      <c r="L885" s="52">
        <f t="shared" si="124"/>
        <v>0</v>
      </c>
      <c r="M885" s="52">
        <f t="shared" si="124"/>
        <v>0</v>
      </c>
      <c r="N885" s="52">
        <f t="shared" si="124"/>
        <v>0</v>
      </c>
      <c r="O885" s="52">
        <f t="shared" si="124"/>
        <v>48298087.939999998</v>
      </c>
      <c r="P885" s="52">
        <f t="shared" si="124"/>
        <v>0</v>
      </c>
      <c r="Q885" s="52">
        <f t="shared" si="124"/>
        <v>0</v>
      </c>
      <c r="R885" s="52">
        <f t="shared" si="124"/>
        <v>0</v>
      </c>
      <c r="S885" s="52">
        <f t="shared" si="124"/>
        <v>0</v>
      </c>
      <c r="T885" s="52">
        <f t="shared" si="124"/>
        <v>0</v>
      </c>
      <c r="U885" s="52">
        <f t="shared" si="124"/>
        <v>0</v>
      </c>
      <c r="V885" s="52">
        <f t="shared" si="124"/>
        <v>2131739.62</v>
      </c>
      <c r="W885" s="52">
        <f t="shared" si="124"/>
        <v>0</v>
      </c>
      <c r="X885" s="52">
        <f t="shared" si="124"/>
        <v>0</v>
      </c>
      <c r="Y885" s="9"/>
      <c r="Z885" s="8"/>
      <c r="AA885" s="8"/>
      <c r="AB885" s="8"/>
      <c r="AC885" s="28"/>
    </row>
    <row r="886" spans="1:31" s="7" customFormat="1" ht="15.75" hidden="1" customHeight="1" thickBot="1">
      <c r="A886" s="1606" t="s">
        <v>242</v>
      </c>
      <c r="B886" s="1606"/>
      <c r="C886" s="1606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311"/>
      <c r="Y886" s="9"/>
      <c r="Z886" s="8"/>
      <c r="AA886" s="8"/>
      <c r="AB886" s="8"/>
      <c r="AC886" s="28"/>
      <c r="AE886" s="28"/>
    </row>
    <row r="887" spans="1:31" s="455" customFormat="1" ht="20.25" hidden="1" customHeight="1">
      <c r="A887" s="56">
        <f>A884+1</f>
        <v>706</v>
      </c>
      <c r="B887" s="944" t="s">
        <v>243</v>
      </c>
      <c r="C887" s="454" t="s">
        <v>237</v>
      </c>
      <c r="D887" s="453">
        <v>590000</v>
      </c>
      <c r="E887" s="843" t="s">
        <v>238</v>
      </c>
      <c r="F887" s="843" t="s">
        <v>239</v>
      </c>
      <c r="G887" s="843"/>
      <c r="H887" s="843" t="s">
        <v>240</v>
      </c>
      <c r="I887" s="843" t="s">
        <v>240</v>
      </c>
      <c r="J887" s="843" t="s">
        <v>240</v>
      </c>
      <c r="K887" s="843"/>
      <c r="L887" s="843"/>
      <c r="M887" s="843"/>
      <c r="N887" s="843"/>
      <c r="O887" s="843"/>
      <c r="P887" s="843"/>
      <c r="Q887" s="843"/>
      <c r="R887" s="843"/>
      <c r="S887" s="843"/>
      <c r="T887" s="843"/>
      <c r="U887" s="843"/>
      <c r="V887" s="843"/>
      <c r="W887" s="843"/>
      <c r="X887" s="843" t="s">
        <v>241</v>
      </c>
      <c r="Y887" s="9" t="s">
        <v>1430</v>
      </c>
    </row>
    <row r="888" spans="1:31" s="7" customFormat="1" ht="15.75" hidden="1" customHeight="1">
      <c r="A888" s="1475" t="s">
        <v>518</v>
      </c>
      <c r="B888" s="1475"/>
      <c r="C888" s="52">
        <f t="shared" ref="C888:H888" si="125">SUM(C887)</f>
        <v>0</v>
      </c>
      <c r="D888" s="52">
        <f t="shared" si="125"/>
        <v>590000</v>
      </c>
      <c r="E888" s="52">
        <f t="shared" si="125"/>
        <v>0</v>
      </c>
      <c r="F888" s="52">
        <f t="shared" si="125"/>
        <v>0</v>
      </c>
      <c r="G888" s="52">
        <f t="shared" si="125"/>
        <v>0</v>
      </c>
      <c r="H888" s="52">
        <f t="shared" si="125"/>
        <v>0</v>
      </c>
      <c r="I888" s="52">
        <f>SUM(I887)</f>
        <v>0</v>
      </c>
      <c r="J888" s="52">
        <f t="shared" ref="J888:X888" si="126">SUM(J887)</f>
        <v>0</v>
      </c>
      <c r="K888" s="52">
        <f t="shared" si="126"/>
        <v>0</v>
      </c>
      <c r="L888" s="52">
        <f t="shared" si="126"/>
        <v>0</v>
      </c>
      <c r="M888" s="52">
        <f t="shared" si="126"/>
        <v>0</v>
      </c>
      <c r="N888" s="52">
        <f t="shared" si="126"/>
        <v>0</v>
      </c>
      <c r="O888" s="52">
        <f t="shared" si="126"/>
        <v>0</v>
      </c>
      <c r="P888" s="52">
        <f t="shared" si="126"/>
        <v>0</v>
      </c>
      <c r="Q888" s="52">
        <f t="shared" si="126"/>
        <v>0</v>
      </c>
      <c r="R888" s="52">
        <f t="shared" si="126"/>
        <v>0</v>
      </c>
      <c r="S888" s="52">
        <f t="shared" si="126"/>
        <v>0</v>
      </c>
      <c r="T888" s="52">
        <f t="shared" si="126"/>
        <v>0</v>
      </c>
      <c r="U888" s="52">
        <f t="shared" si="126"/>
        <v>0</v>
      </c>
      <c r="V888" s="52">
        <f t="shared" si="126"/>
        <v>0</v>
      </c>
      <c r="W888" s="52">
        <f t="shared" si="126"/>
        <v>0</v>
      </c>
      <c r="X888" s="52">
        <f t="shared" si="126"/>
        <v>0</v>
      </c>
      <c r="Y888" s="9"/>
      <c r="Z888" s="8"/>
      <c r="AA888" s="8"/>
      <c r="AB888" s="8"/>
      <c r="AC888" s="28"/>
    </row>
    <row r="889" spans="1:31" s="17" customFormat="1" ht="15.75" hidden="1" customHeight="1">
      <c r="A889" s="1479" t="s">
        <v>559</v>
      </c>
      <c r="B889" s="1479"/>
      <c r="C889" s="61" t="e">
        <f t="shared" ref="C889:X889" si="127">C845+C848+C851+C855+C859+C885</f>
        <v>#REF!</v>
      </c>
      <c r="D889" s="61">
        <f t="shared" si="127"/>
        <v>137372494.07000002</v>
      </c>
      <c r="E889" s="61">
        <f t="shared" si="127"/>
        <v>4685674.9800000004</v>
      </c>
      <c r="F889" s="61">
        <f t="shared" si="127"/>
        <v>86301948.769999996</v>
      </c>
      <c r="G889" s="61">
        <f t="shared" si="127"/>
        <v>15373590.25</v>
      </c>
      <c r="H889" s="61">
        <f t="shared" si="127"/>
        <v>18964351</v>
      </c>
      <c r="I889" s="61">
        <f t="shared" si="127"/>
        <v>12046929.07</v>
      </c>
      <c r="J889" s="61">
        <f t="shared" si="127"/>
        <v>0</v>
      </c>
      <c r="K889" s="61">
        <f t="shared" si="127"/>
        <v>0</v>
      </c>
      <c r="L889" s="61">
        <f t="shared" si="127"/>
        <v>0</v>
      </c>
      <c r="M889" s="61">
        <f t="shared" si="127"/>
        <v>2673736.04</v>
      </c>
      <c r="N889" s="61">
        <f t="shared" si="127"/>
        <v>0</v>
      </c>
      <c r="O889" s="61">
        <f t="shared" si="127"/>
        <v>54743162.979999997</v>
      </c>
      <c r="P889" s="61">
        <f t="shared" si="127"/>
        <v>0</v>
      </c>
      <c r="Q889" s="61">
        <f t="shared" si="127"/>
        <v>46079960.519999996</v>
      </c>
      <c r="R889" s="61">
        <f t="shared" si="127"/>
        <v>0</v>
      </c>
      <c r="S889" s="61">
        <f t="shared" si="127"/>
        <v>0</v>
      </c>
      <c r="T889" s="61">
        <f t="shared" si="127"/>
        <v>3086.8</v>
      </c>
      <c r="U889" s="61">
        <f t="shared" si="127"/>
        <v>22376645.620000001</v>
      </c>
      <c r="V889" s="61">
        <f t="shared" si="127"/>
        <v>2692354.08</v>
      </c>
      <c r="W889" s="61">
        <f t="shared" si="127"/>
        <v>0</v>
      </c>
      <c r="X889" s="61">
        <f t="shared" si="127"/>
        <v>0</v>
      </c>
      <c r="Y889" s="9"/>
      <c r="Z889" s="8"/>
      <c r="AA889" s="14"/>
      <c r="AB889" s="8"/>
      <c r="AC889" s="29"/>
    </row>
    <row r="890" spans="1:31" s="17" customFormat="1" ht="16.5" hidden="1" customHeight="1">
      <c r="A890" s="1487" t="s">
        <v>560</v>
      </c>
      <c r="B890" s="1487"/>
      <c r="C890" s="1487"/>
      <c r="D890" s="1487"/>
      <c r="E890" s="1487"/>
      <c r="F890" s="1487"/>
      <c r="G890" s="1487"/>
      <c r="H890" s="1487"/>
      <c r="I890" s="1487"/>
      <c r="J890" s="1487"/>
      <c r="K890" s="1487"/>
      <c r="L890" s="1487"/>
      <c r="M890" s="1487"/>
      <c r="N890" s="1487"/>
      <c r="O890" s="1487"/>
      <c r="P890" s="1487"/>
      <c r="Q890" s="1487"/>
      <c r="R890" s="1487"/>
      <c r="S890" s="1487"/>
      <c r="T890" s="1487"/>
      <c r="U890" s="1487"/>
      <c r="V890" s="1487"/>
      <c r="W890" s="1487"/>
      <c r="X890" s="1487"/>
      <c r="Y890" s="9"/>
      <c r="Z890" s="8"/>
      <c r="AB890" s="8"/>
      <c r="AC890" s="28"/>
    </row>
    <row r="891" spans="1:31" s="22" customFormat="1" ht="18.75" hidden="1" customHeight="1">
      <c r="A891" s="1485" t="s">
        <v>561</v>
      </c>
      <c r="B891" s="1485"/>
      <c r="C891" s="1485"/>
      <c r="D891" s="1452"/>
      <c r="E891" s="1452"/>
      <c r="F891" s="1452"/>
      <c r="G891" s="1452"/>
      <c r="H891" s="1452"/>
      <c r="I891" s="1452"/>
      <c r="J891" s="1452"/>
      <c r="K891" s="1452"/>
      <c r="L891" s="1452"/>
      <c r="M891" s="1452"/>
      <c r="N891" s="1452"/>
      <c r="O891" s="1452"/>
      <c r="P891" s="1452"/>
      <c r="Q891" s="1452"/>
      <c r="R891" s="1452"/>
      <c r="S891" s="1452"/>
      <c r="T891" s="1452"/>
      <c r="U891" s="1452"/>
      <c r="V891" s="1452"/>
      <c r="W891" s="1452"/>
      <c r="X891" s="1452"/>
      <c r="Y891" s="24"/>
      <c r="Z891" s="23"/>
      <c r="AB891" s="8"/>
      <c r="AC891" s="27"/>
    </row>
    <row r="892" spans="1:31" s="7" customFormat="1" ht="18.75" hidden="1" customHeight="1">
      <c r="A892" s="55">
        <f>A887+1</f>
        <v>707</v>
      </c>
      <c r="B892" s="695" t="s">
        <v>791</v>
      </c>
      <c r="C892" s="52">
        <f t="shared" ref="C892:C898" si="128">D892+K892+M892+O892+Q892+S892+U892+V892+W892+X892</f>
        <v>13062858.42</v>
      </c>
      <c r="D892" s="52"/>
      <c r="E892" s="51"/>
      <c r="F892" s="51"/>
      <c r="G892" s="51"/>
      <c r="H892" s="51"/>
      <c r="I892" s="51"/>
      <c r="J892" s="51"/>
      <c r="K892" s="51"/>
      <c r="L892" s="68"/>
      <c r="M892" s="52"/>
      <c r="N892" s="51"/>
      <c r="O892" s="51"/>
      <c r="P892" s="68"/>
      <c r="Q892" s="68">
        <v>13062858.42</v>
      </c>
      <c r="R892" s="68"/>
      <c r="S892" s="68"/>
      <c r="T892" s="68"/>
      <c r="U892" s="68"/>
      <c r="V892" s="52"/>
      <c r="W892" s="52"/>
      <c r="X892" s="52"/>
      <c r="Y892" s="9"/>
      <c r="Z892" s="8"/>
      <c r="AB892" s="8"/>
      <c r="AC892" s="28"/>
    </row>
    <row r="893" spans="1:31" s="7" customFormat="1" ht="18.75" hidden="1" customHeight="1">
      <c r="A893" s="55">
        <f t="shared" ref="A893:A898" si="129">A892+1</f>
        <v>708</v>
      </c>
      <c r="B893" s="695" t="s">
        <v>792</v>
      </c>
      <c r="C893" s="52">
        <f t="shared" si="128"/>
        <v>13062858.42</v>
      </c>
      <c r="D893" s="52"/>
      <c r="E893" s="51"/>
      <c r="F893" s="51"/>
      <c r="G893" s="51"/>
      <c r="H893" s="51"/>
      <c r="I893" s="51"/>
      <c r="J893" s="51"/>
      <c r="K893" s="51"/>
      <c r="L893" s="68"/>
      <c r="M893" s="52"/>
      <c r="N893" s="51"/>
      <c r="O893" s="51"/>
      <c r="P893" s="68"/>
      <c r="Q893" s="68">
        <v>13062858.42</v>
      </c>
      <c r="R893" s="68"/>
      <c r="S893" s="68"/>
      <c r="T893" s="68"/>
      <c r="U893" s="68"/>
      <c r="V893" s="52"/>
      <c r="W893" s="52"/>
      <c r="X893" s="52"/>
      <c r="Y893" s="9"/>
      <c r="Z893" s="8"/>
      <c r="AB893" s="8"/>
      <c r="AC893" s="28"/>
    </row>
    <row r="894" spans="1:31" s="7" customFormat="1" ht="18.75" hidden="1" customHeight="1">
      <c r="A894" s="55">
        <f t="shared" si="129"/>
        <v>709</v>
      </c>
      <c r="B894" s="695" t="s">
        <v>793</v>
      </c>
      <c r="C894" s="52">
        <f t="shared" si="128"/>
        <v>13062858.42</v>
      </c>
      <c r="D894" s="52"/>
      <c r="E894" s="51"/>
      <c r="F894" s="51"/>
      <c r="G894" s="51"/>
      <c r="H894" s="51"/>
      <c r="I894" s="51"/>
      <c r="J894" s="51"/>
      <c r="K894" s="51"/>
      <c r="L894" s="68"/>
      <c r="M894" s="52"/>
      <c r="N894" s="51"/>
      <c r="O894" s="51"/>
      <c r="P894" s="68"/>
      <c r="Q894" s="68">
        <v>13062858.42</v>
      </c>
      <c r="R894" s="68"/>
      <c r="S894" s="68"/>
      <c r="T894" s="68"/>
      <c r="U894" s="68"/>
      <c r="V894" s="52"/>
      <c r="W894" s="52"/>
      <c r="X894" s="52"/>
      <c r="Y894" s="9"/>
      <c r="Z894" s="8"/>
      <c r="AB894" s="8"/>
      <c r="AC894" s="28"/>
    </row>
    <row r="895" spans="1:31" s="7" customFormat="1" ht="18.75" hidden="1" customHeight="1">
      <c r="A895" s="55">
        <f t="shared" si="129"/>
        <v>710</v>
      </c>
      <c r="B895" s="695" t="s">
        <v>794</v>
      </c>
      <c r="C895" s="52">
        <f t="shared" si="128"/>
        <v>15970208.5</v>
      </c>
      <c r="D895" s="52"/>
      <c r="E895" s="51"/>
      <c r="F895" s="51"/>
      <c r="G895" s="51"/>
      <c r="H895" s="51"/>
      <c r="I895" s="51"/>
      <c r="J895" s="51"/>
      <c r="K895" s="51"/>
      <c r="L895" s="68"/>
      <c r="M895" s="68">
        <v>3762690.78</v>
      </c>
      <c r="N895" s="51"/>
      <c r="O895" s="51"/>
      <c r="P895" s="68"/>
      <c r="Q895" s="68">
        <v>12207517.720000001</v>
      </c>
      <c r="R895" s="68"/>
      <c r="S895" s="68"/>
      <c r="T895" s="68"/>
      <c r="U895" s="52"/>
      <c r="V895" s="52"/>
      <c r="W895" s="52"/>
      <c r="X895" s="52"/>
      <c r="Y895" s="9"/>
      <c r="Z895" s="8"/>
      <c r="AB895" s="8"/>
      <c r="AC895" s="28"/>
    </row>
    <row r="896" spans="1:31" s="7" customFormat="1" ht="18.75" hidden="1" customHeight="1">
      <c r="A896" s="55">
        <f t="shared" si="129"/>
        <v>711</v>
      </c>
      <c r="B896" s="695" t="s">
        <v>795</v>
      </c>
      <c r="C896" s="52">
        <f t="shared" si="128"/>
        <v>15970208.5</v>
      </c>
      <c r="D896" s="52"/>
      <c r="E896" s="51"/>
      <c r="F896" s="51"/>
      <c r="G896" s="51"/>
      <c r="H896" s="51"/>
      <c r="I896" s="51"/>
      <c r="J896" s="51"/>
      <c r="K896" s="51"/>
      <c r="L896" s="68"/>
      <c r="M896" s="68">
        <v>3762690.78</v>
      </c>
      <c r="N896" s="51"/>
      <c r="O896" s="51"/>
      <c r="P896" s="68"/>
      <c r="Q896" s="68">
        <v>12207517.720000001</v>
      </c>
      <c r="R896" s="68"/>
      <c r="S896" s="68"/>
      <c r="T896" s="68"/>
      <c r="U896" s="52"/>
      <c r="V896" s="52"/>
      <c r="W896" s="52"/>
      <c r="X896" s="52"/>
      <c r="Y896" s="9"/>
      <c r="Z896" s="8"/>
      <c r="AB896" s="8"/>
      <c r="AC896" s="28"/>
    </row>
    <row r="897" spans="1:31" s="7" customFormat="1" ht="18.75" hidden="1" customHeight="1">
      <c r="A897" s="55">
        <f t="shared" si="129"/>
        <v>712</v>
      </c>
      <c r="B897" s="695" t="s">
        <v>796</v>
      </c>
      <c r="C897" s="52">
        <f t="shared" si="128"/>
        <v>13062858.42</v>
      </c>
      <c r="D897" s="52"/>
      <c r="E897" s="51"/>
      <c r="F897" s="51"/>
      <c r="G897" s="51"/>
      <c r="H897" s="51"/>
      <c r="I897" s="51"/>
      <c r="J897" s="51"/>
      <c r="K897" s="51"/>
      <c r="L897" s="68"/>
      <c r="M897" s="52"/>
      <c r="N897" s="51"/>
      <c r="O897" s="51"/>
      <c r="P897" s="68"/>
      <c r="Q897" s="68">
        <v>13062858.42</v>
      </c>
      <c r="R897" s="68"/>
      <c r="S897" s="68"/>
      <c r="T897" s="68"/>
      <c r="U897" s="52"/>
      <c r="V897" s="52"/>
      <c r="W897" s="52"/>
      <c r="X897" s="52"/>
      <c r="Y897" s="9"/>
      <c r="Z897" s="8"/>
      <c r="AB897" s="8"/>
      <c r="AC897" s="28"/>
    </row>
    <row r="898" spans="1:31" s="7" customFormat="1" ht="18.75" hidden="1" customHeight="1">
      <c r="A898" s="55">
        <f t="shared" si="129"/>
        <v>713</v>
      </c>
      <c r="B898" s="695" t="s">
        <v>797</v>
      </c>
      <c r="C898" s="52">
        <f t="shared" si="128"/>
        <v>15970208.5</v>
      </c>
      <c r="D898" s="52"/>
      <c r="E898" s="51"/>
      <c r="F898" s="51"/>
      <c r="G898" s="51"/>
      <c r="H898" s="51"/>
      <c r="I898" s="51"/>
      <c r="J898" s="51"/>
      <c r="K898" s="51"/>
      <c r="L898" s="68"/>
      <c r="M898" s="68">
        <v>3762690.78</v>
      </c>
      <c r="N898" s="51"/>
      <c r="O898" s="51"/>
      <c r="P898" s="68"/>
      <c r="Q898" s="68">
        <v>12207517.720000001</v>
      </c>
      <c r="R898" s="68"/>
      <c r="S898" s="68"/>
      <c r="T898" s="68"/>
      <c r="U898" s="52"/>
      <c r="V898" s="52"/>
      <c r="W898" s="52"/>
      <c r="X898" s="52"/>
      <c r="Y898" s="9"/>
      <c r="Z898" s="8"/>
      <c r="AB898" s="8"/>
      <c r="AC898" s="28"/>
    </row>
    <row r="899" spans="1:31" s="7" customFormat="1" ht="18.75" hidden="1" customHeight="1">
      <c r="A899" s="1475" t="s">
        <v>518</v>
      </c>
      <c r="B899" s="1475"/>
      <c r="C899" s="51">
        <f>SUM(C892:C898)</f>
        <v>100162059.17999999</v>
      </c>
      <c r="D899" s="51">
        <f t="shared" ref="D899:X899" si="130">SUM(D892:D898)</f>
        <v>0</v>
      </c>
      <c r="E899" s="51">
        <f t="shared" si="130"/>
        <v>0</v>
      </c>
      <c r="F899" s="51">
        <f t="shared" si="130"/>
        <v>0</v>
      </c>
      <c r="G899" s="51">
        <f t="shared" si="130"/>
        <v>0</v>
      </c>
      <c r="H899" s="51">
        <f t="shared" si="130"/>
        <v>0</v>
      </c>
      <c r="I899" s="51">
        <f t="shared" si="130"/>
        <v>0</v>
      </c>
      <c r="J899" s="51">
        <f t="shared" si="130"/>
        <v>0</v>
      </c>
      <c r="K899" s="51">
        <f t="shared" si="130"/>
        <v>0</v>
      </c>
      <c r="L899" s="51">
        <f t="shared" si="130"/>
        <v>0</v>
      </c>
      <c r="M899" s="51">
        <f t="shared" si="130"/>
        <v>11288072.34</v>
      </c>
      <c r="N899" s="51">
        <f t="shared" si="130"/>
        <v>0</v>
      </c>
      <c r="O899" s="51">
        <f t="shared" si="130"/>
        <v>0</v>
      </c>
      <c r="P899" s="51">
        <f t="shared" si="130"/>
        <v>0</v>
      </c>
      <c r="Q899" s="51">
        <f t="shared" si="130"/>
        <v>88873986.839999989</v>
      </c>
      <c r="R899" s="51">
        <f t="shared" si="130"/>
        <v>0</v>
      </c>
      <c r="S899" s="51">
        <f t="shared" si="130"/>
        <v>0</v>
      </c>
      <c r="T899" s="51">
        <f t="shared" si="130"/>
        <v>0</v>
      </c>
      <c r="U899" s="51">
        <f t="shared" si="130"/>
        <v>0</v>
      </c>
      <c r="V899" s="51">
        <f t="shared" si="130"/>
        <v>0</v>
      </c>
      <c r="W899" s="51">
        <f t="shared" si="130"/>
        <v>0</v>
      </c>
      <c r="X899" s="51">
        <f t="shared" si="130"/>
        <v>0</v>
      </c>
      <c r="Y899" s="9"/>
      <c r="Z899" s="8"/>
      <c r="AA899" s="8"/>
      <c r="AB899" s="8"/>
      <c r="AC899" s="28"/>
      <c r="AE899" s="28"/>
    </row>
    <row r="900" spans="1:31" s="22" customFormat="1" ht="18.75" hidden="1" customHeight="1">
      <c r="A900" s="1479" t="s">
        <v>562</v>
      </c>
      <c r="B900" s="1479"/>
      <c r="C900" s="1479"/>
      <c r="D900" s="1452"/>
      <c r="E900" s="1452"/>
      <c r="F900" s="1452"/>
      <c r="G900" s="1452"/>
      <c r="H900" s="1452"/>
      <c r="I900" s="1452"/>
      <c r="J900" s="1452"/>
      <c r="K900" s="1452"/>
      <c r="L900" s="1452"/>
      <c r="M900" s="1452"/>
      <c r="N900" s="1452"/>
      <c r="O900" s="1452"/>
      <c r="P900" s="1452"/>
      <c r="Q900" s="1452"/>
      <c r="R900" s="1452"/>
      <c r="S900" s="1452"/>
      <c r="T900" s="1452"/>
      <c r="U900" s="1452"/>
      <c r="V900" s="1452"/>
      <c r="W900" s="1452"/>
      <c r="X900" s="1452"/>
      <c r="Y900" s="24"/>
      <c r="Z900" s="23"/>
      <c r="AB900" s="8"/>
      <c r="AC900" s="27"/>
    </row>
    <row r="901" spans="1:31" s="7" customFormat="1" ht="18.75" hidden="1" customHeight="1">
      <c r="A901" s="55">
        <f>A898+1</f>
        <v>714</v>
      </c>
      <c r="B901" s="695" t="s">
        <v>798</v>
      </c>
      <c r="C901" s="52">
        <f t="shared" ref="C901:C906" si="131">D901+K901+M901+O901+Q901+S901+U901+V901+W901+X901</f>
        <v>636567.52</v>
      </c>
      <c r="D901" s="52">
        <f>SUM(E901:I901)</f>
        <v>636567.52</v>
      </c>
      <c r="E901" s="51">
        <v>636567.52</v>
      </c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2"/>
      <c r="R901" s="51"/>
      <c r="S901" s="51"/>
      <c r="T901" s="51"/>
      <c r="U901" s="51"/>
      <c r="V901" s="51"/>
      <c r="W901" s="51"/>
      <c r="X901" s="51"/>
      <c r="Y901" s="9"/>
      <c r="Z901" s="8"/>
      <c r="AA901" s="8"/>
      <c r="AB901" s="8"/>
      <c r="AC901" s="28"/>
    </row>
    <row r="902" spans="1:31" s="7" customFormat="1" ht="18.75" hidden="1" customHeight="1">
      <c r="A902" s="55">
        <f>A901+1</f>
        <v>715</v>
      </c>
      <c r="B902" s="695" t="s">
        <v>799</v>
      </c>
      <c r="C902" s="52">
        <f t="shared" si="131"/>
        <v>636567.52</v>
      </c>
      <c r="D902" s="52">
        <f t="shared" ref="D902:D910" si="132">SUM(E902:I902)</f>
        <v>636567.52</v>
      </c>
      <c r="E902" s="51">
        <v>636567.52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2"/>
      <c r="R902" s="51"/>
      <c r="S902" s="51"/>
      <c r="T902" s="51"/>
      <c r="U902" s="51"/>
      <c r="V902" s="51"/>
      <c r="W902" s="51"/>
      <c r="X902" s="51"/>
      <c r="Y902" s="9"/>
      <c r="Z902" s="8"/>
      <c r="AA902" s="8"/>
      <c r="AB902" s="8"/>
      <c r="AC902" s="28"/>
    </row>
    <row r="903" spans="1:31" s="7" customFormat="1" ht="18.75" hidden="1" customHeight="1">
      <c r="A903" s="55">
        <f t="shared" ref="A903:A910" si="133">A902+1</f>
        <v>716</v>
      </c>
      <c r="B903" s="695" t="s">
        <v>800</v>
      </c>
      <c r="C903" s="52">
        <f t="shared" si="131"/>
        <v>671784.62</v>
      </c>
      <c r="D903" s="52">
        <f t="shared" si="132"/>
        <v>671784.62</v>
      </c>
      <c r="E903" s="51">
        <v>671784.62</v>
      </c>
      <c r="F903" s="51"/>
      <c r="G903" s="51"/>
      <c r="H903" s="51"/>
      <c r="I903" s="51"/>
      <c r="J903" s="51"/>
      <c r="K903" s="51"/>
      <c r="L903" s="51"/>
      <c r="M903" s="51"/>
      <c r="N903" s="52"/>
      <c r="O903" s="52"/>
      <c r="P903" s="51"/>
      <c r="Q903" s="52"/>
      <c r="R903" s="52"/>
      <c r="S903" s="52"/>
      <c r="T903" s="52"/>
      <c r="U903" s="52"/>
      <c r="V903" s="51"/>
      <c r="W903" s="51"/>
      <c r="X903" s="51"/>
      <c r="Y903" s="9"/>
      <c r="Z903" s="8"/>
      <c r="AA903" s="8"/>
      <c r="AB903" s="8"/>
      <c r="AC903" s="28"/>
    </row>
    <row r="904" spans="1:31" s="7" customFormat="1" ht="18.75" hidden="1" customHeight="1">
      <c r="A904" s="55">
        <f t="shared" si="133"/>
        <v>717</v>
      </c>
      <c r="B904" s="695" t="s">
        <v>801</v>
      </c>
      <c r="C904" s="52">
        <f t="shared" si="131"/>
        <v>675987.78</v>
      </c>
      <c r="D904" s="52">
        <f t="shared" si="132"/>
        <v>675987.78</v>
      </c>
      <c r="E904" s="51">
        <v>675987.78</v>
      </c>
      <c r="F904" s="51"/>
      <c r="G904" s="51"/>
      <c r="H904" s="51"/>
      <c r="I904" s="51"/>
      <c r="J904" s="51"/>
      <c r="K904" s="51"/>
      <c r="L904" s="51"/>
      <c r="M904" s="51"/>
      <c r="N904" s="52"/>
      <c r="O904" s="52"/>
      <c r="P904" s="51"/>
      <c r="Q904" s="52"/>
      <c r="R904" s="52"/>
      <c r="S904" s="52"/>
      <c r="T904" s="52"/>
      <c r="U904" s="52"/>
      <c r="V904" s="51"/>
      <c r="W904" s="51"/>
      <c r="X904" s="51"/>
      <c r="Y904" s="9"/>
      <c r="Z904" s="8"/>
      <c r="AA904" s="8"/>
      <c r="AB904" s="8"/>
      <c r="AC904" s="28"/>
    </row>
    <row r="905" spans="1:31" s="7" customFormat="1" ht="18.75" hidden="1" customHeight="1">
      <c r="A905" s="55">
        <f t="shared" si="133"/>
        <v>718</v>
      </c>
      <c r="B905" s="695" t="s">
        <v>563</v>
      </c>
      <c r="C905" s="52">
        <f t="shared" si="131"/>
        <v>3662083.9800000004</v>
      </c>
      <c r="D905" s="52">
        <f t="shared" si="132"/>
        <v>557899.28</v>
      </c>
      <c r="E905" s="51">
        <v>557899.28</v>
      </c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>
        <v>3104184.7</v>
      </c>
      <c r="R905" s="51"/>
      <c r="S905" s="51"/>
      <c r="T905" s="51"/>
      <c r="U905" s="51"/>
      <c r="V905" s="51"/>
      <c r="W905" s="51"/>
      <c r="X905" s="51"/>
      <c r="Y905" s="9"/>
      <c r="Z905" s="8"/>
      <c r="AB905" s="8"/>
      <c r="AC905" s="28"/>
    </row>
    <row r="906" spans="1:31" s="7" customFormat="1" ht="18.75" hidden="1" customHeight="1">
      <c r="A906" s="55">
        <f t="shared" si="133"/>
        <v>719</v>
      </c>
      <c r="B906" s="695" t="s">
        <v>802</v>
      </c>
      <c r="C906" s="52">
        <f t="shared" si="131"/>
        <v>3956909.34</v>
      </c>
      <c r="D906" s="52">
        <f t="shared" si="132"/>
        <v>364775.76</v>
      </c>
      <c r="E906" s="51"/>
      <c r="F906" s="51"/>
      <c r="G906" s="51">
        <v>139509.04</v>
      </c>
      <c r="H906" s="51"/>
      <c r="I906" s="51">
        <v>225266.72</v>
      </c>
      <c r="J906" s="51"/>
      <c r="K906" s="51"/>
      <c r="L906" s="51"/>
      <c r="M906" s="51"/>
      <c r="N906" s="52"/>
      <c r="O906" s="52"/>
      <c r="P906" s="51"/>
      <c r="Q906" s="51">
        <v>3592133.58</v>
      </c>
      <c r="R906" s="52"/>
      <c r="S906" s="52"/>
      <c r="T906" s="52"/>
      <c r="U906" s="52"/>
      <c r="V906" s="51"/>
      <c r="W906" s="51"/>
      <c r="X906" s="51"/>
      <c r="Y906" s="9"/>
      <c r="Z906" s="8"/>
      <c r="AB906" s="8"/>
      <c r="AC906" s="28"/>
    </row>
    <row r="907" spans="1:31" s="7" customFormat="1" ht="18.75" hidden="1" customHeight="1">
      <c r="A907" s="55">
        <f t="shared" si="133"/>
        <v>720</v>
      </c>
      <c r="B907" s="695" t="s">
        <v>564</v>
      </c>
      <c r="C907" s="52">
        <f>D907+K907+M907+O907+Q907+S907+U907+V907+W907+X907</f>
        <v>3305086.7800000003</v>
      </c>
      <c r="D907" s="52">
        <f t="shared" si="132"/>
        <v>537664.64</v>
      </c>
      <c r="E907" s="51"/>
      <c r="F907" s="51"/>
      <c r="G907" s="51">
        <v>335562.5</v>
      </c>
      <c r="H907" s="51"/>
      <c r="I907" s="51">
        <v>202102.14</v>
      </c>
      <c r="J907" s="51"/>
      <c r="K907" s="51"/>
      <c r="L907" s="51"/>
      <c r="M907" s="51"/>
      <c r="N907" s="51"/>
      <c r="O907" s="51"/>
      <c r="P907" s="51"/>
      <c r="Q907" s="51">
        <v>2767422.14</v>
      </c>
      <c r="R907" s="51"/>
      <c r="S907" s="51"/>
      <c r="T907" s="51"/>
      <c r="U907" s="51"/>
      <c r="V907" s="51"/>
      <c r="W907" s="51"/>
      <c r="X907" s="51"/>
      <c r="Y907" s="9"/>
      <c r="Z907" s="8"/>
      <c r="AB907" s="8"/>
      <c r="AC907" s="28"/>
    </row>
    <row r="908" spans="1:31" s="7" customFormat="1" ht="18.75" hidden="1" customHeight="1">
      <c r="A908" s="55">
        <f t="shared" si="133"/>
        <v>721</v>
      </c>
      <c r="B908" s="695" t="s">
        <v>565</v>
      </c>
      <c r="C908" s="52">
        <f>D908+K908+M908+O908+Q908+S908+U908+V908+W908+X908</f>
        <v>1393059.6199999999</v>
      </c>
      <c r="D908" s="52">
        <f t="shared" si="132"/>
        <v>1393059.6199999999</v>
      </c>
      <c r="E908" s="51">
        <v>435365.72</v>
      </c>
      <c r="F908" s="51"/>
      <c r="G908" s="51">
        <v>266246.94</v>
      </c>
      <c r="H908" s="51"/>
      <c r="I908" s="51">
        <v>691446.96</v>
      </c>
      <c r="J908" s="51"/>
      <c r="K908" s="51"/>
      <c r="L908" s="51"/>
      <c r="M908" s="51"/>
      <c r="N908" s="51"/>
      <c r="O908" s="51"/>
      <c r="P908" s="51"/>
      <c r="Q908" s="52"/>
      <c r="R908" s="51"/>
      <c r="S908" s="51"/>
      <c r="T908" s="51"/>
      <c r="U908" s="51"/>
      <c r="V908" s="51"/>
      <c r="W908" s="51"/>
      <c r="X908" s="51"/>
      <c r="Y908" s="9"/>
      <c r="Z908" s="8"/>
      <c r="AA908" s="8"/>
      <c r="AB908" s="8"/>
      <c r="AC908" s="28"/>
    </row>
    <row r="909" spans="1:31" s="7" customFormat="1" ht="18.75" hidden="1" customHeight="1">
      <c r="A909" s="55">
        <f t="shared" si="133"/>
        <v>722</v>
      </c>
      <c r="B909" s="695" t="s">
        <v>803</v>
      </c>
      <c r="C909" s="52">
        <f>D909+K909+M909+O909+Q909+S909+U909+V909+W909+X909</f>
        <v>3992892.83</v>
      </c>
      <c r="D909" s="52">
        <f t="shared" si="132"/>
        <v>790300.28</v>
      </c>
      <c r="E909" s="51"/>
      <c r="F909" s="51"/>
      <c r="G909" s="51">
        <v>340060.66</v>
      </c>
      <c r="H909" s="51"/>
      <c r="I909" s="51">
        <v>450239.62</v>
      </c>
      <c r="J909" s="51"/>
      <c r="K909" s="51"/>
      <c r="L909" s="51"/>
      <c r="M909" s="51"/>
      <c r="N909" s="52"/>
      <c r="O909" s="52"/>
      <c r="P909" s="51"/>
      <c r="Q909" s="51">
        <v>3202592.55</v>
      </c>
      <c r="R909" s="52"/>
      <c r="S909" s="52"/>
      <c r="T909" s="52"/>
      <c r="U909" s="52"/>
      <c r="V909" s="51"/>
      <c r="W909" s="51"/>
      <c r="X909" s="51"/>
      <c r="Y909" s="9"/>
      <c r="Z909" s="8"/>
      <c r="AB909" s="8"/>
      <c r="AC909" s="28"/>
    </row>
    <row r="910" spans="1:31" s="7" customFormat="1" ht="18.75" hidden="1" customHeight="1">
      <c r="A910" s="55">
        <f t="shared" si="133"/>
        <v>723</v>
      </c>
      <c r="B910" s="695" t="s">
        <v>804</v>
      </c>
      <c r="C910" s="52">
        <f>D910+K910+M910+O910+Q910+S910+U910+V910+W910+X910</f>
        <v>3820910.8</v>
      </c>
      <c r="D910" s="52">
        <f t="shared" si="132"/>
        <v>562051.69999999995</v>
      </c>
      <c r="E910" s="51"/>
      <c r="F910" s="51"/>
      <c r="G910" s="51">
        <v>322200.18</v>
      </c>
      <c r="H910" s="51"/>
      <c r="I910" s="51">
        <v>239851.51999999999</v>
      </c>
      <c r="J910" s="51"/>
      <c r="K910" s="51"/>
      <c r="L910" s="51"/>
      <c r="M910" s="51"/>
      <c r="N910" s="52"/>
      <c r="O910" s="52"/>
      <c r="P910" s="51"/>
      <c r="Q910" s="51">
        <v>3258859.1</v>
      </c>
      <c r="R910" s="52"/>
      <c r="S910" s="52"/>
      <c r="T910" s="52"/>
      <c r="U910" s="52"/>
      <c r="V910" s="51"/>
      <c r="W910" s="51"/>
      <c r="X910" s="51"/>
      <c r="Y910" s="9"/>
      <c r="Z910" s="8"/>
      <c r="AB910" s="8"/>
      <c r="AC910" s="28"/>
    </row>
    <row r="911" spans="1:31" s="7" customFormat="1" ht="18.75" hidden="1" customHeight="1">
      <c r="A911" s="1475" t="s">
        <v>518</v>
      </c>
      <c r="B911" s="1475"/>
      <c r="C911" s="51">
        <f>SUM(C901:C910)</f>
        <v>22751850.790000003</v>
      </c>
      <c r="D911" s="51">
        <f t="shared" ref="D911:X911" si="134">SUM(D901:D910)</f>
        <v>6826658.7200000007</v>
      </c>
      <c r="E911" s="51">
        <f t="shared" si="134"/>
        <v>3614172.4400000004</v>
      </c>
      <c r="F911" s="51">
        <f t="shared" si="134"/>
        <v>0</v>
      </c>
      <c r="G911" s="51">
        <f t="shared" si="134"/>
        <v>1403579.3199999998</v>
      </c>
      <c r="H911" s="51">
        <f t="shared" si="134"/>
        <v>0</v>
      </c>
      <c r="I911" s="51">
        <f t="shared" si="134"/>
        <v>1808906.96</v>
      </c>
      <c r="J911" s="51">
        <f t="shared" si="134"/>
        <v>0</v>
      </c>
      <c r="K911" s="51">
        <f t="shared" si="134"/>
        <v>0</v>
      </c>
      <c r="L911" s="51">
        <f t="shared" si="134"/>
        <v>0</v>
      </c>
      <c r="M911" s="51">
        <f t="shared" si="134"/>
        <v>0</v>
      </c>
      <c r="N911" s="51">
        <f t="shared" si="134"/>
        <v>0</v>
      </c>
      <c r="O911" s="51">
        <f t="shared" si="134"/>
        <v>0</v>
      </c>
      <c r="P911" s="51">
        <f t="shared" si="134"/>
        <v>0</v>
      </c>
      <c r="Q911" s="51">
        <f t="shared" si="134"/>
        <v>15925192.069999998</v>
      </c>
      <c r="R911" s="51">
        <f t="shared" si="134"/>
        <v>0</v>
      </c>
      <c r="S911" s="51">
        <f t="shared" si="134"/>
        <v>0</v>
      </c>
      <c r="T911" s="51">
        <f t="shared" si="134"/>
        <v>0</v>
      </c>
      <c r="U911" s="51">
        <f t="shared" si="134"/>
        <v>0</v>
      </c>
      <c r="V911" s="51">
        <f t="shared" si="134"/>
        <v>0</v>
      </c>
      <c r="W911" s="51">
        <f t="shared" si="134"/>
        <v>0</v>
      </c>
      <c r="X911" s="51">
        <f t="shared" si="134"/>
        <v>0</v>
      </c>
      <c r="Y911" s="9"/>
      <c r="Z911" s="8"/>
      <c r="AA911" s="8"/>
      <c r="AB911" s="8"/>
      <c r="AC911" s="28"/>
      <c r="AE911" s="28"/>
    </row>
    <row r="912" spans="1:31" s="22" customFormat="1" ht="18.75" hidden="1" customHeight="1">
      <c r="A912" s="1479" t="s">
        <v>566</v>
      </c>
      <c r="B912" s="1479"/>
      <c r="C912" s="1479"/>
      <c r="D912" s="1452"/>
      <c r="E912" s="1452"/>
      <c r="F912" s="1452"/>
      <c r="G912" s="1452"/>
      <c r="H912" s="1452"/>
      <c r="I912" s="1452"/>
      <c r="J912" s="1452"/>
      <c r="K912" s="1452"/>
      <c r="L912" s="1452"/>
      <c r="M912" s="1452"/>
      <c r="N912" s="1452"/>
      <c r="O912" s="1452"/>
      <c r="P912" s="1452"/>
      <c r="Q912" s="1452"/>
      <c r="R912" s="1452"/>
      <c r="S912" s="1452"/>
      <c r="T912" s="1452"/>
      <c r="U912" s="1452"/>
      <c r="V912" s="1452"/>
      <c r="W912" s="1452"/>
      <c r="X912" s="1452"/>
      <c r="Y912" s="24"/>
      <c r="Z912" s="23"/>
      <c r="AB912" s="8"/>
      <c r="AC912" s="27"/>
    </row>
    <row r="913" spans="1:31" s="7" customFormat="1" ht="18.75" hidden="1" customHeight="1">
      <c r="A913" s="55">
        <f>A910+1</f>
        <v>724</v>
      </c>
      <c r="B913" s="695" t="s">
        <v>805</v>
      </c>
      <c r="C913" s="52">
        <f>D913+K913+M913+O913+Q913+S913+U913+V913+W913+X913</f>
        <v>10796463.1</v>
      </c>
      <c r="D913" s="52">
        <f>SUM(E913:I913)</f>
        <v>10796463.1</v>
      </c>
      <c r="E913" s="52"/>
      <c r="F913" s="52">
        <v>9480040.9399999995</v>
      </c>
      <c r="G913" s="52">
        <v>1316422.1599999999</v>
      </c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1"/>
      <c r="W913" s="52"/>
      <c r="X913" s="52"/>
      <c r="Y913" s="9"/>
      <c r="Z913" s="8"/>
      <c r="AA913" s="8"/>
      <c r="AB913" s="8"/>
      <c r="AC913" s="28"/>
    </row>
    <row r="914" spans="1:31" s="470" customFormat="1" hidden="1">
      <c r="A914" s="55">
        <f t="shared" ref="A914:A924" si="135">A913+1</f>
        <v>725</v>
      </c>
      <c r="B914" s="928" t="s">
        <v>244</v>
      </c>
      <c r="C914" s="458">
        <f>M914</f>
        <v>4500000</v>
      </c>
      <c r="D914" s="459" t="s">
        <v>1054</v>
      </c>
      <c r="E914" s="844" t="s">
        <v>1054</v>
      </c>
      <c r="F914" s="844" t="s">
        <v>1054</v>
      </c>
      <c r="G914" s="844" t="s">
        <v>1054</v>
      </c>
      <c r="H914" s="844" t="s">
        <v>1054</v>
      </c>
      <c r="I914" s="844" t="s">
        <v>1054</v>
      </c>
      <c r="J914" s="844" t="s">
        <v>1054</v>
      </c>
      <c r="K914" s="844" t="s">
        <v>1054</v>
      </c>
      <c r="L914" s="461">
        <v>2834</v>
      </c>
      <c r="M914" s="461">
        <v>4500000</v>
      </c>
      <c r="N914" s="844" t="s">
        <v>1054</v>
      </c>
      <c r="O914" s="844" t="s">
        <v>1054</v>
      </c>
      <c r="P914" s="844" t="s">
        <v>1054</v>
      </c>
      <c r="Q914" s="844" t="s">
        <v>1054</v>
      </c>
      <c r="R914" s="844" t="s">
        <v>1054</v>
      </c>
      <c r="S914" s="844" t="s">
        <v>1054</v>
      </c>
      <c r="T914" s="844" t="s">
        <v>1054</v>
      </c>
      <c r="U914" s="844" t="s">
        <v>1054</v>
      </c>
      <c r="V914" s="844" t="s">
        <v>1054</v>
      </c>
      <c r="W914" s="844" t="s">
        <v>1054</v>
      </c>
      <c r="X914" s="845"/>
    </row>
    <row r="915" spans="1:31" s="470" customFormat="1" hidden="1">
      <c r="A915" s="55">
        <f t="shared" si="135"/>
        <v>726</v>
      </c>
      <c r="B915" s="928" t="s">
        <v>245</v>
      </c>
      <c r="C915" s="458">
        <f>M915</f>
        <v>1200000</v>
      </c>
      <c r="D915" s="459" t="s">
        <v>1054</v>
      </c>
      <c r="E915" s="844" t="s">
        <v>1054</v>
      </c>
      <c r="F915" s="844" t="s">
        <v>1054</v>
      </c>
      <c r="G915" s="844" t="s">
        <v>1054</v>
      </c>
      <c r="H915" s="844" t="s">
        <v>1054</v>
      </c>
      <c r="I915" s="844" t="s">
        <v>1054</v>
      </c>
      <c r="J915" s="844" t="s">
        <v>1054</v>
      </c>
      <c r="K915" s="844" t="s">
        <v>1054</v>
      </c>
      <c r="L915" s="461">
        <v>249</v>
      </c>
      <c r="M915" s="461">
        <v>1200000</v>
      </c>
      <c r="N915" s="844" t="s">
        <v>1054</v>
      </c>
      <c r="O915" s="844" t="s">
        <v>1054</v>
      </c>
      <c r="P915" s="844" t="s">
        <v>1054</v>
      </c>
      <c r="Q915" s="844" t="s">
        <v>1054</v>
      </c>
      <c r="R915" s="844" t="s">
        <v>1054</v>
      </c>
      <c r="S915" s="844" t="s">
        <v>1054</v>
      </c>
      <c r="T915" s="844" t="s">
        <v>1054</v>
      </c>
      <c r="U915" s="844" t="s">
        <v>1054</v>
      </c>
      <c r="V915" s="844" t="s">
        <v>1054</v>
      </c>
      <c r="W915" s="844" t="s">
        <v>1054</v>
      </c>
      <c r="X915" s="845"/>
    </row>
    <row r="916" spans="1:31" s="7" customFormat="1" ht="18.75" hidden="1" customHeight="1">
      <c r="A916" s="55">
        <f t="shared" si="135"/>
        <v>727</v>
      </c>
      <c r="B916" s="695" t="s">
        <v>806</v>
      </c>
      <c r="C916" s="52">
        <f>D916+K916+M916+O916+Q916+S916+U916+V916+W916+X916</f>
        <v>3562185.1799999997</v>
      </c>
      <c r="D916" s="52">
        <f>SUM(E916:I916)</f>
        <v>3562185.1799999997</v>
      </c>
      <c r="E916" s="52"/>
      <c r="F916" s="52"/>
      <c r="G916" s="52">
        <v>1276237.26</v>
      </c>
      <c r="H916" s="52">
        <v>2285947.92</v>
      </c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1"/>
      <c r="W916" s="52"/>
      <c r="X916" s="52"/>
      <c r="Y916" s="9"/>
      <c r="Z916" s="8"/>
      <c r="AB916" s="8"/>
      <c r="AC916" s="28"/>
    </row>
    <row r="917" spans="1:31" s="7" customFormat="1" ht="18.75" hidden="1" customHeight="1">
      <c r="A917" s="55">
        <f t="shared" si="135"/>
        <v>728</v>
      </c>
      <c r="B917" s="695" t="s">
        <v>807</v>
      </c>
      <c r="C917" s="52">
        <f>D917+K917+M917+O917+Q917+S917+U917+V917+W917+X917</f>
        <v>24839672.600000001</v>
      </c>
      <c r="D917" s="52">
        <f>SUM(E917:I917)</f>
        <v>13513265.6</v>
      </c>
      <c r="E917" s="52"/>
      <c r="F917" s="52">
        <v>8020671.2199999997</v>
      </c>
      <c r="G917" s="52">
        <v>1845422.06</v>
      </c>
      <c r="H917" s="52">
        <v>3647172.32</v>
      </c>
      <c r="I917" s="52"/>
      <c r="J917" s="52"/>
      <c r="K917" s="52"/>
      <c r="L917" s="52"/>
      <c r="M917" s="52"/>
      <c r="N917" s="52"/>
      <c r="O917" s="52"/>
      <c r="P917" s="52"/>
      <c r="Q917" s="52">
        <v>11326407</v>
      </c>
      <c r="R917" s="52"/>
      <c r="S917" s="52"/>
      <c r="T917" s="52"/>
      <c r="U917" s="52"/>
      <c r="V917" s="51"/>
      <c r="W917" s="52"/>
      <c r="X917" s="52"/>
      <c r="Y917" s="9"/>
      <c r="Z917" s="8"/>
      <c r="AB917" s="8"/>
      <c r="AC917" s="28"/>
    </row>
    <row r="918" spans="1:31" s="474" customFormat="1" ht="16.5" hidden="1" customHeight="1">
      <c r="A918" s="55">
        <f t="shared" si="135"/>
        <v>729</v>
      </c>
      <c r="B918" s="936" t="s">
        <v>246</v>
      </c>
      <c r="C918" s="458">
        <f>M918</f>
        <v>2712000</v>
      </c>
      <c r="D918" s="459" t="s">
        <v>1054</v>
      </c>
      <c r="E918" s="844" t="s">
        <v>1054</v>
      </c>
      <c r="F918" s="844" t="s">
        <v>1054</v>
      </c>
      <c r="G918" s="844" t="s">
        <v>1054</v>
      </c>
      <c r="H918" s="844" t="s">
        <v>1054</v>
      </c>
      <c r="I918" s="844" t="s">
        <v>1054</v>
      </c>
      <c r="J918" s="844" t="s">
        <v>1054</v>
      </c>
      <c r="K918" s="844" t="s">
        <v>1054</v>
      </c>
      <c r="L918" s="475">
        <v>1356</v>
      </c>
      <c r="M918" s="846">
        <v>2712000</v>
      </c>
      <c r="N918" s="844" t="s">
        <v>1054</v>
      </c>
      <c r="O918" s="844" t="s">
        <v>1054</v>
      </c>
      <c r="P918" s="844" t="s">
        <v>1054</v>
      </c>
      <c r="Q918" s="844" t="s">
        <v>1054</v>
      </c>
      <c r="R918" s="844" t="s">
        <v>1054</v>
      </c>
      <c r="S918" s="844" t="s">
        <v>1054</v>
      </c>
      <c r="T918" s="844" t="s">
        <v>1054</v>
      </c>
      <c r="U918" s="844" t="s">
        <v>1054</v>
      </c>
      <c r="V918" s="844" t="s">
        <v>1054</v>
      </c>
      <c r="W918" s="844" t="s">
        <v>1054</v>
      </c>
      <c r="X918" s="847"/>
    </row>
    <row r="919" spans="1:31" s="22" customFormat="1" ht="18.75" hidden="1" customHeight="1">
      <c r="A919" s="55">
        <f t="shared" si="135"/>
        <v>730</v>
      </c>
      <c r="B919" s="710" t="s">
        <v>873</v>
      </c>
      <c r="C919" s="52">
        <f>D919+K919+M919+O919+Q919+S919+U919+V919+W919+X919</f>
        <v>1443483.38</v>
      </c>
      <c r="D919" s="52">
        <f>SUM(E919:I919)</f>
        <v>0</v>
      </c>
      <c r="E919" s="60"/>
      <c r="F919" s="60"/>
      <c r="G919" s="60"/>
      <c r="H919" s="60"/>
      <c r="I919" s="60"/>
      <c r="J919" s="60"/>
      <c r="K919" s="60"/>
      <c r="L919" s="60"/>
      <c r="M919" s="51">
        <v>1443483.38</v>
      </c>
      <c r="N919" s="60"/>
      <c r="O919" s="60"/>
      <c r="P919" s="60"/>
      <c r="Q919" s="60"/>
      <c r="R919" s="60"/>
      <c r="S919" s="60"/>
      <c r="T919" s="60"/>
      <c r="U919" s="60"/>
      <c r="V919" s="60"/>
      <c r="W919" s="51"/>
      <c r="X919" s="60"/>
      <c r="Y919" s="20"/>
      <c r="Z919" s="23"/>
      <c r="AB919" s="8"/>
      <c r="AC919" s="27"/>
    </row>
    <row r="920" spans="1:31" customFormat="1" hidden="1">
      <c r="A920" s="55">
        <f t="shared" si="135"/>
        <v>731</v>
      </c>
      <c r="B920" s="928" t="s">
        <v>247</v>
      </c>
      <c r="C920" s="458">
        <f t="shared" ref="C920:C926" si="136">M920</f>
        <v>1300000</v>
      </c>
      <c r="D920" s="459" t="s">
        <v>1054</v>
      </c>
      <c r="E920" s="844" t="s">
        <v>1054</v>
      </c>
      <c r="F920" s="844" t="s">
        <v>1054</v>
      </c>
      <c r="G920" s="844" t="s">
        <v>1054</v>
      </c>
      <c r="H920" s="844" t="s">
        <v>1054</v>
      </c>
      <c r="I920" s="844" t="s">
        <v>1054</v>
      </c>
      <c r="J920" s="844" t="s">
        <v>1054</v>
      </c>
      <c r="K920" s="844" t="s">
        <v>1054</v>
      </c>
      <c r="L920" s="848">
        <v>661</v>
      </c>
      <c r="M920" s="848">
        <v>1300000</v>
      </c>
      <c r="N920" s="844" t="s">
        <v>1054</v>
      </c>
      <c r="O920" s="844" t="s">
        <v>1054</v>
      </c>
      <c r="P920" s="844" t="s">
        <v>1054</v>
      </c>
      <c r="Q920" s="844" t="s">
        <v>1054</v>
      </c>
      <c r="R920" s="844" t="s">
        <v>1054</v>
      </c>
      <c r="S920" s="844" t="s">
        <v>1054</v>
      </c>
      <c r="T920" s="844" t="s">
        <v>1054</v>
      </c>
      <c r="U920" s="844" t="s">
        <v>1054</v>
      </c>
      <c r="V920" s="844" t="s">
        <v>1054</v>
      </c>
      <c r="W920" s="844" t="s">
        <v>1054</v>
      </c>
      <c r="X920" s="463"/>
    </row>
    <row r="921" spans="1:31" customFormat="1" hidden="1">
      <c r="A921" s="55">
        <f t="shared" si="135"/>
        <v>732</v>
      </c>
      <c r="B921" s="928" t="s">
        <v>248</v>
      </c>
      <c r="C921" s="458">
        <f t="shared" si="136"/>
        <v>1400000</v>
      </c>
      <c r="D921" s="459" t="s">
        <v>1054</v>
      </c>
      <c r="E921" s="844" t="s">
        <v>1054</v>
      </c>
      <c r="F921" s="844" t="s">
        <v>1054</v>
      </c>
      <c r="G921" s="844" t="s">
        <v>1054</v>
      </c>
      <c r="H921" s="844" t="s">
        <v>1054</v>
      </c>
      <c r="I921" s="844" t="s">
        <v>1054</v>
      </c>
      <c r="J921" s="844" t="s">
        <v>1054</v>
      </c>
      <c r="K921" s="844" t="s">
        <v>1054</v>
      </c>
      <c r="L921" s="848">
        <v>717</v>
      </c>
      <c r="M921" s="848">
        <v>1400000</v>
      </c>
      <c r="N921" s="844" t="s">
        <v>1054</v>
      </c>
      <c r="O921" s="844" t="s">
        <v>1054</v>
      </c>
      <c r="P921" s="844" t="s">
        <v>1054</v>
      </c>
      <c r="Q921" s="844" t="s">
        <v>1054</v>
      </c>
      <c r="R921" s="844" t="s">
        <v>1054</v>
      </c>
      <c r="S921" s="844" t="s">
        <v>1054</v>
      </c>
      <c r="T921" s="844" t="s">
        <v>1054</v>
      </c>
      <c r="U921" s="844" t="s">
        <v>1054</v>
      </c>
      <c r="V921" s="844" t="s">
        <v>1054</v>
      </c>
      <c r="W921" s="844" t="s">
        <v>1054</v>
      </c>
      <c r="X921" s="463"/>
    </row>
    <row r="922" spans="1:31" s="463" customFormat="1" hidden="1">
      <c r="A922" s="55">
        <f t="shared" si="135"/>
        <v>733</v>
      </c>
      <c r="B922" s="928" t="s">
        <v>249</v>
      </c>
      <c r="C922" s="458">
        <f t="shared" si="136"/>
        <v>3500000</v>
      </c>
      <c r="D922" s="459" t="s">
        <v>1054</v>
      </c>
      <c r="E922" s="844" t="s">
        <v>1054</v>
      </c>
      <c r="F922" s="844" t="s">
        <v>1054</v>
      </c>
      <c r="G922" s="844" t="s">
        <v>1054</v>
      </c>
      <c r="H922" s="844" t="s">
        <v>1054</v>
      </c>
      <c r="I922" s="844" t="s">
        <v>1054</v>
      </c>
      <c r="J922" s="844" t="s">
        <v>1054</v>
      </c>
      <c r="K922" s="844" t="s">
        <v>1054</v>
      </c>
      <c r="L922" s="460">
        <v>752</v>
      </c>
      <c r="M922" s="461">
        <v>3500000</v>
      </c>
      <c r="N922" s="844" t="s">
        <v>1054</v>
      </c>
      <c r="O922" s="844" t="s">
        <v>1054</v>
      </c>
      <c r="P922" s="844" t="s">
        <v>1054</v>
      </c>
      <c r="Q922" s="844" t="s">
        <v>1054</v>
      </c>
      <c r="R922" s="844" t="s">
        <v>1054</v>
      </c>
      <c r="S922" s="844" t="s">
        <v>1054</v>
      </c>
      <c r="T922" s="844" t="s">
        <v>1054</v>
      </c>
      <c r="U922" s="844" t="s">
        <v>1054</v>
      </c>
      <c r="V922" s="844" t="s">
        <v>1054</v>
      </c>
      <c r="W922" s="844" t="s">
        <v>1054</v>
      </c>
      <c r="X922" s="462"/>
    </row>
    <row r="923" spans="1:31" s="467" customFormat="1" ht="16.5" hidden="1" customHeight="1">
      <c r="A923" s="55">
        <f t="shared" si="135"/>
        <v>734</v>
      </c>
      <c r="B923" s="928" t="s">
        <v>250</v>
      </c>
      <c r="C923" s="458">
        <f t="shared" si="136"/>
        <v>2500000</v>
      </c>
      <c r="D923" s="459" t="s">
        <v>1054</v>
      </c>
      <c r="E923" s="844" t="s">
        <v>1054</v>
      </c>
      <c r="F923" s="844" t="s">
        <v>1054</v>
      </c>
      <c r="G923" s="844" t="s">
        <v>1054</v>
      </c>
      <c r="H923" s="844" t="s">
        <v>1054</v>
      </c>
      <c r="I923" s="844" t="s">
        <v>1054</v>
      </c>
      <c r="J923" s="844" t="s">
        <v>1054</v>
      </c>
      <c r="K923" s="844" t="s">
        <v>1054</v>
      </c>
      <c r="L923" s="464">
        <v>540</v>
      </c>
      <c r="M923" s="465">
        <v>2500000</v>
      </c>
      <c r="N923" s="844" t="s">
        <v>1054</v>
      </c>
      <c r="O923" s="844" t="s">
        <v>1054</v>
      </c>
      <c r="P923" s="844" t="s">
        <v>1054</v>
      </c>
      <c r="Q923" s="844" t="s">
        <v>1054</v>
      </c>
      <c r="R923" s="844" t="s">
        <v>1054</v>
      </c>
      <c r="S923" s="844" t="s">
        <v>1054</v>
      </c>
      <c r="T923" s="844" t="s">
        <v>1054</v>
      </c>
      <c r="U923" s="844" t="s">
        <v>1054</v>
      </c>
      <c r="V923" s="844" t="s">
        <v>1054</v>
      </c>
      <c r="W923" s="844" t="s">
        <v>1054</v>
      </c>
      <c r="X923" s="466"/>
    </row>
    <row r="924" spans="1:31" s="470" customFormat="1" hidden="1">
      <c r="A924" s="55">
        <f t="shared" si="135"/>
        <v>735</v>
      </c>
      <c r="B924" s="928" t="s">
        <v>251</v>
      </c>
      <c r="C924" s="458">
        <f t="shared" si="136"/>
        <v>3800000</v>
      </c>
      <c r="D924" s="459" t="s">
        <v>1054</v>
      </c>
      <c r="E924" s="844" t="s">
        <v>1054</v>
      </c>
      <c r="F924" s="844" t="s">
        <v>1054</v>
      </c>
      <c r="G924" s="844" t="s">
        <v>1054</v>
      </c>
      <c r="H924" s="844" t="s">
        <v>1054</v>
      </c>
      <c r="I924" s="844" t="s">
        <v>1054</v>
      </c>
      <c r="J924" s="844" t="s">
        <v>1054</v>
      </c>
      <c r="K924" s="844" t="s">
        <v>1054</v>
      </c>
      <c r="L924" s="461">
        <v>817</v>
      </c>
      <c r="M924" s="461">
        <v>3800000</v>
      </c>
      <c r="N924" s="844" t="s">
        <v>1054</v>
      </c>
      <c r="O924" s="844" t="s">
        <v>1054</v>
      </c>
      <c r="P924" s="844" t="s">
        <v>1054</v>
      </c>
      <c r="Q924" s="844" t="s">
        <v>1054</v>
      </c>
      <c r="R924" s="844" t="s">
        <v>1054</v>
      </c>
      <c r="S924" s="844" t="s">
        <v>1054</v>
      </c>
      <c r="T924" s="844" t="s">
        <v>1054</v>
      </c>
      <c r="U924" s="844" t="s">
        <v>1054</v>
      </c>
      <c r="V924" s="844" t="s">
        <v>1054</v>
      </c>
      <c r="W924" s="844" t="s">
        <v>1054</v>
      </c>
      <c r="X924" s="845"/>
    </row>
    <row r="925" spans="1:31" s="470" customFormat="1" hidden="1">
      <c r="A925" s="457">
        <f>A924+1</f>
        <v>736</v>
      </c>
      <c r="B925" s="928" t="s">
        <v>253</v>
      </c>
      <c r="C925" s="458">
        <f t="shared" si="136"/>
        <v>2500000</v>
      </c>
      <c r="D925" s="459" t="s">
        <v>1054</v>
      </c>
      <c r="E925" s="844" t="s">
        <v>1054</v>
      </c>
      <c r="F925" s="844" t="s">
        <v>1054</v>
      </c>
      <c r="G925" s="844" t="s">
        <v>1054</v>
      </c>
      <c r="H925" s="844" t="s">
        <v>1054</v>
      </c>
      <c r="I925" s="844" t="s">
        <v>1054</v>
      </c>
      <c r="J925" s="844" t="s">
        <v>1054</v>
      </c>
      <c r="K925" s="844" t="s">
        <v>1054</v>
      </c>
      <c r="L925" s="461">
        <v>544</v>
      </c>
      <c r="M925" s="461">
        <v>2500000</v>
      </c>
      <c r="N925" s="844" t="s">
        <v>1054</v>
      </c>
      <c r="O925" s="844" t="s">
        <v>1054</v>
      </c>
      <c r="P925" s="844" t="s">
        <v>1054</v>
      </c>
      <c r="Q925" s="844" t="s">
        <v>1054</v>
      </c>
      <c r="R925" s="844" t="s">
        <v>1054</v>
      </c>
      <c r="S925" s="844" t="s">
        <v>1054</v>
      </c>
      <c r="T925" s="844" t="s">
        <v>1054</v>
      </c>
      <c r="U925" s="844" t="s">
        <v>1054</v>
      </c>
      <c r="V925" s="844" t="s">
        <v>1054</v>
      </c>
      <c r="W925" s="844" t="s">
        <v>1054</v>
      </c>
      <c r="X925" s="845"/>
    </row>
    <row r="926" spans="1:31" s="476" customFormat="1" ht="15.75" hidden="1" customHeight="1">
      <c r="A926" s="457">
        <f>A918+1</f>
        <v>730</v>
      </c>
      <c r="B926" s="928" t="s">
        <v>252</v>
      </c>
      <c r="C926" s="458">
        <f t="shared" si="136"/>
        <v>2653000</v>
      </c>
      <c r="D926" s="459" t="s">
        <v>1054</v>
      </c>
      <c r="E926" s="844" t="s">
        <v>1054</v>
      </c>
      <c r="F926" s="844" t="s">
        <v>1054</v>
      </c>
      <c r="G926" s="844" t="s">
        <v>1054</v>
      </c>
      <c r="H926" s="844" t="s">
        <v>1054</v>
      </c>
      <c r="I926" s="844" t="s">
        <v>1054</v>
      </c>
      <c r="J926" s="844" t="s">
        <v>1054</v>
      </c>
      <c r="K926" s="844" t="s">
        <v>1054</v>
      </c>
      <c r="L926" s="475">
        <v>758</v>
      </c>
      <c r="M926" s="846">
        <v>2653000</v>
      </c>
      <c r="N926" s="844" t="s">
        <v>1054</v>
      </c>
      <c r="O926" s="844" t="s">
        <v>1054</v>
      </c>
      <c r="P926" s="844" t="s">
        <v>1054</v>
      </c>
      <c r="Q926" s="844" t="s">
        <v>1054</v>
      </c>
      <c r="R926" s="844" t="s">
        <v>1054</v>
      </c>
      <c r="S926" s="844" t="s">
        <v>1054</v>
      </c>
      <c r="T926" s="844" t="s">
        <v>1054</v>
      </c>
      <c r="U926" s="844" t="s">
        <v>1054</v>
      </c>
      <c r="V926" s="844" t="s">
        <v>1054</v>
      </c>
      <c r="W926" s="844" t="s">
        <v>1054</v>
      </c>
      <c r="X926" s="849"/>
    </row>
    <row r="927" spans="1:31" s="7" customFormat="1" ht="18.75" hidden="1" customHeight="1">
      <c r="A927" s="1475" t="s">
        <v>518</v>
      </c>
      <c r="B927" s="1475"/>
      <c r="C927" s="52">
        <f t="shared" ref="C927:X927" si="137">SUM(C913:C919)</f>
        <v>49053804.260000005</v>
      </c>
      <c r="D927" s="52">
        <f t="shared" si="137"/>
        <v>27871913.879999999</v>
      </c>
      <c r="E927" s="52">
        <f t="shared" si="137"/>
        <v>0</v>
      </c>
      <c r="F927" s="52">
        <f t="shared" si="137"/>
        <v>17500712.16</v>
      </c>
      <c r="G927" s="52">
        <f t="shared" si="137"/>
        <v>4438081.4800000004</v>
      </c>
      <c r="H927" s="52">
        <f t="shared" si="137"/>
        <v>5933120.2400000002</v>
      </c>
      <c r="I927" s="52">
        <f t="shared" si="137"/>
        <v>0</v>
      </c>
      <c r="J927" s="52">
        <f t="shared" si="137"/>
        <v>0</v>
      </c>
      <c r="K927" s="52">
        <f t="shared" si="137"/>
        <v>0</v>
      </c>
      <c r="L927" s="52">
        <f t="shared" si="137"/>
        <v>4439</v>
      </c>
      <c r="M927" s="52">
        <f t="shared" si="137"/>
        <v>9855483.379999999</v>
      </c>
      <c r="N927" s="52">
        <f t="shared" si="137"/>
        <v>0</v>
      </c>
      <c r="O927" s="52">
        <f t="shared" si="137"/>
        <v>0</v>
      </c>
      <c r="P927" s="52">
        <f t="shared" si="137"/>
        <v>0</v>
      </c>
      <c r="Q927" s="52">
        <f t="shared" si="137"/>
        <v>11326407</v>
      </c>
      <c r="R927" s="52">
        <f t="shared" si="137"/>
        <v>0</v>
      </c>
      <c r="S927" s="52">
        <f t="shared" si="137"/>
        <v>0</v>
      </c>
      <c r="T927" s="52">
        <f t="shared" si="137"/>
        <v>0</v>
      </c>
      <c r="U927" s="52">
        <f t="shared" si="137"/>
        <v>0</v>
      </c>
      <c r="V927" s="52">
        <f t="shared" si="137"/>
        <v>0</v>
      </c>
      <c r="W927" s="52">
        <f t="shared" si="137"/>
        <v>0</v>
      </c>
      <c r="X927" s="52">
        <f t="shared" si="137"/>
        <v>0</v>
      </c>
      <c r="Y927" s="9"/>
      <c r="Z927" s="8"/>
      <c r="AA927" s="8"/>
      <c r="AB927" s="8"/>
      <c r="AC927" s="28"/>
      <c r="AE927" s="28"/>
    </row>
    <row r="928" spans="1:31" s="22" customFormat="1" ht="18.75" hidden="1" customHeight="1">
      <c r="A928" s="1485" t="s">
        <v>567</v>
      </c>
      <c r="B928" s="1485"/>
      <c r="C928" s="1485"/>
      <c r="D928" s="1452"/>
      <c r="E928" s="1452"/>
      <c r="F928" s="1452"/>
      <c r="G928" s="1452"/>
      <c r="H928" s="1452"/>
      <c r="I928" s="1452"/>
      <c r="J928" s="1452"/>
      <c r="K928" s="1452"/>
      <c r="L928" s="1452"/>
      <c r="M928" s="1452"/>
      <c r="N928" s="1452"/>
      <c r="O928" s="1452"/>
      <c r="P928" s="1452"/>
      <c r="Q928" s="1452"/>
      <c r="R928" s="1452"/>
      <c r="S928" s="1452"/>
      <c r="T928" s="1452"/>
      <c r="U928" s="1452"/>
      <c r="V928" s="1452"/>
      <c r="W928" s="1452"/>
      <c r="X928" s="1452"/>
      <c r="Y928" s="24"/>
      <c r="Z928" s="23"/>
      <c r="AB928" s="8"/>
      <c r="AC928" s="27"/>
    </row>
    <row r="929" spans="1:31" s="7" customFormat="1" ht="18.75" hidden="1" customHeight="1" thickBot="1">
      <c r="A929" s="55">
        <f>A919+1</f>
        <v>731</v>
      </c>
      <c r="B929" s="695" t="s">
        <v>808</v>
      </c>
      <c r="C929" s="52" t="e">
        <f>#REF!+K929+M929+#REF!+Q929+S929+U929+V929+W929+X929</f>
        <v>#REF!</v>
      </c>
      <c r="D929" s="482">
        <v>282520</v>
      </c>
      <c r="E929" s="666">
        <v>282520</v>
      </c>
      <c r="F929" s="52"/>
      <c r="G929" s="52"/>
      <c r="H929" s="52"/>
      <c r="I929" s="52"/>
      <c r="J929" s="52"/>
      <c r="K929" s="52"/>
      <c r="L929" s="52"/>
      <c r="M929" s="52"/>
      <c r="N929" s="666">
        <v>379.2</v>
      </c>
      <c r="O929" s="666">
        <v>3792000</v>
      </c>
      <c r="P929" s="52"/>
      <c r="Q929" s="52">
        <v>1109322.72</v>
      </c>
      <c r="R929" s="52"/>
      <c r="S929" s="52"/>
      <c r="T929" s="52"/>
      <c r="U929" s="52"/>
      <c r="V929" s="52"/>
      <c r="W929" s="52"/>
      <c r="X929" s="52"/>
      <c r="Y929" s="9"/>
      <c r="Z929" s="8"/>
      <c r="AB929" s="8"/>
      <c r="AC929" s="28"/>
    </row>
    <row r="930" spans="1:31" s="7" customFormat="1" ht="18.75" hidden="1" customHeight="1">
      <c r="A930" s="55">
        <f>A929+1</f>
        <v>732</v>
      </c>
      <c r="B930" s="695" t="s">
        <v>809</v>
      </c>
      <c r="C930" s="52">
        <f>D930+K930+M930+O930+Q930+S930+U930+V930+W930+X930</f>
        <v>2185680.96</v>
      </c>
      <c r="D930" s="52">
        <f>SUM(E930:I930)</f>
        <v>370940.08</v>
      </c>
      <c r="E930" s="52">
        <v>370940.08</v>
      </c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>
        <v>1814740.88</v>
      </c>
      <c r="R930" s="52"/>
      <c r="S930" s="52"/>
      <c r="T930" s="52"/>
      <c r="U930" s="52"/>
      <c r="V930" s="52"/>
      <c r="W930" s="52"/>
      <c r="X930" s="52"/>
      <c r="Y930" s="9"/>
      <c r="Z930" s="8"/>
      <c r="AB930" s="8"/>
      <c r="AC930" s="28"/>
    </row>
    <row r="931" spans="1:31" s="184" customFormat="1" ht="21.75" hidden="1" customHeight="1" thickBot="1">
      <c r="A931" s="55">
        <f>A930+1</f>
        <v>733</v>
      </c>
      <c r="B931" s="945" t="s">
        <v>268</v>
      </c>
      <c r="C931" s="478">
        <v>5409520</v>
      </c>
      <c r="D931" s="478">
        <v>382520</v>
      </c>
      <c r="E931" s="666">
        <v>382520</v>
      </c>
      <c r="F931" s="666"/>
      <c r="G931" s="666"/>
      <c r="H931" s="666"/>
      <c r="I931" s="666"/>
      <c r="J931" s="666"/>
      <c r="K931" s="666"/>
      <c r="L931" s="666"/>
      <c r="M931" s="666"/>
      <c r="N931" s="666">
        <v>502.7</v>
      </c>
      <c r="O931" s="666">
        <v>5027000</v>
      </c>
      <c r="P931" s="666"/>
      <c r="Q931" s="666"/>
      <c r="R931" s="850"/>
      <c r="S931" s="850"/>
      <c r="T931" s="850"/>
      <c r="U931" s="850"/>
      <c r="V931" s="850"/>
      <c r="W931" s="850"/>
      <c r="X931" s="743"/>
    </row>
    <row r="932" spans="1:31" s="184" customFormat="1" ht="21.75" hidden="1" customHeight="1" thickBot="1">
      <c r="A932" s="55">
        <f>A931+1</f>
        <v>734</v>
      </c>
      <c r="B932" s="945" t="s">
        <v>269</v>
      </c>
      <c r="C932" s="480">
        <v>4218590</v>
      </c>
      <c r="D932" s="478">
        <v>382520</v>
      </c>
      <c r="E932" s="666">
        <v>382520</v>
      </c>
      <c r="F932" s="851"/>
      <c r="G932" s="851"/>
      <c r="H932" s="851"/>
      <c r="I932" s="851"/>
      <c r="J932" s="851"/>
      <c r="K932" s="852"/>
      <c r="L932" s="851">
        <v>630</v>
      </c>
      <c r="M932" s="851">
        <v>3836070</v>
      </c>
      <c r="N932" s="851"/>
      <c r="O932" s="851"/>
      <c r="P932" s="851"/>
      <c r="Q932" s="851"/>
      <c r="R932" s="850"/>
      <c r="S932" s="850"/>
      <c r="T932" s="850"/>
      <c r="U932" s="850"/>
      <c r="V932" s="850"/>
      <c r="W932" s="850"/>
      <c r="X932" s="743"/>
    </row>
    <row r="933" spans="1:31" s="7" customFormat="1" ht="18.75" hidden="1" customHeight="1">
      <c r="A933" s="1475" t="s">
        <v>518</v>
      </c>
      <c r="B933" s="1475"/>
      <c r="C933" s="52" t="e">
        <f>SUM(C929:C932)</f>
        <v>#REF!</v>
      </c>
      <c r="D933" s="52">
        <f t="shared" ref="D933:X933" si="138">SUM(D929:D932)</f>
        <v>1418500.08</v>
      </c>
      <c r="E933" s="52">
        <f t="shared" si="138"/>
        <v>1418500.08</v>
      </c>
      <c r="F933" s="52">
        <f t="shared" si="138"/>
        <v>0</v>
      </c>
      <c r="G933" s="52">
        <f t="shared" si="138"/>
        <v>0</v>
      </c>
      <c r="H933" s="52">
        <f t="shared" si="138"/>
        <v>0</v>
      </c>
      <c r="I933" s="52">
        <f t="shared" si="138"/>
        <v>0</v>
      </c>
      <c r="J933" s="52">
        <f t="shared" si="138"/>
        <v>0</v>
      </c>
      <c r="K933" s="52">
        <f t="shared" si="138"/>
        <v>0</v>
      </c>
      <c r="L933" s="52">
        <f t="shared" si="138"/>
        <v>630</v>
      </c>
      <c r="M933" s="52">
        <f t="shared" si="138"/>
        <v>3836070</v>
      </c>
      <c r="N933" s="52">
        <f t="shared" si="138"/>
        <v>881.9</v>
      </c>
      <c r="O933" s="52">
        <f t="shared" si="138"/>
        <v>8819000</v>
      </c>
      <c r="P933" s="52">
        <f t="shared" si="138"/>
        <v>0</v>
      </c>
      <c r="Q933" s="52">
        <f t="shared" si="138"/>
        <v>2924063.5999999996</v>
      </c>
      <c r="R933" s="52">
        <f t="shared" si="138"/>
        <v>0</v>
      </c>
      <c r="S933" s="52">
        <f t="shared" si="138"/>
        <v>0</v>
      </c>
      <c r="T933" s="52">
        <f t="shared" si="138"/>
        <v>0</v>
      </c>
      <c r="U933" s="52">
        <f t="shared" si="138"/>
        <v>0</v>
      </c>
      <c r="V933" s="52">
        <f t="shared" si="138"/>
        <v>0</v>
      </c>
      <c r="W933" s="52">
        <f t="shared" si="138"/>
        <v>0</v>
      </c>
      <c r="X933" s="52">
        <f t="shared" si="138"/>
        <v>0</v>
      </c>
      <c r="Y933" s="9"/>
      <c r="Z933" s="8"/>
      <c r="AA933" s="8"/>
      <c r="AB933" s="8"/>
      <c r="AC933" s="28"/>
      <c r="AE933" s="28"/>
    </row>
    <row r="934" spans="1:31" s="22" customFormat="1" ht="18.75" hidden="1" customHeight="1">
      <c r="A934" s="1479" t="s">
        <v>568</v>
      </c>
      <c r="B934" s="1479"/>
      <c r="C934" s="1479"/>
      <c r="D934" s="1452"/>
      <c r="E934" s="1452"/>
      <c r="F934" s="1452"/>
      <c r="G934" s="1452"/>
      <c r="H934" s="1452"/>
      <c r="I934" s="1452"/>
      <c r="J934" s="1452"/>
      <c r="K934" s="1452"/>
      <c r="L934" s="1452"/>
      <c r="M934" s="1452"/>
      <c r="N934" s="1452"/>
      <c r="O934" s="1452"/>
      <c r="P934" s="1452"/>
      <c r="Q934" s="1452"/>
      <c r="R934" s="1452"/>
      <c r="S934" s="1452"/>
      <c r="T934" s="1452"/>
      <c r="U934" s="1452"/>
      <c r="V934" s="1452"/>
      <c r="W934" s="1452"/>
      <c r="X934" s="1452"/>
      <c r="Y934" s="24"/>
      <c r="Z934" s="23"/>
      <c r="AB934" s="8"/>
      <c r="AC934" s="27"/>
    </row>
    <row r="935" spans="1:31" s="7" customFormat="1" ht="18.75" hidden="1" customHeight="1">
      <c r="A935" s="55">
        <f>A932+1</f>
        <v>735</v>
      </c>
      <c r="B935" s="695" t="s">
        <v>569</v>
      </c>
      <c r="C935" s="52" t="e">
        <f>D935+K935+M935+#REF!+Q935+S935+U935+V935+W935+X935</f>
        <v>#REF!</v>
      </c>
      <c r="D935" s="52">
        <f>SUM(E935:I935)</f>
        <v>1017667</v>
      </c>
      <c r="E935" s="51">
        <v>1017667</v>
      </c>
      <c r="F935" s="51"/>
      <c r="G935" s="51"/>
      <c r="H935" s="51"/>
      <c r="I935" s="51"/>
      <c r="J935" s="51"/>
      <c r="K935" s="51"/>
      <c r="L935" s="51"/>
      <c r="M935" s="52"/>
      <c r="N935" s="51">
        <v>700</v>
      </c>
      <c r="O935" s="51">
        <v>2300000</v>
      </c>
      <c r="P935" s="51"/>
      <c r="Q935" s="51"/>
      <c r="R935" s="51"/>
      <c r="S935" s="51"/>
      <c r="T935" s="51"/>
      <c r="U935" s="51"/>
      <c r="V935" s="51"/>
      <c r="W935" s="51"/>
      <c r="X935" s="51"/>
      <c r="Y935" s="9"/>
      <c r="Z935" s="8"/>
      <c r="AB935" s="8"/>
      <c r="AC935" s="28"/>
    </row>
    <row r="936" spans="1:31" s="7" customFormat="1" ht="27" hidden="1" customHeight="1">
      <c r="A936" s="55">
        <f t="shared" ref="A936:A949" si="139">A935+1</f>
        <v>736</v>
      </c>
      <c r="B936" s="695" t="s">
        <v>254</v>
      </c>
      <c r="C936" s="284">
        <v>2500000</v>
      </c>
      <c r="D936" s="284"/>
      <c r="E936" s="51"/>
      <c r="F936" s="51"/>
      <c r="G936" s="51"/>
      <c r="H936" s="51"/>
      <c r="I936" s="51"/>
      <c r="J936" s="51"/>
      <c r="K936" s="51"/>
      <c r="L936" s="51"/>
      <c r="M936" s="52"/>
      <c r="N936" s="51">
        <v>800</v>
      </c>
      <c r="O936" s="51">
        <v>2500000</v>
      </c>
      <c r="P936" s="51"/>
      <c r="Q936" s="51"/>
      <c r="R936" s="51"/>
      <c r="S936" s="51"/>
      <c r="T936" s="51"/>
      <c r="U936" s="51"/>
      <c r="V936" s="51"/>
      <c r="W936" s="51"/>
      <c r="X936" s="51"/>
      <c r="Y936" s="9"/>
      <c r="Z936" s="8"/>
    </row>
    <row r="937" spans="1:31" s="7" customFormat="1" ht="24" hidden="1" customHeight="1">
      <c r="A937" s="55">
        <f t="shared" si="139"/>
        <v>737</v>
      </c>
      <c r="B937" s="695" t="s">
        <v>255</v>
      </c>
      <c r="C937" s="284">
        <v>6500000</v>
      </c>
      <c r="D937" s="284">
        <v>4000000</v>
      </c>
      <c r="E937" s="52">
        <v>4000000</v>
      </c>
      <c r="F937" s="51"/>
      <c r="G937" s="51"/>
      <c r="H937" s="51"/>
      <c r="I937" s="51"/>
      <c r="J937" s="51"/>
      <c r="K937" s="51"/>
      <c r="L937" s="51"/>
      <c r="M937" s="52"/>
      <c r="N937" s="51">
        <v>800</v>
      </c>
      <c r="O937" s="51">
        <v>2500000</v>
      </c>
      <c r="P937" s="51"/>
      <c r="Q937" s="51"/>
      <c r="R937" s="51"/>
      <c r="S937" s="51"/>
      <c r="T937" s="51"/>
      <c r="U937" s="51"/>
      <c r="V937" s="51"/>
      <c r="W937" s="51"/>
      <c r="X937" s="51"/>
      <c r="Y937" s="9"/>
      <c r="Z937" s="8"/>
    </row>
    <row r="938" spans="1:31" s="7" customFormat="1" ht="24" hidden="1" customHeight="1">
      <c r="A938" s="55">
        <f t="shared" si="139"/>
        <v>738</v>
      </c>
      <c r="B938" s="695" t="s">
        <v>256</v>
      </c>
      <c r="C938" s="284">
        <v>1800000</v>
      </c>
      <c r="D938" s="284">
        <v>300000</v>
      </c>
      <c r="E938" s="51">
        <v>300000</v>
      </c>
      <c r="F938" s="51"/>
      <c r="G938" s="51"/>
      <c r="H938" s="51"/>
      <c r="I938" s="51"/>
      <c r="J938" s="51"/>
      <c r="K938" s="51"/>
      <c r="L938" s="51">
        <v>200</v>
      </c>
      <c r="M938" s="52">
        <v>1500000</v>
      </c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9"/>
      <c r="Z938" s="8"/>
    </row>
    <row r="939" spans="1:31" s="7" customFormat="1" ht="24" hidden="1" customHeight="1">
      <c r="A939" s="55">
        <f t="shared" si="139"/>
        <v>739</v>
      </c>
      <c r="B939" s="695" t="s">
        <v>257</v>
      </c>
      <c r="C939" s="284">
        <v>3000000</v>
      </c>
      <c r="D939" s="284">
        <v>500000</v>
      </c>
      <c r="E939" s="51">
        <v>500000</v>
      </c>
      <c r="F939" s="51"/>
      <c r="G939" s="51"/>
      <c r="H939" s="51"/>
      <c r="I939" s="51"/>
      <c r="J939" s="51"/>
      <c r="K939" s="51"/>
      <c r="L939" s="51">
        <v>400</v>
      </c>
      <c r="M939" s="52">
        <v>2500000</v>
      </c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9"/>
      <c r="Z939" s="8"/>
    </row>
    <row r="940" spans="1:31" s="7" customFormat="1" ht="24" hidden="1" customHeight="1">
      <c r="A940" s="55">
        <f t="shared" si="139"/>
        <v>740</v>
      </c>
      <c r="B940" s="695" t="s">
        <v>258</v>
      </c>
      <c r="C940" s="284">
        <v>300000</v>
      </c>
      <c r="D940" s="284">
        <v>300000</v>
      </c>
      <c r="E940" s="51">
        <v>300000</v>
      </c>
      <c r="F940" s="51"/>
      <c r="G940" s="51"/>
      <c r="H940" s="51"/>
      <c r="I940" s="51"/>
      <c r="J940" s="51"/>
      <c r="K940" s="51"/>
      <c r="L940" s="51"/>
      <c r="M940" s="52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9"/>
      <c r="Z940" s="8"/>
    </row>
    <row r="941" spans="1:31" s="7" customFormat="1" ht="24" hidden="1" customHeight="1">
      <c r="A941" s="55">
        <f t="shared" si="139"/>
        <v>741</v>
      </c>
      <c r="B941" s="695" t="s">
        <v>259</v>
      </c>
      <c r="C941" s="284">
        <v>6300000</v>
      </c>
      <c r="D941" s="284">
        <v>4000000</v>
      </c>
      <c r="E941" s="52">
        <v>4000000</v>
      </c>
      <c r="F941" s="51"/>
      <c r="G941" s="51"/>
      <c r="H941" s="51"/>
      <c r="I941" s="51"/>
      <c r="J941" s="51"/>
      <c r="K941" s="51"/>
      <c r="L941" s="51"/>
      <c r="M941" s="52"/>
      <c r="N941" s="51">
        <v>700</v>
      </c>
      <c r="O941" s="51">
        <v>2300000</v>
      </c>
      <c r="P941" s="51"/>
      <c r="Q941" s="51"/>
      <c r="R941" s="51"/>
      <c r="S941" s="51"/>
      <c r="T941" s="51"/>
      <c r="U941" s="51"/>
      <c r="V941" s="51"/>
      <c r="W941" s="51"/>
      <c r="X941" s="51"/>
      <c r="Y941" s="9"/>
      <c r="Z941" s="8"/>
    </row>
    <row r="942" spans="1:31" s="7" customFormat="1" ht="24" hidden="1" customHeight="1">
      <c r="A942" s="55">
        <f t="shared" si="139"/>
        <v>742</v>
      </c>
      <c r="B942" s="695" t="s">
        <v>260</v>
      </c>
      <c r="C942" s="284">
        <v>1700000</v>
      </c>
      <c r="D942" s="284">
        <v>200000</v>
      </c>
      <c r="E942" s="51">
        <v>200000</v>
      </c>
      <c r="F942" s="51"/>
      <c r="G942" s="51"/>
      <c r="H942" s="51"/>
      <c r="I942" s="51"/>
      <c r="J942" s="51"/>
      <c r="K942" s="51"/>
      <c r="L942" s="51">
        <v>200</v>
      </c>
      <c r="M942" s="52">
        <v>1500000</v>
      </c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9"/>
      <c r="Z942" s="8"/>
    </row>
    <row r="943" spans="1:31" s="7" customFormat="1" ht="24" hidden="1" customHeight="1">
      <c r="A943" s="55">
        <f t="shared" si="139"/>
        <v>743</v>
      </c>
      <c r="B943" s="695" t="s">
        <v>261</v>
      </c>
      <c r="C943" s="284">
        <v>2250000</v>
      </c>
      <c r="D943" s="284">
        <v>250000</v>
      </c>
      <c r="E943" s="51">
        <v>250000</v>
      </c>
      <c r="F943" s="51"/>
      <c r="G943" s="51"/>
      <c r="H943" s="51"/>
      <c r="I943" s="51"/>
      <c r="J943" s="51"/>
      <c r="K943" s="51"/>
      <c r="L943" s="51">
        <v>300</v>
      </c>
      <c r="M943" s="52">
        <v>2000000</v>
      </c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9"/>
      <c r="Z943" s="8"/>
    </row>
    <row r="944" spans="1:31" s="7" customFormat="1" ht="24" hidden="1" customHeight="1">
      <c r="A944" s="55">
        <f t="shared" si="139"/>
        <v>744</v>
      </c>
      <c r="B944" s="695" t="s">
        <v>262</v>
      </c>
      <c r="C944" s="284">
        <v>300000</v>
      </c>
      <c r="D944" s="284">
        <v>300000</v>
      </c>
      <c r="E944" s="51">
        <v>300000</v>
      </c>
      <c r="F944" s="51"/>
      <c r="G944" s="51"/>
      <c r="H944" s="51"/>
      <c r="I944" s="51"/>
      <c r="J944" s="51"/>
      <c r="K944" s="51"/>
      <c r="L944" s="51"/>
      <c r="M944" s="52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9"/>
      <c r="Z944" s="8"/>
    </row>
    <row r="945" spans="1:31" s="7" customFormat="1" ht="24" hidden="1" customHeight="1">
      <c r="A945" s="55">
        <f t="shared" si="139"/>
        <v>745</v>
      </c>
      <c r="B945" s="695" t="s">
        <v>263</v>
      </c>
      <c r="C945" s="284">
        <v>300000</v>
      </c>
      <c r="D945" s="284">
        <v>300000</v>
      </c>
      <c r="E945" s="51">
        <v>300000</v>
      </c>
      <c r="F945" s="51"/>
      <c r="G945" s="51"/>
      <c r="H945" s="51"/>
      <c r="I945" s="51"/>
      <c r="J945" s="51"/>
      <c r="K945" s="51"/>
      <c r="L945" s="51"/>
      <c r="M945" s="52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9"/>
      <c r="Z945" s="8"/>
    </row>
    <row r="946" spans="1:31" s="7" customFormat="1" ht="24" hidden="1" customHeight="1">
      <c r="A946" s="55">
        <f t="shared" si="139"/>
        <v>746</v>
      </c>
      <c r="B946" s="695" t="s">
        <v>264</v>
      </c>
      <c r="C946" s="284">
        <v>300000</v>
      </c>
      <c r="D946" s="284">
        <v>300000</v>
      </c>
      <c r="E946" s="51">
        <v>300000</v>
      </c>
      <c r="F946" s="51"/>
      <c r="G946" s="51"/>
      <c r="H946" s="51"/>
      <c r="I946" s="51"/>
      <c r="J946" s="51"/>
      <c r="K946" s="51"/>
      <c r="L946" s="51"/>
      <c r="M946" s="52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9"/>
      <c r="Z946" s="8"/>
    </row>
    <row r="947" spans="1:31" s="7" customFormat="1" ht="24" hidden="1" customHeight="1">
      <c r="A947" s="55">
        <f t="shared" si="139"/>
        <v>747</v>
      </c>
      <c r="B947" s="695" t="s">
        <v>265</v>
      </c>
      <c r="C947" s="284">
        <v>500000</v>
      </c>
      <c r="D947" s="284">
        <v>500000</v>
      </c>
      <c r="E947" s="51">
        <v>500000</v>
      </c>
      <c r="F947" s="51"/>
      <c r="G947" s="51"/>
      <c r="H947" s="51"/>
      <c r="I947" s="51"/>
      <c r="J947" s="51"/>
      <c r="K947" s="51"/>
      <c r="L947" s="51"/>
      <c r="M947" s="52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9"/>
      <c r="Z947" s="8"/>
    </row>
    <row r="948" spans="1:31" s="7" customFormat="1" ht="24" hidden="1" customHeight="1">
      <c r="A948" s="55">
        <f t="shared" si="139"/>
        <v>748</v>
      </c>
      <c r="B948" s="695" t="s">
        <v>266</v>
      </c>
      <c r="C948" s="284">
        <v>3000000</v>
      </c>
      <c r="D948" s="284">
        <v>500000</v>
      </c>
      <c r="E948" s="51">
        <v>500000</v>
      </c>
      <c r="F948" s="51"/>
      <c r="G948" s="51"/>
      <c r="H948" s="51"/>
      <c r="I948" s="51"/>
      <c r="J948" s="51"/>
      <c r="K948" s="51"/>
      <c r="L948" s="51"/>
      <c r="M948" s="52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9"/>
      <c r="Z948" s="8"/>
    </row>
    <row r="949" spans="1:31" s="7" customFormat="1" ht="27" hidden="1" customHeight="1">
      <c r="A949" s="55">
        <f t="shared" si="139"/>
        <v>749</v>
      </c>
      <c r="B949" s="695" t="s">
        <v>267</v>
      </c>
      <c r="C949" s="284">
        <v>3000000</v>
      </c>
      <c r="D949" s="284">
        <v>500000</v>
      </c>
      <c r="E949" s="51">
        <v>500000</v>
      </c>
      <c r="F949" s="51"/>
      <c r="G949" s="51"/>
      <c r="H949" s="51"/>
      <c r="I949" s="51"/>
      <c r="J949" s="51"/>
      <c r="K949" s="51"/>
      <c r="L949" s="51">
        <v>400</v>
      </c>
      <c r="M949" s="52">
        <v>2500000</v>
      </c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9"/>
      <c r="Z949" s="8"/>
    </row>
    <row r="950" spans="1:31" s="7" customFormat="1" ht="18.75" hidden="1" customHeight="1">
      <c r="A950" s="1475" t="s">
        <v>518</v>
      </c>
      <c r="B950" s="1475"/>
      <c r="C950" s="51" t="e">
        <f>SUM(C935:C949)</f>
        <v>#REF!</v>
      </c>
      <c r="D950" s="51">
        <f t="shared" ref="D950:X950" si="140">SUM(D935:D949)</f>
        <v>12967667</v>
      </c>
      <c r="E950" s="51">
        <f t="shared" si="140"/>
        <v>12967667</v>
      </c>
      <c r="F950" s="51">
        <f t="shared" si="140"/>
        <v>0</v>
      </c>
      <c r="G950" s="51">
        <f t="shared" si="140"/>
        <v>0</v>
      </c>
      <c r="H950" s="51">
        <f t="shared" si="140"/>
        <v>0</v>
      </c>
      <c r="I950" s="51">
        <f t="shared" si="140"/>
        <v>0</v>
      </c>
      <c r="J950" s="51">
        <f t="shared" si="140"/>
        <v>0</v>
      </c>
      <c r="K950" s="51">
        <f t="shared" si="140"/>
        <v>0</v>
      </c>
      <c r="L950" s="51">
        <f t="shared" si="140"/>
        <v>1500</v>
      </c>
      <c r="M950" s="51">
        <f t="shared" si="140"/>
        <v>10000000</v>
      </c>
      <c r="N950" s="51">
        <f t="shared" si="140"/>
        <v>3000</v>
      </c>
      <c r="O950" s="51">
        <f t="shared" si="140"/>
        <v>9600000</v>
      </c>
      <c r="P950" s="51">
        <f t="shared" si="140"/>
        <v>0</v>
      </c>
      <c r="Q950" s="51">
        <f t="shared" si="140"/>
        <v>0</v>
      </c>
      <c r="R950" s="51">
        <f t="shared" si="140"/>
        <v>0</v>
      </c>
      <c r="S950" s="51">
        <f t="shared" si="140"/>
        <v>0</v>
      </c>
      <c r="T950" s="51">
        <f t="shared" si="140"/>
        <v>0</v>
      </c>
      <c r="U950" s="51">
        <f t="shared" si="140"/>
        <v>0</v>
      </c>
      <c r="V950" s="51">
        <f t="shared" si="140"/>
        <v>0</v>
      </c>
      <c r="W950" s="51">
        <f t="shared" si="140"/>
        <v>0</v>
      </c>
      <c r="X950" s="51">
        <f t="shared" si="140"/>
        <v>0</v>
      </c>
      <c r="Y950" s="9"/>
      <c r="Z950" s="8"/>
      <c r="AA950" s="8"/>
      <c r="AB950" s="8"/>
      <c r="AC950" s="28"/>
      <c r="AE950" s="28"/>
    </row>
    <row r="951" spans="1:31" s="22" customFormat="1" ht="18.75" hidden="1" customHeight="1">
      <c r="A951" s="1485" t="s">
        <v>570</v>
      </c>
      <c r="B951" s="1485"/>
      <c r="C951" s="1485"/>
      <c r="D951" s="1452"/>
      <c r="E951" s="1452"/>
      <c r="F951" s="1452"/>
      <c r="G951" s="1452"/>
      <c r="H951" s="1452"/>
      <c r="I951" s="1452"/>
      <c r="J951" s="1452"/>
      <c r="K951" s="1452"/>
      <c r="L951" s="1452"/>
      <c r="M951" s="1452"/>
      <c r="N951" s="1452"/>
      <c r="O951" s="1452"/>
      <c r="P951" s="1452"/>
      <c r="Q951" s="1452"/>
      <c r="R951" s="1452"/>
      <c r="S951" s="1452"/>
      <c r="T951" s="1452"/>
      <c r="U951" s="1452"/>
      <c r="V951" s="1452"/>
      <c r="W951" s="1452"/>
      <c r="X951" s="1452"/>
      <c r="Y951" s="24"/>
      <c r="Z951" s="23"/>
      <c r="AB951" s="8"/>
      <c r="AC951" s="27"/>
    </row>
    <row r="952" spans="1:31" s="7" customFormat="1" ht="18.75" hidden="1" customHeight="1">
      <c r="A952" s="55">
        <f>A949+1</f>
        <v>750</v>
      </c>
      <c r="B952" s="695" t="s">
        <v>810</v>
      </c>
      <c r="C952" s="52">
        <f t="shared" ref="C952:C957" si="141">D952+K952+M952+O952+Q952+S952+U952+V952+W952+X952</f>
        <v>1962461.54</v>
      </c>
      <c r="D952" s="52">
        <f>SUM(E952:I952)</f>
        <v>1962461.54</v>
      </c>
      <c r="E952" s="51">
        <v>474655</v>
      </c>
      <c r="F952" s="51"/>
      <c r="G952" s="51"/>
      <c r="H952" s="51"/>
      <c r="I952" s="51">
        <v>1487806.54</v>
      </c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9"/>
      <c r="Z952" s="8"/>
      <c r="AB952" s="8"/>
      <c r="AC952" s="28"/>
    </row>
    <row r="953" spans="1:31" s="7" customFormat="1" ht="18.75" hidden="1" customHeight="1">
      <c r="A953" s="55">
        <f t="shared" ref="A953:A958" si="142">A952+1</f>
        <v>751</v>
      </c>
      <c r="B953" s="695" t="s">
        <v>811</v>
      </c>
      <c r="C953" s="52">
        <f t="shared" si="141"/>
        <v>1353873</v>
      </c>
      <c r="D953" s="52">
        <f t="shared" ref="D953:D958" si="143">SUM(E953:I953)</f>
        <v>1353873</v>
      </c>
      <c r="E953" s="51">
        <v>427558.84</v>
      </c>
      <c r="F953" s="51"/>
      <c r="G953" s="51"/>
      <c r="H953" s="51"/>
      <c r="I953" s="51">
        <v>926314.16</v>
      </c>
      <c r="J953" s="51"/>
      <c r="K953" s="51"/>
      <c r="L953" s="51"/>
      <c r="M953" s="52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9"/>
      <c r="Z953" s="8"/>
      <c r="AB953" s="8"/>
      <c r="AC953" s="28"/>
    </row>
    <row r="954" spans="1:31" s="7" customFormat="1" ht="18.75" hidden="1" customHeight="1">
      <c r="A954" s="55">
        <f t="shared" si="142"/>
        <v>752</v>
      </c>
      <c r="B954" s="695" t="s">
        <v>812</v>
      </c>
      <c r="C954" s="52">
        <f t="shared" si="141"/>
        <v>1531623.48</v>
      </c>
      <c r="D954" s="52">
        <f t="shared" si="143"/>
        <v>1531623.48</v>
      </c>
      <c r="E954" s="51">
        <v>465489.94</v>
      </c>
      <c r="F954" s="51"/>
      <c r="G954" s="51"/>
      <c r="H954" s="51"/>
      <c r="I954" s="51">
        <v>1066133.54</v>
      </c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9"/>
      <c r="Z954" s="8"/>
      <c r="AB954" s="8"/>
      <c r="AC954" s="28"/>
    </row>
    <row r="955" spans="1:31" s="7" customFormat="1" ht="18.75" hidden="1" customHeight="1">
      <c r="A955" s="55">
        <f t="shared" si="142"/>
        <v>753</v>
      </c>
      <c r="B955" s="695" t="s">
        <v>813</v>
      </c>
      <c r="C955" s="52">
        <f t="shared" si="141"/>
        <v>1576300.64</v>
      </c>
      <c r="D955" s="52">
        <f t="shared" si="143"/>
        <v>1576300.64</v>
      </c>
      <c r="E955" s="51">
        <v>463252.66</v>
      </c>
      <c r="F955" s="51"/>
      <c r="G955" s="51"/>
      <c r="H955" s="51"/>
      <c r="I955" s="51">
        <v>1113047.98</v>
      </c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9"/>
      <c r="Z955" s="8"/>
      <c r="AB955" s="8"/>
      <c r="AC955" s="28"/>
    </row>
    <row r="956" spans="1:31" s="7" customFormat="1" ht="18.75" hidden="1" customHeight="1">
      <c r="A956" s="55">
        <f t="shared" si="142"/>
        <v>754</v>
      </c>
      <c r="B956" s="695" t="s">
        <v>814</v>
      </c>
      <c r="C956" s="52">
        <f t="shared" si="141"/>
        <v>1519970.98</v>
      </c>
      <c r="D956" s="52">
        <f t="shared" si="143"/>
        <v>1519970.98</v>
      </c>
      <c r="E956" s="51">
        <v>460041.88</v>
      </c>
      <c r="F956" s="51"/>
      <c r="G956" s="51"/>
      <c r="H956" s="51"/>
      <c r="I956" s="51">
        <v>1059929.1000000001</v>
      </c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9"/>
      <c r="Z956" s="8"/>
      <c r="AB956" s="8"/>
      <c r="AC956" s="28"/>
    </row>
    <row r="957" spans="1:31" s="7" customFormat="1" ht="18.75" hidden="1" customHeight="1">
      <c r="A957" s="55">
        <f t="shared" si="142"/>
        <v>755</v>
      </c>
      <c r="B957" s="695" t="s">
        <v>815</v>
      </c>
      <c r="C957" s="52">
        <f t="shared" si="141"/>
        <v>1511601.24</v>
      </c>
      <c r="D957" s="52">
        <f t="shared" si="143"/>
        <v>1511601.24</v>
      </c>
      <c r="E957" s="51">
        <v>451654.44</v>
      </c>
      <c r="F957" s="51"/>
      <c r="G957" s="51"/>
      <c r="H957" s="51"/>
      <c r="I957" s="51">
        <v>1059946.8</v>
      </c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9"/>
      <c r="Z957" s="8"/>
      <c r="AB957" s="8"/>
      <c r="AC957" s="28"/>
    </row>
    <row r="958" spans="1:31" s="7" customFormat="1" ht="18.75" hidden="1" customHeight="1">
      <c r="A958" s="55">
        <f t="shared" si="142"/>
        <v>756</v>
      </c>
      <c r="B958" s="695" t="s">
        <v>816</v>
      </c>
      <c r="C958" s="52">
        <f>D958+K958+M958+O958+Q958+S958+U958+V958+W958+X958</f>
        <v>1485571.62</v>
      </c>
      <c r="D958" s="52">
        <f t="shared" si="143"/>
        <v>1485571.62</v>
      </c>
      <c r="E958" s="51">
        <v>478649.3</v>
      </c>
      <c r="F958" s="51"/>
      <c r="G958" s="51">
        <v>428066.24</v>
      </c>
      <c r="H958" s="51"/>
      <c r="I958" s="51">
        <v>578856.07999999996</v>
      </c>
      <c r="J958" s="51"/>
      <c r="K958" s="51"/>
      <c r="L958" s="51"/>
      <c r="M958" s="52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9"/>
      <c r="Z958" s="8"/>
      <c r="AB958" s="8"/>
      <c r="AC958" s="28"/>
    </row>
    <row r="959" spans="1:31" s="7" customFormat="1" ht="18.75" hidden="1" customHeight="1">
      <c r="A959" s="1475" t="s">
        <v>518</v>
      </c>
      <c r="B959" s="1475"/>
      <c r="C959" s="52">
        <f>SUM(C952:C958)</f>
        <v>10941402.5</v>
      </c>
      <c r="D959" s="52">
        <f t="shared" ref="D959:X959" si="144">SUM(D952:D958)</f>
        <v>10941402.5</v>
      </c>
      <c r="E959" s="52">
        <f t="shared" si="144"/>
        <v>3221302.0599999996</v>
      </c>
      <c r="F959" s="52">
        <f t="shared" si="144"/>
        <v>0</v>
      </c>
      <c r="G959" s="52">
        <f t="shared" si="144"/>
        <v>428066.24</v>
      </c>
      <c r="H959" s="52">
        <f t="shared" si="144"/>
        <v>0</v>
      </c>
      <c r="I959" s="52">
        <f t="shared" si="144"/>
        <v>7292034.2000000002</v>
      </c>
      <c r="J959" s="52">
        <f t="shared" si="144"/>
        <v>0</v>
      </c>
      <c r="K959" s="52">
        <f t="shared" si="144"/>
        <v>0</v>
      </c>
      <c r="L959" s="52">
        <f t="shared" si="144"/>
        <v>0</v>
      </c>
      <c r="M959" s="52">
        <f t="shared" si="144"/>
        <v>0</v>
      </c>
      <c r="N959" s="52">
        <f t="shared" si="144"/>
        <v>0</v>
      </c>
      <c r="O959" s="52">
        <f t="shared" si="144"/>
        <v>0</v>
      </c>
      <c r="P959" s="52">
        <f t="shared" si="144"/>
        <v>0</v>
      </c>
      <c r="Q959" s="52">
        <f t="shared" si="144"/>
        <v>0</v>
      </c>
      <c r="R959" s="52">
        <f t="shared" si="144"/>
        <v>0</v>
      </c>
      <c r="S959" s="52">
        <f t="shared" si="144"/>
        <v>0</v>
      </c>
      <c r="T959" s="52">
        <f t="shared" si="144"/>
        <v>0</v>
      </c>
      <c r="U959" s="52">
        <f t="shared" si="144"/>
        <v>0</v>
      </c>
      <c r="V959" s="52">
        <f t="shared" si="144"/>
        <v>0</v>
      </c>
      <c r="W959" s="52">
        <f t="shared" si="144"/>
        <v>0</v>
      </c>
      <c r="X959" s="52">
        <f t="shared" si="144"/>
        <v>0</v>
      </c>
      <c r="Y959" s="9"/>
      <c r="Z959" s="8"/>
      <c r="AA959" s="8"/>
      <c r="AB959" s="8"/>
      <c r="AC959" s="28"/>
      <c r="AE959" s="28"/>
    </row>
    <row r="960" spans="1:31" s="22" customFormat="1" ht="18.75" hidden="1" customHeight="1">
      <c r="A960" s="1485" t="s">
        <v>270</v>
      </c>
      <c r="B960" s="1558"/>
      <c r="C960" s="1485"/>
      <c r="D960" s="1452"/>
      <c r="E960" s="1452"/>
      <c r="F960" s="1452"/>
      <c r="G960" s="1452"/>
      <c r="H960" s="1452"/>
      <c r="I960" s="1452"/>
      <c r="J960" s="1452"/>
      <c r="K960" s="1452"/>
      <c r="L960" s="1452"/>
      <c r="M960" s="1452"/>
      <c r="N960" s="1452"/>
      <c r="O960" s="1452"/>
      <c r="P960" s="1452"/>
      <c r="Q960" s="1452"/>
      <c r="R960" s="1452"/>
      <c r="S960" s="1452"/>
      <c r="T960" s="1452"/>
      <c r="U960" s="1452"/>
      <c r="V960" s="1452"/>
      <c r="W960" s="1452"/>
      <c r="X960" s="1452"/>
      <c r="Y960" s="24"/>
      <c r="Z960" s="23"/>
      <c r="AB960" s="8"/>
      <c r="AC960" s="27"/>
    </row>
    <row r="961" spans="1:31" s="7" customFormat="1" ht="18.75" hidden="1" customHeight="1">
      <c r="A961" s="55">
        <f>A958+1</f>
        <v>757</v>
      </c>
      <c r="B961" s="919" t="s">
        <v>271</v>
      </c>
      <c r="C961" s="305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9"/>
      <c r="Z961" s="8"/>
      <c r="AA961" s="8"/>
      <c r="AB961" s="8"/>
      <c r="AC961" s="28"/>
      <c r="AE961" s="28"/>
    </row>
    <row r="962" spans="1:31" s="7" customFormat="1" ht="18.75" hidden="1" customHeight="1">
      <c r="A962" s="55">
        <f t="shared" ref="A962:A967" si="145">A961+1</f>
        <v>758</v>
      </c>
      <c r="B962" s="919" t="s">
        <v>272</v>
      </c>
      <c r="C962" s="305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9"/>
      <c r="Z962" s="8"/>
      <c r="AA962" s="8"/>
      <c r="AB962" s="8"/>
      <c r="AC962" s="28"/>
      <c r="AE962" s="28"/>
    </row>
    <row r="963" spans="1:31" s="7" customFormat="1" ht="18.75" hidden="1" customHeight="1">
      <c r="A963" s="55">
        <f t="shared" si="145"/>
        <v>759</v>
      </c>
      <c r="B963" s="919" t="s">
        <v>273</v>
      </c>
      <c r="C963" s="305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9"/>
      <c r="Z963" s="8"/>
      <c r="AA963" s="8"/>
      <c r="AB963" s="8"/>
      <c r="AC963" s="28"/>
      <c r="AE963" s="28"/>
    </row>
    <row r="964" spans="1:31" s="7" customFormat="1" ht="18.75" hidden="1" customHeight="1">
      <c r="A964" s="55">
        <f t="shared" si="145"/>
        <v>760</v>
      </c>
      <c r="B964" s="919" t="s">
        <v>274</v>
      </c>
      <c r="C964" s="305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9"/>
      <c r="Z964" s="8"/>
      <c r="AA964" s="8"/>
      <c r="AB964" s="8"/>
      <c r="AC964" s="28"/>
      <c r="AE964" s="28"/>
    </row>
    <row r="965" spans="1:31" s="7" customFormat="1" ht="18.75" hidden="1" customHeight="1">
      <c r="A965" s="55">
        <f t="shared" si="145"/>
        <v>761</v>
      </c>
      <c r="B965" s="919" t="s">
        <v>275</v>
      </c>
      <c r="C965" s="305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9"/>
      <c r="Z965" s="8"/>
      <c r="AA965" s="8"/>
      <c r="AB965" s="8"/>
      <c r="AC965" s="28"/>
      <c r="AE965" s="28"/>
    </row>
    <row r="966" spans="1:31" s="7" customFormat="1" ht="18.75" hidden="1" customHeight="1">
      <c r="A966" s="55">
        <f t="shared" si="145"/>
        <v>762</v>
      </c>
      <c r="B966" s="919" t="s">
        <v>276</v>
      </c>
      <c r="C966" s="305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9"/>
      <c r="Z966" s="8"/>
      <c r="AA966" s="8"/>
      <c r="AB966" s="8"/>
      <c r="AC966" s="28"/>
      <c r="AE966" s="28"/>
    </row>
    <row r="967" spans="1:31" s="7" customFormat="1" ht="18.75" hidden="1" customHeight="1">
      <c r="A967" s="55">
        <f t="shared" si="145"/>
        <v>763</v>
      </c>
      <c r="B967" s="919" t="s">
        <v>277</v>
      </c>
      <c r="C967" s="305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9"/>
      <c r="Z967" s="8"/>
      <c r="AA967" s="8"/>
      <c r="AB967" s="8"/>
      <c r="AC967" s="28"/>
      <c r="AE967" s="28"/>
    </row>
    <row r="968" spans="1:31" s="7" customFormat="1" ht="18.75" hidden="1" customHeight="1">
      <c r="A968" s="1475" t="s">
        <v>518</v>
      </c>
      <c r="B968" s="1475"/>
      <c r="C968" s="52">
        <f>SUM(C961:C967)</f>
        <v>0</v>
      </c>
      <c r="D968" s="52">
        <f t="shared" ref="D968:X968" si="146">SUM(D961:D967)</f>
        <v>0</v>
      </c>
      <c r="E968" s="52">
        <f t="shared" si="146"/>
        <v>0</v>
      </c>
      <c r="F968" s="52">
        <f t="shared" si="146"/>
        <v>0</v>
      </c>
      <c r="G968" s="52">
        <f t="shared" si="146"/>
        <v>0</v>
      </c>
      <c r="H968" s="52">
        <f t="shared" si="146"/>
        <v>0</v>
      </c>
      <c r="I968" s="52">
        <f t="shared" si="146"/>
        <v>0</v>
      </c>
      <c r="J968" s="52">
        <f t="shared" si="146"/>
        <v>0</v>
      </c>
      <c r="K968" s="52">
        <f t="shared" si="146"/>
        <v>0</v>
      </c>
      <c r="L968" s="52">
        <f t="shared" si="146"/>
        <v>0</v>
      </c>
      <c r="M968" s="52">
        <f t="shared" si="146"/>
        <v>0</v>
      </c>
      <c r="N968" s="52">
        <f t="shared" si="146"/>
        <v>0</v>
      </c>
      <c r="O968" s="52">
        <f t="shared" si="146"/>
        <v>0</v>
      </c>
      <c r="P968" s="52">
        <f t="shared" si="146"/>
        <v>0</v>
      </c>
      <c r="Q968" s="52">
        <f t="shared" si="146"/>
        <v>0</v>
      </c>
      <c r="R968" s="52">
        <f t="shared" si="146"/>
        <v>0</v>
      </c>
      <c r="S968" s="52">
        <f t="shared" si="146"/>
        <v>0</v>
      </c>
      <c r="T968" s="52">
        <f t="shared" si="146"/>
        <v>0</v>
      </c>
      <c r="U968" s="52">
        <f t="shared" si="146"/>
        <v>0</v>
      </c>
      <c r="V968" s="52">
        <f t="shared" si="146"/>
        <v>0</v>
      </c>
      <c r="W968" s="52">
        <f t="shared" si="146"/>
        <v>0</v>
      </c>
      <c r="X968" s="52">
        <f t="shared" si="146"/>
        <v>0</v>
      </c>
      <c r="Y968" s="9"/>
      <c r="Z968" s="8"/>
      <c r="AA968" s="8"/>
      <c r="AB968" s="8"/>
      <c r="AC968" s="28"/>
      <c r="AE968" s="28"/>
    </row>
    <row r="969" spans="1:31" s="7" customFormat="1" ht="18.75" hidden="1" customHeight="1">
      <c r="A969" s="1485" t="s">
        <v>281</v>
      </c>
      <c r="B969" s="1485"/>
      <c r="C969" s="1485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9"/>
      <c r="Z969" s="8"/>
      <c r="AA969" s="8"/>
      <c r="AB969" s="8"/>
      <c r="AC969" s="28"/>
      <c r="AE969" s="28"/>
    </row>
    <row r="970" spans="1:31" s="7" customFormat="1" ht="18.75" hidden="1" customHeight="1">
      <c r="A970" s="55">
        <f>A967+1</f>
        <v>764</v>
      </c>
      <c r="B970" s="946" t="s">
        <v>278</v>
      </c>
      <c r="C970" s="305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9"/>
      <c r="Z970" s="8"/>
      <c r="AA970" s="8"/>
      <c r="AB970" s="8"/>
      <c r="AC970" s="28"/>
      <c r="AE970" s="28"/>
    </row>
    <row r="971" spans="1:31" s="7" customFormat="1" ht="18.75" hidden="1" customHeight="1">
      <c r="A971" s="55">
        <f>A970+1</f>
        <v>765</v>
      </c>
      <c r="B971" s="946" t="s">
        <v>279</v>
      </c>
      <c r="C971" s="305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9"/>
      <c r="Z971" s="8"/>
      <c r="AA971" s="8"/>
      <c r="AB971" s="8"/>
      <c r="AC971" s="28"/>
      <c r="AE971" s="28"/>
    </row>
    <row r="972" spans="1:31" s="7" customFormat="1" ht="18.75" hidden="1" customHeight="1">
      <c r="A972" s="55">
        <f>A971+1</f>
        <v>766</v>
      </c>
      <c r="B972" s="946" t="s">
        <v>280</v>
      </c>
      <c r="C972" s="305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9"/>
      <c r="Z972" s="8"/>
      <c r="AA972" s="8"/>
      <c r="AB972" s="8"/>
      <c r="AC972" s="28"/>
      <c r="AE972" s="28"/>
    </row>
    <row r="973" spans="1:31" s="7" customFormat="1" ht="18.75" hidden="1" customHeight="1">
      <c r="A973" s="1475" t="s">
        <v>518</v>
      </c>
      <c r="B973" s="1475"/>
      <c r="C973" s="52">
        <f>SUM(C965:C972)</f>
        <v>0</v>
      </c>
      <c r="D973" s="52">
        <f t="shared" ref="D973:X973" si="147">SUM(D965:D972)</f>
        <v>0</v>
      </c>
      <c r="E973" s="52">
        <f t="shared" si="147"/>
        <v>0</v>
      </c>
      <c r="F973" s="52">
        <f t="shared" si="147"/>
        <v>0</v>
      </c>
      <c r="G973" s="52">
        <f t="shared" si="147"/>
        <v>0</v>
      </c>
      <c r="H973" s="52">
        <f t="shared" si="147"/>
        <v>0</v>
      </c>
      <c r="I973" s="52">
        <f t="shared" si="147"/>
        <v>0</v>
      </c>
      <c r="J973" s="52">
        <f t="shared" si="147"/>
        <v>0</v>
      </c>
      <c r="K973" s="52">
        <f t="shared" si="147"/>
        <v>0</v>
      </c>
      <c r="L973" s="52">
        <f t="shared" si="147"/>
        <v>0</v>
      </c>
      <c r="M973" s="52">
        <f t="shared" si="147"/>
        <v>0</v>
      </c>
      <c r="N973" s="52">
        <f t="shared" si="147"/>
        <v>0</v>
      </c>
      <c r="O973" s="52">
        <f t="shared" si="147"/>
        <v>0</v>
      </c>
      <c r="P973" s="52">
        <f t="shared" si="147"/>
        <v>0</v>
      </c>
      <c r="Q973" s="52">
        <f t="shared" si="147"/>
        <v>0</v>
      </c>
      <c r="R973" s="52">
        <f t="shared" si="147"/>
        <v>0</v>
      </c>
      <c r="S973" s="52">
        <f t="shared" si="147"/>
        <v>0</v>
      </c>
      <c r="T973" s="52">
        <f t="shared" si="147"/>
        <v>0</v>
      </c>
      <c r="U973" s="52">
        <f t="shared" si="147"/>
        <v>0</v>
      </c>
      <c r="V973" s="52">
        <f t="shared" si="147"/>
        <v>0</v>
      </c>
      <c r="W973" s="52">
        <f t="shared" si="147"/>
        <v>0</v>
      </c>
      <c r="X973" s="52">
        <f t="shared" si="147"/>
        <v>0</v>
      </c>
      <c r="Y973" s="9"/>
      <c r="Z973" s="8"/>
      <c r="AA973" s="8"/>
      <c r="AB973" s="8"/>
      <c r="AC973" s="28"/>
      <c r="AE973" s="28"/>
    </row>
    <row r="974" spans="1:31" s="22" customFormat="1" ht="18.75" hidden="1" customHeight="1">
      <c r="A974" s="1479" t="s">
        <v>571</v>
      </c>
      <c r="B974" s="1479"/>
      <c r="C974" s="1479"/>
      <c r="D974" s="1452"/>
      <c r="E974" s="1452"/>
      <c r="F974" s="1452"/>
      <c r="G974" s="1452"/>
      <c r="H974" s="1452"/>
      <c r="I974" s="1452"/>
      <c r="J974" s="1452"/>
      <c r="K974" s="1452"/>
      <c r="L974" s="1452"/>
      <c r="M974" s="1452"/>
      <c r="N974" s="1452"/>
      <c r="O974" s="1452"/>
      <c r="P974" s="1452"/>
      <c r="Q974" s="1452"/>
      <c r="R974" s="1452"/>
      <c r="S974" s="1452"/>
      <c r="T974" s="1452"/>
      <c r="U974" s="1452"/>
      <c r="V974" s="1452"/>
      <c r="W974" s="1452"/>
      <c r="X974" s="1452"/>
      <c r="Y974" s="24"/>
      <c r="Z974" s="23"/>
      <c r="AB974" s="8"/>
      <c r="AC974" s="27"/>
    </row>
    <row r="975" spans="1:31" s="22" customFormat="1" ht="18.75" hidden="1" customHeight="1">
      <c r="A975" s="56">
        <f>A972+1</f>
        <v>767</v>
      </c>
      <c r="B975" s="710" t="s">
        <v>874</v>
      </c>
      <c r="C975" s="52">
        <f>D975+K975+M975+O975+Q975+S975+U975+V975+W975+X975</f>
        <v>1438068.36</v>
      </c>
      <c r="D975" s="51">
        <f>SUM(E975:I975)</f>
        <v>0</v>
      </c>
      <c r="E975" s="60"/>
      <c r="F975" s="60"/>
      <c r="G975" s="60"/>
      <c r="H975" s="60"/>
      <c r="I975" s="60"/>
      <c r="J975" s="60"/>
      <c r="K975" s="60"/>
      <c r="L975" s="60"/>
      <c r="M975" s="51">
        <v>1438068.36</v>
      </c>
      <c r="N975" s="60"/>
      <c r="O975" s="60"/>
      <c r="P975" s="60"/>
      <c r="Q975" s="60"/>
      <c r="R975" s="60"/>
      <c r="S975" s="60"/>
      <c r="T975" s="60"/>
      <c r="U975" s="60"/>
      <c r="V975" s="60"/>
      <c r="W975" s="51"/>
      <c r="X975" s="60"/>
      <c r="Y975" s="24"/>
      <c r="Z975" s="23"/>
      <c r="AB975" s="8"/>
      <c r="AC975" s="27"/>
    </row>
    <row r="976" spans="1:31" s="7" customFormat="1" ht="18.75" hidden="1" customHeight="1">
      <c r="A976" s="1475" t="s">
        <v>518</v>
      </c>
      <c r="B976" s="1475"/>
      <c r="C976" s="52">
        <f t="shared" ref="C976:X976" si="148">SUM(C975:C975)</f>
        <v>1438068.36</v>
      </c>
      <c r="D976" s="52">
        <f t="shared" si="148"/>
        <v>0</v>
      </c>
      <c r="E976" s="52">
        <f t="shared" si="148"/>
        <v>0</v>
      </c>
      <c r="F976" s="52">
        <f t="shared" si="148"/>
        <v>0</v>
      </c>
      <c r="G976" s="52">
        <f t="shared" si="148"/>
        <v>0</v>
      </c>
      <c r="H976" s="52">
        <f t="shared" si="148"/>
        <v>0</v>
      </c>
      <c r="I976" s="52">
        <f t="shared" si="148"/>
        <v>0</v>
      </c>
      <c r="J976" s="52">
        <f t="shared" si="148"/>
        <v>0</v>
      </c>
      <c r="K976" s="52">
        <f t="shared" si="148"/>
        <v>0</v>
      </c>
      <c r="L976" s="52">
        <f t="shared" si="148"/>
        <v>0</v>
      </c>
      <c r="M976" s="52">
        <f t="shared" si="148"/>
        <v>1438068.36</v>
      </c>
      <c r="N976" s="52">
        <f t="shared" si="148"/>
        <v>0</v>
      </c>
      <c r="O976" s="52">
        <f t="shared" si="148"/>
        <v>0</v>
      </c>
      <c r="P976" s="52">
        <f t="shared" si="148"/>
        <v>0</v>
      </c>
      <c r="Q976" s="52">
        <f t="shared" si="148"/>
        <v>0</v>
      </c>
      <c r="R976" s="52">
        <f t="shared" si="148"/>
        <v>0</v>
      </c>
      <c r="S976" s="52">
        <f t="shared" si="148"/>
        <v>0</v>
      </c>
      <c r="T976" s="52">
        <f t="shared" si="148"/>
        <v>0</v>
      </c>
      <c r="U976" s="52">
        <f t="shared" si="148"/>
        <v>0</v>
      </c>
      <c r="V976" s="52">
        <f t="shared" si="148"/>
        <v>0</v>
      </c>
      <c r="W976" s="52">
        <f t="shared" si="148"/>
        <v>0</v>
      </c>
      <c r="X976" s="52">
        <f t="shared" si="148"/>
        <v>0</v>
      </c>
      <c r="Y976" s="9"/>
      <c r="Z976" s="8"/>
      <c r="AA976" s="8"/>
      <c r="AB976" s="8"/>
      <c r="AC976" s="28"/>
      <c r="AE976" s="28"/>
    </row>
    <row r="977" spans="1:29" s="17" customFormat="1" ht="18.75" hidden="1" customHeight="1">
      <c r="A977" s="1479" t="s">
        <v>572</v>
      </c>
      <c r="B977" s="1479"/>
      <c r="C977" s="61" t="e">
        <f t="shared" ref="C977:X977" si="149">C899+C911+C927+C933+C950+C959+C976</f>
        <v>#REF!</v>
      </c>
      <c r="D977" s="61">
        <f t="shared" si="149"/>
        <v>60026142.18</v>
      </c>
      <c r="E977" s="61">
        <f t="shared" si="149"/>
        <v>21221641.579999998</v>
      </c>
      <c r="F977" s="61">
        <f t="shared" si="149"/>
        <v>17500712.16</v>
      </c>
      <c r="G977" s="61">
        <f t="shared" si="149"/>
        <v>6269727.040000001</v>
      </c>
      <c r="H977" s="61">
        <f t="shared" si="149"/>
        <v>5933120.2400000002</v>
      </c>
      <c r="I977" s="61">
        <f t="shared" si="149"/>
        <v>9100941.1600000001</v>
      </c>
      <c r="J977" s="61">
        <f t="shared" si="149"/>
        <v>0</v>
      </c>
      <c r="K977" s="61">
        <f t="shared" si="149"/>
        <v>0</v>
      </c>
      <c r="L977" s="61">
        <f t="shared" si="149"/>
        <v>6569</v>
      </c>
      <c r="M977" s="61">
        <f t="shared" si="149"/>
        <v>36417694.079999998</v>
      </c>
      <c r="N977" s="61">
        <f t="shared" si="149"/>
        <v>3881.9</v>
      </c>
      <c r="O977" s="61">
        <f t="shared" si="149"/>
        <v>18419000</v>
      </c>
      <c r="P977" s="61">
        <f t="shared" si="149"/>
        <v>0</v>
      </c>
      <c r="Q977" s="61">
        <f t="shared" si="149"/>
        <v>119049649.50999998</v>
      </c>
      <c r="R977" s="61">
        <f t="shared" si="149"/>
        <v>0</v>
      </c>
      <c r="S977" s="61">
        <f t="shared" si="149"/>
        <v>0</v>
      </c>
      <c r="T977" s="61">
        <f t="shared" si="149"/>
        <v>0</v>
      </c>
      <c r="U977" s="61">
        <f t="shared" si="149"/>
        <v>0</v>
      </c>
      <c r="V977" s="61">
        <f t="shared" si="149"/>
        <v>0</v>
      </c>
      <c r="W977" s="61">
        <f t="shared" si="149"/>
        <v>0</v>
      </c>
      <c r="X977" s="61">
        <f t="shared" si="149"/>
        <v>0</v>
      </c>
      <c r="Y977" s="9"/>
      <c r="Z977" s="8"/>
      <c r="AA977" s="14"/>
      <c r="AB977" s="8"/>
      <c r="AC977" s="28"/>
    </row>
    <row r="978" spans="1:29" s="7" customFormat="1" ht="16.5" hidden="1" customHeight="1">
      <c r="A978" s="1487" t="s">
        <v>573</v>
      </c>
      <c r="B978" s="1487"/>
      <c r="C978" s="1487"/>
      <c r="D978" s="1487"/>
      <c r="E978" s="1487"/>
      <c r="F978" s="1487"/>
      <c r="G978" s="1487"/>
      <c r="H978" s="1487"/>
      <c r="I978" s="1487"/>
      <c r="J978" s="1487"/>
      <c r="K978" s="1487"/>
      <c r="L978" s="1487"/>
      <c r="M978" s="1487"/>
      <c r="N978" s="1487"/>
      <c r="O978" s="1487"/>
      <c r="P978" s="1487"/>
      <c r="Q978" s="1487"/>
      <c r="R978" s="1487"/>
      <c r="S978" s="1487"/>
      <c r="T978" s="1487"/>
      <c r="U978" s="1487"/>
      <c r="V978" s="1487"/>
      <c r="W978" s="1487"/>
      <c r="X978" s="1487"/>
      <c r="Y978" s="9"/>
      <c r="Z978" s="8"/>
      <c r="AB978" s="8"/>
      <c r="AC978" s="28"/>
    </row>
    <row r="979" spans="1:29" s="3" customFormat="1" ht="15" hidden="1" customHeight="1">
      <c r="A979" s="1615" t="s">
        <v>283</v>
      </c>
      <c r="B979" s="1616"/>
      <c r="C979" s="485"/>
      <c r="D979" s="485"/>
      <c r="E979" s="485"/>
      <c r="F979" s="485"/>
      <c r="G979" s="485"/>
      <c r="H979" s="485"/>
      <c r="I979" s="485"/>
      <c r="J979" s="485"/>
      <c r="K979" s="485"/>
      <c r="L979" s="485"/>
      <c r="M979" s="485"/>
      <c r="N979" s="485"/>
      <c r="O979" s="485"/>
      <c r="P979" s="485"/>
      <c r="Q979" s="485"/>
      <c r="R979" s="485"/>
      <c r="S979" s="485"/>
      <c r="T979" s="485"/>
      <c r="U979" s="485"/>
      <c r="V979" s="485"/>
      <c r="W979" s="485"/>
      <c r="X979" s="485"/>
      <c r="Y979" s="1"/>
    </row>
    <row r="980" spans="1:29" s="3" customFormat="1" hidden="1">
      <c r="A980" s="56">
        <f>A975+1</f>
        <v>768</v>
      </c>
      <c r="B980" s="947" t="s">
        <v>284</v>
      </c>
      <c r="C980" s="485">
        <v>14411768</v>
      </c>
      <c r="D980" s="485">
        <v>1686300</v>
      </c>
      <c r="E980" s="485">
        <v>900000</v>
      </c>
      <c r="F980" s="486">
        <v>0</v>
      </c>
      <c r="G980" s="486">
        <v>0</v>
      </c>
      <c r="H980" s="486">
        <v>0</v>
      </c>
      <c r="I980" s="485">
        <v>786300</v>
      </c>
      <c r="J980" s="486">
        <v>0</v>
      </c>
      <c r="K980" s="486">
        <v>0</v>
      </c>
      <c r="L980" s="485">
        <v>1532</v>
      </c>
      <c r="M980" s="485">
        <v>11850020</v>
      </c>
      <c r="N980" s="486">
        <v>0</v>
      </c>
      <c r="O980" s="486">
        <v>0</v>
      </c>
      <c r="P980" s="486">
        <v>72</v>
      </c>
      <c r="Q980" s="485">
        <v>875448</v>
      </c>
      <c r="R980" s="486">
        <v>0</v>
      </c>
      <c r="S980" s="486">
        <v>0</v>
      </c>
      <c r="T980" s="486">
        <v>0</v>
      </c>
      <c r="U980" s="486">
        <v>0</v>
      </c>
      <c r="V980" s="486">
        <v>0</v>
      </c>
      <c r="W980" s="485"/>
      <c r="X980" s="485"/>
      <c r="Y980" s="1"/>
    </row>
    <row r="981" spans="1:29" s="3" customFormat="1" hidden="1">
      <c r="A981" s="55">
        <f t="shared" ref="A981:A989" si="150">A980+1</f>
        <v>769</v>
      </c>
      <c r="B981" s="691" t="s">
        <v>285</v>
      </c>
      <c r="C981" s="485">
        <v>31110798</v>
      </c>
      <c r="D981" s="485">
        <v>14506638</v>
      </c>
      <c r="E981" s="485">
        <v>900000</v>
      </c>
      <c r="F981" s="485">
        <v>7866470</v>
      </c>
      <c r="G981" s="485">
        <v>3278068</v>
      </c>
      <c r="H981" s="486">
        <v>0</v>
      </c>
      <c r="I981" s="485">
        <v>2462100</v>
      </c>
      <c r="J981" s="486">
        <v>0</v>
      </c>
      <c r="K981" s="486">
        <v>0</v>
      </c>
      <c r="L981" s="485">
        <v>2260</v>
      </c>
      <c r="M981" s="485">
        <v>15404160</v>
      </c>
      <c r="N981" s="486">
        <v>0</v>
      </c>
      <c r="O981" s="486">
        <v>0</v>
      </c>
      <c r="P981" s="485">
        <v>3000</v>
      </c>
      <c r="Q981" s="485">
        <v>1200000</v>
      </c>
      <c r="R981" s="486">
        <v>0</v>
      </c>
      <c r="S981" s="486">
        <v>0</v>
      </c>
      <c r="T981" s="486">
        <v>0</v>
      </c>
      <c r="U981" s="486">
        <v>0</v>
      </c>
      <c r="V981" s="486">
        <v>0</v>
      </c>
      <c r="W981" s="485"/>
      <c r="X981" s="485"/>
      <c r="Y981" s="1"/>
    </row>
    <row r="982" spans="1:29" s="3" customFormat="1" hidden="1">
      <c r="A982" s="55">
        <f t="shared" si="150"/>
        <v>770</v>
      </c>
      <c r="B982" s="691" t="s">
        <v>286</v>
      </c>
      <c r="C982" s="485">
        <v>15450443</v>
      </c>
      <c r="D982" s="485">
        <v>7148363</v>
      </c>
      <c r="E982" s="487">
        <v>900000</v>
      </c>
      <c r="F982" s="485">
        <v>3684196</v>
      </c>
      <c r="G982" s="485">
        <v>1469900</v>
      </c>
      <c r="H982" s="486">
        <v>0</v>
      </c>
      <c r="I982" s="487">
        <v>1094267</v>
      </c>
      <c r="J982" s="486">
        <v>0</v>
      </c>
      <c r="K982" s="486">
        <v>0</v>
      </c>
      <c r="L982" s="485">
        <v>1130</v>
      </c>
      <c r="M982" s="485">
        <v>7702080</v>
      </c>
      <c r="N982" s="486">
        <v>0</v>
      </c>
      <c r="O982" s="486">
        <v>0</v>
      </c>
      <c r="P982" s="485">
        <v>1500</v>
      </c>
      <c r="Q982" s="485">
        <v>600000</v>
      </c>
      <c r="R982" s="486">
        <v>0</v>
      </c>
      <c r="S982" s="486">
        <v>0</v>
      </c>
      <c r="T982" s="486">
        <v>0</v>
      </c>
      <c r="U982" s="486">
        <v>0</v>
      </c>
      <c r="V982" s="486">
        <v>0</v>
      </c>
      <c r="W982" s="485"/>
      <c r="X982" s="485"/>
      <c r="Y982" s="1"/>
    </row>
    <row r="983" spans="1:29" s="3" customFormat="1" hidden="1">
      <c r="A983" s="55">
        <f t="shared" si="150"/>
        <v>771</v>
      </c>
      <c r="B983" s="691" t="s">
        <v>287</v>
      </c>
      <c r="C983" s="485">
        <v>15450443</v>
      </c>
      <c r="D983" s="485">
        <v>7148363</v>
      </c>
      <c r="E983" s="487">
        <v>900000</v>
      </c>
      <c r="F983" s="485">
        <v>3684196</v>
      </c>
      <c r="G983" s="485">
        <v>1469900</v>
      </c>
      <c r="H983" s="486">
        <v>0</v>
      </c>
      <c r="I983" s="487">
        <v>1094267</v>
      </c>
      <c r="J983" s="486">
        <v>0</v>
      </c>
      <c r="K983" s="486">
        <v>0</v>
      </c>
      <c r="L983" s="485">
        <v>1130</v>
      </c>
      <c r="M983" s="485">
        <v>7702080</v>
      </c>
      <c r="N983" s="486">
        <v>0</v>
      </c>
      <c r="O983" s="486">
        <v>0</v>
      </c>
      <c r="P983" s="485">
        <v>1500</v>
      </c>
      <c r="Q983" s="485">
        <v>600000</v>
      </c>
      <c r="R983" s="486">
        <v>0</v>
      </c>
      <c r="S983" s="486">
        <v>0</v>
      </c>
      <c r="T983" s="486">
        <v>0</v>
      </c>
      <c r="U983" s="486">
        <v>0</v>
      </c>
      <c r="V983" s="486">
        <v>0</v>
      </c>
      <c r="W983" s="485"/>
      <c r="X983" s="485"/>
      <c r="Y983" s="1"/>
    </row>
    <row r="984" spans="1:29" s="3" customFormat="1" hidden="1">
      <c r="A984" s="55">
        <f t="shared" si="150"/>
        <v>772</v>
      </c>
      <c r="B984" s="691" t="s">
        <v>288</v>
      </c>
      <c r="C984" s="485">
        <v>4290355.3</v>
      </c>
      <c r="D984" s="485">
        <v>4290355.3</v>
      </c>
      <c r="E984" s="487">
        <v>900000</v>
      </c>
      <c r="F984" s="485">
        <v>2336618.2999999998</v>
      </c>
      <c r="G984" s="485">
        <v>553737</v>
      </c>
      <c r="H984" s="486">
        <v>0</v>
      </c>
      <c r="I984" s="485">
        <v>500000</v>
      </c>
      <c r="J984" s="486">
        <v>0</v>
      </c>
      <c r="K984" s="486">
        <v>0</v>
      </c>
      <c r="L984" s="486">
        <v>0</v>
      </c>
      <c r="M984" s="486">
        <v>0</v>
      </c>
      <c r="N984" s="486">
        <v>0</v>
      </c>
      <c r="O984" s="486">
        <v>0</v>
      </c>
      <c r="P984" s="486">
        <v>0</v>
      </c>
      <c r="Q984" s="486">
        <v>0</v>
      </c>
      <c r="R984" s="486">
        <v>0</v>
      </c>
      <c r="S984" s="486">
        <v>0</v>
      </c>
      <c r="T984" s="486">
        <v>0</v>
      </c>
      <c r="U984" s="486">
        <v>0</v>
      </c>
      <c r="V984" s="486">
        <v>0</v>
      </c>
      <c r="W984" s="485"/>
      <c r="X984" s="485"/>
      <c r="Y984" s="1"/>
    </row>
    <row r="985" spans="1:29" s="3" customFormat="1" hidden="1">
      <c r="A985" s="55">
        <f t="shared" si="150"/>
        <v>773</v>
      </c>
      <c r="B985" s="947" t="s">
        <v>289</v>
      </c>
      <c r="C985" s="485">
        <v>14411768</v>
      </c>
      <c r="D985" s="485">
        <v>1686300</v>
      </c>
      <c r="E985" s="485">
        <v>900000</v>
      </c>
      <c r="F985" s="486">
        <v>0</v>
      </c>
      <c r="G985" s="486">
        <v>0</v>
      </c>
      <c r="H985" s="486">
        <v>0</v>
      </c>
      <c r="I985" s="485">
        <v>786300</v>
      </c>
      <c r="J985" s="486">
        <v>0</v>
      </c>
      <c r="K985" s="486">
        <v>0</v>
      </c>
      <c r="L985" s="485">
        <v>1532</v>
      </c>
      <c r="M985" s="485">
        <v>11850020</v>
      </c>
      <c r="N985" s="486">
        <v>0</v>
      </c>
      <c r="O985" s="486">
        <v>0</v>
      </c>
      <c r="P985" s="485">
        <v>72</v>
      </c>
      <c r="Q985" s="485">
        <v>875448</v>
      </c>
      <c r="R985" s="486">
        <v>0</v>
      </c>
      <c r="S985" s="486">
        <v>0</v>
      </c>
      <c r="T985" s="486">
        <v>0</v>
      </c>
      <c r="U985" s="486">
        <v>0</v>
      </c>
      <c r="V985" s="486">
        <v>0</v>
      </c>
      <c r="W985" s="485"/>
      <c r="X985" s="485"/>
      <c r="Y985" s="1"/>
    </row>
    <row r="986" spans="1:29" s="3" customFormat="1" hidden="1">
      <c r="A986" s="55">
        <f t="shared" si="150"/>
        <v>774</v>
      </c>
      <c r="B986" s="947" t="s">
        <v>290</v>
      </c>
      <c r="C986" s="485">
        <v>4000502</v>
      </c>
      <c r="D986" s="485">
        <v>1994267</v>
      </c>
      <c r="E986" s="485">
        <v>900000</v>
      </c>
      <c r="F986" s="486">
        <v>0</v>
      </c>
      <c r="G986" s="486">
        <v>0</v>
      </c>
      <c r="H986" s="486">
        <v>0</v>
      </c>
      <c r="I986" s="487">
        <v>1094267</v>
      </c>
      <c r="J986" s="486">
        <v>0</v>
      </c>
      <c r="K986" s="486">
        <v>0</v>
      </c>
      <c r="L986" s="486">
        <v>0</v>
      </c>
      <c r="M986" s="486">
        <v>0</v>
      </c>
      <c r="N986" s="486">
        <v>0</v>
      </c>
      <c r="O986" s="486">
        <v>0</v>
      </c>
      <c r="P986" s="485">
        <v>165</v>
      </c>
      <c r="Q986" s="485">
        <v>2006235</v>
      </c>
      <c r="R986" s="486">
        <v>0</v>
      </c>
      <c r="S986" s="486">
        <v>0</v>
      </c>
      <c r="T986" s="486">
        <v>0</v>
      </c>
      <c r="U986" s="486">
        <v>0</v>
      </c>
      <c r="V986" s="486">
        <v>0</v>
      </c>
      <c r="W986" s="485"/>
      <c r="X986" s="485"/>
      <c r="Y986" s="1"/>
    </row>
    <row r="987" spans="1:29" s="3" customFormat="1" hidden="1">
      <c r="A987" s="55">
        <f t="shared" si="150"/>
        <v>775</v>
      </c>
      <c r="B987" s="947" t="s">
        <v>291</v>
      </c>
      <c r="C987" s="485">
        <v>4000502</v>
      </c>
      <c r="D987" s="485">
        <v>1994267</v>
      </c>
      <c r="E987" s="485">
        <v>900000</v>
      </c>
      <c r="F987" s="486">
        <v>0</v>
      </c>
      <c r="G987" s="486">
        <v>0</v>
      </c>
      <c r="H987" s="486">
        <v>0</v>
      </c>
      <c r="I987" s="487">
        <v>1094267</v>
      </c>
      <c r="J987" s="486">
        <v>0</v>
      </c>
      <c r="K987" s="486">
        <v>0</v>
      </c>
      <c r="L987" s="486">
        <v>0</v>
      </c>
      <c r="M987" s="486">
        <v>0</v>
      </c>
      <c r="N987" s="486">
        <v>0</v>
      </c>
      <c r="O987" s="486">
        <v>0</v>
      </c>
      <c r="P987" s="485">
        <v>165</v>
      </c>
      <c r="Q987" s="485">
        <v>2006235</v>
      </c>
      <c r="R987" s="486">
        <v>0</v>
      </c>
      <c r="S987" s="486">
        <v>0</v>
      </c>
      <c r="T987" s="486">
        <v>0</v>
      </c>
      <c r="U987" s="486">
        <v>0</v>
      </c>
      <c r="V987" s="486">
        <v>0</v>
      </c>
      <c r="W987" s="485"/>
      <c r="X987" s="485"/>
      <c r="Y987" s="1"/>
    </row>
    <row r="988" spans="1:29" s="3" customFormat="1" hidden="1">
      <c r="A988" s="55">
        <f t="shared" si="150"/>
        <v>776</v>
      </c>
      <c r="B988" s="947" t="s">
        <v>292</v>
      </c>
      <c r="C988" s="485">
        <v>4000502</v>
      </c>
      <c r="D988" s="485">
        <v>1994267</v>
      </c>
      <c r="E988" s="485">
        <v>900000</v>
      </c>
      <c r="F988" s="486">
        <v>0</v>
      </c>
      <c r="G988" s="486">
        <v>0</v>
      </c>
      <c r="H988" s="486">
        <v>0</v>
      </c>
      <c r="I988" s="487">
        <v>1094267</v>
      </c>
      <c r="J988" s="486">
        <v>0</v>
      </c>
      <c r="K988" s="486">
        <v>0</v>
      </c>
      <c r="L988" s="486">
        <v>0</v>
      </c>
      <c r="M988" s="486">
        <v>0</v>
      </c>
      <c r="N988" s="486">
        <v>0</v>
      </c>
      <c r="O988" s="486">
        <v>0</v>
      </c>
      <c r="P988" s="485">
        <v>165</v>
      </c>
      <c r="Q988" s="485">
        <v>2006235</v>
      </c>
      <c r="R988" s="486">
        <v>0</v>
      </c>
      <c r="S988" s="486">
        <v>0</v>
      </c>
      <c r="T988" s="486">
        <v>0</v>
      </c>
      <c r="U988" s="486">
        <v>0</v>
      </c>
      <c r="V988" s="486">
        <v>0</v>
      </c>
      <c r="W988" s="485"/>
      <c r="X988" s="485"/>
      <c r="Y988" s="1"/>
    </row>
    <row r="989" spans="1:29" s="3" customFormat="1" ht="20.25" hidden="1" customHeight="1" thickBot="1">
      <c r="A989" s="55">
        <f t="shared" si="150"/>
        <v>777</v>
      </c>
      <c r="B989" s="923" t="s">
        <v>293</v>
      </c>
      <c r="C989" s="485">
        <v>17957563</v>
      </c>
      <c r="D989" s="485">
        <v>7148363</v>
      </c>
      <c r="E989" s="485">
        <v>900000</v>
      </c>
      <c r="F989" s="485">
        <v>3684196</v>
      </c>
      <c r="G989" s="485">
        <v>1469900</v>
      </c>
      <c r="H989" s="486">
        <v>0</v>
      </c>
      <c r="I989" s="487">
        <v>1094267</v>
      </c>
      <c r="J989" s="486">
        <v>0</v>
      </c>
      <c r="K989" s="486">
        <v>0</v>
      </c>
      <c r="L989" s="485">
        <v>1130</v>
      </c>
      <c r="M989" s="485">
        <v>7702080</v>
      </c>
      <c r="N989" s="486">
        <v>0</v>
      </c>
      <c r="O989" s="486">
        <v>0</v>
      </c>
      <c r="P989" s="485">
        <v>1500</v>
      </c>
      <c r="Q989" s="485">
        <v>600000</v>
      </c>
      <c r="R989" s="485">
        <v>12</v>
      </c>
      <c r="S989" s="485">
        <v>101640</v>
      </c>
      <c r="T989" s="485">
        <v>284</v>
      </c>
      <c r="U989" s="485">
        <v>2405480</v>
      </c>
      <c r="V989" s="486">
        <v>0</v>
      </c>
      <c r="W989" s="485"/>
      <c r="X989" s="485"/>
      <c r="Y989" s="1"/>
    </row>
    <row r="990" spans="1:29" s="3" customFormat="1" ht="13.5" hidden="1" thickBot="1">
      <c r="A990" s="1562" t="s">
        <v>282</v>
      </c>
      <c r="B990" s="1563"/>
      <c r="C990" s="485">
        <f t="shared" ref="C990:I990" si="151">SUM(C980:C989)</f>
        <v>125084644.3</v>
      </c>
      <c r="D990" s="485">
        <f t="shared" si="151"/>
        <v>49597483.299999997</v>
      </c>
      <c r="E990" s="485">
        <f t="shared" si="151"/>
        <v>9000000</v>
      </c>
      <c r="F990" s="485">
        <f t="shared" si="151"/>
        <v>21255676.300000001</v>
      </c>
      <c r="G990" s="485">
        <f t="shared" si="151"/>
        <v>8241505</v>
      </c>
      <c r="H990" s="486">
        <f t="shared" si="151"/>
        <v>0</v>
      </c>
      <c r="I990" s="485">
        <f t="shared" si="151"/>
        <v>11100302</v>
      </c>
      <c r="J990" s="486">
        <v>0</v>
      </c>
      <c r="K990" s="486">
        <v>0</v>
      </c>
      <c r="L990" s="485">
        <f>SUM(L980:L989)</f>
        <v>8714</v>
      </c>
      <c r="M990" s="485">
        <f>SUM(M980:M989)</f>
        <v>62210440</v>
      </c>
      <c r="N990" s="486">
        <v>0</v>
      </c>
      <c r="O990" s="486">
        <v>0</v>
      </c>
      <c r="P990" s="485">
        <f>SUM(P980:P989)</f>
        <v>8139</v>
      </c>
      <c r="Q990" s="485">
        <f>SUM(Q980:Q989)</f>
        <v>10769601</v>
      </c>
      <c r="R990" s="485">
        <v>12</v>
      </c>
      <c r="S990" s="485">
        <v>101640</v>
      </c>
      <c r="T990" s="485">
        <v>284</v>
      </c>
      <c r="U990" s="485">
        <v>2405480</v>
      </c>
      <c r="V990" s="486">
        <v>0</v>
      </c>
      <c r="W990" s="485"/>
      <c r="X990" s="485"/>
      <c r="Y990" s="1"/>
    </row>
    <row r="991" spans="1:29" s="7" customFormat="1" ht="16.5" hidden="1" customHeight="1">
      <c r="A991" s="490" t="s">
        <v>298</v>
      </c>
      <c r="B991" s="948"/>
      <c r="C991" s="492"/>
      <c r="D991" s="493"/>
      <c r="E991" s="853"/>
      <c r="F991" s="853"/>
      <c r="G991" s="853"/>
      <c r="H991" s="853"/>
      <c r="I991" s="853"/>
      <c r="J991" s="853"/>
      <c r="K991" s="853"/>
      <c r="L991" s="853"/>
      <c r="M991" s="853"/>
      <c r="N991" s="853"/>
      <c r="O991" s="853"/>
      <c r="P991" s="853"/>
      <c r="Q991" s="853"/>
      <c r="R991" s="853"/>
      <c r="S991" s="853"/>
      <c r="T991" s="853"/>
      <c r="U991" s="853"/>
      <c r="V991" s="853"/>
      <c r="W991" s="853"/>
      <c r="X991" s="854"/>
      <c r="Y991" s="9"/>
      <c r="Z991" s="8"/>
    </row>
    <row r="992" spans="1:29" s="57" customFormat="1" ht="16.5" hidden="1" customHeight="1">
      <c r="A992" s="56">
        <f>A987+1</f>
        <v>776</v>
      </c>
      <c r="B992" s="711" t="s">
        <v>294</v>
      </c>
      <c r="C992" s="284"/>
      <c r="D992" s="285"/>
      <c r="E992" s="51">
        <v>0</v>
      </c>
      <c r="F992" s="51">
        <v>0</v>
      </c>
      <c r="G992" s="51">
        <v>0</v>
      </c>
      <c r="H992" s="51">
        <v>0</v>
      </c>
      <c r="I992" s="51">
        <v>0</v>
      </c>
      <c r="J992" s="51">
        <v>0</v>
      </c>
      <c r="K992" s="51">
        <v>0</v>
      </c>
      <c r="L992" s="485">
        <v>622</v>
      </c>
      <c r="M992" s="51"/>
      <c r="N992" s="51">
        <v>0</v>
      </c>
      <c r="O992" s="51">
        <v>0</v>
      </c>
      <c r="P992" s="51">
        <v>0</v>
      </c>
      <c r="Q992" s="51">
        <v>0</v>
      </c>
      <c r="R992" s="51">
        <v>0</v>
      </c>
      <c r="S992" s="51">
        <v>0</v>
      </c>
      <c r="T992" s="51">
        <v>0</v>
      </c>
      <c r="U992" s="51">
        <v>0</v>
      </c>
      <c r="V992" s="51">
        <v>0</v>
      </c>
      <c r="W992" s="51"/>
      <c r="X992" s="51"/>
      <c r="Y992" s="496"/>
      <c r="Z992" s="497"/>
    </row>
    <row r="993" spans="1:31" s="57" customFormat="1" ht="16.5" hidden="1" customHeight="1">
      <c r="A993" s="55">
        <f>A992+1</f>
        <v>777</v>
      </c>
      <c r="B993" s="711" t="s">
        <v>295</v>
      </c>
      <c r="C993" s="284"/>
      <c r="D993" s="285"/>
      <c r="E993" s="51">
        <v>0</v>
      </c>
      <c r="F993" s="51">
        <v>0</v>
      </c>
      <c r="G993" s="51">
        <v>0</v>
      </c>
      <c r="H993" s="51">
        <v>0</v>
      </c>
      <c r="I993" s="51">
        <v>0</v>
      </c>
      <c r="J993" s="51">
        <v>0</v>
      </c>
      <c r="K993" s="51">
        <v>0</v>
      </c>
      <c r="L993" s="485">
        <v>831</v>
      </c>
      <c r="M993" s="51"/>
      <c r="N993" s="51">
        <v>0</v>
      </c>
      <c r="O993" s="51">
        <v>0</v>
      </c>
      <c r="P993" s="51">
        <v>0</v>
      </c>
      <c r="Q993" s="51">
        <v>0</v>
      </c>
      <c r="R993" s="51">
        <v>0</v>
      </c>
      <c r="S993" s="51">
        <v>0</v>
      </c>
      <c r="T993" s="51">
        <v>0</v>
      </c>
      <c r="U993" s="51">
        <v>0</v>
      </c>
      <c r="V993" s="51">
        <v>0</v>
      </c>
      <c r="W993" s="51"/>
      <c r="X993" s="51"/>
      <c r="Y993" s="496"/>
      <c r="Z993" s="497"/>
    </row>
    <row r="994" spans="1:31" s="57" customFormat="1" ht="16.5" hidden="1" customHeight="1">
      <c r="A994" s="55">
        <f>A993+1</f>
        <v>778</v>
      </c>
      <c r="B994" s="711" t="s">
        <v>296</v>
      </c>
      <c r="C994" s="284"/>
      <c r="D994" s="285"/>
      <c r="E994" s="51">
        <v>0</v>
      </c>
      <c r="F994" s="51">
        <v>0</v>
      </c>
      <c r="G994" s="51">
        <v>0</v>
      </c>
      <c r="H994" s="51">
        <v>0</v>
      </c>
      <c r="I994" s="51">
        <v>0</v>
      </c>
      <c r="J994" s="51">
        <v>0</v>
      </c>
      <c r="K994" s="51">
        <v>0</v>
      </c>
      <c r="L994" s="51">
        <v>0</v>
      </c>
      <c r="M994" s="51">
        <v>0</v>
      </c>
      <c r="N994" s="51">
        <v>0</v>
      </c>
      <c r="O994" s="51">
        <v>0</v>
      </c>
      <c r="P994" s="485">
        <v>1035.75</v>
      </c>
      <c r="Q994" s="51"/>
      <c r="R994" s="51">
        <v>0</v>
      </c>
      <c r="S994" s="51">
        <v>0</v>
      </c>
      <c r="T994" s="51">
        <v>0</v>
      </c>
      <c r="U994" s="51">
        <v>0</v>
      </c>
      <c r="V994" s="51">
        <v>0</v>
      </c>
      <c r="W994" s="51"/>
      <c r="X994" s="51"/>
      <c r="Y994" s="496"/>
      <c r="Z994" s="497"/>
    </row>
    <row r="995" spans="1:31" s="57" customFormat="1" ht="16.5" hidden="1" customHeight="1">
      <c r="A995" s="55">
        <f>A994+1</f>
        <v>779</v>
      </c>
      <c r="B995" s="711" t="s">
        <v>297</v>
      </c>
      <c r="C995" s="284"/>
      <c r="D995" s="285"/>
      <c r="E995" s="51">
        <v>0</v>
      </c>
      <c r="F995" s="51"/>
      <c r="G995" s="51">
        <v>0</v>
      </c>
      <c r="H995" s="51">
        <v>0</v>
      </c>
      <c r="I995" s="51">
        <v>0</v>
      </c>
      <c r="J995" s="51">
        <v>0</v>
      </c>
      <c r="K995" s="51">
        <v>0</v>
      </c>
      <c r="L995" s="51">
        <v>0</v>
      </c>
      <c r="M995" s="51">
        <v>0</v>
      </c>
      <c r="N995" s="51">
        <v>0</v>
      </c>
      <c r="O995" s="51">
        <v>0</v>
      </c>
      <c r="P995" s="51">
        <v>0</v>
      </c>
      <c r="Q995" s="51">
        <v>0</v>
      </c>
      <c r="R995" s="51">
        <v>0</v>
      </c>
      <c r="S995" s="51">
        <v>0</v>
      </c>
      <c r="T995" s="51">
        <v>0</v>
      </c>
      <c r="U995" s="51">
        <v>0</v>
      </c>
      <c r="V995" s="51">
        <v>0</v>
      </c>
      <c r="W995" s="51"/>
      <c r="X995" s="51"/>
      <c r="Y995" s="496"/>
      <c r="Z995" s="497"/>
    </row>
    <row r="996" spans="1:31" s="7" customFormat="1" ht="12.75" hidden="1">
      <c r="A996" s="1453" t="s">
        <v>518</v>
      </c>
      <c r="B996" s="1454"/>
      <c r="C996" s="285">
        <f>SUM(C992:C995)</f>
        <v>0</v>
      </c>
      <c r="D996" s="285">
        <f t="shared" ref="D996:X996" si="152">SUM(D992:D995)</f>
        <v>0</v>
      </c>
      <c r="E996" s="51">
        <f t="shared" si="152"/>
        <v>0</v>
      </c>
      <c r="F996" s="51">
        <f t="shared" si="152"/>
        <v>0</v>
      </c>
      <c r="G996" s="51">
        <f t="shared" si="152"/>
        <v>0</v>
      </c>
      <c r="H996" s="51">
        <f t="shared" si="152"/>
        <v>0</v>
      </c>
      <c r="I996" s="51">
        <f t="shared" si="152"/>
        <v>0</v>
      </c>
      <c r="J996" s="51">
        <f t="shared" si="152"/>
        <v>0</v>
      </c>
      <c r="K996" s="51">
        <f t="shared" si="152"/>
        <v>0</v>
      </c>
      <c r="L996" s="51">
        <f t="shared" si="152"/>
        <v>1453</v>
      </c>
      <c r="M996" s="51">
        <f t="shared" si="152"/>
        <v>0</v>
      </c>
      <c r="N996" s="51">
        <f t="shared" si="152"/>
        <v>0</v>
      </c>
      <c r="O996" s="51">
        <f t="shared" si="152"/>
        <v>0</v>
      </c>
      <c r="P996" s="51">
        <f t="shared" si="152"/>
        <v>1035.75</v>
      </c>
      <c r="Q996" s="51">
        <f t="shared" si="152"/>
        <v>0</v>
      </c>
      <c r="R996" s="51">
        <f t="shared" si="152"/>
        <v>0</v>
      </c>
      <c r="S996" s="51">
        <f t="shared" si="152"/>
        <v>0</v>
      </c>
      <c r="T996" s="51">
        <f t="shared" si="152"/>
        <v>0</v>
      </c>
      <c r="U996" s="51">
        <f t="shared" si="152"/>
        <v>0</v>
      </c>
      <c r="V996" s="51">
        <f t="shared" si="152"/>
        <v>0</v>
      </c>
      <c r="W996" s="51">
        <f t="shared" si="152"/>
        <v>0</v>
      </c>
      <c r="X996" s="51">
        <f t="shared" si="152"/>
        <v>0</v>
      </c>
      <c r="Y996" s="9"/>
      <c r="Z996" s="8"/>
      <c r="AA996" s="8"/>
      <c r="AB996" s="8"/>
    </row>
    <row r="997" spans="1:31" s="22" customFormat="1" ht="21" hidden="1" customHeight="1">
      <c r="A997" s="1479" t="s">
        <v>574</v>
      </c>
      <c r="B997" s="1479"/>
      <c r="C997" s="1479"/>
      <c r="D997" s="1452"/>
      <c r="E997" s="1452"/>
      <c r="F997" s="1452"/>
      <c r="G997" s="1452"/>
      <c r="H997" s="1452"/>
      <c r="I997" s="1452"/>
      <c r="J997" s="1452"/>
      <c r="K997" s="1452"/>
      <c r="L997" s="1452"/>
      <c r="M997" s="1452"/>
      <c r="N997" s="1452"/>
      <c r="O997" s="1452"/>
      <c r="P997" s="1452"/>
      <c r="Q997" s="1452"/>
      <c r="R997" s="1452"/>
      <c r="S997" s="1452"/>
      <c r="T997" s="1452"/>
      <c r="U997" s="1452"/>
      <c r="V997" s="1452"/>
      <c r="W997" s="1452"/>
      <c r="X997" s="1452"/>
      <c r="Y997" s="24"/>
      <c r="Z997" s="23"/>
      <c r="AA997" s="23"/>
      <c r="AB997" s="8"/>
      <c r="AC997" s="27"/>
    </row>
    <row r="998" spans="1:31" s="7" customFormat="1" ht="21" hidden="1" customHeight="1">
      <c r="A998" s="55">
        <f>A995+1</f>
        <v>780</v>
      </c>
      <c r="B998" s="712" t="s">
        <v>817</v>
      </c>
      <c r="C998" s="52">
        <f>D998+K998+M998+O998+Q998+S998+U998+V998+W998+X998</f>
        <v>337448.14</v>
      </c>
      <c r="D998" s="52">
        <f>SUM(E998:I998)</f>
        <v>337448.14</v>
      </c>
      <c r="E998" s="51">
        <f>324338.34+13109.8</f>
        <v>337448.14</v>
      </c>
      <c r="F998" s="51"/>
      <c r="G998" s="51"/>
      <c r="H998" s="51"/>
      <c r="I998" s="51"/>
      <c r="J998" s="51"/>
      <c r="K998" s="51"/>
      <c r="L998" s="52"/>
      <c r="M998" s="52"/>
      <c r="N998" s="51"/>
      <c r="O998" s="51"/>
      <c r="P998" s="69"/>
      <c r="Q998" s="52"/>
      <c r="R998" s="51"/>
      <c r="S998" s="51"/>
      <c r="T998" s="51"/>
      <c r="U998" s="51"/>
      <c r="V998" s="51"/>
      <c r="W998" s="51"/>
      <c r="X998" s="51"/>
      <c r="Y998" s="9" t="s">
        <v>893</v>
      </c>
      <c r="Z998" s="8"/>
      <c r="AA998" s="8"/>
      <c r="AB998" s="8"/>
      <c r="AC998" s="28"/>
    </row>
    <row r="999" spans="1:31" s="7" customFormat="1" ht="21" hidden="1" customHeight="1">
      <c r="A999" s="55">
        <f>A998+1</f>
        <v>781</v>
      </c>
      <c r="B999" s="712" t="s">
        <v>818</v>
      </c>
      <c r="C999" s="52">
        <f>D999+K999+M999+O999+Q999+S999+U999+V999+W999+X999</f>
        <v>354820.1</v>
      </c>
      <c r="D999" s="52">
        <f>SUM(E999:I999)</f>
        <v>354820.1</v>
      </c>
      <c r="E999" s="51">
        <f>338603.36+16216.74</f>
        <v>354820.1</v>
      </c>
      <c r="F999" s="51"/>
      <c r="G999" s="51"/>
      <c r="H999" s="51"/>
      <c r="I999" s="51"/>
      <c r="J999" s="51"/>
      <c r="K999" s="51"/>
      <c r="L999" s="69"/>
      <c r="M999" s="52"/>
      <c r="N999" s="51"/>
      <c r="O999" s="51"/>
      <c r="P999" s="69"/>
      <c r="Q999" s="52"/>
      <c r="R999" s="51"/>
      <c r="S999" s="51"/>
      <c r="T999" s="51"/>
      <c r="U999" s="51"/>
      <c r="V999" s="51"/>
      <c r="W999" s="51"/>
      <c r="X999" s="51"/>
      <c r="Y999" s="9" t="s">
        <v>893</v>
      </c>
      <c r="Z999" s="8"/>
      <c r="AA999" s="8"/>
      <c r="AB999" s="8"/>
      <c r="AC999" s="28"/>
    </row>
    <row r="1000" spans="1:31" s="7" customFormat="1" ht="21" hidden="1" customHeight="1">
      <c r="A1000" s="1475" t="s">
        <v>518</v>
      </c>
      <c r="B1000" s="1475"/>
      <c r="C1000" s="51">
        <f>SUM(C998:C999)</f>
        <v>692268.24</v>
      </c>
      <c r="D1000" s="51">
        <f t="shared" ref="D1000:X1000" si="153">SUM(D998:D999)</f>
        <v>692268.24</v>
      </c>
      <c r="E1000" s="51">
        <f t="shared" si="153"/>
        <v>692268.24</v>
      </c>
      <c r="F1000" s="51">
        <f t="shared" si="153"/>
        <v>0</v>
      </c>
      <c r="G1000" s="51">
        <f t="shared" si="153"/>
        <v>0</v>
      </c>
      <c r="H1000" s="51">
        <f t="shared" si="153"/>
        <v>0</v>
      </c>
      <c r="I1000" s="51">
        <f t="shared" si="153"/>
        <v>0</v>
      </c>
      <c r="J1000" s="51">
        <f t="shared" si="153"/>
        <v>0</v>
      </c>
      <c r="K1000" s="51">
        <f t="shared" si="153"/>
        <v>0</v>
      </c>
      <c r="L1000" s="51">
        <f t="shared" si="153"/>
        <v>0</v>
      </c>
      <c r="M1000" s="51">
        <f t="shared" si="153"/>
        <v>0</v>
      </c>
      <c r="N1000" s="51">
        <f t="shared" si="153"/>
        <v>0</v>
      </c>
      <c r="O1000" s="51">
        <f t="shared" si="153"/>
        <v>0</v>
      </c>
      <c r="P1000" s="51">
        <f t="shared" si="153"/>
        <v>0</v>
      </c>
      <c r="Q1000" s="51">
        <f t="shared" si="153"/>
        <v>0</v>
      </c>
      <c r="R1000" s="51">
        <f t="shared" si="153"/>
        <v>0</v>
      </c>
      <c r="S1000" s="51">
        <f t="shared" si="153"/>
        <v>0</v>
      </c>
      <c r="T1000" s="51">
        <f t="shared" si="153"/>
        <v>0</v>
      </c>
      <c r="U1000" s="51">
        <f t="shared" si="153"/>
        <v>0</v>
      </c>
      <c r="V1000" s="51">
        <f t="shared" si="153"/>
        <v>0</v>
      </c>
      <c r="W1000" s="51">
        <f t="shared" si="153"/>
        <v>0</v>
      </c>
      <c r="X1000" s="51">
        <f t="shared" si="153"/>
        <v>0</v>
      </c>
      <c r="Y1000" s="9"/>
      <c r="Z1000" s="8"/>
      <c r="AA1000" s="8"/>
      <c r="AB1000" s="8"/>
      <c r="AC1000" s="28"/>
      <c r="AE1000" s="28"/>
    </row>
    <row r="1001" spans="1:31" s="22" customFormat="1" ht="21" hidden="1" customHeight="1">
      <c r="A1001" s="1479" t="s">
        <v>575</v>
      </c>
      <c r="B1001" s="1479"/>
      <c r="C1001" s="1479"/>
      <c r="D1001" s="1452"/>
      <c r="E1001" s="1452"/>
      <c r="F1001" s="1452"/>
      <c r="G1001" s="1452"/>
      <c r="H1001" s="1452"/>
      <c r="I1001" s="1452"/>
      <c r="J1001" s="1452"/>
      <c r="K1001" s="1452"/>
      <c r="L1001" s="1452"/>
      <c r="M1001" s="1452"/>
      <c r="N1001" s="1452"/>
      <c r="O1001" s="1452"/>
      <c r="P1001" s="1452"/>
      <c r="Q1001" s="1452"/>
      <c r="R1001" s="1452"/>
      <c r="S1001" s="1452"/>
      <c r="T1001" s="1452"/>
      <c r="U1001" s="1452"/>
      <c r="V1001" s="1452"/>
      <c r="W1001" s="1452"/>
      <c r="X1001" s="1452"/>
      <c r="Y1001" s="24"/>
      <c r="Z1001" s="23"/>
      <c r="AB1001" s="8"/>
      <c r="AC1001" s="27"/>
    </row>
    <row r="1002" spans="1:31" s="7" customFormat="1" ht="21" hidden="1" customHeight="1">
      <c r="A1002" s="56">
        <f>A999+1</f>
        <v>782</v>
      </c>
      <c r="B1002" s="695" t="s">
        <v>819</v>
      </c>
      <c r="C1002" s="52">
        <f>D1002+K1002+M1002+O1002+Q1002+S1002+U1002+V1002+W1002+X1002</f>
        <v>4600149.76</v>
      </c>
      <c r="D1002" s="52">
        <f>SUM(E1002:I1002)</f>
        <v>4133801.96</v>
      </c>
      <c r="E1002" s="51"/>
      <c r="F1002" s="51">
        <v>3377722.86</v>
      </c>
      <c r="G1002" s="51">
        <v>756079.1</v>
      </c>
      <c r="H1002" s="60"/>
      <c r="I1002" s="60"/>
      <c r="J1002" s="60"/>
      <c r="K1002" s="60"/>
      <c r="L1002" s="70"/>
      <c r="M1002" s="52"/>
      <c r="N1002" s="60"/>
      <c r="O1002" s="60"/>
      <c r="P1002" s="51"/>
      <c r="Q1002" s="51"/>
      <c r="R1002" s="60"/>
      <c r="S1002" s="60"/>
      <c r="T1002" s="60"/>
      <c r="U1002" s="60"/>
      <c r="V1002" s="51">
        <f>306397.62+159950.18</f>
        <v>466347.8</v>
      </c>
      <c r="W1002" s="51"/>
      <c r="X1002" s="51"/>
      <c r="Y1002" s="9" t="s">
        <v>886</v>
      </c>
      <c r="Z1002" s="8"/>
      <c r="AB1002" s="8"/>
      <c r="AC1002" s="28"/>
    </row>
    <row r="1003" spans="1:31" s="7" customFormat="1" hidden="1">
      <c r="A1003" s="55">
        <f>A1002+1</f>
        <v>783</v>
      </c>
      <c r="B1003" s="949" t="s">
        <v>306</v>
      </c>
      <c r="C1003" s="284"/>
      <c r="D1003" s="285"/>
      <c r="E1003" s="51"/>
      <c r="F1003" s="855" t="s">
        <v>24</v>
      </c>
      <c r="G1003" s="855" t="s">
        <v>24</v>
      </c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 t="s">
        <v>24</v>
      </c>
      <c r="X1003" s="856"/>
      <c r="Y1003" s="9" t="s">
        <v>299</v>
      </c>
      <c r="Z1003" s="8"/>
    </row>
    <row r="1004" spans="1:31" s="7" customFormat="1" hidden="1">
      <c r="A1004" s="498">
        <f>A1003+1</f>
        <v>784</v>
      </c>
      <c r="B1004" s="949" t="s">
        <v>307</v>
      </c>
      <c r="C1004" s="284"/>
      <c r="D1004" s="285"/>
      <c r="E1004" s="51"/>
      <c r="F1004" s="51" t="s">
        <v>24</v>
      </c>
      <c r="G1004" s="51"/>
      <c r="H1004" s="60"/>
      <c r="I1004" s="60"/>
      <c r="J1004" s="60"/>
      <c r="K1004" s="60"/>
      <c r="L1004" s="70">
        <v>1374</v>
      </c>
      <c r="M1004" s="52"/>
      <c r="N1004" s="60"/>
      <c r="O1004" s="60"/>
      <c r="P1004" s="51"/>
      <c r="Q1004" s="51"/>
      <c r="R1004" s="60"/>
      <c r="S1004" s="60"/>
      <c r="T1004" s="60"/>
      <c r="U1004" s="60"/>
      <c r="V1004" s="51"/>
      <c r="W1004" s="51" t="s">
        <v>24</v>
      </c>
      <c r="X1004" s="51"/>
      <c r="Y1004" s="9" t="s">
        <v>300</v>
      </c>
      <c r="Z1004" s="8"/>
    </row>
    <row r="1005" spans="1:31" s="7" customFormat="1" hidden="1">
      <c r="A1005" s="498">
        <f t="shared" ref="A1005:A1018" si="154">A1004+1</f>
        <v>785</v>
      </c>
      <c r="B1005" s="949" t="s">
        <v>308</v>
      </c>
      <c r="C1005" s="284"/>
      <c r="D1005" s="285"/>
      <c r="E1005" s="51"/>
      <c r="F1005" s="857">
        <v>1380.748</v>
      </c>
      <c r="G1005" s="51"/>
      <c r="H1005" s="60"/>
      <c r="I1005" s="60"/>
      <c r="J1005" s="60"/>
      <c r="K1005" s="60"/>
      <c r="L1005" s="858">
        <v>1368</v>
      </c>
      <c r="M1005" s="859"/>
      <c r="N1005" s="60"/>
      <c r="O1005" s="60"/>
      <c r="P1005" s="859"/>
      <c r="Q1005" s="859"/>
      <c r="R1005" s="60"/>
      <c r="S1005" s="51"/>
      <c r="T1005" s="51"/>
      <c r="U1005" s="60"/>
      <c r="V1005" s="52"/>
      <c r="W1005" s="51" t="s">
        <v>24</v>
      </c>
      <c r="X1005" s="856"/>
      <c r="Y1005" s="9" t="s">
        <v>300</v>
      </c>
      <c r="Z1005" s="8"/>
    </row>
    <row r="1006" spans="1:31" s="7" customFormat="1" hidden="1">
      <c r="A1006" s="498">
        <f t="shared" si="154"/>
        <v>786</v>
      </c>
      <c r="B1006" s="949" t="s">
        <v>309</v>
      </c>
      <c r="C1006" s="284"/>
      <c r="D1006" s="285"/>
      <c r="E1006" s="51"/>
      <c r="F1006" s="51"/>
      <c r="G1006" s="860" t="s">
        <v>24</v>
      </c>
      <c r="H1006" s="60"/>
      <c r="I1006" s="60"/>
      <c r="J1006" s="60"/>
      <c r="K1006" s="60"/>
      <c r="L1006" s="858">
        <v>400</v>
      </c>
      <c r="M1006" s="52"/>
      <c r="N1006" s="60"/>
      <c r="O1006" s="60"/>
      <c r="P1006" s="859"/>
      <c r="Q1006" s="52"/>
      <c r="R1006" s="60"/>
      <c r="S1006" s="60"/>
      <c r="T1006" s="60"/>
      <c r="U1006" s="51"/>
      <c r="V1006" s="52"/>
      <c r="W1006" s="51" t="s">
        <v>24</v>
      </c>
      <c r="X1006" s="856"/>
      <c r="Y1006" s="9" t="s">
        <v>301</v>
      </c>
      <c r="Z1006" s="8"/>
      <c r="AA1006" s="8"/>
      <c r="AB1006" s="8"/>
    </row>
    <row r="1007" spans="1:31" s="7" customFormat="1" hidden="1">
      <c r="A1007" s="498">
        <f t="shared" si="154"/>
        <v>787</v>
      </c>
      <c r="B1007" s="949" t="s">
        <v>310</v>
      </c>
      <c r="C1007" s="284"/>
      <c r="D1007" s="285"/>
      <c r="E1007" s="51"/>
      <c r="F1007" s="51"/>
      <c r="G1007" s="51"/>
      <c r="H1007" s="60"/>
      <c r="I1007" s="60"/>
      <c r="J1007" s="60"/>
      <c r="K1007" s="60"/>
      <c r="L1007" s="859">
        <v>1379</v>
      </c>
      <c r="M1007" s="859"/>
      <c r="N1007" s="60"/>
      <c r="O1007" s="60"/>
      <c r="P1007" s="52">
        <v>3111</v>
      </c>
      <c r="Q1007" s="52"/>
      <c r="R1007" s="60"/>
      <c r="S1007" s="60"/>
      <c r="T1007" s="60"/>
      <c r="U1007" s="60"/>
      <c r="V1007" s="52"/>
      <c r="W1007" s="51"/>
      <c r="X1007" s="856"/>
      <c r="Y1007" s="506" t="s">
        <v>302</v>
      </c>
      <c r="Z1007" s="8"/>
    </row>
    <row r="1008" spans="1:31" s="7" customFormat="1" hidden="1">
      <c r="A1008" s="498">
        <f t="shared" si="154"/>
        <v>788</v>
      </c>
      <c r="B1008" s="949" t="s">
        <v>311</v>
      </c>
      <c r="C1008" s="284"/>
      <c r="D1008" s="285"/>
      <c r="E1008" s="51"/>
      <c r="F1008" s="51"/>
      <c r="G1008" s="51"/>
      <c r="H1008" s="861" t="s">
        <v>24</v>
      </c>
      <c r="I1008" s="861" t="s">
        <v>24</v>
      </c>
      <c r="J1008" s="51"/>
      <c r="K1008" s="51"/>
      <c r="L1008" s="858">
        <v>1388</v>
      </c>
      <c r="M1008" s="859"/>
      <c r="N1008" s="60"/>
      <c r="O1008" s="60"/>
      <c r="P1008" s="52"/>
      <c r="Q1008" s="52"/>
      <c r="R1008" s="60"/>
      <c r="S1008" s="60"/>
      <c r="T1008" s="60"/>
      <c r="U1008" s="60"/>
      <c r="V1008" s="52"/>
      <c r="W1008" s="51" t="s">
        <v>24</v>
      </c>
      <c r="X1008" s="856"/>
      <c r="Y1008" s="9" t="s">
        <v>303</v>
      </c>
      <c r="Z1008" s="8"/>
    </row>
    <row r="1009" spans="1:31" s="7" customFormat="1" hidden="1">
      <c r="A1009" s="498">
        <f t="shared" si="154"/>
        <v>789</v>
      </c>
      <c r="B1009" s="949" t="s">
        <v>312</v>
      </c>
      <c r="C1009" s="284"/>
      <c r="D1009" s="285"/>
      <c r="E1009" s="51"/>
      <c r="F1009" s="51"/>
      <c r="G1009" s="51"/>
      <c r="H1009" s="60"/>
      <c r="I1009" s="60"/>
      <c r="J1009" s="51"/>
      <c r="K1009" s="51"/>
      <c r="L1009" s="858">
        <v>950</v>
      </c>
      <c r="M1009" s="858">
        <v>2762.377</v>
      </c>
      <c r="N1009" s="60"/>
      <c r="O1009" s="60"/>
      <c r="P1009" s="789">
        <v>1501</v>
      </c>
      <c r="Q1009" s="789"/>
      <c r="R1009" s="60"/>
      <c r="S1009" s="60"/>
      <c r="T1009" s="60"/>
      <c r="U1009" s="60"/>
      <c r="V1009" s="52"/>
      <c r="W1009" s="51"/>
      <c r="X1009" s="856"/>
      <c r="Y1009" s="506" t="s">
        <v>302</v>
      </c>
      <c r="Z1009" s="8"/>
    </row>
    <row r="1010" spans="1:31" s="7" customFormat="1" hidden="1">
      <c r="A1010" s="498">
        <f t="shared" si="154"/>
        <v>790</v>
      </c>
      <c r="B1010" s="949" t="s">
        <v>313</v>
      </c>
      <c r="C1010" s="285"/>
      <c r="D1010" s="285"/>
      <c r="E1010" s="51"/>
      <c r="F1010" s="51"/>
      <c r="G1010" s="51"/>
      <c r="H1010" s="51"/>
      <c r="I1010" s="51"/>
      <c r="J1010" s="51"/>
      <c r="K1010" s="51"/>
      <c r="L1010" s="857">
        <v>800</v>
      </c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856"/>
      <c r="Y1010" s="9"/>
      <c r="Z1010" s="8"/>
      <c r="AA1010" s="8"/>
      <c r="AB1010" s="8"/>
    </row>
    <row r="1011" spans="1:31" s="7" customFormat="1" hidden="1">
      <c r="A1011" s="498">
        <f t="shared" si="154"/>
        <v>791</v>
      </c>
      <c r="B1011" s="949" t="s">
        <v>314</v>
      </c>
      <c r="C1011" s="658"/>
      <c r="D1011" s="658"/>
      <c r="E1011" s="60"/>
      <c r="F1011" s="60" t="s">
        <v>24</v>
      </c>
      <c r="G1011" s="60"/>
      <c r="H1011" s="60"/>
      <c r="I1011" s="60" t="s">
        <v>24</v>
      </c>
      <c r="J1011" s="60"/>
      <c r="K1011" s="60"/>
      <c r="L1011" s="60"/>
      <c r="M1011" s="60"/>
      <c r="N1011" s="60"/>
      <c r="O1011" s="60"/>
      <c r="P1011" s="60">
        <v>1849</v>
      </c>
      <c r="Q1011" s="60"/>
      <c r="R1011" s="60"/>
      <c r="S1011" s="60"/>
      <c r="T1011" s="60"/>
      <c r="U1011" s="60"/>
      <c r="V1011" s="60"/>
      <c r="W1011" s="60" t="s">
        <v>24</v>
      </c>
      <c r="X1011" s="862"/>
      <c r="Y1011" s="9" t="s">
        <v>304</v>
      </c>
      <c r="Z1011" s="8"/>
      <c r="AA1011" s="13"/>
      <c r="AB1011" s="13"/>
    </row>
    <row r="1012" spans="1:31" s="7" customFormat="1" hidden="1">
      <c r="A1012" s="498">
        <f t="shared" si="154"/>
        <v>792</v>
      </c>
      <c r="B1012" s="949" t="s">
        <v>315</v>
      </c>
      <c r="C1012" s="657"/>
      <c r="D1012" s="657"/>
      <c r="E1012" s="61"/>
      <c r="F1012" s="863" t="s">
        <v>24</v>
      </c>
      <c r="G1012" s="863" t="s">
        <v>24</v>
      </c>
      <c r="H1012" s="61"/>
      <c r="I1012" s="61"/>
      <c r="J1012" s="61"/>
      <c r="K1012" s="61"/>
      <c r="L1012" s="61"/>
      <c r="M1012" s="61"/>
      <c r="N1012" s="61"/>
      <c r="O1012" s="61"/>
      <c r="P1012" s="864">
        <v>3164</v>
      </c>
      <c r="Q1012" s="864"/>
      <c r="R1012" s="61"/>
      <c r="S1012" s="61"/>
      <c r="T1012" s="61"/>
      <c r="U1012" s="61"/>
      <c r="V1012" s="61"/>
      <c r="W1012" s="61" t="s">
        <v>24</v>
      </c>
      <c r="X1012" s="865"/>
      <c r="Y1012" s="9" t="s">
        <v>299</v>
      </c>
      <c r="Z1012" s="8"/>
      <c r="AA1012" s="8"/>
      <c r="AB1012" s="8"/>
    </row>
    <row r="1013" spans="1:31" s="7" customFormat="1" hidden="1">
      <c r="A1013" s="498">
        <f t="shared" si="154"/>
        <v>793</v>
      </c>
      <c r="B1013" s="949" t="s">
        <v>316</v>
      </c>
      <c r="C1013" s="162"/>
      <c r="D1013" s="284"/>
      <c r="E1013" s="52"/>
      <c r="F1013" s="52"/>
      <c r="G1013" s="866" t="s">
        <v>24</v>
      </c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789">
        <v>171.36</v>
      </c>
      <c r="U1013" s="52"/>
      <c r="V1013" s="52"/>
      <c r="W1013" s="52" t="s">
        <v>24</v>
      </c>
      <c r="X1013" s="867"/>
      <c r="Y1013" s="9" t="s">
        <v>301</v>
      </c>
      <c r="Z1013" s="8"/>
    </row>
    <row r="1014" spans="1:31" s="7" customFormat="1" hidden="1">
      <c r="A1014" s="498">
        <f t="shared" si="154"/>
        <v>794</v>
      </c>
      <c r="B1014" s="949" t="s">
        <v>317</v>
      </c>
      <c r="C1014" s="158"/>
      <c r="D1014" s="284"/>
      <c r="E1014" s="52"/>
      <c r="F1014" s="52"/>
      <c r="G1014" s="52"/>
      <c r="H1014" s="52"/>
      <c r="I1014" s="52"/>
      <c r="J1014" s="52"/>
      <c r="K1014" s="52"/>
      <c r="L1014" s="789">
        <v>1860</v>
      </c>
      <c r="M1014" s="52">
        <v>2468.6950000000002</v>
      </c>
      <c r="N1014" s="52"/>
      <c r="O1014" s="52"/>
      <c r="P1014" s="789">
        <v>3369</v>
      </c>
      <c r="Q1014" s="52">
        <v>1023.938</v>
      </c>
      <c r="R1014" s="52"/>
      <c r="S1014" s="52"/>
      <c r="T1014" s="52"/>
      <c r="U1014" s="52"/>
      <c r="V1014" s="52"/>
      <c r="W1014" s="52"/>
      <c r="X1014" s="867"/>
      <c r="Y1014" s="9"/>
      <c r="Z1014" s="8"/>
    </row>
    <row r="1015" spans="1:31" s="518" customFormat="1" hidden="1">
      <c r="A1015" s="498">
        <f t="shared" si="154"/>
        <v>795</v>
      </c>
      <c r="B1015" s="949" t="s">
        <v>318</v>
      </c>
      <c r="C1015" s="514"/>
      <c r="D1015" s="514"/>
      <c r="E1015" s="868"/>
      <c r="F1015" s="868"/>
      <c r="G1015" s="866" t="s">
        <v>24</v>
      </c>
      <c r="H1015" s="868"/>
      <c r="I1015" s="868"/>
      <c r="J1015" s="868"/>
      <c r="K1015" s="868"/>
      <c r="L1015" s="868"/>
      <c r="M1015" s="868"/>
      <c r="N1015" s="868"/>
      <c r="O1015" s="868"/>
      <c r="P1015" s="868"/>
      <c r="Q1015" s="868"/>
      <c r="R1015" s="868"/>
      <c r="S1015" s="868"/>
      <c r="T1015" s="869">
        <v>728.4</v>
      </c>
      <c r="U1015" s="868"/>
      <c r="V1015" s="868"/>
      <c r="W1015" s="788" t="s">
        <v>24</v>
      </c>
      <c r="X1015" s="870"/>
      <c r="Y1015" s="506" t="s">
        <v>301</v>
      </c>
    </row>
    <row r="1016" spans="1:31" s="518" customFormat="1" hidden="1">
      <c r="A1016" s="498">
        <f t="shared" si="154"/>
        <v>796</v>
      </c>
      <c r="B1016" s="949" t="s">
        <v>319</v>
      </c>
      <c r="C1016" s="514"/>
      <c r="D1016" s="514"/>
      <c r="E1016" s="868"/>
      <c r="F1016" s="868"/>
      <c r="G1016" s="868"/>
      <c r="H1016" s="868"/>
      <c r="I1016" s="868"/>
      <c r="J1016" s="868"/>
      <c r="K1016" s="868"/>
      <c r="L1016" s="868"/>
      <c r="M1016" s="868"/>
      <c r="N1016" s="868"/>
      <c r="O1016" s="868"/>
      <c r="P1016" s="869">
        <v>2229.56</v>
      </c>
      <c r="Q1016" s="868"/>
      <c r="R1016" s="868"/>
      <c r="S1016" s="868"/>
      <c r="T1016" s="868"/>
      <c r="U1016" s="868"/>
      <c r="V1016" s="868"/>
      <c r="W1016" s="868"/>
      <c r="X1016" s="870"/>
      <c r="Y1016" s="506"/>
    </row>
    <row r="1017" spans="1:31" s="7" customFormat="1" hidden="1">
      <c r="A1017" s="498">
        <f t="shared" si="154"/>
        <v>797</v>
      </c>
      <c r="B1017" s="949" t="s">
        <v>320</v>
      </c>
      <c r="C1017" s="284"/>
      <c r="D1017" s="285"/>
      <c r="E1017" s="51"/>
      <c r="F1017" s="51"/>
      <c r="G1017" s="51"/>
      <c r="H1017" s="60"/>
      <c r="I1017" s="60"/>
      <c r="J1017" s="60"/>
      <c r="K1017" s="60"/>
      <c r="L1017" s="859"/>
      <c r="M1017" s="859"/>
      <c r="N1017" s="60"/>
      <c r="O1017" s="60"/>
      <c r="P1017" s="52"/>
      <c r="Q1017" s="52"/>
      <c r="R1017" s="60"/>
      <c r="S1017" s="60"/>
      <c r="T1017" s="861" t="s">
        <v>24</v>
      </c>
      <c r="U1017" s="60"/>
      <c r="V1017" s="52"/>
      <c r="W1017" s="51"/>
      <c r="X1017" s="856"/>
      <c r="Y1017" s="9"/>
      <c r="Z1017" s="8"/>
    </row>
    <row r="1018" spans="1:31" s="518" customFormat="1" ht="19.5" hidden="1">
      <c r="A1018" s="498">
        <f t="shared" si="154"/>
        <v>798</v>
      </c>
      <c r="B1018" s="911" t="s">
        <v>321</v>
      </c>
      <c r="C1018" s="519"/>
      <c r="D1018" s="519"/>
      <c r="E1018" s="871"/>
      <c r="F1018" s="868"/>
      <c r="G1018" s="869">
        <v>760.03300000000002</v>
      </c>
      <c r="H1018" s="868"/>
      <c r="I1018" s="868"/>
      <c r="J1018" s="868"/>
      <c r="K1018" s="868"/>
      <c r="L1018" s="868"/>
      <c r="M1018" s="868"/>
      <c r="N1018" s="868"/>
      <c r="O1018" s="868"/>
      <c r="P1018" s="872" t="s">
        <v>24</v>
      </c>
      <c r="Q1018" s="868"/>
      <c r="R1018" s="868"/>
      <c r="S1018" s="868"/>
      <c r="T1018" s="868"/>
      <c r="U1018" s="868"/>
      <c r="V1018" s="868"/>
      <c r="W1018" s="788" t="s">
        <v>24</v>
      </c>
      <c r="X1018" s="873"/>
      <c r="Y1018" s="506" t="s">
        <v>305</v>
      </c>
    </row>
    <row r="1019" spans="1:31" s="7" customFormat="1" ht="21" hidden="1" customHeight="1">
      <c r="A1019" s="1475" t="s">
        <v>518</v>
      </c>
      <c r="B1019" s="1475"/>
      <c r="C1019" s="51">
        <f>SUM(C1002:C1018)</f>
        <v>4600149.76</v>
      </c>
      <c r="D1019" s="51">
        <f t="shared" ref="D1019:X1019" si="155">SUM(D1002:D1002)</f>
        <v>4133801.96</v>
      </c>
      <c r="E1019" s="51">
        <f t="shared" si="155"/>
        <v>0</v>
      </c>
      <c r="F1019" s="51">
        <f t="shared" si="155"/>
        <v>3377722.86</v>
      </c>
      <c r="G1019" s="51">
        <f t="shared" si="155"/>
        <v>756079.1</v>
      </c>
      <c r="H1019" s="51">
        <f t="shared" si="155"/>
        <v>0</v>
      </c>
      <c r="I1019" s="51">
        <f t="shared" si="155"/>
        <v>0</v>
      </c>
      <c r="J1019" s="51">
        <f t="shared" si="155"/>
        <v>0</v>
      </c>
      <c r="K1019" s="51">
        <f t="shared" si="155"/>
        <v>0</v>
      </c>
      <c r="L1019" s="51">
        <f t="shared" si="155"/>
        <v>0</v>
      </c>
      <c r="M1019" s="51">
        <f t="shared" si="155"/>
        <v>0</v>
      </c>
      <c r="N1019" s="51">
        <f t="shared" si="155"/>
        <v>0</v>
      </c>
      <c r="O1019" s="51">
        <f t="shared" si="155"/>
        <v>0</v>
      </c>
      <c r="P1019" s="51">
        <f t="shared" si="155"/>
        <v>0</v>
      </c>
      <c r="Q1019" s="51">
        <f t="shared" si="155"/>
        <v>0</v>
      </c>
      <c r="R1019" s="51">
        <f t="shared" si="155"/>
        <v>0</v>
      </c>
      <c r="S1019" s="51">
        <f t="shared" si="155"/>
        <v>0</v>
      </c>
      <c r="T1019" s="51">
        <f t="shared" si="155"/>
        <v>0</v>
      </c>
      <c r="U1019" s="51">
        <f t="shared" si="155"/>
        <v>0</v>
      </c>
      <c r="V1019" s="51">
        <f t="shared" si="155"/>
        <v>466347.8</v>
      </c>
      <c r="W1019" s="51">
        <f t="shared" si="155"/>
        <v>0</v>
      </c>
      <c r="X1019" s="51">
        <f t="shared" si="155"/>
        <v>0</v>
      </c>
      <c r="Y1019" s="9"/>
      <c r="Z1019" s="8"/>
      <c r="AA1019" s="8"/>
      <c r="AB1019" s="8"/>
      <c r="AC1019" s="28"/>
      <c r="AE1019" s="28"/>
    </row>
    <row r="1020" spans="1:31" s="7" customFormat="1" ht="21" hidden="1" customHeight="1">
      <c r="A1020" s="1479" t="s">
        <v>576</v>
      </c>
      <c r="B1020" s="1479"/>
      <c r="C1020" s="60">
        <f t="shared" ref="C1020:X1020" si="156">+C1000+C1019</f>
        <v>5292418</v>
      </c>
      <c r="D1020" s="60">
        <f t="shared" si="156"/>
        <v>4826070.2</v>
      </c>
      <c r="E1020" s="60">
        <f t="shared" si="156"/>
        <v>692268.24</v>
      </c>
      <c r="F1020" s="60">
        <f t="shared" si="156"/>
        <v>3377722.86</v>
      </c>
      <c r="G1020" s="60">
        <f t="shared" si="156"/>
        <v>756079.1</v>
      </c>
      <c r="H1020" s="60">
        <f t="shared" si="156"/>
        <v>0</v>
      </c>
      <c r="I1020" s="60">
        <f t="shared" si="156"/>
        <v>0</v>
      </c>
      <c r="J1020" s="60">
        <f t="shared" si="156"/>
        <v>0</v>
      </c>
      <c r="K1020" s="60">
        <f t="shared" si="156"/>
        <v>0</v>
      </c>
      <c r="L1020" s="60">
        <f t="shared" si="156"/>
        <v>0</v>
      </c>
      <c r="M1020" s="60">
        <f t="shared" si="156"/>
        <v>0</v>
      </c>
      <c r="N1020" s="60">
        <f t="shared" si="156"/>
        <v>0</v>
      </c>
      <c r="O1020" s="60">
        <f t="shared" si="156"/>
        <v>0</v>
      </c>
      <c r="P1020" s="60">
        <f t="shared" si="156"/>
        <v>0</v>
      </c>
      <c r="Q1020" s="60">
        <f t="shared" si="156"/>
        <v>0</v>
      </c>
      <c r="R1020" s="60">
        <f t="shared" si="156"/>
        <v>0</v>
      </c>
      <c r="S1020" s="60">
        <f t="shared" si="156"/>
        <v>0</v>
      </c>
      <c r="T1020" s="60">
        <f t="shared" si="156"/>
        <v>0</v>
      </c>
      <c r="U1020" s="60">
        <f t="shared" si="156"/>
        <v>0</v>
      </c>
      <c r="V1020" s="60">
        <f t="shared" si="156"/>
        <v>466347.8</v>
      </c>
      <c r="W1020" s="60">
        <f t="shared" si="156"/>
        <v>0</v>
      </c>
      <c r="X1020" s="60">
        <f t="shared" si="156"/>
        <v>0</v>
      </c>
      <c r="Y1020" s="9"/>
      <c r="Z1020" s="8"/>
      <c r="AA1020" s="13"/>
      <c r="AB1020" s="8"/>
      <c r="AC1020" s="28"/>
    </row>
    <row r="1021" spans="1:31" s="7" customFormat="1" ht="18.75" hidden="1" customHeight="1">
      <c r="A1021" s="1487" t="s">
        <v>577</v>
      </c>
      <c r="B1021" s="1487"/>
      <c r="C1021" s="1487"/>
      <c r="D1021" s="1487"/>
      <c r="E1021" s="1487"/>
      <c r="F1021" s="1487"/>
      <c r="G1021" s="1487"/>
      <c r="H1021" s="1487"/>
      <c r="I1021" s="1487"/>
      <c r="J1021" s="1487"/>
      <c r="K1021" s="1487"/>
      <c r="L1021" s="1487"/>
      <c r="M1021" s="1487"/>
      <c r="N1021" s="1487"/>
      <c r="O1021" s="1487"/>
      <c r="P1021" s="1487"/>
      <c r="Q1021" s="1487"/>
      <c r="R1021" s="1487"/>
      <c r="S1021" s="1487"/>
      <c r="T1021" s="1487"/>
      <c r="U1021" s="1487"/>
      <c r="V1021" s="1487"/>
      <c r="W1021" s="1487"/>
      <c r="X1021" s="1487"/>
      <c r="Y1021" s="9"/>
      <c r="Z1021" s="8"/>
      <c r="AB1021" s="8"/>
      <c r="AC1021" s="28"/>
    </row>
    <row r="1022" spans="1:31" s="7" customFormat="1" ht="18.75" hidden="1" customHeight="1">
      <c r="A1022" s="1559" t="s">
        <v>579</v>
      </c>
      <c r="B1022" s="1559"/>
      <c r="C1022" s="1559"/>
      <c r="D1022" s="1452"/>
      <c r="E1022" s="1452"/>
      <c r="F1022" s="1452"/>
      <c r="G1022" s="1452"/>
      <c r="H1022" s="1452"/>
      <c r="I1022" s="1452"/>
      <c r="J1022" s="1452"/>
      <c r="K1022" s="1452"/>
      <c r="L1022" s="1452"/>
      <c r="M1022" s="1452"/>
      <c r="N1022" s="1452"/>
      <c r="O1022" s="1452"/>
      <c r="P1022" s="1452"/>
      <c r="Q1022" s="1452"/>
      <c r="R1022" s="1452"/>
      <c r="S1022" s="1452"/>
      <c r="T1022" s="1452"/>
      <c r="U1022" s="1452"/>
      <c r="V1022" s="1452"/>
      <c r="W1022" s="1452"/>
      <c r="X1022" s="1452"/>
      <c r="Y1022" s="9"/>
      <c r="Z1022" s="8"/>
      <c r="AB1022" s="8"/>
      <c r="AC1022" s="28"/>
    </row>
    <row r="1023" spans="1:31" s="7" customFormat="1" ht="18.75" hidden="1" customHeight="1">
      <c r="A1023" s="56">
        <f>A1018+1</f>
        <v>799</v>
      </c>
      <c r="B1023" s="950" t="s">
        <v>821</v>
      </c>
      <c r="C1023" s="52">
        <f>D1023+K1023+M1023+O1023+Q1023+S1023+U1023+V1023+W1023+X1023</f>
        <v>3490462</v>
      </c>
      <c r="D1023" s="52">
        <f>SUM(E1023:I1023)</f>
        <v>336802</v>
      </c>
      <c r="E1023" s="52">
        <v>336802</v>
      </c>
      <c r="F1023" s="61"/>
      <c r="G1023" s="61"/>
      <c r="H1023" s="61"/>
      <c r="I1023" s="61"/>
      <c r="J1023" s="61"/>
      <c r="K1023" s="61"/>
      <c r="L1023" s="61"/>
      <c r="M1023" s="52">
        <v>2139871</v>
      </c>
      <c r="N1023" s="61"/>
      <c r="O1023" s="61"/>
      <c r="P1023" s="61"/>
      <c r="Q1023" s="52">
        <v>1013789</v>
      </c>
      <c r="R1023" s="61"/>
      <c r="S1023" s="61"/>
      <c r="T1023" s="61"/>
      <c r="U1023" s="61"/>
      <c r="V1023" s="61"/>
      <c r="W1023" s="61"/>
      <c r="X1023" s="61"/>
      <c r="Y1023" s="9"/>
      <c r="Z1023" s="8"/>
      <c r="AB1023" s="8"/>
      <c r="AC1023" s="28"/>
    </row>
    <row r="1024" spans="1:31" s="7" customFormat="1" ht="18.75" hidden="1" customHeight="1">
      <c r="A1024" s="94" t="s">
        <v>518</v>
      </c>
      <c r="B1024" s="950"/>
      <c r="C1024" s="284">
        <f>SUM(C1023)</f>
        <v>3490462</v>
      </c>
      <c r="D1024" s="284">
        <f t="shared" ref="D1024:X1024" si="157">SUM(D1023)</f>
        <v>336802</v>
      </c>
      <c r="E1024" s="52">
        <f t="shared" si="157"/>
        <v>336802</v>
      </c>
      <c r="F1024" s="52">
        <f t="shared" si="157"/>
        <v>0</v>
      </c>
      <c r="G1024" s="52">
        <f t="shared" si="157"/>
        <v>0</v>
      </c>
      <c r="H1024" s="52">
        <f t="shared" si="157"/>
        <v>0</v>
      </c>
      <c r="I1024" s="52">
        <f t="shared" si="157"/>
        <v>0</v>
      </c>
      <c r="J1024" s="52">
        <f t="shared" si="157"/>
        <v>0</v>
      </c>
      <c r="K1024" s="52">
        <f t="shared" si="157"/>
        <v>0</v>
      </c>
      <c r="L1024" s="52">
        <f t="shared" si="157"/>
        <v>0</v>
      </c>
      <c r="M1024" s="52">
        <f t="shared" si="157"/>
        <v>2139871</v>
      </c>
      <c r="N1024" s="52">
        <f t="shared" si="157"/>
        <v>0</v>
      </c>
      <c r="O1024" s="52">
        <f t="shared" si="157"/>
        <v>0</v>
      </c>
      <c r="P1024" s="52">
        <f t="shared" si="157"/>
        <v>0</v>
      </c>
      <c r="Q1024" s="52">
        <f t="shared" si="157"/>
        <v>1013789</v>
      </c>
      <c r="R1024" s="52">
        <f t="shared" si="157"/>
        <v>0</v>
      </c>
      <c r="S1024" s="52">
        <f t="shared" si="157"/>
        <v>0</v>
      </c>
      <c r="T1024" s="52">
        <f t="shared" si="157"/>
        <v>0</v>
      </c>
      <c r="U1024" s="52">
        <f t="shared" si="157"/>
        <v>0</v>
      </c>
      <c r="V1024" s="52">
        <f t="shared" si="157"/>
        <v>0</v>
      </c>
      <c r="W1024" s="52">
        <f t="shared" si="157"/>
        <v>0</v>
      </c>
      <c r="X1024" s="52">
        <f t="shared" si="157"/>
        <v>0</v>
      </c>
      <c r="Y1024" s="9"/>
      <c r="Z1024" s="8"/>
      <c r="AB1024" s="8"/>
      <c r="AC1024" s="28"/>
    </row>
    <row r="1025" spans="1:31" s="7" customFormat="1" ht="18.75" hidden="1" customHeight="1">
      <c r="A1025" s="1485" t="s">
        <v>578</v>
      </c>
      <c r="B1025" s="1485"/>
      <c r="C1025" s="1485"/>
      <c r="D1025" s="1452"/>
      <c r="E1025" s="1452"/>
      <c r="F1025" s="1452"/>
      <c r="G1025" s="1452"/>
      <c r="H1025" s="1452"/>
      <c r="I1025" s="1452"/>
      <c r="J1025" s="1452"/>
      <c r="K1025" s="1452"/>
      <c r="L1025" s="1452"/>
      <c r="M1025" s="1452"/>
      <c r="N1025" s="1452"/>
      <c r="O1025" s="1452"/>
      <c r="P1025" s="1452"/>
      <c r="Q1025" s="1452"/>
      <c r="R1025" s="1452"/>
      <c r="S1025" s="1452"/>
      <c r="T1025" s="1452"/>
      <c r="U1025" s="1452"/>
      <c r="V1025" s="1452"/>
      <c r="W1025" s="1452"/>
      <c r="X1025" s="1452"/>
      <c r="Y1025" s="9"/>
      <c r="Z1025" s="8"/>
      <c r="AB1025" s="8"/>
      <c r="AC1025" s="28"/>
    </row>
    <row r="1026" spans="1:31" s="7" customFormat="1" ht="18.75" hidden="1" customHeight="1">
      <c r="A1026" s="55">
        <f>A1023+1</f>
        <v>800</v>
      </c>
      <c r="B1026" s="695" t="s">
        <v>820</v>
      </c>
      <c r="C1026" s="52">
        <f>D1026+K1026+M1026+O1026+Q1026+S1026+U1026+V1026+W1026+X1026</f>
        <v>4296966.46</v>
      </c>
      <c r="D1026" s="52">
        <f>SUM(E1026:I1026)</f>
        <v>484463.16</v>
      </c>
      <c r="E1026" s="51">
        <v>484463.16</v>
      </c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>
        <v>3812503.3</v>
      </c>
      <c r="R1026" s="51"/>
      <c r="S1026" s="51"/>
      <c r="T1026" s="51"/>
      <c r="U1026" s="51"/>
      <c r="V1026" s="51"/>
      <c r="W1026" s="52"/>
      <c r="X1026" s="52"/>
      <c r="Y1026" s="9"/>
      <c r="Z1026" s="8"/>
      <c r="AB1026" s="8"/>
      <c r="AC1026" s="28"/>
    </row>
    <row r="1027" spans="1:31" s="7" customFormat="1" ht="18.75" hidden="1" customHeight="1">
      <c r="A1027" s="1475" t="s">
        <v>518</v>
      </c>
      <c r="B1027" s="1475"/>
      <c r="C1027" s="51">
        <f>SUM(C1026:C1026)</f>
        <v>4296966.46</v>
      </c>
      <c r="D1027" s="51">
        <f t="shared" ref="D1027:X1027" si="158">SUM(D1026:D1026)</f>
        <v>484463.16</v>
      </c>
      <c r="E1027" s="51">
        <f t="shared" si="158"/>
        <v>484463.16</v>
      </c>
      <c r="F1027" s="51">
        <f t="shared" si="158"/>
        <v>0</v>
      </c>
      <c r="G1027" s="51">
        <f t="shared" si="158"/>
        <v>0</v>
      </c>
      <c r="H1027" s="51">
        <f t="shared" si="158"/>
        <v>0</v>
      </c>
      <c r="I1027" s="51">
        <f t="shared" si="158"/>
        <v>0</v>
      </c>
      <c r="J1027" s="51">
        <f t="shared" si="158"/>
        <v>0</v>
      </c>
      <c r="K1027" s="51">
        <f t="shared" si="158"/>
        <v>0</v>
      </c>
      <c r="L1027" s="51">
        <f t="shared" si="158"/>
        <v>0</v>
      </c>
      <c r="M1027" s="51">
        <f t="shared" si="158"/>
        <v>0</v>
      </c>
      <c r="N1027" s="51">
        <f t="shared" si="158"/>
        <v>0</v>
      </c>
      <c r="O1027" s="51">
        <f t="shared" si="158"/>
        <v>0</v>
      </c>
      <c r="P1027" s="51">
        <f t="shared" si="158"/>
        <v>0</v>
      </c>
      <c r="Q1027" s="51">
        <f t="shared" si="158"/>
        <v>3812503.3</v>
      </c>
      <c r="R1027" s="51">
        <f t="shared" si="158"/>
        <v>0</v>
      </c>
      <c r="S1027" s="51">
        <f t="shared" si="158"/>
        <v>0</v>
      </c>
      <c r="T1027" s="51">
        <f t="shared" si="158"/>
        <v>0</v>
      </c>
      <c r="U1027" s="51">
        <f t="shared" si="158"/>
        <v>0</v>
      </c>
      <c r="V1027" s="51">
        <f t="shared" si="158"/>
        <v>0</v>
      </c>
      <c r="W1027" s="51">
        <f t="shared" si="158"/>
        <v>0</v>
      </c>
      <c r="X1027" s="51">
        <f t="shared" si="158"/>
        <v>0</v>
      </c>
      <c r="Y1027" s="9"/>
      <c r="Z1027" s="8"/>
      <c r="AB1027" s="8"/>
      <c r="AC1027" s="28"/>
    </row>
    <row r="1028" spans="1:31" s="22" customFormat="1" ht="18.75" hidden="1" customHeight="1">
      <c r="A1028" s="1479" t="s">
        <v>580</v>
      </c>
      <c r="B1028" s="1479"/>
      <c r="C1028" s="1479"/>
      <c r="D1028" s="1452"/>
      <c r="E1028" s="1452"/>
      <c r="F1028" s="1452"/>
      <c r="G1028" s="1452"/>
      <c r="H1028" s="1452"/>
      <c r="I1028" s="1452"/>
      <c r="J1028" s="1452"/>
      <c r="K1028" s="1452"/>
      <c r="L1028" s="1452"/>
      <c r="M1028" s="1452"/>
      <c r="N1028" s="1452"/>
      <c r="O1028" s="1452"/>
      <c r="P1028" s="1452"/>
      <c r="Q1028" s="1452"/>
      <c r="R1028" s="1452"/>
      <c r="S1028" s="1452"/>
      <c r="T1028" s="1452"/>
      <c r="U1028" s="1452"/>
      <c r="V1028" s="1452"/>
      <c r="W1028" s="1452"/>
      <c r="X1028" s="1452"/>
      <c r="Y1028" s="24"/>
      <c r="Z1028" s="23"/>
      <c r="AA1028" s="23"/>
      <c r="AB1028" s="8"/>
      <c r="AC1028" s="27"/>
    </row>
    <row r="1029" spans="1:31" s="7" customFormat="1" ht="18.75" hidden="1" customHeight="1">
      <c r="A1029" s="55">
        <f>A1026+1</f>
        <v>801</v>
      </c>
      <c r="B1029" s="713" t="s">
        <v>822</v>
      </c>
      <c r="C1029" s="52">
        <f t="shared" ref="C1029:C1034" si="159">D1029+K1029+M1029+O1029+Q1029+S1029+U1029+V1029+W1029+X1029</f>
        <v>7705718.5999999996</v>
      </c>
      <c r="D1029" s="52">
        <f t="shared" ref="D1029:D1034" si="160">SUM(E1029:I1029)</f>
        <v>7705718.5999999996</v>
      </c>
      <c r="E1029" s="51"/>
      <c r="F1029" s="51">
        <v>5017360</v>
      </c>
      <c r="G1029" s="51">
        <v>894996.96</v>
      </c>
      <c r="H1029" s="51">
        <v>1793361.64</v>
      </c>
      <c r="I1029" s="51"/>
      <c r="J1029" s="51"/>
      <c r="K1029" s="51"/>
      <c r="L1029" s="69"/>
      <c r="M1029" s="52"/>
      <c r="N1029" s="51"/>
      <c r="O1029" s="51"/>
      <c r="P1029" s="51"/>
      <c r="Q1029" s="51"/>
      <c r="R1029" s="51"/>
      <c r="S1029" s="51"/>
      <c r="T1029" s="51"/>
      <c r="U1029" s="51"/>
      <c r="V1029" s="51"/>
      <c r="W1029" s="52"/>
      <c r="X1029" s="52"/>
      <c r="Y1029" s="9"/>
      <c r="Z1029" s="8"/>
      <c r="AB1029" s="8"/>
      <c r="AC1029" s="28"/>
    </row>
    <row r="1030" spans="1:31" s="7" customFormat="1" ht="18.75" hidden="1" customHeight="1">
      <c r="A1030" s="55">
        <f>A1029+1</f>
        <v>802</v>
      </c>
      <c r="B1030" s="695" t="s">
        <v>823</v>
      </c>
      <c r="C1030" s="52">
        <f t="shared" si="159"/>
        <v>3778921.68</v>
      </c>
      <c r="D1030" s="52">
        <f t="shared" si="160"/>
        <v>3778921.68</v>
      </c>
      <c r="E1030" s="51">
        <v>508288.54</v>
      </c>
      <c r="F1030" s="51">
        <v>2110938.58</v>
      </c>
      <c r="G1030" s="51">
        <v>397414.56</v>
      </c>
      <c r="H1030" s="51">
        <v>523632.08</v>
      </c>
      <c r="I1030" s="51">
        <v>238647.92</v>
      </c>
      <c r="J1030" s="51"/>
      <c r="K1030" s="51"/>
      <c r="L1030" s="69"/>
      <c r="M1030" s="52"/>
      <c r="N1030" s="51"/>
      <c r="O1030" s="51"/>
      <c r="P1030" s="51"/>
      <c r="Q1030" s="52"/>
      <c r="R1030" s="51"/>
      <c r="S1030" s="51"/>
      <c r="T1030" s="51"/>
      <c r="U1030" s="51"/>
      <c r="V1030" s="51"/>
      <c r="W1030" s="52"/>
      <c r="X1030" s="52"/>
      <c r="Y1030" s="9"/>
      <c r="Z1030" s="8"/>
      <c r="AB1030" s="8"/>
      <c r="AC1030" s="28"/>
    </row>
    <row r="1031" spans="1:31" s="7" customFormat="1" ht="18.75" hidden="1" customHeight="1">
      <c r="A1031" s="55">
        <f>A1030+1</f>
        <v>803</v>
      </c>
      <c r="B1031" s="695" t="s">
        <v>824</v>
      </c>
      <c r="C1031" s="52">
        <f t="shared" si="159"/>
        <v>2708793.8400000003</v>
      </c>
      <c r="D1031" s="52">
        <f t="shared" si="160"/>
        <v>2708793.8400000003</v>
      </c>
      <c r="E1031" s="51">
        <v>341728</v>
      </c>
      <c r="F1031" s="51">
        <v>1555677.78</v>
      </c>
      <c r="G1031" s="51">
        <v>321893.38</v>
      </c>
      <c r="H1031" s="51">
        <v>315784.52</v>
      </c>
      <c r="I1031" s="51">
        <v>173710.16</v>
      </c>
      <c r="J1031" s="51"/>
      <c r="K1031" s="51"/>
      <c r="L1031" s="69"/>
      <c r="M1031" s="52"/>
      <c r="N1031" s="51"/>
      <c r="O1031" s="51"/>
      <c r="P1031" s="51"/>
      <c r="Q1031" s="52"/>
      <c r="R1031" s="51"/>
      <c r="S1031" s="51"/>
      <c r="T1031" s="51"/>
      <c r="U1031" s="51"/>
      <c r="V1031" s="51"/>
      <c r="W1031" s="52"/>
      <c r="X1031" s="52"/>
      <c r="Y1031" s="9"/>
      <c r="Z1031" s="8"/>
      <c r="AB1031" s="8"/>
      <c r="AC1031" s="28"/>
    </row>
    <row r="1032" spans="1:31" s="7" customFormat="1" ht="18.75" hidden="1" customHeight="1">
      <c r="A1032" s="55">
        <f>A1031+1</f>
        <v>804</v>
      </c>
      <c r="B1032" s="695" t="s">
        <v>825</v>
      </c>
      <c r="C1032" s="52">
        <f t="shared" si="159"/>
        <v>2754652.18</v>
      </c>
      <c r="D1032" s="52">
        <f t="shared" si="160"/>
        <v>2754652.18</v>
      </c>
      <c r="E1032" s="51">
        <v>387586.34</v>
      </c>
      <c r="F1032" s="51">
        <v>1555677.78</v>
      </c>
      <c r="G1032" s="51">
        <v>321893.38</v>
      </c>
      <c r="H1032" s="51">
        <v>315784.52</v>
      </c>
      <c r="I1032" s="51">
        <v>173710.16</v>
      </c>
      <c r="J1032" s="51"/>
      <c r="K1032" s="51"/>
      <c r="L1032" s="69"/>
      <c r="M1032" s="52"/>
      <c r="N1032" s="51"/>
      <c r="O1032" s="51"/>
      <c r="P1032" s="51"/>
      <c r="Q1032" s="52"/>
      <c r="R1032" s="51"/>
      <c r="S1032" s="51"/>
      <c r="T1032" s="51"/>
      <c r="U1032" s="51"/>
      <c r="V1032" s="51"/>
      <c r="W1032" s="52"/>
      <c r="X1032" s="52"/>
      <c r="Y1032" s="9"/>
      <c r="Z1032" s="8"/>
      <c r="AB1032" s="8"/>
      <c r="AC1032" s="28"/>
    </row>
    <row r="1033" spans="1:31" s="7" customFormat="1" ht="18.75" hidden="1" customHeight="1">
      <c r="A1033" s="55">
        <f>A1032+1</f>
        <v>805</v>
      </c>
      <c r="B1033" s="695" t="s">
        <v>826</v>
      </c>
      <c r="C1033" s="52">
        <f t="shared" si="159"/>
        <v>3737954.58</v>
      </c>
      <c r="D1033" s="52">
        <f t="shared" si="160"/>
        <v>3737954.58</v>
      </c>
      <c r="E1033" s="51">
        <v>458313.18</v>
      </c>
      <c r="F1033" s="51">
        <v>2110946.84</v>
      </c>
      <c r="G1033" s="51">
        <v>397414.56</v>
      </c>
      <c r="H1033" s="51">
        <v>532632.07999999996</v>
      </c>
      <c r="I1033" s="51">
        <v>238647.92</v>
      </c>
      <c r="J1033" s="51"/>
      <c r="K1033" s="51"/>
      <c r="L1033" s="69"/>
      <c r="M1033" s="52"/>
      <c r="N1033" s="51"/>
      <c r="O1033" s="51"/>
      <c r="P1033" s="51"/>
      <c r="Q1033" s="52"/>
      <c r="R1033" s="51"/>
      <c r="S1033" s="51"/>
      <c r="T1033" s="51"/>
      <c r="U1033" s="51"/>
      <c r="V1033" s="51"/>
      <c r="W1033" s="52"/>
      <c r="X1033" s="52"/>
      <c r="Y1033" s="9"/>
      <c r="Z1033" s="8"/>
      <c r="AB1033" s="8"/>
      <c r="AC1033" s="28"/>
    </row>
    <row r="1034" spans="1:31" s="7" customFormat="1" ht="18.75" hidden="1" customHeight="1">
      <c r="A1034" s="55">
        <f>A1033+1</f>
        <v>806</v>
      </c>
      <c r="B1034" s="695" t="s">
        <v>827</v>
      </c>
      <c r="C1034" s="52">
        <f t="shared" si="159"/>
        <v>3683820.76</v>
      </c>
      <c r="D1034" s="52">
        <f t="shared" si="160"/>
        <v>3683820.76</v>
      </c>
      <c r="E1034" s="51">
        <v>452255.06</v>
      </c>
      <c r="F1034" s="51">
        <v>2071871.14</v>
      </c>
      <c r="G1034" s="51">
        <v>397414.56</v>
      </c>
      <c r="H1034" s="51">
        <v>523632.08</v>
      </c>
      <c r="I1034" s="51">
        <v>238647.92</v>
      </c>
      <c r="J1034" s="51"/>
      <c r="K1034" s="51"/>
      <c r="L1034" s="69"/>
      <c r="M1034" s="52"/>
      <c r="N1034" s="51"/>
      <c r="O1034" s="51"/>
      <c r="P1034" s="51"/>
      <c r="Q1034" s="52"/>
      <c r="R1034" s="51"/>
      <c r="S1034" s="51"/>
      <c r="T1034" s="51"/>
      <c r="U1034" s="51"/>
      <c r="V1034" s="51"/>
      <c r="W1034" s="52"/>
      <c r="X1034" s="52"/>
      <c r="Y1034" s="9"/>
      <c r="Z1034" s="8"/>
      <c r="AB1034" s="8"/>
      <c r="AC1034" s="28"/>
    </row>
    <row r="1035" spans="1:31" s="7" customFormat="1" ht="18.75" hidden="1" customHeight="1">
      <c r="A1035" s="1475" t="s">
        <v>518</v>
      </c>
      <c r="B1035" s="1475"/>
      <c r="C1035" s="51">
        <f t="shared" ref="C1035:X1035" si="161">SUM(C1029:C1034)</f>
        <v>24369861.640000001</v>
      </c>
      <c r="D1035" s="51">
        <f t="shared" si="161"/>
        <v>24369861.640000001</v>
      </c>
      <c r="E1035" s="51">
        <f t="shared" si="161"/>
        <v>2148171.12</v>
      </c>
      <c r="F1035" s="51">
        <f t="shared" si="161"/>
        <v>14422472.119999999</v>
      </c>
      <c r="G1035" s="51">
        <f t="shared" si="161"/>
        <v>2731027.4</v>
      </c>
      <c r="H1035" s="51">
        <f t="shared" si="161"/>
        <v>4004826.92</v>
      </c>
      <c r="I1035" s="51">
        <f t="shared" si="161"/>
        <v>1063364.08</v>
      </c>
      <c r="J1035" s="51">
        <f t="shared" si="161"/>
        <v>0</v>
      </c>
      <c r="K1035" s="51">
        <f t="shared" si="161"/>
        <v>0</v>
      </c>
      <c r="L1035" s="51">
        <f t="shared" si="161"/>
        <v>0</v>
      </c>
      <c r="M1035" s="51">
        <f t="shared" si="161"/>
        <v>0</v>
      </c>
      <c r="N1035" s="51">
        <f t="shared" si="161"/>
        <v>0</v>
      </c>
      <c r="O1035" s="51">
        <f t="shared" si="161"/>
        <v>0</v>
      </c>
      <c r="P1035" s="51">
        <f t="shared" si="161"/>
        <v>0</v>
      </c>
      <c r="Q1035" s="51">
        <f t="shared" si="161"/>
        <v>0</v>
      </c>
      <c r="R1035" s="51">
        <f t="shared" si="161"/>
        <v>0</v>
      </c>
      <c r="S1035" s="51">
        <f t="shared" si="161"/>
        <v>0</v>
      </c>
      <c r="T1035" s="51">
        <f t="shared" si="161"/>
        <v>0</v>
      </c>
      <c r="U1035" s="51">
        <f t="shared" si="161"/>
        <v>0</v>
      </c>
      <c r="V1035" s="51">
        <f t="shared" si="161"/>
        <v>0</v>
      </c>
      <c r="W1035" s="51">
        <f t="shared" si="161"/>
        <v>0</v>
      </c>
      <c r="X1035" s="51">
        <f t="shared" si="161"/>
        <v>0</v>
      </c>
      <c r="Y1035" s="9"/>
      <c r="Z1035" s="8"/>
      <c r="AA1035" s="8"/>
      <c r="AB1035" s="8"/>
      <c r="AC1035" s="28"/>
      <c r="AE1035" s="28"/>
    </row>
    <row r="1036" spans="1:31" s="22" customFormat="1" ht="18.75" hidden="1" customHeight="1">
      <c r="A1036" s="1479" t="s">
        <v>581</v>
      </c>
      <c r="B1036" s="1479"/>
      <c r="C1036" s="1479"/>
      <c r="D1036" s="1452"/>
      <c r="E1036" s="1452"/>
      <c r="F1036" s="1452"/>
      <c r="G1036" s="1452"/>
      <c r="H1036" s="1452"/>
      <c r="I1036" s="1452"/>
      <c r="J1036" s="1452"/>
      <c r="K1036" s="1452"/>
      <c r="L1036" s="1452"/>
      <c r="M1036" s="1452"/>
      <c r="N1036" s="1452"/>
      <c r="O1036" s="1452"/>
      <c r="P1036" s="1452"/>
      <c r="Q1036" s="1452"/>
      <c r="R1036" s="1452"/>
      <c r="S1036" s="1452"/>
      <c r="T1036" s="1452"/>
      <c r="U1036" s="1452"/>
      <c r="V1036" s="1452"/>
      <c r="W1036" s="1452"/>
      <c r="X1036" s="1452"/>
      <c r="Y1036" s="24"/>
      <c r="Z1036" s="23"/>
      <c r="AB1036" s="8"/>
      <c r="AC1036" s="27"/>
    </row>
    <row r="1037" spans="1:31" s="7" customFormat="1" ht="18.75" hidden="1" customHeight="1">
      <c r="A1037" s="55">
        <f>A1034+1</f>
        <v>807</v>
      </c>
      <c r="B1037" s="695" t="s">
        <v>828</v>
      </c>
      <c r="C1037" s="52">
        <f>D1037+K1037+M1037+O1037+Q1037+S1037+U1037+V1037+W1037+X1037</f>
        <v>4643016.7799999993</v>
      </c>
      <c r="D1037" s="52">
        <f>SUM(E1037:I1037)</f>
        <v>4643016.7799999993</v>
      </c>
      <c r="E1037" s="51">
        <v>667346.64</v>
      </c>
      <c r="F1037" s="51">
        <v>2917253.8</v>
      </c>
      <c r="G1037" s="51">
        <v>395164.3</v>
      </c>
      <c r="H1037" s="51">
        <v>663252.04</v>
      </c>
      <c r="I1037" s="51"/>
      <c r="J1037" s="51"/>
      <c r="K1037" s="51"/>
      <c r="L1037" s="51"/>
      <c r="M1037" s="52"/>
      <c r="N1037" s="69"/>
      <c r="O1037" s="69"/>
      <c r="P1037" s="69"/>
      <c r="Q1037" s="52"/>
      <c r="R1037" s="51"/>
      <c r="S1037" s="51"/>
      <c r="T1037" s="51"/>
      <c r="U1037" s="51"/>
      <c r="V1037" s="51"/>
      <c r="W1037" s="51"/>
      <c r="X1037" s="51"/>
      <c r="Y1037" s="9"/>
      <c r="Z1037" s="8"/>
      <c r="AA1037" s="8"/>
      <c r="AB1037" s="8"/>
      <c r="AC1037" s="28"/>
    </row>
    <row r="1038" spans="1:31" s="7" customFormat="1" ht="18.75" hidden="1" customHeight="1">
      <c r="A1038" s="55">
        <f>A1037+1</f>
        <v>808</v>
      </c>
      <c r="B1038" s="695" t="s">
        <v>829</v>
      </c>
      <c r="C1038" s="52">
        <f>D1038+K1038+M1038+O1038+Q1038+S1038+U1038+V1038+W1038+X1038</f>
        <v>4643016.8</v>
      </c>
      <c r="D1038" s="52">
        <f>SUM(E1038:I1038)</f>
        <v>4643016.8</v>
      </c>
      <c r="E1038" s="51">
        <v>667346.64</v>
      </c>
      <c r="F1038" s="51">
        <v>2917253.82</v>
      </c>
      <c r="G1038" s="51">
        <v>395164.3</v>
      </c>
      <c r="H1038" s="51">
        <v>663252.04</v>
      </c>
      <c r="I1038" s="51"/>
      <c r="J1038" s="51"/>
      <c r="K1038" s="51"/>
      <c r="L1038" s="51"/>
      <c r="M1038" s="51"/>
      <c r="N1038" s="69"/>
      <c r="O1038" s="69"/>
      <c r="P1038" s="69"/>
      <c r="Q1038" s="52"/>
      <c r="R1038" s="51"/>
      <c r="S1038" s="51"/>
      <c r="T1038" s="51"/>
      <c r="U1038" s="51"/>
      <c r="V1038" s="51"/>
      <c r="W1038" s="51"/>
      <c r="X1038" s="51"/>
      <c r="Y1038" s="9"/>
      <c r="Z1038" s="8"/>
      <c r="AA1038" s="8"/>
      <c r="AB1038" s="8"/>
      <c r="AC1038" s="28"/>
    </row>
    <row r="1039" spans="1:31" s="7" customFormat="1" ht="18.75" hidden="1" customHeight="1">
      <c r="A1039" s="55">
        <f>A1038+1</f>
        <v>809</v>
      </c>
      <c r="B1039" s="695" t="s">
        <v>830</v>
      </c>
      <c r="C1039" s="52">
        <f>D1039+K1039+M1039+O1039+Q1039+S1039+U1039+V1039+W1039+X1039</f>
        <v>4643016.8</v>
      </c>
      <c r="D1039" s="52">
        <f>SUM(E1039:I1039)</f>
        <v>4643016.8</v>
      </c>
      <c r="E1039" s="51">
        <v>667346.64</v>
      </c>
      <c r="F1039" s="51">
        <v>2917253.82</v>
      </c>
      <c r="G1039" s="51">
        <v>395164.3</v>
      </c>
      <c r="H1039" s="51">
        <v>663252.04</v>
      </c>
      <c r="I1039" s="51"/>
      <c r="J1039" s="51"/>
      <c r="K1039" s="51"/>
      <c r="L1039" s="51"/>
      <c r="M1039" s="51"/>
      <c r="N1039" s="69"/>
      <c r="O1039" s="69"/>
      <c r="P1039" s="69"/>
      <c r="Q1039" s="52"/>
      <c r="R1039" s="51"/>
      <c r="S1039" s="51"/>
      <c r="T1039" s="51"/>
      <c r="U1039" s="51"/>
      <c r="V1039" s="51"/>
      <c r="W1039" s="51"/>
      <c r="X1039" s="51"/>
      <c r="Y1039" s="9"/>
      <c r="Z1039" s="8"/>
      <c r="AA1039" s="8"/>
      <c r="AB1039" s="8"/>
      <c r="AC1039" s="28"/>
    </row>
    <row r="1040" spans="1:31" s="7" customFormat="1" ht="18.75" hidden="1" customHeight="1">
      <c r="A1040" s="55">
        <f>A1039+1</f>
        <v>810</v>
      </c>
      <c r="B1040" s="695" t="s">
        <v>831</v>
      </c>
      <c r="C1040" s="52">
        <f>D1040+K1040+M1040+O1040+Q1040+S1040+U1040+V1040+W1040+X1040</f>
        <v>4643016.8</v>
      </c>
      <c r="D1040" s="52">
        <f>SUM(E1040:I1040)</f>
        <v>4643016.8</v>
      </c>
      <c r="E1040" s="51">
        <v>667346.64</v>
      </c>
      <c r="F1040" s="51">
        <v>2917253.82</v>
      </c>
      <c r="G1040" s="51">
        <v>395164.3</v>
      </c>
      <c r="H1040" s="51">
        <v>663252.04</v>
      </c>
      <c r="I1040" s="51"/>
      <c r="J1040" s="51"/>
      <c r="K1040" s="51"/>
      <c r="L1040" s="51"/>
      <c r="M1040" s="51"/>
      <c r="N1040" s="69"/>
      <c r="O1040" s="69"/>
      <c r="P1040" s="69"/>
      <c r="Q1040" s="52"/>
      <c r="R1040" s="51"/>
      <c r="S1040" s="51"/>
      <c r="T1040" s="51"/>
      <c r="U1040" s="51"/>
      <c r="V1040" s="51"/>
      <c r="W1040" s="51"/>
      <c r="X1040" s="51"/>
      <c r="Y1040" s="9"/>
      <c r="Z1040" s="8"/>
      <c r="AA1040" s="8"/>
      <c r="AB1040" s="8"/>
      <c r="AC1040" s="28"/>
    </row>
    <row r="1041" spans="1:31" s="7" customFormat="1" ht="18.75" hidden="1" customHeight="1">
      <c r="A1041" s="55"/>
      <c r="B1041" s="951" t="s">
        <v>1433</v>
      </c>
      <c r="C1041" s="52"/>
      <c r="D1041" s="52"/>
      <c r="E1041" s="51"/>
      <c r="F1041" s="51"/>
      <c r="G1041" s="51"/>
      <c r="H1041" s="51"/>
      <c r="I1041" s="51"/>
      <c r="J1041" s="51"/>
      <c r="K1041" s="51"/>
      <c r="L1041" s="51"/>
      <c r="M1041" s="51"/>
      <c r="N1041" s="69"/>
      <c r="O1041" s="69"/>
      <c r="P1041" s="69"/>
      <c r="Q1041" s="52"/>
      <c r="R1041" s="51"/>
      <c r="S1041" s="51"/>
      <c r="T1041" s="51"/>
      <c r="U1041" s="51"/>
      <c r="V1041" s="51"/>
      <c r="W1041" s="51"/>
      <c r="X1041" s="51"/>
      <c r="Y1041" s="9"/>
      <c r="Z1041" s="8"/>
      <c r="AA1041" s="8"/>
      <c r="AB1041" s="8"/>
      <c r="AC1041" s="28"/>
    </row>
    <row r="1042" spans="1:31" s="7" customFormat="1" ht="18.75" hidden="1" customHeight="1">
      <c r="A1042" s="55"/>
      <c r="B1042" s="951" t="s">
        <v>1434</v>
      </c>
      <c r="C1042" s="52"/>
      <c r="D1042" s="52"/>
      <c r="E1042" s="51"/>
      <c r="F1042" s="51"/>
      <c r="G1042" s="51"/>
      <c r="H1042" s="51"/>
      <c r="I1042" s="51"/>
      <c r="J1042" s="51"/>
      <c r="K1042" s="51"/>
      <c r="L1042" s="51"/>
      <c r="M1042" s="51"/>
      <c r="N1042" s="69"/>
      <c r="O1042" s="69"/>
      <c r="P1042" s="69"/>
      <c r="Q1042" s="52"/>
      <c r="R1042" s="51"/>
      <c r="S1042" s="51"/>
      <c r="T1042" s="51"/>
      <c r="U1042" s="51"/>
      <c r="V1042" s="51"/>
      <c r="W1042" s="51"/>
      <c r="X1042" s="51"/>
      <c r="Y1042" s="9"/>
      <c r="Z1042" s="8"/>
      <c r="AA1042" s="8"/>
      <c r="AB1042" s="8"/>
      <c r="AC1042" s="28"/>
    </row>
    <row r="1043" spans="1:31" s="7" customFormat="1" ht="18.75" hidden="1" customHeight="1">
      <c r="A1043" s="55"/>
      <c r="B1043" s="951" t="s">
        <v>1435</v>
      </c>
      <c r="C1043" s="52"/>
      <c r="D1043" s="52"/>
      <c r="E1043" s="51"/>
      <c r="F1043" s="51"/>
      <c r="G1043" s="51"/>
      <c r="H1043" s="51"/>
      <c r="I1043" s="51"/>
      <c r="J1043" s="51"/>
      <c r="K1043" s="51"/>
      <c r="L1043" s="51"/>
      <c r="M1043" s="51"/>
      <c r="N1043" s="69"/>
      <c r="O1043" s="69"/>
      <c r="P1043" s="69"/>
      <c r="Q1043" s="52"/>
      <c r="R1043" s="51"/>
      <c r="S1043" s="51"/>
      <c r="T1043" s="51"/>
      <c r="U1043" s="51"/>
      <c r="V1043" s="51"/>
      <c r="W1043" s="51"/>
      <c r="X1043" s="51"/>
      <c r="Y1043" s="9"/>
      <c r="Z1043" s="8"/>
      <c r="AA1043" s="8"/>
      <c r="AB1043" s="8"/>
      <c r="AC1043" s="28"/>
    </row>
    <row r="1044" spans="1:31" s="7" customFormat="1" ht="18.75" hidden="1" customHeight="1">
      <c r="A1044" s="55"/>
      <c r="B1044" s="951" t="s">
        <v>1436</v>
      </c>
      <c r="C1044" s="52"/>
      <c r="D1044" s="52"/>
      <c r="E1044" s="51"/>
      <c r="F1044" s="51"/>
      <c r="G1044" s="51"/>
      <c r="H1044" s="51"/>
      <c r="I1044" s="51"/>
      <c r="J1044" s="51"/>
      <c r="K1044" s="51"/>
      <c r="L1044" s="51"/>
      <c r="M1044" s="51"/>
      <c r="N1044" s="69"/>
      <c r="O1044" s="69"/>
      <c r="P1044" s="69"/>
      <c r="Q1044" s="52"/>
      <c r="R1044" s="51"/>
      <c r="S1044" s="51"/>
      <c r="T1044" s="51"/>
      <c r="U1044" s="51"/>
      <c r="V1044" s="51"/>
      <c r="W1044" s="51"/>
      <c r="X1044" s="51"/>
      <c r="Y1044" s="9"/>
      <c r="Z1044" s="8"/>
      <c r="AA1044" s="8"/>
      <c r="AB1044" s="8"/>
      <c r="AC1044" s="28"/>
    </row>
    <row r="1045" spans="1:31" s="7" customFormat="1" ht="18.75" hidden="1" customHeight="1">
      <c r="A1045" s="55"/>
      <c r="B1045" s="951" t="s">
        <v>1437</v>
      </c>
      <c r="C1045" s="52"/>
      <c r="D1045" s="52"/>
      <c r="E1045" s="51"/>
      <c r="F1045" s="51"/>
      <c r="G1045" s="51"/>
      <c r="H1045" s="51"/>
      <c r="I1045" s="51"/>
      <c r="J1045" s="51"/>
      <c r="K1045" s="51"/>
      <c r="L1045" s="51"/>
      <c r="M1045" s="51"/>
      <c r="N1045" s="69"/>
      <c r="O1045" s="69"/>
      <c r="P1045" s="69"/>
      <c r="Q1045" s="52"/>
      <c r="R1045" s="51"/>
      <c r="S1045" s="51"/>
      <c r="T1045" s="51"/>
      <c r="U1045" s="51"/>
      <c r="V1045" s="51"/>
      <c r="W1045" s="51"/>
      <c r="X1045" s="51"/>
      <c r="Y1045" s="9"/>
      <c r="Z1045" s="8"/>
      <c r="AA1045" s="8"/>
      <c r="AB1045" s="8"/>
      <c r="AC1045" s="28"/>
    </row>
    <row r="1046" spans="1:31" s="7" customFormat="1" ht="18.75" hidden="1" customHeight="1">
      <c r="A1046" s="55"/>
      <c r="B1046" s="951" t="s">
        <v>1438</v>
      </c>
      <c r="C1046" s="52"/>
      <c r="D1046" s="52"/>
      <c r="E1046" s="51"/>
      <c r="F1046" s="51"/>
      <c r="G1046" s="51"/>
      <c r="H1046" s="51"/>
      <c r="I1046" s="51"/>
      <c r="J1046" s="51"/>
      <c r="K1046" s="51"/>
      <c r="L1046" s="51"/>
      <c r="M1046" s="51"/>
      <c r="N1046" s="69"/>
      <c r="O1046" s="69"/>
      <c r="P1046" s="69"/>
      <c r="Q1046" s="52"/>
      <c r="R1046" s="51"/>
      <c r="S1046" s="51"/>
      <c r="T1046" s="51"/>
      <c r="U1046" s="51"/>
      <c r="V1046" s="51"/>
      <c r="W1046" s="51"/>
      <c r="X1046" s="51"/>
      <c r="Y1046" s="9"/>
      <c r="Z1046" s="8"/>
      <c r="AA1046" s="8"/>
      <c r="AB1046" s="8"/>
      <c r="AC1046" s="28"/>
    </row>
    <row r="1047" spans="1:31" s="7" customFormat="1" ht="18.75" hidden="1" customHeight="1">
      <c r="A1047" s="55"/>
      <c r="B1047" s="951" t="s">
        <v>1439</v>
      </c>
      <c r="C1047" s="52"/>
      <c r="D1047" s="52"/>
      <c r="E1047" s="51"/>
      <c r="F1047" s="51"/>
      <c r="G1047" s="51"/>
      <c r="H1047" s="51"/>
      <c r="I1047" s="51"/>
      <c r="J1047" s="51"/>
      <c r="K1047" s="51"/>
      <c r="L1047" s="51"/>
      <c r="M1047" s="51"/>
      <c r="N1047" s="69"/>
      <c r="O1047" s="69"/>
      <c r="P1047" s="69"/>
      <c r="Q1047" s="52"/>
      <c r="R1047" s="51"/>
      <c r="S1047" s="51"/>
      <c r="T1047" s="51"/>
      <c r="U1047" s="51"/>
      <c r="V1047" s="51"/>
      <c r="W1047" s="51"/>
      <c r="X1047" s="51"/>
      <c r="Y1047" s="9"/>
      <c r="Z1047" s="8"/>
      <c r="AA1047" s="8"/>
      <c r="AB1047" s="8"/>
      <c r="AC1047" s="28"/>
    </row>
    <row r="1048" spans="1:31" s="7" customFormat="1" ht="18.75" hidden="1" customHeight="1">
      <c r="A1048" s="55"/>
      <c r="B1048" s="951" t="s">
        <v>1440</v>
      </c>
      <c r="C1048" s="52"/>
      <c r="D1048" s="52"/>
      <c r="E1048" s="51"/>
      <c r="F1048" s="51"/>
      <c r="G1048" s="51"/>
      <c r="H1048" s="51"/>
      <c r="I1048" s="51"/>
      <c r="J1048" s="51"/>
      <c r="K1048" s="51"/>
      <c r="L1048" s="51"/>
      <c r="M1048" s="51"/>
      <c r="N1048" s="69"/>
      <c r="O1048" s="69"/>
      <c r="P1048" s="69"/>
      <c r="Q1048" s="52"/>
      <c r="R1048" s="51"/>
      <c r="S1048" s="51"/>
      <c r="T1048" s="51"/>
      <c r="U1048" s="51"/>
      <c r="V1048" s="51"/>
      <c r="W1048" s="51"/>
      <c r="X1048" s="51"/>
      <c r="Y1048" s="9"/>
      <c r="Z1048" s="8"/>
      <c r="AA1048" s="8"/>
      <c r="AB1048" s="8"/>
      <c r="AC1048" s="28"/>
    </row>
    <row r="1049" spans="1:31" s="7" customFormat="1" ht="18.75" hidden="1" customHeight="1">
      <c r="A1049" s="55"/>
      <c r="B1049" s="951" t="s">
        <v>1441</v>
      </c>
      <c r="C1049" s="52"/>
      <c r="D1049" s="52"/>
      <c r="E1049" s="51"/>
      <c r="F1049" s="51"/>
      <c r="G1049" s="51"/>
      <c r="H1049" s="51"/>
      <c r="I1049" s="51"/>
      <c r="J1049" s="51"/>
      <c r="K1049" s="51"/>
      <c r="L1049" s="51"/>
      <c r="M1049" s="51"/>
      <c r="N1049" s="69"/>
      <c r="O1049" s="69"/>
      <c r="P1049" s="69"/>
      <c r="Q1049" s="52"/>
      <c r="R1049" s="51"/>
      <c r="S1049" s="51"/>
      <c r="T1049" s="51"/>
      <c r="U1049" s="51"/>
      <c r="V1049" s="51"/>
      <c r="W1049" s="51"/>
      <c r="X1049" s="51"/>
      <c r="Y1049" s="9"/>
      <c r="Z1049" s="8"/>
      <c r="AA1049" s="8"/>
      <c r="AB1049" s="8"/>
      <c r="AC1049" s="28"/>
    </row>
    <row r="1050" spans="1:31" s="7" customFormat="1" ht="18.75" hidden="1" customHeight="1">
      <c r="A1050" s="1475" t="s">
        <v>518</v>
      </c>
      <c r="B1050" s="1475"/>
      <c r="C1050" s="51">
        <f t="shared" ref="C1050:X1050" si="162">SUM(C1037:C1040)</f>
        <v>18572067.18</v>
      </c>
      <c r="D1050" s="51">
        <f t="shared" si="162"/>
        <v>18572067.18</v>
      </c>
      <c r="E1050" s="51">
        <f t="shared" si="162"/>
        <v>2669386.56</v>
      </c>
      <c r="F1050" s="51">
        <f t="shared" si="162"/>
        <v>11669015.26</v>
      </c>
      <c r="G1050" s="51">
        <f t="shared" si="162"/>
        <v>1580657.2</v>
      </c>
      <c r="H1050" s="51">
        <f t="shared" si="162"/>
        <v>2653008.16</v>
      </c>
      <c r="I1050" s="51">
        <f t="shared" si="162"/>
        <v>0</v>
      </c>
      <c r="J1050" s="51">
        <f t="shared" si="162"/>
        <v>0</v>
      </c>
      <c r="K1050" s="51">
        <f t="shared" si="162"/>
        <v>0</v>
      </c>
      <c r="L1050" s="51">
        <f t="shared" si="162"/>
        <v>0</v>
      </c>
      <c r="M1050" s="51">
        <f t="shared" si="162"/>
        <v>0</v>
      </c>
      <c r="N1050" s="51">
        <f t="shared" si="162"/>
        <v>0</v>
      </c>
      <c r="O1050" s="51">
        <f t="shared" si="162"/>
        <v>0</v>
      </c>
      <c r="P1050" s="51">
        <f t="shared" si="162"/>
        <v>0</v>
      </c>
      <c r="Q1050" s="51">
        <f t="shared" si="162"/>
        <v>0</v>
      </c>
      <c r="R1050" s="51">
        <f t="shared" si="162"/>
        <v>0</v>
      </c>
      <c r="S1050" s="51">
        <f t="shared" si="162"/>
        <v>0</v>
      </c>
      <c r="T1050" s="51">
        <f t="shared" si="162"/>
        <v>0</v>
      </c>
      <c r="U1050" s="51">
        <f t="shared" si="162"/>
        <v>0</v>
      </c>
      <c r="V1050" s="51">
        <f t="shared" si="162"/>
        <v>0</v>
      </c>
      <c r="W1050" s="51">
        <f t="shared" si="162"/>
        <v>0</v>
      </c>
      <c r="X1050" s="51">
        <f t="shared" si="162"/>
        <v>0</v>
      </c>
      <c r="Y1050" s="9"/>
      <c r="Z1050" s="8"/>
      <c r="AA1050" s="8"/>
      <c r="AB1050" s="8"/>
      <c r="AC1050" s="28"/>
      <c r="AE1050" s="28"/>
    </row>
    <row r="1051" spans="1:31" s="22" customFormat="1" ht="18.75" hidden="1" customHeight="1">
      <c r="A1051" s="1479" t="s">
        <v>582</v>
      </c>
      <c r="B1051" s="1479"/>
      <c r="C1051" s="1479"/>
      <c r="D1051" s="1452"/>
      <c r="E1051" s="1452"/>
      <c r="F1051" s="1452"/>
      <c r="G1051" s="1452"/>
      <c r="H1051" s="1452"/>
      <c r="I1051" s="1452"/>
      <c r="J1051" s="1452"/>
      <c r="K1051" s="1452"/>
      <c r="L1051" s="1452"/>
      <c r="M1051" s="1452"/>
      <c r="N1051" s="1452"/>
      <c r="O1051" s="1452"/>
      <c r="P1051" s="1452"/>
      <c r="Q1051" s="1452"/>
      <c r="R1051" s="1452"/>
      <c r="S1051" s="1452"/>
      <c r="T1051" s="1452"/>
      <c r="U1051" s="1452"/>
      <c r="V1051" s="1452"/>
      <c r="W1051" s="1452"/>
      <c r="X1051" s="1452"/>
      <c r="Y1051" s="24"/>
      <c r="Z1051" s="23"/>
      <c r="AB1051" s="8"/>
      <c r="AC1051" s="27"/>
    </row>
    <row r="1052" spans="1:31" s="7" customFormat="1" ht="18.75" hidden="1" customHeight="1">
      <c r="A1052" s="55">
        <f>A1040+1</f>
        <v>811</v>
      </c>
      <c r="B1052" s="714" t="s">
        <v>832</v>
      </c>
      <c r="C1052" s="52">
        <f>D1052+K1052+M1052+O1052+Q1052+S1052+U1052+V1052+W1052+X1052</f>
        <v>7420379.2599999998</v>
      </c>
      <c r="D1052" s="52">
        <f>SUM(E1052:I1052)</f>
        <v>0</v>
      </c>
      <c r="E1052" s="60"/>
      <c r="F1052" s="51"/>
      <c r="G1052" s="60"/>
      <c r="H1052" s="51"/>
      <c r="I1052" s="60"/>
      <c r="J1052" s="60"/>
      <c r="K1052" s="60"/>
      <c r="L1052" s="69"/>
      <c r="M1052" s="52"/>
      <c r="N1052" s="69"/>
      <c r="O1052" s="69"/>
      <c r="P1052" s="69"/>
      <c r="Q1052" s="69">
        <v>3657661.34</v>
      </c>
      <c r="R1052" s="69"/>
      <c r="S1052" s="69">
        <v>3762717.92</v>
      </c>
      <c r="T1052" s="60"/>
      <c r="U1052" s="60"/>
      <c r="V1052" s="51"/>
      <c r="W1052" s="52"/>
      <c r="X1052" s="52"/>
      <c r="Y1052" s="9"/>
      <c r="Z1052" s="8"/>
      <c r="AB1052" s="8"/>
      <c r="AC1052" s="28"/>
    </row>
    <row r="1053" spans="1:31" s="7" customFormat="1" ht="18.75" hidden="1" customHeight="1">
      <c r="A1053" s="55">
        <f>A1052+1</f>
        <v>812</v>
      </c>
      <c r="B1053" s="714" t="s">
        <v>583</v>
      </c>
      <c r="C1053" s="52">
        <f>D1053+K1053+M1053+O1053+Q1053+S1053+U1053+V1053+W1053+X1053</f>
        <v>234075.42</v>
      </c>
      <c r="D1053" s="52">
        <f>SUM(E1053:I1053)</f>
        <v>234075.42</v>
      </c>
      <c r="E1053" s="60"/>
      <c r="F1053" s="51"/>
      <c r="G1053" s="51">
        <v>234075.42</v>
      </c>
      <c r="H1053" s="51"/>
      <c r="I1053" s="51"/>
      <c r="J1053" s="60"/>
      <c r="K1053" s="60"/>
      <c r="L1053" s="69"/>
      <c r="M1053" s="52"/>
      <c r="N1053" s="69"/>
      <c r="O1053" s="69"/>
      <c r="P1053" s="69"/>
      <c r="Q1053" s="69"/>
      <c r="R1053" s="69"/>
      <c r="S1053" s="69"/>
      <c r="T1053" s="60"/>
      <c r="U1053" s="60"/>
      <c r="V1053" s="51"/>
      <c r="W1053" s="52"/>
      <c r="X1053" s="52"/>
      <c r="Y1053" s="9"/>
      <c r="Z1053" s="8"/>
      <c r="AB1053" s="8"/>
      <c r="AC1053" s="28"/>
    </row>
    <row r="1054" spans="1:31" s="7" customFormat="1" ht="18.75" hidden="1" customHeight="1">
      <c r="A1054" s="1475" t="s">
        <v>518</v>
      </c>
      <c r="B1054" s="1475"/>
      <c r="C1054" s="51">
        <f t="shared" ref="C1054:X1054" si="163">SUM(C1052:C1053)</f>
        <v>7654454.6799999997</v>
      </c>
      <c r="D1054" s="51">
        <f t="shared" si="163"/>
        <v>234075.42</v>
      </c>
      <c r="E1054" s="51">
        <f t="shared" si="163"/>
        <v>0</v>
      </c>
      <c r="F1054" s="51">
        <f t="shared" si="163"/>
        <v>0</v>
      </c>
      <c r="G1054" s="51">
        <f t="shared" si="163"/>
        <v>234075.42</v>
      </c>
      <c r="H1054" s="51">
        <f t="shared" si="163"/>
        <v>0</v>
      </c>
      <c r="I1054" s="51">
        <f t="shared" si="163"/>
        <v>0</v>
      </c>
      <c r="J1054" s="51">
        <f t="shared" si="163"/>
        <v>0</v>
      </c>
      <c r="K1054" s="51">
        <f t="shared" si="163"/>
        <v>0</v>
      </c>
      <c r="L1054" s="51">
        <f t="shared" si="163"/>
        <v>0</v>
      </c>
      <c r="M1054" s="51">
        <f t="shared" si="163"/>
        <v>0</v>
      </c>
      <c r="N1054" s="51">
        <f t="shared" si="163"/>
        <v>0</v>
      </c>
      <c r="O1054" s="51">
        <f t="shared" si="163"/>
        <v>0</v>
      </c>
      <c r="P1054" s="51">
        <f t="shared" si="163"/>
        <v>0</v>
      </c>
      <c r="Q1054" s="51">
        <f t="shared" si="163"/>
        <v>3657661.34</v>
      </c>
      <c r="R1054" s="51">
        <f t="shared" si="163"/>
        <v>0</v>
      </c>
      <c r="S1054" s="51">
        <f t="shared" si="163"/>
        <v>3762717.92</v>
      </c>
      <c r="T1054" s="51">
        <f t="shared" si="163"/>
        <v>0</v>
      </c>
      <c r="U1054" s="51">
        <f t="shared" si="163"/>
        <v>0</v>
      </c>
      <c r="V1054" s="51">
        <f t="shared" si="163"/>
        <v>0</v>
      </c>
      <c r="W1054" s="51">
        <f t="shared" si="163"/>
        <v>0</v>
      </c>
      <c r="X1054" s="51">
        <f t="shared" si="163"/>
        <v>0</v>
      </c>
      <c r="Y1054" s="9"/>
      <c r="Z1054" s="8"/>
      <c r="AA1054" s="8"/>
      <c r="AB1054" s="8"/>
      <c r="AC1054" s="28"/>
      <c r="AE1054" s="28"/>
    </row>
    <row r="1055" spans="1:31" s="7" customFormat="1" ht="18.75" hidden="1" customHeight="1">
      <c r="A1055" s="1479" t="s">
        <v>584</v>
      </c>
      <c r="B1055" s="1479"/>
      <c r="C1055" s="60">
        <f t="shared" ref="C1055:X1055" si="164">SUM(C1054,C1050,,C1035,C1027,C1024)</f>
        <v>58383811.960000001</v>
      </c>
      <c r="D1055" s="60">
        <f t="shared" si="164"/>
        <v>43997269.399999999</v>
      </c>
      <c r="E1055" s="60">
        <f t="shared" si="164"/>
        <v>5638822.8399999999</v>
      </c>
      <c r="F1055" s="60">
        <f t="shared" si="164"/>
        <v>26091487.379999999</v>
      </c>
      <c r="G1055" s="60">
        <f t="shared" si="164"/>
        <v>4545760.0199999996</v>
      </c>
      <c r="H1055" s="60">
        <f t="shared" si="164"/>
        <v>6657835.0800000001</v>
      </c>
      <c r="I1055" s="60">
        <f t="shared" si="164"/>
        <v>1063364.08</v>
      </c>
      <c r="J1055" s="60">
        <f t="shared" si="164"/>
        <v>0</v>
      </c>
      <c r="K1055" s="60">
        <f t="shared" si="164"/>
        <v>0</v>
      </c>
      <c r="L1055" s="60">
        <f t="shared" si="164"/>
        <v>0</v>
      </c>
      <c r="M1055" s="60">
        <f t="shared" si="164"/>
        <v>2139871</v>
      </c>
      <c r="N1055" s="60">
        <f t="shared" si="164"/>
        <v>0</v>
      </c>
      <c r="O1055" s="60">
        <f t="shared" si="164"/>
        <v>0</v>
      </c>
      <c r="P1055" s="60">
        <f t="shared" si="164"/>
        <v>0</v>
      </c>
      <c r="Q1055" s="60">
        <f t="shared" si="164"/>
        <v>8483953.6400000006</v>
      </c>
      <c r="R1055" s="60">
        <f t="shared" si="164"/>
        <v>0</v>
      </c>
      <c r="S1055" s="60">
        <f t="shared" si="164"/>
        <v>3762717.92</v>
      </c>
      <c r="T1055" s="60">
        <f t="shared" si="164"/>
        <v>0</v>
      </c>
      <c r="U1055" s="60">
        <f t="shared" si="164"/>
        <v>0</v>
      </c>
      <c r="V1055" s="60">
        <f t="shared" si="164"/>
        <v>0</v>
      </c>
      <c r="W1055" s="60">
        <f t="shared" si="164"/>
        <v>0</v>
      </c>
      <c r="X1055" s="60">
        <f t="shared" si="164"/>
        <v>0</v>
      </c>
      <c r="Y1055" s="9"/>
      <c r="Z1055" s="8"/>
      <c r="AA1055" s="8"/>
      <c r="AB1055" s="8"/>
      <c r="AC1055" s="28"/>
    </row>
    <row r="1056" spans="1:31" s="7" customFormat="1" ht="18.75" hidden="1" customHeight="1">
      <c r="A1056" s="1564" t="s">
        <v>585</v>
      </c>
      <c r="B1056" s="1564"/>
      <c r="C1056" s="1564"/>
      <c r="D1056" s="1564"/>
      <c r="E1056" s="1564"/>
      <c r="F1056" s="1564"/>
      <c r="G1056" s="1564"/>
      <c r="H1056" s="1564"/>
      <c r="I1056" s="1564"/>
      <c r="J1056" s="1564"/>
      <c r="K1056" s="1564"/>
      <c r="L1056" s="1564"/>
      <c r="M1056" s="1564"/>
      <c r="N1056" s="1564"/>
      <c r="O1056" s="1564"/>
      <c r="P1056" s="1564"/>
      <c r="Q1056" s="1564"/>
      <c r="R1056" s="1564"/>
      <c r="S1056" s="1564"/>
      <c r="T1056" s="1564"/>
      <c r="U1056" s="1564"/>
      <c r="V1056" s="1564"/>
      <c r="W1056" s="1564"/>
      <c r="X1056" s="1564"/>
      <c r="Y1056" s="9"/>
      <c r="Z1056" s="8"/>
      <c r="AB1056" s="8"/>
      <c r="AC1056" s="28"/>
    </row>
    <row r="1057" spans="1:29" s="7" customFormat="1" ht="18.75" hidden="1" customHeight="1">
      <c r="A1057" s="1565" t="s">
        <v>586</v>
      </c>
      <c r="B1057" s="1565"/>
      <c r="C1057" s="1565"/>
      <c r="D1057" s="1452"/>
      <c r="E1057" s="1452"/>
      <c r="F1057" s="1452"/>
      <c r="G1057" s="1452"/>
      <c r="H1057" s="1452"/>
      <c r="I1057" s="1452"/>
      <c r="J1057" s="1452"/>
      <c r="K1057" s="1452"/>
      <c r="L1057" s="1452"/>
      <c r="M1057" s="1452"/>
      <c r="N1057" s="1452"/>
      <c r="O1057" s="1452"/>
      <c r="P1057" s="1452"/>
      <c r="Q1057" s="1452"/>
      <c r="R1057" s="1452"/>
      <c r="S1057" s="1452"/>
      <c r="T1057" s="1452"/>
      <c r="U1057" s="1452"/>
      <c r="V1057" s="1452"/>
      <c r="W1057" s="1452"/>
      <c r="X1057" s="1452"/>
      <c r="Y1057" s="9"/>
      <c r="Z1057" s="8"/>
      <c r="AB1057" s="8"/>
      <c r="AC1057" s="28"/>
    </row>
    <row r="1058" spans="1:29" s="7" customFormat="1" ht="18.75" hidden="1" customHeight="1">
      <c r="A1058" s="71">
        <f>A1053+1</f>
        <v>813</v>
      </c>
      <c r="B1058" s="697" t="s">
        <v>587</v>
      </c>
      <c r="C1058" s="52">
        <f>D1058+K1058+M1058+O1058+Q1058+S1058+U1058+V1058+W1058+X1058</f>
        <v>6118025.0599999996</v>
      </c>
      <c r="D1058" s="52">
        <f>SUM(E1058:I1058)</f>
        <v>5801099.4799999995</v>
      </c>
      <c r="E1058" s="72"/>
      <c r="F1058" s="72">
        <v>3715975.76</v>
      </c>
      <c r="G1058" s="72">
        <v>1041419.62</v>
      </c>
      <c r="H1058" s="72">
        <v>1043704.1</v>
      </c>
      <c r="I1058" s="72"/>
      <c r="J1058" s="72"/>
      <c r="K1058" s="72"/>
      <c r="L1058" s="72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>
        <v>316925.58</v>
      </c>
      <c r="W1058" s="73"/>
      <c r="X1058" s="73"/>
      <c r="Y1058" s="9" t="s">
        <v>883</v>
      </c>
      <c r="Z1058" s="8"/>
      <c r="AB1058" s="8"/>
      <c r="AC1058" s="28"/>
    </row>
    <row r="1059" spans="1:29" s="7" customFormat="1" ht="18.75" hidden="1" customHeight="1">
      <c r="A1059" s="1475" t="s">
        <v>518</v>
      </c>
      <c r="B1059" s="1475"/>
      <c r="C1059" s="73">
        <f>C1058</f>
        <v>6118025.0599999996</v>
      </c>
      <c r="D1059" s="73">
        <f t="shared" ref="D1059:X1059" si="165">D1058</f>
        <v>5801099.4799999995</v>
      </c>
      <c r="E1059" s="73">
        <f t="shared" si="165"/>
        <v>0</v>
      </c>
      <c r="F1059" s="73">
        <f t="shared" si="165"/>
        <v>3715975.76</v>
      </c>
      <c r="G1059" s="73">
        <f t="shared" si="165"/>
        <v>1041419.62</v>
      </c>
      <c r="H1059" s="73">
        <f t="shared" si="165"/>
        <v>1043704.1</v>
      </c>
      <c r="I1059" s="73">
        <f t="shared" si="165"/>
        <v>0</v>
      </c>
      <c r="J1059" s="73">
        <f t="shared" si="165"/>
        <v>0</v>
      </c>
      <c r="K1059" s="73">
        <f t="shared" si="165"/>
        <v>0</v>
      </c>
      <c r="L1059" s="73">
        <f t="shared" si="165"/>
        <v>0</v>
      </c>
      <c r="M1059" s="73">
        <f t="shared" si="165"/>
        <v>0</v>
      </c>
      <c r="N1059" s="73">
        <f t="shared" si="165"/>
        <v>0</v>
      </c>
      <c r="O1059" s="73">
        <f t="shared" si="165"/>
        <v>0</v>
      </c>
      <c r="P1059" s="73">
        <f t="shared" si="165"/>
        <v>0</v>
      </c>
      <c r="Q1059" s="73">
        <f t="shared" si="165"/>
        <v>0</v>
      </c>
      <c r="R1059" s="73">
        <f t="shared" si="165"/>
        <v>0</v>
      </c>
      <c r="S1059" s="73">
        <f t="shared" si="165"/>
        <v>0</v>
      </c>
      <c r="T1059" s="73">
        <f t="shared" si="165"/>
        <v>0</v>
      </c>
      <c r="U1059" s="73">
        <f t="shared" si="165"/>
        <v>0</v>
      </c>
      <c r="V1059" s="73">
        <f t="shared" si="165"/>
        <v>316925.58</v>
      </c>
      <c r="W1059" s="73">
        <f t="shared" si="165"/>
        <v>0</v>
      </c>
      <c r="X1059" s="73">
        <f t="shared" si="165"/>
        <v>0</v>
      </c>
      <c r="Y1059" s="9"/>
      <c r="Z1059" s="8"/>
      <c r="AA1059" s="8"/>
      <c r="AB1059" s="8"/>
      <c r="AC1059" s="28"/>
    </row>
    <row r="1060" spans="1:29" s="7" customFormat="1" ht="18.75" hidden="1" customHeight="1">
      <c r="A1060" s="1565" t="s">
        <v>588</v>
      </c>
      <c r="B1060" s="1565"/>
      <c r="C1060" s="1565"/>
      <c r="D1060" s="1452"/>
      <c r="E1060" s="1452"/>
      <c r="F1060" s="1452"/>
      <c r="G1060" s="1452"/>
      <c r="H1060" s="1452"/>
      <c r="I1060" s="1452"/>
      <c r="J1060" s="1452"/>
      <c r="K1060" s="1452"/>
      <c r="L1060" s="1452"/>
      <c r="M1060" s="1452"/>
      <c r="N1060" s="1452"/>
      <c r="O1060" s="1452"/>
      <c r="P1060" s="1452"/>
      <c r="Q1060" s="1452"/>
      <c r="R1060" s="1452"/>
      <c r="S1060" s="1452"/>
      <c r="T1060" s="1452"/>
      <c r="U1060" s="1452"/>
      <c r="V1060" s="1452"/>
      <c r="W1060" s="1452"/>
      <c r="X1060" s="1452"/>
      <c r="Y1060" s="9"/>
      <c r="Z1060" s="8"/>
      <c r="AB1060" s="8"/>
      <c r="AC1060" s="28"/>
    </row>
    <row r="1061" spans="1:29" s="7" customFormat="1" ht="18.75" hidden="1" customHeight="1">
      <c r="A1061" s="71">
        <f>A1058+1</f>
        <v>814</v>
      </c>
      <c r="B1061" s="697" t="s">
        <v>833</v>
      </c>
      <c r="C1061" s="52">
        <f>D1061+K1061+M1061+O1061+Q1061+S1061+U1061+V1061+W1061+X1061</f>
        <v>24266154.840000004</v>
      </c>
      <c r="D1061" s="52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>
        <v>12595663.380000001</v>
      </c>
      <c r="P1061" s="73"/>
      <c r="Q1061" s="73">
        <v>11670491.460000001</v>
      </c>
      <c r="R1061" s="73"/>
      <c r="S1061" s="73"/>
      <c r="T1061" s="73"/>
      <c r="U1061" s="73"/>
      <c r="V1061" s="73"/>
      <c r="W1061" s="73"/>
      <c r="X1061" s="73"/>
      <c r="Y1061" s="9"/>
      <c r="Z1061" s="8"/>
      <c r="AB1061" s="8"/>
      <c r="AC1061" s="28"/>
    </row>
    <row r="1062" spans="1:29" s="7" customFormat="1" ht="18.75" hidden="1" customHeight="1">
      <c r="A1062" s="71">
        <f>A1061+1</f>
        <v>815</v>
      </c>
      <c r="B1062" s="697" t="s">
        <v>834</v>
      </c>
      <c r="C1062" s="52">
        <f>D1062+K1062+M1062+O1062+Q1062+S1062+U1062+V1062+W1062+X1062</f>
        <v>24299926.440000001</v>
      </c>
      <c r="D1062" s="52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>
        <v>12595663.380000001</v>
      </c>
      <c r="P1062" s="73"/>
      <c r="Q1062" s="73">
        <v>11704263.060000001</v>
      </c>
      <c r="R1062" s="73"/>
      <c r="S1062" s="73"/>
      <c r="T1062" s="73"/>
      <c r="U1062" s="73"/>
      <c r="V1062" s="73"/>
      <c r="W1062" s="73"/>
      <c r="X1062" s="73"/>
      <c r="Y1062" s="9"/>
      <c r="Z1062" s="8"/>
      <c r="AB1062" s="8"/>
      <c r="AC1062" s="28"/>
    </row>
    <row r="1063" spans="1:29" s="7" customFormat="1" ht="18.75" hidden="1" customHeight="1">
      <c r="A1063" s="71">
        <f>A1062+1</f>
        <v>816</v>
      </c>
      <c r="B1063" s="697" t="s">
        <v>835</v>
      </c>
      <c r="C1063" s="52">
        <f>D1063+K1063+M1063+O1063+Q1063+S1063+U1063+V1063+W1063+X1063</f>
        <v>5176261.16</v>
      </c>
      <c r="D1063" s="52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>
        <v>5176261.16</v>
      </c>
      <c r="P1063" s="73"/>
      <c r="Q1063" s="73"/>
      <c r="R1063" s="73"/>
      <c r="S1063" s="73"/>
      <c r="T1063" s="73"/>
      <c r="U1063" s="73"/>
      <c r="V1063" s="73"/>
      <c r="W1063" s="73"/>
      <c r="X1063" s="73"/>
      <c r="Y1063" s="9"/>
      <c r="Z1063" s="8"/>
      <c r="AB1063" s="8"/>
      <c r="AC1063" s="28"/>
    </row>
    <row r="1064" spans="1:29" s="7" customFormat="1" ht="18.75" hidden="1" customHeight="1">
      <c r="A1064" s="71">
        <f>A1063+1</f>
        <v>817</v>
      </c>
      <c r="B1064" s="697" t="s">
        <v>836</v>
      </c>
      <c r="C1064" s="52">
        <f>D1064+K1064+M1064+O1064+Q1064+S1064+U1064+V1064+W1064+X1064</f>
        <v>5178046.5</v>
      </c>
      <c r="D1064" s="52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>
        <v>5178046.5</v>
      </c>
      <c r="P1064" s="73"/>
      <c r="Q1064" s="73"/>
      <c r="R1064" s="73"/>
      <c r="S1064" s="73"/>
      <c r="T1064" s="73"/>
      <c r="U1064" s="73"/>
      <c r="V1064" s="73"/>
      <c r="W1064" s="73"/>
      <c r="X1064" s="73"/>
      <c r="Y1064" s="9"/>
      <c r="Z1064" s="8"/>
      <c r="AB1064" s="8"/>
      <c r="AC1064" s="28"/>
    </row>
    <row r="1065" spans="1:29" s="7" customFormat="1" ht="18" hidden="1" customHeight="1">
      <c r="A1065" s="1475" t="s">
        <v>518</v>
      </c>
      <c r="B1065" s="1475"/>
      <c r="C1065" s="73">
        <f>SUM(C1061:C1064)</f>
        <v>58920388.939999998</v>
      </c>
      <c r="D1065" s="73">
        <f t="shared" ref="D1065:X1065" si="166">SUM(D1061:D1064)</f>
        <v>0</v>
      </c>
      <c r="E1065" s="73">
        <f t="shared" si="166"/>
        <v>0</v>
      </c>
      <c r="F1065" s="73">
        <f t="shared" si="166"/>
        <v>0</v>
      </c>
      <c r="G1065" s="73">
        <f t="shared" si="166"/>
        <v>0</v>
      </c>
      <c r="H1065" s="73">
        <f t="shared" si="166"/>
        <v>0</v>
      </c>
      <c r="I1065" s="73">
        <f t="shared" si="166"/>
        <v>0</v>
      </c>
      <c r="J1065" s="73">
        <f t="shared" si="166"/>
        <v>0</v>
      </c>
      <c r="K1065" s="73">
        <f t="shared" si="166"/>
        <v>0</v>
      </c>
      <c r="L1065" s="73">
        <f t="shared" si="166"/>
        <v>0</v>
      </c>
      <c r="M1065" s="73">
        <f t="shared" si="166"/>
        <v>0</v>
      </c>
      <c r="N1065" s="73">
        <f t="shared" si="166"/>
        <v>0</v>
      </c>
      <c r="O1065" s="73">
        <f t="shared" si="166"/>
        <v>35545634.420000002</v>
      </c>
      <c r="P1065" s="73">
        <f t="shared" si="166"/>
        <v>0</v>
      </c>
      <c r="Q1065" s="73">
        <f t="shared" si="166"/>
        <v>23374754.520000003</v>
      </c>
      <c r="R1065" s="73">
        <f t="shared" si="166"/>
        <v>0</v>
      </c>
      <c r="S1065" s="73">
        <f t="shared" si="166"/>
        <v>0</v>
      </c>
      <c r="T1065" s="73">
        <f t="shared" si="166"/>
        <v>0</v>
      </c>
      <c r="U1065" s="73">
        <f t="shared" si="166"/>
        <v>0</v>
      </c>
      <c r="V1065" s="73">
        <f t="shared" si="166"/>
        <v>0</v>
      </c>
      <c r="W1065" s="73">
        <f t="shared" si="166"/>
        <v>0</v>
      </c>
      <c r="X1065" s="73">
        <f t="shared" si="166"/>
        <v>0</v>
      </c>
      <c r="Y1065" s="9"/>
      <c r="Z1065" s="8"/>
      <c r="AA1065" s="8"/>
      <c r="AB1065" s="8"/>
      <c r="AC1065" s="28"/>
    </row>
    <row r="1066" spans="1:29" s="7" customFormat="1" ht="18" hidden="1" customHeight="1">
      <c r="A1066" s="1565" t="s">
        <v>589</v>
      </c>
      <c r="B1066" s="1565"/>
      <c r="C1066" s="1565"/>
      <c r="D1066" s="1452"/>
      <c r="E1066" s="1452"/>
      <c r="F1066" s="1452"/>
      <c r="G1066" s="1452"/>
      <c r="H1066" s="1452"/>
      <c r="I1066" s="1452"/>
      <c r="J1066" s="1452"/>
      <c r="K1066" s="1452"/>
      <c r="L1066" s="1452"/>
      <c r="M1066" s="1452"/>
      <c r="N1066" s="1452"/>
      <c r="O1066" s="1452"/>
      <c r="P1066" s="1452"/>
      <c r="Q1066" s="1452"/>
      <c r="R1066" s="1452"/>
      <c r="S1066" s="1452"/>
      <c r="T1066" s="1452"/>
      <c r="U1066" s="1452"/>
      <c r="V1066" s="1452"/>
      <c r="W1066" s="1452"/>
      <c r="X1066" s="1452"/>
      <c r="Y1066" s="9"/>
      <c r="Z1066" s="8"/>
      <c r="AB1066" s="8"/>
      <c r="AC1066" s="28"/>
    </row>
    <row r="1067" spans="1:29" s="7" customFormat="1" ht="18" hidden="1" customHeight="1">
      <c r="A1067" s="71">
        <f>A1064+1</f>
        <v>818</v>
      </c>
      <c r="B1067" s="695" t="s">
        <v>839</v>
      </c>
      <c r="C1067" s="52">
        <f t="shared" ref="C1067:C1073" si="167">D1067+K1067+M1067+O1067+Q1067+S1067+U1067+V1067+W1067+X1067</f>
        <v>8206994.4000000004</v>
      </c>
      <c r="D1067" s="52">
        <f>SUM(E1067:I1067)</f>
        <v>8206994.4000000004</v>
      </c>
      <c r="E1067" s="51">
        <v>752652.38</v>
      </c>
      <c r="F1067" s="51">
        <v>6700600.5</v>
      </c>
      <c r="G1067" s="51">
        <v>753741.52</v>
      </c>
      <c r="H1067" s="51"/>
      <c r="I1067" s="51"/>
      <c r="J1067" s="51"/>
      <c r="K1067" s="51"/>
      <c r="L1067" s="52"/>
      <c r="M1067" s="52"/>
      <c r="N1067" s="52"/>
      <c r="O1067" s="52"/>
      <c r="P1067" s="52"/>
      <c r="Q1067" s="52"/>
      <c r="R1067" s="73"/>
      <c r="S1067" s="51"/>
      <c r="T1067" s="73"/>
      <c r="U1067" s="73"/>
      <c r="V1067" s="72"/>
      <c r="W1067" s="51"/>
      <c r="X1067" s="51"/>
      <c r="Y1067" s="9"/>
      <c r="Z1067" s="8"/>
      <c r="AA1067" s="8"/>
      <c r="AB1067" s="8"/>
      <c r="AC1067" s="28"/>
    </row>
    <row r="1068" spans="1:29" s="541" customFormat="1" ht="18" hidden="1" customHeight="1">
      <c r="A1068" s="71">
        <f>A1067+1</f>
        <v>819</v>
      </c>
      <c r="B1068" s="952" t="s">
        <v>332</v>
      </c>
      <c r="C1068" s="526">
        <f t="shared" si="167"/>
        <v>2404806</v>
      </c>
      <c r="D1068" s="527">
        <f>E1068+F1068+G1068+H1068+I1068</f>
        <v>0</v>
      </c>
      <c r="E1068" s="534"/>
      <c r="F1068" s="534"/>
      <c r="G1068" s="534"/>
      <c r="H1068" s="534"/>
      <c r="I1068" s="534"/>
      <c r="J1068" s="874">
        <v>1</v>
      </c>
      <c r="K1068" s="534">
        <v>2404806</v>
      </c>
      <c r="L1068" s="534"/>
      <c r="M1068" s="534"/>
      <c r="N1068" s="534"/>
      <c r="O1068" s="534"/>
      <c r="P1068" s="534"/>
      <c r="Q1068" s="534"/>
      <c r="R1068" s="534"/>
      <c r="S1068" s="534"/>
      <c r="T1068" s="534"/>
      <c r="U1068" s="534"/>
      <c r="V1068" s="534"/>
      <c r="W1068" s="534"/>
      <c r="X1068" s="534"/>
      <c r="Y1068" s="531"/>
      <c r="Z1068" s="540"/>
      <c r="AA1068" s="540"/>
      <c r="AB1068" s="540"/>
    </row>
    <row r="1069" spans="1:29" s="541" customFormat="1" ht="18" hidden="1" customHeight="1">
      <c r="A1069" s="71">
        <f t="shared" ref="A1069:A1101" si="168">A1068+1</f>
        <v>820</v>
      </c>
      <c r="B1069" s="952" t="s">
        <v>329</v>
      </c>
      <c r="C1069" s="526">
        <f t="shared" si="167"/>
        <v>3746980</v>
      </c>
      <c r="D1069" s="527">
        <f>E1069+F1069+G1069+H1069+I1069</f>
        <v>0</v>
      </c>
      <c r="E1069" s="534"/>
      <c r="F1069" s="534"/>
      <c r="G1069" s="534"/>
      <c r="H1069" s="534"/>
      <c r="I1069" s="534"/>
      <c r="J1069" s="534"/>
      <c r="K1069" s="534"/>
      <c r="L1069" s="534">
        <v>776</v>
      </c>
      <c r="M1069" s="534">
        <v>2506416</v>
      </c>
      <c r="N1069" s="534"/>
      <c r="O1069" s="534"/>
      <c r="P1069" s="534">
        <v>485.4</v>
      </c>
      <c r="Q1069" s="534">
        <v>1240564</v>
      </c>
      <c r="R1069" s="534"/>
      <c r="S1069" s="534"/>
      <c r="T1069" s="534"/>
      <c r="U1069" s="534"/>
      <c r="V1069" s="534"/>
      <c r="W1069" s="534"/>
      <c r="X1069" s="534"/>
      <c r="Y1069" s="531"/>
      <c r="Z1069" s="540"/>
      <c r="AA1069" s="540"/>
      <c r="AB1069" s="540"/>
    </row>
    <row r="1070" spans="1:29" s="7" customFormat="1" ht="18" hidden="1" customHeight="1">
      <c r="A1070" s="71">
        <f t="shared" si="168"/>
        <v>821</v>
      </c>
      <c r="B1070" s="695" t="s">
        <v>840</v>
      </c>
      <c r="C1070" s="52">
        <f t="shared" si="167"/>
        <v>5673529.6799999997</v>
      </c>
      <c r="D1070" s="52">
        <f>SUM(E1070:I1070)</f>
        <v>5673529.6799999997</v>
      </c>
      <c r="E1070" s="51">
        <v>624225.9</v>
      </c>
      <c r="F1070" s="51">
        <v>4009002.8</v>
      </c>
      <c r="G1070" s="51">
        <v>539698.96</v>
      </c>
      <c r="H1070" s="51"/>
      <c r="I1070" s="51">
        <v>500602.02</v>
      </c>
      <c r="J1070" s="51"/>
      <c r="K1070" s="51"/>
      <c r="L1070" s="52"/>
      <c r="M1070" s="52"/>
      <c r="N1070" s="52"/>
      <c r="O1070" s="51"/>
      <c r="P1070" s="52"/>
      <c r="Q1070" s="52"/>
      <c r="R1070" s="73"/>
      <c r="S1070" s="51"/>
      <c r="T1070" s="73"/>
      <c r="U1070" s="73"/>
      <c r="V1070" s="72"/>
      <c r="W1070" s="51"/>
      <c r="X1070" s="51"/>
      <c r="Y1070" s="9"/>
      <c r="Z1070" s="8"/>
      <c r="AA1070" s="8"/>
      <c r="AB1070" s="8"/>
      <c r="AC1070" s="28"/>
    </row>
    <row r="1071" spans="1:29" s="7" customFormat="1" ht="18" hidden="1" customHeight="1">
      <c r="A1071" s="71">
        <f t="shared" si="168"/>
        <v>822</v>
      </c>
      <c r="B1071" s="695" t="s">
        <v>841</v>
      </c>
      <c r="C1071" s="52">
        <f t="shared" si="167"/>
        <v>5308155.66</v>
      </c>
      <c r="D1071" s="52">
        <f>SUM(E1071:I1071)</f>
        <v>5308155.66</v>
      </c>
      <c r="E1071" s="51">
        <v>576078.36</v>
      </c>
      <c r="F1071" s="51">
        <v>4059247.2</v>
      </c>
      <c r="G1071" s="51">
        <v>672830.1</v>
      </c>
      <c r="H1071" s="51"/>
      <c r="I1071" s="51"/>
      <c r="J1071" s="51"/>
      <c r="K1071" s="51"/>
      <c r="L1071" s="52"/>
      <c r="M1071" s="52"/>
      <c r="N1071" s="52"/>
      <c r="O1071" s="51"/>
      <c r="P1071" s="52"/>
      <c r="Q1071" s="52"/>
      <c r="R1071" s="73"/>
      <c r="S1071" s="51"/>
      <c r="T1071" s="73"/>
      <c r="U1071" s="73"/>
      <c r="V1071" s="72"/>
      <c r="W1071" s="51"/>
      <c r="X1071" s="51"/>
      <c r="Y1071" s="9"/>
      <c r="Z1071" s="8"/>
      <c r="AA1071" s="8"/>
      <c r="AB1071" s="8"/>
      <c r="AC1071" s="28"/>
    </row>
    <row r="1072" spans="1:29" s="541" customFormat="1" ht="18" hidden="1" customHeight="1">
      <c r="A1072" s="71">
        <f t="shared" si="168"/>
        <v>823</v>
      </c>
      <c r="B1072" s="952" t="s">
        <v>330</v>
      </c>
      <c r="C1072" s="526">
        <f t="shared" si="167"/>
        <v>5244930</v>
      </c>
      <c r="D1072" s="527">
        <f t="shared" ref="D1072:D1078" si="169">E1072+F1072+G1072+H1072+I1072</f>
        <v>0</v>
      </c>
      <c r="E1072" s="534"/>
      <c r="F1072" s="534"/>
      <c r="G1072" s="534"/>
      <c r="H1072" s="534"/>
      <c r="I1072" s="534"/>
      <c r="J1072" s="534"/>
      <c r="K1072" s="534"/>
      <c r="L1072" s="534">
        <v>545</v>
      </c>
      <c r="M1072" s="534">
        <v>2635760</v>
      </c>
      <c r="N1072" s="534"/>
      <c r="O1072" s="534"/>
      <c r="P1072" s="534">
        <v>653</v>
      </c>
      <c r="Q1072" s="534">
        <v>2609170</v>
      </c>
      <c r="R1072" s="534"/>
      <c r="S1072" s="534"/>
      <c r="T1072" s="534"/>
      <c r="U1072" s="534"/>
      <c r="V1072" s="534"/>
      <c r="W1072" s="534"/>
      <c r="X1072" s="534"/>
      <c r="Y1072" s="542"/>
      <c r="Z1072" s="540"/>
      <c r="AA1072" s="540"/>
      <c r="AB1072" s="540"/>
    </row>
    <row r="1073" spans="1:29" s="533" customFormat="1" ht="18" hidden="1" customHeight="1">
      <c r="A1073" s="71">
        <f t="shared" si="168"/>
        <v>824</v>
      </c>
      <c r="B1073" s="953" t="s">
        <v>344</v>
      </c>
      <c r="C1073" s="526">
        <f t="shared" si="167"/>
        <v>2460000</v>
      </c>
      <c r="D1073" s="527">
        <f t="shared" si="169"/>
        <v>0</v>
      </c>
      <c r="E1073" s="534"/>
      <c r="F1073" s="534"/>
      <c r="G1073" s="534"/>
      <c r="H1073" s="534"/>
      <c r="I1073" s="534"/>
      <c r="J1073" s="534"/>
      <c r="K1073" s="534"/>
      <c r="L1073" s="534"/>
      <c r="M1073" s="534"/>
      <c r="N1073" s="534"/>
      <c r="O1073" s="534"/>
      <c r="P1073" s="534">
        <v>1170</v>
      </c>
      <c r="Q1073" s="534">
        <v>2460000</v>
      </c>
      <c r="R1073" s="534"/>
      <c r="S1073" s="534"/>
      <c r="T1073" s="534"/>
      <c r="U1073" s="534"/>
      <c r="V1073" s="534"/>
      <c r="W1073" s="534"/>
      <c r="X1073" s="534"/>
      <c r="Y1073" s="531"/>
      <c r="Z1073" s="532"/>
    </row>
    <row r="1074" spans="1:29" s="533" customFormat="1" ht="18" hidden="1" customHeight="1">
      <c r="A1074" s="71">
        <f t="shared" si="168"/>
        <v>825</v>
      </c>
      <c r="B1074" s="954" t="s">
        <v>327</v>
      </c>
      <c r="C1074" s="526">
        <f>D1074+K1074+M1074+O1074+Q1074+S1074+U1074+V1074+X1074</f>
        <v>5103197</v>
      </c>
      <c r="D1074" s="527">
        <f t="shared" si="169"/>
        <v>0</v>
      </c>
      <c r="E1074" s="538"/>
      <c r="F1074" s="538"/>
      <c r="G1074" s="538"/>
      <c r="H1074" s="538"/>
      <c r="I1074" s="538"/>
      <c r="J1074" s="538"/>
      <c r="K1074" s="538"/>
      <c r="L1074" s="539">
        <v>3226</v>
      </c>
      <c r="M1074" s="539">
        <v>5103197</v>
      </c>
      <c r="N1074" s="538"/>
      <c r="O1074" s="538"/>
      <c r="P1074" s="538"/>
      <c r="Q1074" s="538"/>
      <c r="R1074" s="534"/>
      <c r="S1074" s="534"/>
      <c r="T1074" s="534"/>
      <c r="U1074" s="534"/>
      <c r="V1074" s="534"/>
      <c r="W1074" s="534" t="s">
        <v>896</v>
      </c>
      <c r="X1074" s="534"/>
      <c r="Y1074" s="531"/>
      <c r="Z1074" s="532"/>
    </row>
    <row r="1075" spans="1:29" s="533" customFormat="1" ht="18" hidden="1" customHeight="1">
      <c r="A1075" s="71">
        <f t="shared" si="168"/>
        <v>826</v>
      </c>
      <c r="B1075" s="955" t="s">
        <v>337</v>
      </c>
      <c r="C1075" s="526">
        <f>D1075+K1075+M1075+O1075+Q1075+S1075+U1075+V1075+W1075+X1075</f>
        <v>5613000</v>
      </c>
      <c r="D1075" s="527">
        <f t="shared" si="169"/>
        <v>0</v>
      </c>
      <c r="E1075" s="534"/>
      <c r="F1075" s="534"/>
      <c r="G1075" s="534"/>
      <c r="H1075" s="534"/>
      <c r="I1075" s="534"/>
      <c r="J1075" s="534"/>
      <c r="K1075" s="534"/>
      <c r="L1075" s="534">
        <v>1446</v>
      </c>
      <c r="M1075" s="534">
        <v>3600000</v>
      </c>
      <c r="N1075" s="534"/>
      <c r="O1075" s="534"/>
      <c r="P1075" s="534">
        <v>954</v>
      </c>
      <c r="Q1075" s="534">
        <v>2013000</v>
      </c>
      <c r="R1075" s="534"/>
      <c r="S1075" s="534"/>
      <c r="T1075" s="534"/>
      <c r="U1075" s="534"/>
      <c r="V1075" s="534"/>
      <c r="W1075" s="534"/>
      <c r="X1075" s="534"/>
      <c r="Y1075" s="531"/>
      <c r="Z1075" s="532"/>
    </row>
    <row r="1076" spans="1:29" s="533" customFormat="1" ht="18" hidden="1" customHeight="1">
      <c r="A1076" s="71">
        <f t="shared" si="168"/>
        <v>827</v>
      </c>
      <c r="B1076" s="955" t="s">
        <v>340</v>
      </c>
      <c r="C1076" s="526">
        <f>D1076+K1076+M1076+O1076+Q1076+S1076+U1076+V1076+W1076+X1076</f>
        <v>4800000</v>
      </c>
      <c r="D1076" s="527">
        <f t="shared" si="169"/>
        <v>0</v>
      </c>
      <c r="E1076" s="534"/>
      <c r="F1076" s="534"/>
      <c r="G1076" s="534"/>
      <c r="H1076" s="534"/>
      <c r="I1076" s="534"/>
      <c r="J1076" s="534"/>
      <c r="K1076" s="534"/>
      <c r="L1076" s="534">
        <v>626</v>
      </c>
      <c r="M1076" s="534">
        <v>3030000</v>
      </c>
      <c r="N1076" s="534"/>
      <c r="O1076" s="534"/>
      <c r="P1076" s="534">
        <v>752</v>
      </c>
      <c r="Q1076" s="534">
        <v>1770000</v>
      </c>
      <c r="R1076" s="534"/>
      <c r="S1076" s="534"/>
      <c r="T1076" s="534"/>
      <c r="U1076" s="534"/>
      <c r="V1076" s="534"/>
      <c r="W1076" s="534"/>
      <c r="X1076" s="534"/>
      <c r="Y1076" s="531"/>
      <c r="Z1076" s="532"/>
    </row>
    <row r="1077" spans="1:29" s="533" customFormat="1" ht="18" hidden="1" customHeight="1">
      <c r="A1077" s="71">
        <f t="shared" si="168"/>
        <v>828</v>
      </c>
      <c r="B1077" s="952" t="s">
        <v>346</v>
      </c>
      <c r="C1077" s="526">
        <f>D1077+K1077+M1077+O1077+Q1077+S1077+U1077+V1077+W1077+X1077</f>
        <v>753382</v>
      </c>
      <c r="D1077" s="527">
        <f t="shared" si="169"/>
        <v>753382</v>
      </c>
      <c r="E1077" s="534"/>
      <c r="F1077" s="534"/>
      <c r="G1077" s="534">
        <v>461599</v>
      </c>
      <c r="H1077" s="534"/>
      <c r="I1077" s="534">
        <v>291783</v>
      </c>
      <c r="J1077" s="534"/>
      <c r="K1077" s="534"/>
      <c r="L1077" s="534"/>
      <c r="M1077" s="534"/>
      <c r="N1077" s="534"/>
      <c r="O1077" s="534"/>
      <c r="P1077" s="534"/>
      <c r="Q1077" s="534"/>
      <c r="R1077" s="534"/>
      <c r="S1077" s="534"/>
      <c r="T1077" s="534"/>
      <c r="U1077" s="534"/>
      <c r="V1077" s="534"/>
      <c r="W1077" s="534"/>
      <c r="X1077" s="534"/>
      <c r="Y1077" s="531"/>
      <c r="Z1077" s="532"/>
    </row>
    <row r="1078" spans="1:29" s="533" customFormat="1" ht="18" hidden="1" customHeight="1">
      <c r="A1078" s="71">
        <f t="shared" si="168"/>
        <v>829</v>
      </c>
      <c r="B1078" s="952" t="s">
        <v>348</v>
      </c>
      <c r="C1078" s="526">
        <f>D1078+K1078+M1078+O1078+Q1078+S1078+U1078+V1078+W1078+X1078</f>
        <v>10977000</v>
      </c>
      <c r="D1078" s="527">
        <f t="shared" si="169"/>
        <v>0</v>
      </c>
      <c r="E1078" s="534"/>
      <c r="F1078" s="534"/>
      <c r="G1078" s="534"/>
      <c r="H1078" s="534"/>
      <c r="I1078" s="534"/>
      <c r="J1078" s="874">
        <v>4</v>
      </c>
      <c r="K1078" s="534">
        <v>10977000</v>
      </c>
      <c r="L1078" s="534"/>
      <c r="M1078" s="534"/>
      <c r="N1078" s="534"/>
      <c r="O1078" s="534"/>
      <c r="P1078" s="534"/>
      <c r="Q1078" s="534"/>
      <c r="R1078" s="534"/>
      <c r="S1078" s="534"/>
      <c r="T1078" s="534"/>
      <c r="U1078" s="534"/>
      <c r="V1078" s="534"/>
      <c r="W1078" s="534"/>
      <c r="X1078" s="534"/>
      <c r="Y1078" s="531"/>
      <c r="Z1078" s="532"/>
    </row>
    <row r="1079" spans="1:29" s="7" customFormat="1" ht="18" hidden="1" customHeight="1">
      <c r="A1079" s="71">
        <f t="shared" si="168"/>
        <v>830</v>
      </c>
      <c r="B1079" s="695" t="s">
        <v>846</v>
      </c>
      <c r="C1079" s="52" t="e">
        <f>D1079+K1079+#REF!+O1079+Q1079+S1079+U1079+V1079+W1079+X1079</f>
        <v>#REF!</v>
      </c>
      <c r="D1079" s="52">
        <f>SUM(E1079:I1079)</f>
        <v>0</v>
      </c>
      <c r="E1079" s="51"/>
      <c r="F1079" s="51"/>
      <c r="G1079" s="51"/>
      <c r="H1079" s="51"/>
      <c r="I1079" s="51"/>
      <c r="J1079" s="51"/>
      <c r="K1079" s="51"/>
      <c r="L1079" s="534">
        <v>1700</v>
      </c>
      <c r="M1079" s="534">
        <v>2820359</v>
      </c>
      <c r="N1079" s="52"/>
      <c r="O1079" s="52">
        <v>17251879.66</v>
      </c>
      <c r="P1079" s="52"/>
      <c r="Q1079" s="52"/>
      <c r="R1079" s="73"/>
      <c r="S1079" s="73"/>
      <c r="T1079" s="73"/>
      <c r="U1079" s="73"/>
      <c r="V1079" s="72"/>
      <c r="W1079" s="51"/>
      <c r="X1079" s="51"/>
      <c r="Y1079" s="9"/>
      <c r="Z1079" s="8"/>
      <c r="AB1079" s="8"/>
      <c r="AC1079" s="28"/>
    </row>
    <row r="1080" spans="1:29" s="533" customFormat="1" ht="18" hidden="1" customHeight="1">
      <c r="A1080" s="71">
        <f t="shared" si="168"/>
        <v>831</v>
      </c>
      <c r="B1080" s="955" t="s">
        <v>323</v>
      </c>
      <c r="C1080" s="526">
        <f t="shared" ref="C1080:C1086" si="170">D1080+K1080+M1080+O1080+Q1080+S1080+U1080+V1080+W1080+X1080</f>
        <v>23454414.379999999</v>
      </c>
      <c r="D1080" s="527">
        <f>E1080+F1080+G1080+H1080+I1080</f>
        <v>0</v>
      </c>
      <c r="E1080" s="534"/>
      <c r="F1080" s="534"/>
      <c r="G1080" s="534"/>
      <c r="H1080" s="534"/>
      <c r="I1080" s="534"/>
      <c r="J1080" s="534"/>
      <c r="K1080" s="534"/>
      <c r="L1080" s="534">
        <v>612</v>
      </c>
      <c r="M1080" s="534">
        <v>2119085.2999999998</v>
      </c>
      <c r="N1080" s="534">
        <v>612</v>
      </c>
      <c r="O1080" s="534">
        <v>11323582.08</v>
      </c>
      <c r="P1080" s="534">
        <v>2340</v>
      </c>
      <c r="Q1080" s="534">
        <v>10011747</v>
      </c>
      <c r="R1080" s="534"/>
      <c r="S1080" s="534"/>
      <c r="T1080" s="534"/>
      <c r="U1080" s="534"/>
      <c r="V1080" s="534"/>
      <c r="W1080" s="534"/>
      <c r="X1080" s="534"/>
      <c r="Y1080" s="531"/>
      <c r="Z1080" s="532"/>
    </row>
    <row r="1081" spans="1:29" s="533" customFormat="1" ht="18" hidden="1" customHeight="1">
      <c r="A1081" s="71">
        <f t="shared" si="168"/>
        <v>832</v>
      </c>
      <c r="B1081" s="952" t="s">
        <v>331</v>
      </c>
      <c r="C1081" s="526">
        <f t="shared" si="170"/>
        <v>5879948</v>
      </c>
      <c r="D1081" s="527">
        <f>E1081+F1081+G1081+H1081+I1081</f>
        <v>0</v>
      </c>
      <c r="E1081" s="534"/>
      <c r="F1081" s="534"/>
      <c r="G1081" s="534"/>
      <c r="H1081" s="534"/>
      <c r="I1081" s="534"/>
      <c r="J1081" s="875"/>
      <c r="K1081" s="875"/>
      <c r="L1081" s="534">
        <v>928.4</v>
      </c>
      <c r="M1081" s="534">
        <v>4513770</v>
      </c>
      <c r="N1081" s="534"/>
      <c r="O1081" s="534"/>
      <c r="P1081" s="534">
        <v>771</v>
      </c>
      <c r="Q1081" s="534">
        <v>1366178</v>
      </c>
      <c r="R1081" s="534"/>
      <c r="S1081" s="534"/>
      <c r="T1081" s="534"/>
      <c r="U1081" s="534"/>
      <c r="V1081" s="534"/>
      <c r="W1081" s="534"/>
      <c r="X1081" s="534"/>
      <c r="Y1081" s="531"/>
      <c r="Z1081" s="532"/>
    </row>
    <row r="1082" spans="1:29" s="533" customFormat="1" ht="18" hidden="1" customHeight="1">
      <c r="A1082" s="71">
        <f t="shared" si="168"/>
        <v>833</v>
      </c>
      <c r="B1082" s="955" t="s">
        <v>325</v>
      </c>
      <c r="C1082" s="526">
        <f t="shared" si="170"/>
        <v>2053336</v>
      </c>
      <c r="D1082" s="527">
        <f>E1082+F1082+G1082+H1082+I1082</f>
        <v>0</v>
      </c>
      <c r="E1082" s="534"/>
      <c r="F1082" s="534"/>
      <c r="G1082" s="534"/>
      <c r="H1082" s="534"/>
      <c r="I1082" s="534"/>
      <c r="J1082" s="534"/>
      <c r="K1082" s="534"/>
      <c r="L1082" s="876">
        <v>1260</v>
      </c>
      <c r="M1082" s="534">
        <v>2053336</v>
      </c>
      <c r="N1082" s="534"/>
      <c r="O1082" s="534"/>
      <c r="P1082" s="534"/>
      <c r="Q1082" s="534"/>
      <c r="R1082" s="534"/>
      <c r="S1082" s="534"/>
      <c r="T1082" s="534"/>
      <c r="U1082" s="534"/>
      <c r="V1082" s="534"/>
      <c r="W1082" s="534"/>
      <c r="X1082" s="534"/>
      <c r="Y1082" s="531"/>
      <c r="Z1082" s="532"/>
    </row>
    <row r="1083" spans="1:29" s="533" customFormat="1" ht="18" hidden="1" customHeight="1">
      <c r="A1083" s="71">
        <f t="shared" si="168"/>
        <v>834</v>
      </c>
      <c r="B1083" s="956" t="s">
        <v>326</v>
      </c>
      <c r="C1083" s="526">
        <f t="shared" si="170"/>
        <v>3627925</v>
      </c>
      <c r="D1083" s="527">
        <f>E1083+F1083+G1083+H1083+I1083</f>
        <v>0</v>
      </c>
      <c r="E1083" s="536"/>
      <c r="F1083" s="536"/>
      <c r="G1083" s="536"/>
      <c r="H1083" s="536"/>
      <c r="I1083" s="536"/>
      <c r="J1083" s="877"/>
      <c r="K1083" s="536"/>
      <c r="L1083" s="536">
        <v>2155</v>
      </c>
      <c r="M1083" s="536">
        <v>3627925</v>
      </c>
      <c r="N1083" s="536"/>
      <c r="O1083" s="536"/>
      <c r="P1083" s="536"/>
      <c r="Q1083" s="536"/>
      <c r="R1083" s="534"/>
      <c r="S1083" s="534"/>
      <c r="T1083" s="534"/>
      <c r="U1083" s="534"/>
      <c r="V1083" s="534"/>
      <c r="W1083" s="534"/>
      <c r="X1083" s="534"/>
      <c r="Y1083" s="531"/>
      <c r="Z1083" s="532"/>
    </row>
    <row r="1084" spans="1:29" s="533" customFormat="1" ht="18" hidden="1" customHeight="1">
      <c r="A1084" s="71">
        <f t="shared" si="168"/>
        <v>835</v>
      </c>
      <c r="B1084" s="955" t="s">
        <v>322</v>
      </c>
      <c r="C1084" s="526">
        <f t="shared" si="170"/>
        <v>18626161.989999998</v>
      </c>
      <c r="D1084" s="527">
        <f>E1084+F1084+G1084+H1084+I1084</f>
        <v>0</v>
      </c>
      <c r="E1084" s="534"/>
      <c r="F1084" s="534"/>
      <c r="G1084" s="534"/>
      <c r="H1084" s="534"/>
      <c r="I1084" s="534"/>
      <c r="J1084" s="534"/>
      <c r="K1084" s="534"/>
      <c r="L1084" s="534"/>
      <c r="M1084" s="534"/>
      <c r="N1084" s="534">
        <v>877</v>
      </c>
      <c r="O1084" s="534">
        <v>18626161.989999998</v>
      </c>
      <c r="P1084" s="534"/>
      <c r="Q1084" s="534"/>
      <c r="R1084" s="536"/>
      <c r="S1084" s="536"/>
      <c r="T1084" s="536"/>
      <c r="U1084" s="536"/>
      <c r="V1084" s="546"/>
      <c r="W1084" s="534"/>
      <c r="X1084" s="547"/>
      <c r="Y1084" s="531"/>
      <c r="Z1084" s="532"/>
    </row>
    <row r="1085" spans="1:29" s="7" customFormat="1" ht="18" hidden="1" customHeight="1">
      <c r="A1085" s="71">
        <f t="shared" si="168"/>
        <v>836</v>
      </c>
      <c r="B1085" s="695" t="s">
        <v>842</v>
      </c>
      <c r="C1085" s="52">
        <f t="shared" si="170"/>
        <v>22656181.719999999</v>
      </c>
      <c r="D1085" s="52">
        <f>SUM(E1085:I1085)</f>
        <v>4435478.4000000004</v>
      </c>
      <c r="E1085" s="51">
        <v>4435478.4000000004</v>
      </c>
      <c r="F1085" s="51"/>
      <c r="G1085" s="51"/>
      <c r="H1085" s="51"/>
      <c r="I1085" s="51"/>
      <c r="J1085" s="55"/>
      <c r="K1085" s="51"/>
      <c r="L1085" s="52"/>
      <c r="M1085" s="52">
        <v>2579264.06</v>
      </c>
      <c r="N1085" s="52"/>
      <c r="O1085" s="52">
        <v>10895627.939999999</v>
      </c>
      <c r="P1085" s="52"/>
      <c r="Q1085" s="52">
        <v>4745811.32</v>
      </c>
      <c r="R1085" s="73"/>
      <c r="S1085" s="51"/>
      <c r="T1085" s="73"/>
      <c r="U1085" s="73"/>
      <c r="V1085" s="72"/>
      <c r="W1085" s="51"/>
      <c r="X1085" s="51"/>
      <c r="Y1085" s="9"/>
      <c r="Z1085" s="8"/>
      <c r="AB1085" s="8"/>
      <c r="AC1085" s="28"/>
    </row>
    <row r="1086" spans="1:29" s="7" customFormat="1" ht="18" hidden="1" customHeight="1">
      <c r="A1086" s="71">
        <f t="shared" si="168"/>
        <v>837</v>
      </c>
      <c r="B1086" s="695" t="s">
        <v>843</v>
      </c>
      <c r="C1086" s="52">
        <f t="shared" si="170"/>
        <v>3573914.3800000004</v>
      </c>
      <c r="D1086" s="52">
        <f>SUM(E1086:I1086)</f>
        <v>3573914.3800000004</v>
      </c>
      <c r="E1086" s="51">
        <v>246617.64</v>
      </c>
      <c r="F1086" s="51">
        <v>2516662.7000000002</v>
      </c>
      <c r="G1086" s="51">
        <v>477446.88</v>
      </c>
      <c r="H1086" s="51"/>
      <c r="I1086" s="51">
        <v>333187.15999999997</v>
      </c>
      <c r="J1086" s="55"/>
      <c r="K1086" s="51"/>
      <c r="L1086" s="52"/>
      <c r="M1086" s="52"/>
      <c r="N1086" s="52"/>
      <c r="O1086" s="52"/>
      <c r="P1086" s="52"/>
      <c r="Q1086" s="52"/>
      <c r="R1086" s="73"/>
      <c r="S1086" s="51"/>
      <c r="T1086" s="73"/>
      <c r="U1086" s="73"/>
      <c r="V1086" s="72"/>
      <c r="W1086" s="51"/>
      <c r="X1086" s="51"/>
      <c r="Y1086" s="9"/>
      <c r="Z1086" s="8"/>
      <c r="AA1086" s="8"/>
      <c r="AB1086" s="8"/>
      <c r="AC1086" s="28"/>
    </row>
    <row r="1087" spans="1:29" s="533" customFormat="1" ht="18" hidden="1" customHeight="1">
      <c r="A1087" s="71">
        <f t="shared" si="168"/>
        <v>838</v>
      </c>
      <c r="B1087" s="952" t="s">
        <v>347</v>
      </c>
      <c r="C1087" s="526">
        <f>D1087+M1087+Q1087</f>
        <v>2632742</v>
      </c>
      <c r="D1087" s="527">
        <f>E1087+F1087+G1087+H1087+I1087</f>
        <v>0</v>
      </c>
      <c r="E1087" s="534"/>
      <c r="F1087" s="534"/>
      <c r="G1087" s="534"/>
      <c r="H1087" s="534"/>
      <c r="I1087" s="534"/>
      <c r="J1087" s="534"/>
      <c r="K1087" s="534"/>
      <c r="L1087" s="534">
        <v>1050</v>
      </c>
      <c r="M1087" s="878">
        <v>1688470</v>
      </c>
      <c r="N1087" s="534"/>
      <c r="O1087" s="534"/>
      <c r="P1087" s="534">
        <v>1807.8</v>
      </c>
      <c r="Q1087" s="534">
        <v>944272</v>
      </c>
      <c r="R1087" s="534"/>
      <c r="S1087" s="534"/>
      <c r="T1087" s="534"/>
      <c r="U1087" s="534"/>
      <c r="V1087" s="534"/>
      <c r="W1087" s="534"/>
      <c r="X1087" s="534"/>
      <c r="Y1087" s="531"/>
      <c r="Z1087" s="532"/>
    </row>
    <row r="1088" spans="1:29" s="533" customFormat="1" ht="18" hidden="1" customHeight="1">
      <c r="A1088" s="71">
        <f t="shared" si="168"/>
        <v>839</v>
      </c>
      <c r="B1088" s="952" t="s">
        <v>328</v>
      </c>
      <c r="C1088" s="526">
        <f t="shared" ref="C1088:C1101" si="171">D1088+K1088+M1088+O1088+Q1088+S1088+U1088+V1088+W1088+X1088</f>
        <v>4858147</v>
      </c>
      <c r="D1088" s="527">
        <f>E1088+F1088+G1088+H1088+I1088</f>
        <v>0</v>
      </c>
      <c r="E1088" s="534"/>
      <c r="F1088" s="534"/>
      <c r="G1088" s="534"/>
      <c r="H1088" s="534"/>
      <c r="I1088" s="534"/>
      <c r="J1088" s="534"/>
      <c r="K1088" s="534"/>
      <c r="L1088" s="534">
        <v>868</v>
      </c>
      <c r="M1088" s="534">
        <v>3284650</v>
      </c>
      <c r="N1088" s="534"/>
      <c r="O1088" s="534"/>
      <c r="P1088" s="534">
        <v>571</v>
      </c>
      <c r="Q1088" s="534">
        <v>1573497</v>
      </c>
      <c r="R1088" s="534"/>
      <c r="S1088" s="534"/>
      <c r="T1088" s="534"/>
      <c r="U1088" s="534"/>
      <c r="V1088" s="534"/>
      <c r="W1088" s="534"/>
      <c r="X1088" s="534"/>
      <c r="Y1088" s="531"/>
      <c r="Z1088" s="532"/>
    </row>
    <row r="1089" spans="1:31" s="541" customFormat="1" ht="18" hidden="1" customHeight="1">
      <c r="A1089" s="71">
        <f t="shared" si="168"/>
        <v>840</v>
      </c>
      <c r="B1089" s="955" t="s">
        <v>335</v>
      </c>
      <c r="C1089" s="526">
        <f t="shared" si="171"/>
        <v>1780760</v>
      </c>
      <c r="D1089" s="527">
        <f>E1089+F1089+G1089+H1089+I1089</f>
        <v>0</v>
      </c>
      <c r="E1089" s="534"/>
      <c r="F1089" s="534"/>
      <c r="G1089" s="534"/>
      <c r="H1089" s="534"/>
      <c r="I1089" s="534"/>
      <c r="J1089" s="534"/>
      <c r="K1089" s="534"/>
      <c r="L1089" s="534">
        <v>258</v>
      </c>
      <c r="M1089" s="534">
        <v>1200350</v>
      </c>
      <c r="N1089" s="534"/>
      <c r="O1089" s="534"/>
      <c r="P1089" s="534" t="s">
        <v>336</v>
      </c>
      <c r="Q1089" s="534">
        <v>580410</v>
      </c>
      <c r="R1089" s="534"/>
      <c r="S1089" s="534"/>
      <c r="T1089" s="534"/>
      <c r="U1089" s="534"/>
      <c r="V1089" s="534"/>
      <c r="W1089" s="534"/>
      <c r="X1089" s="534"/>
      <c r="Y1089" s="531"/>
      <c r="Z1089" s="540"/>
      <c r="AA1089" s="540"/>
      <c r="AB1089" s="540"/>
    </row>
    <row r="1090" spans="1:31" s="7" customFormat="1" ht="18" hidden="1" customHeight="1">
      <c r="A1090" s="71">
        <f t="shared" si="168"/>
        <v>841</v>
      </c>
      <c r="B1090" s="695" t="s">
        <v>837</v>
      </c>
      <c r="C1090" s="52">
        <f t="shared" si="171"/>
        <v>8062339.3799999999</v>
      </c>
      <c r="D1090" s="52">
        <f>SUM(E1090:I1090)</f>
        <v>8062339.3799999999</v>
      </c>
      <c r="E1090" s="51">
        <v>812968.08</v>
      </c>
      <c r="F1090" s="51">
        <v>6649451.04</v>
      </c>
      <c r="G1090" s="51">
        <v>599920.26</v>
      </c>
      <c r="H1090" s="51"/>
      <c r="I1090" s="51"/>
      <c r="J1090" s="51"/>
      <c r="K1090" s="51"/>
      <c r="L1090" s="52"/>
      <c r="M1090" s="52"/>
      <c r="N1090" s="52"/>
      <c r="O1090" s="52"/>
      <c r="P1090" s="52"/>
      <c r="Q1090" s="52"/>
      <c r="R1090" s="73"/>
      <c r="S1090" s="51"/>
      <c r="T1090" s="73"/>
      <c r="U1090" s="73"/>
      <c r="V1090" s="72"/>
      <c r="W1090" s="51"/>
      <c r="X1090" s="51"/>
      <c r="Y1090" s="9"/>
      <c r="Z1090" s="8"/>
      <c r="AA1090" s="8"/>
      <c r="AB1090" s="8"/>
      <c r="AC1090" s="28"/>
    </row>
    <row r="1091" spans="1:31" s="533" customFormat="1" ht="18" hidden="1" customHeight="1">
      <c r="A1091" s="71">
        <f t="shared" si="168"/>
        <v>842</v>
      </c>
      <c r="B1091" s="955" t="s">
        <v>342</v>
      </c>
      <c r="C1091" s="526">
        <f t="shared" si="171"/>
        <v>1990000</v>
      </c>
      <c r="D1091" s="527">
        <f t="shared" ref="D1091:D1096" si="172">E1091+F1091+G1091+H1091+I1091</f>
        <v>0</v>
      </c>
      <c r="E1091" s="545"/>
      <c r="F1091" s="546"/>
      <c r="G1091" s="546"/>
      <c r="H1091" s="546"/>
      <c r="I1091" s="546"/>
      <c r="J1091" s="546"/>
      <c r="K1091" s="536"/>
      <c r="L1091" s="536"/>
      <c r="M1091" s="536"/>
      <c r="N1091" s="536"/>
      <c r="O1091" s="536"/>
      <c r="P1091" s="536">
        <v>952</v>
      </c>
      <c r="Q1091" s="536">
        <v>1990000</v>
      </c>
      <c r="R1091" s="536"/>
      <c r="S1091" s="536"/>
      <c r="T1091" s="536"/>
      <c r="U1091" s="536"/>
      <c r="V1091" s="546"/>
      <c r="W1091" s="534"/>
      <c r="X1091" s="547"/>
      <c r="Y1091" s="531"/>
      <c r="Z1091" s="532"/>
    </row>
    <row r="1092" spans="1:31" s="533" customFormat="1" ht="18" hidden="1" customHeight="1">
      <c r="A1092" s="71">
        <f t="shared" si="168"/>
        <v>843</v>
      </c>
      <c r="B1092" s="955" t="s">
        <v>343</v>
      </c>
      <c r="C1092" s="526">
        <f t="shared" si="171"/>
        <v>3970000</v>
      </c>
      <c r="D1092" s="527">
        <f t="shared" si="172"/>
        <v>0</v>
      </c>
      <c r="E1092" s="545"/>
      <c r="F1092" s="546"/>
      <c r="G1092" s="546"/>
      <c r="H1092" s="546"/>
      <c r="I1092" s="546"/>
      <c r="J1092" s="546"/>
      <c r="K1092" s="536"/>
      <c r="L1092" s="536"/>
      <c r="M1092" s="536"/>
      <c r="N1092" s="536"/>
      <c r="O1092" s="536"/>
      <c r="P1092" s="536">
        <v>1890</v>
      </c>
      <c r="Q1092" s="536">
        <v>3970000</v>
      </c>
      <c r="R1092" s="536"/>
      <c r="S1092" s="536"/>
      <c r="T1092" s="536"/>
      <c r="U1092" s="536"/>
      <c r="V1092" s="546"/>
      <c r="W1092" s="536"/>
      <c r="X1092" s="547"/>
      <c r="Y1092" s="531"/>
      <c r="Z1092" s="532"/>
    </row>
    <row r="1093" spans="1:31" s="533" customFormat="1" ht="18" hidden="1" customHeight="1">
      <c r="A1093" s="71">
        <f t="shared" si="168"/>
        <v>844</v>
      </c>
      <c r="B1093" s="955" t="s">
        <v>338</v>
      </c>
      <c r="C1093" s="526">
        <f t="shared" si="171"/>
        <v>6760000</v>
      </c>
      <c r="D1093" s="527">
        <f t="shared" si="172"/>
        <v>0</v>
      </c>
      <c r="E1093" s="534"/>
      <c r="F1093" s="534"/>
      <c r="G1093" s="534"/>
      <c r="H1093" s="534"/>
      <c r="I1093" s="534"/>
      <c r="J1093" s="534"/>
      <c r="K1093" s="534"/>
      <c r="L1093" s="534">
        <v>1025</v>
      </c>
      <c r="M1093" s="534">
        <v>4300000</v>
      </c>
      <c r="N1093" s="534"/>
      <c r="O1093" s="534"/>
      <c r="P1093" s="534">
        <v>1170</v>
      </c>
      <c r="Q1093" s="534">
        <v>2460000</v>
      </c>
      <c r="R1093" s="534"/>
      <c r="S1093" s="534"/>
      <c r="T1093" s="534"/>
      <c r="U1093" s="534"/>
      <c r="V1093" s="534"/>
      <c r="W1093" s="534"/>
      <c r="X1093" s="534"/>
      <c r="Y1093" s="531"/>
      <c r="Z1093" s="532"/>
    </row>
    <row r="1094" spans="1:31" s="533" customFormat="1" ht="18" hidden="1" customHeight="1">
      <c r="A1094" s="71">
        <f t="shared" si="168"/>
        <v>845</v>
      </c>
      <c r="B1094" s="955" t="s">
        <v>339</v>
      </c>
      <c r="C1094" s="526">
        <f t="shared" si="171"/>
        <v>4989000</v>
      </c>
      <c r="D1094" s="527">
        <f t="shared" si="172"/>
        <v>3038000</v>
      </c>
      <c r="E1094" s="534"/>
      <c r="F1094" s="534">
        <v>1966000</v>
      </c>
      <c r="G1094" s="534">
        <v>492000</v>
      </c>
      <c r="H1094" s="534"/>
      <c r="I1094" s="534">
        <v>580000</v>
      </c>
      <c r="J1094" s="534"/>
      <c r="K1094" s="534"/>
      <c r="L1094" s="534"/>
      <c r="M1094" s="534"/>
      <c r="N1094" s="534"/>
      <c r="O1094" s="534"/>
      <c r="P1094" s="534">
        <v>800</v>
      </c>
      <c r="Q1094" s="534">
        <v>1951000</v>
      </c>
      <c r="R1094" s="534"/>
      <c r="S1094" s="534"/>
      <c r="T1094" s="534"/>
      <c r="U1094" s="534"/>
      <c r="V1094" s="534"/>
      <c r="W1094" s="534"/>
      <c r="X1094" s="534"/>
      <c r="Y1094" s="531"/>
      <c r="Z1094" s="532"/>
    </row>
    <row r="1095" spans="1:31" s="541" customFormat="1" ht="18" hidden="1" customHeight="1">
      <c r="A1095" s="71">
        <f t="shared" si="168"/>
        <v>846</v>
      </c>
      <c r="B1095" s="955" t="s">
        <v>333</v>
      </c>
      <c r="C1095" s="526">
        <f t="shared" si="171"/>
        <v>4960830</v>
      </c>
      <c r="D1095" s="527">
        <f t="shared" si="172"/>
        <v>0</v>
      </c>
      <c r="E1095" s="534"/>
      <c r="F1095" s="534"/>
      <c r="G1095" s="534"/>
      <c r="H1095" s="534"/>
      <c r="I1095" s="534"/>
      <c r="J1095" s="534"/>
      <c r="K1095" s="534"/>
      <c r="L1095" s="534">
        <v>690.5</v>
      </c>
      <c r="M1095" s="534">
        <v>3523230</v>
      </c>
      <c r="N1095" s="534"/>
      <c r="O1095" s="534"/>
      <c r="P1095" s="534" t="s">
        <v>334</v>
      </c>
      <c r="Q1095" s="534">
        <v>1437600</v>
      </c>
      <c r="R1095" s="534"/>
      <c r="S1095" s="534"/>
      <c r="T1095" s="534"/>
      <c r="U1095" s="534"/>
      <c r="V1095" s="534"/>
      <c r="W1095" s="534"/>
      <c r="X1095" s="534"/>
      <c r="Y1095" s="531"/>
      <c r="Z1095" s="540"/>
      <c r="AA1095" s="540"/>
      <c r="AB1095" s="540"/>
    </row>
    <row r="1096" spans="1:31" s="533" customFormat="1" ht="18" hidden="1" customHeight="1">
      <c r="A1096" s="71">
        <f t="shared" si="168"/>
        <v>847</v>
      </c>
      <c r="B1096" s="955" t="s">
        <v>341</v>
      </c>
      <c r="C1096" s="526">
        <f t="shared" si="171"/>
        <v>2940000</v>
      </c>
      <c r="D1096" s="527">
        <f t="shared" si="172"/>
        <v>0</v>
      </c>
      <c r="E1096" s="534"/>
      <c r="F1096" s="534"/>
      <c r="G1096" s="534"/>
      <c r="H1096" s="534"/>
      <c r="I1096" s="534"/>
      <c r="J1096" s="534"/>
      <c r="K1096" s="534"/>
      <c r="L1096" s="534"/>
      <c r="M1096" s="534"/>
      <c r="N1096" s="534"/>
      <c r="O1096" s="534"/>
      <c r="P1096" s="534">
        <v>1400</v>
      </c>
      <c r="Q1096" s="534">
        <v>2940000</v>
      </c>
      <c r="R1096" s="534"/>
      <c r="S1096" s="534"/>
      <c r="T1096" s="534"/>
      <c r="U1096" s="534"/>
      <c r="V1096" s="534"/>
      <c r="W1096" s="534"/>
      <c r="X1096" s="534"/>
      <c r="Y1096" s="531"/>
      <c r="Z1096" s="532"/>
    </row>
    <row r="1097" spans="1:31" s="7" customFormat="1" ht="18" hidden="1" customHeight="1">
      <c r="A1097" s="71">
        <f t="shared" si="168"/>
        <v>848</v>
      </c>
      <c r="B1097" s="695" t="s">
        <v>838</v>
      </c>
      <c r="C1097" s="52">
        <f t="shared" si="171"/>
        <v>7897533.5000000009</v>
      </c>
      <c r="D1097" s="52">
        <f>SUM(E1097:I1097)</f>
        <v>7897533.5000000009</v>
      </c>
      <c r="E1097" s="51">
        <v>801443.02</v>
      </c>
      <c r="F1097" s="51">
        <v>6435021.4400000004</v>
      </c>
      <c r="G1097" s="51">
        <v>661069.04</v>
      </c>
      <c r="H1097" s="51"/>
      <c r="I1097" s="51"/>
      <c r="J1097" s="51"/>
      <c r="K1097" s="51"/>
      <c r="L1097" s="52"/>
      <c r="M1097" s="52"/>
      <c r="N1097" s="52"/>
      <c r="O1097" s="52"/>
      <c r="P1097" s="52"/>
      <c r="Q1097" s="52"/>
      <c r="R1097" s="73"/>
      <c r="S1097" s="51"/>
      <c r="T1097" s="73"/>
      <c r="U1097" s="73"/>
      <c r="V1097" s="72"/>
      <c r="W1097" s="51"/>
      <c r="X1097" s="51"/>
      <c r="Y1097" s="9"/>
      <c r="Z1097" s="8"/>
      <c r="AA1097" s="8"/>
      <c r="AB1097" s="8"/>
      <c r="AC1097" s="28"/>
    </row>
    <row r="1098" spans="1:31" s="7" customFormat="1" ht="18" hidden="1" customHeight="1">
      <c r="A1098" s="71">
        <f t="shared" si="168"/>
        <v>849</v>
      </c>
      <c r="B1098" s="695" t="s">
        <v>844</v>
      </c>
      <c r="C1098" s="52">
        <f t="shared" si="171"/>
        <v>8185663.54</v>
      </c>
      <c r="D1098" s="52">
        <f>SUM(E1098:I1098)</f>
        <v>568141.68000000005</v>
      </c>
      <c r="E1098" s="51">
        <v>568141.68000000005</v>
      </c>
      <c r="F1098" s="51"/>
      <c r="G1098" s="51"/>
      <c r="H1098" s="51"/>
      <c r="I1098" s="51"/>
      <c r="J1098" s="55"/>
      <c r="K1098" s="51"/>
      <c r="L1098" s="52"/>
      <c r="M1098" s="52"/>
      <c r="N1098" s="52"/>
      <c r="O1098" s="52"/>
      <c r="P1098" s="52"/>
      <c r="Q1098" s="52">
        <v>7617521.8600000003</v>
      </c>
      <c r="R1098" s="73"/>
      <c r="S1098" s="51"/>
      <c r="T1098" s="73"/>
      <c r="U1098" s="73"/>
      <c r="V1098" s="72"/>
      <c r="W1098" s="51"/>
      <c r="X1098" s="51"/>
      <c r="Y1098" s="9"/>
      <c r="Z1098" s="8"/>
      <c r="AB1098" s="8"/>
      <c r="AC1098" s="28"/>
    </row>
    <row r="1099" spans="1:31" s="7" customFormat="1" ht="18" hidden="1" customHeight="1">
      <c r="A1099" s="71">
        <f t="shared" si="168"/>
        <v>850</v>
      </c>
      <c r="B1099" s="695" t="s">
        <v>845</v>
      </c>
      <c r="C1099" s="52">
        <f t="shared" si="171"/>
        <v>566049.54</v>
      </c>
      <c r="D1099" s="52">
        <f>SUM(E1099:I1099)</f>
        <v>566049.54</v>
      </c>
      <c r="E1099" s="51">
        <v>566049.54</v>
      </c>
      <c r="F1099" s="51"/>
      <c r="G1099" s="51"/>
      <c r="H1099" s="51"/>
      <c r="I1099" s="51"/>
      <c r="J1099" s="55"/>
      <c r="K1099" s="51"/>
      <c r="L1099" s="52"/>
      <c r="M1099" s="52"/>
      <c r="N1099" s="52"/>
      <c r="O1099" s="52"/>
      <c r="P1099" s="52"/>
      <c r="Q1099" s="52"/>
      <c r="R1099" s="73"/>
      <c r="S1099" s="51"/>
      <c r="T1099" s="73"/>
      <c r="U1099" s="73"/>
      <c r="V1099" s="72"/>
      <c r="W1099" s="51"/>
      <c r="X1099" s="51"/>
      <c r="Y1099" s="9"/>
      <c r="Z1099" s="8"/>
      <c r="AA1099" s="8"/>
      <c r="AB1099" s="8"/>
      <c r="AC1099" s="28"/>
    </row>
    <row r="1100" spans="1:31" s="533" customFormat="1" ht="18" hidden="1" customHeight="1">
      <c r="A1100" s="71">
        <f t="shared" si="168"/>
        <v>851</v>
      </c>
      <c r="B1100" s="955" t="s">
        <v>324</v>
      </c>
      <c r="C1100" s="526">
        <f t="shared" si="171"/>
        <v>10849721.35</v>
      </c>
      <c r="D1100" s="527">
        <f>E1100+F1100+G1100+H1100+I1100</f>
        <v>0</v>
      </c>
      <c r="E1100" s="534"/>
      <c r="F1100" s="534"/>
      <c r="G1100" s="534"/>
      <c r="H1100" s="534"/>
      <c r="I1100" s="534"/>
      <c r="J1100" s="534"/>
      <c r="K1100" s="534"/>
      <c r="L1100" s="534">
        <v>1357</v>
      </c>
      <c r="M1100" s="534">
        <v>7106762.0099999998</v>
      </c>
      <c r="N1100" s="534"/>
      <c r="O1100" s="534"/>
      <c r="P1100" s="534">
        <v>1021</v>
      </c>
      <c r="Q1100" s="534">
        <v>3742959.34</v>
      </c>
      <c r="R1100" s="534"/>
      <c r="S1100" s="534"/>
      <c r="T1100" s="534"/>
      <c r="U1100" s="534"/>
      <c r="V1100" s="534"/>
      <c r="W1100" s="534"/>
      <c r="X1100" s="534"/>
      <c r="Y1100" s="531"/>
      <c r="Z1100" s="532"/>
    </row>
    <row r="1101" spans="1:31" s="533" customFormat="1" ht="18" hidden="1" customHeight="1">
      <c r="A1101" s="71">
        <f t="shared" si="168"/>
        <v>852</v>
      </c>
      <c r="B1101" s="957" t="s">
        <v>345</v>
      </c>
      <c r="C1101" s="526">
        <f t="shared" si="171"/>
        <v>3222000</v>
      </c>
      <c r="D1101" s="527">
        <f>E1101+F1101+G1101+H1101+I1101</f>
        <v>0</v>
      </c>
      <c r="E1101" s="545"/>
      <c r="F1101" s="546"/>
      <c r="G1101" s="546"/>
      <c r="H1101" s="546"/>
      <c r="I1101" s="546"/>
      <c r="J1101" s="546"/>
      <c r="K1101" s="536"/>
      <c r="L1101" s="536">
        <v>496</v>
      </c>
      <c r="M1101" s="536">
        <v>2080000</v>
      </c>
      <c r="N1101" s="536"/>
      <c r="O1101" s="536"/>
      <c r="P1101" s="536">
        <v>544</v>
      </c>
      <c r="Q1101" s="536">
        <v>1142000</v>
      </c>
      <c r="R1101" s="536"/>
      <c r="S1101" s="536"/>
      <c r="T1101" s="536"/>
      <c r="U1101" s="536"/>
      <c r="V1101" s="546"/>
      <c r="W1101" s="534"/>
      <c r="X1101" s="534"/>
      <c r="Y1101" s="531"/>
      <c r="Z1101" s="532"/>
    </row>
    <row r="1102" spans="1:31" s="7" customFormat="1" ht="18" hidden="1" customHeight="1">
      <c r="A1102" s="1475" t="s">
        <v>518</v>
      </c>
      <c r="B1102" s="1475"/>
      <c r="C1102" s="72" t="e">
        <f t="shared" ref="C1102:X1102" si="173">SUM(C1067:C1101)</f>
        <v>#REF!</v>
      </c>
      <c r="D1102" s="72">
        <f t="shared" si="173"/>
        <v>48083518.619999997</v>
      </c>
      <c r="E1102" s="72">
        <f t="shared" si="173"/>
        <v>9383655</v>
      </c>
      <c r="F1102" s="72">
        <f t="shared" si="173"/>
        <v>32335985.68</v>
      </c>
      <c r="G1102" s="72">
        <f t="shared" si="173"/>
        <v>4658305.76</v>
      </c>
      <c r="H1102" s="72">
        <f t="shared" si="173"/>
        <v>0</v>
      </c>
      <c r="I1102" s="72">
        <f t="shared" si="173"/>
        <v>1705572.18</v>
      </c>
      <c r="J1102" s="72">
        <f t="shared" si="173"/>
        <v>5</v>
      </c>
      <c r="K1102" s="72">
        <f t="shared" si="173"/>
        <v>13381806</v>
      </c>
      <c r="L1102" s="72">
        <f t="shared" si="173"/>
        <v>19018.900000000001</v>
      </c>
      <c r="M1102" s="72">
        <f t="shared" si="173"/>
        <v>57772574.369999997</v>
      </c>
      <c r="N1102" s="72">
        <f t="shared" si="173"/>
        <v>1489</v>
      </c>
      <c r="O1102" s="72">
        <f t="shared" si="173"/>
        <v>58097251.670000002</v>
      </c>
      <c r="P1102" s="72">
        <f t="shared" si="173"/>
        <v>17281.199999999997</v>
      </c>
      <c r="Q1102" s="72">
        <f t="shared" si="173"/>
        <v>56565730.519999996</v>
      </c>
      <c r="R1102" s="72">
        <f t="shared" si="173"/>
        <v>0</v>
      </c>
      <c r="S1102" s="72">
        <f t="shared" si="173"/>
        <v>0</v>
      </c>
      <c r="T1102" s="72">
        <f t="shared" si="173"/>
        <v>0</v>
      </c>
      <c r="U1102" s="72">
        <f t="shared" si="173"/>
        <v>0</v>
      </c>
      <c r="V1102" s="72">
        <f t="shared" si="173"/>
        <v>0</v>
      </c>
      <c r="W1102" s="72">
        <f t="shared" si="173"/>
        <v>0</v>
      </c>
      <c r="X1102" s="72">
        <f t="shared" si="173"/>
        <v>0</v>
      </c>
      <c r="Y1102" s="9"/>
      <c r="Z1102" s="8"/>
      <c r="AA1102" s="8"/>
      <c r="AB1102" s="8"/>
      <c r="AC1102" s="28"/>
      <c r="AE1102" s="28"/>
    </row>
    <row r="1103" spans="1:31" s="7" customFormat="1" ht="18" hidden="1" customHeight="1">
      <c r="A1103" s="1479" t="s">
        <v>590</v>
      </c>
      <c r="B1103" s="1479"/>
      <c r="C1103" s="74" t="e">
        <f t="shared" ref="C1103:X1103" si="174">C1059+C1065+C1102</f>
        <v>#REF!</v>
      </c>
      <c r="D1103" s="74">
        <f t="shared" si="174"/>
        <v>53884618.099999994</v>
      </c>
      <c r="E1103" s="74">
        <f t="shared" si="174"/>
        <v>9383655</v>
      </c>
      <c r="F1103" s="74">
        <f t="shared" si="174"/>
        <v>36051961.439999998</v>
      </c>
      <c r="G1103" s="74">
        <f t="shared" si="174"/>
        <v>5699725.3799999999</v>
      </c>
      <c r="H1103" s="74">
        <f t="shared" si="174"/>
        <v>1043704.1</v>
      </c>
      <c r="I1103" s="74">
        <f t="shared" si="174"/>
        <v>1705572.18</v>
      </c>
      <c r="J1103" s="74">
        <f t="shared" si="174"/>
        <v>5</v>
      </c>
      <c r="K1103" s="74">
        <f t="shared" si="174"/>
        <v>13381806</v>
      </c>
      <c r="L1103" s="74">
        <f t="shared" si="174"/>
        <v>19018.900000000001</v>
      </c>
      <c r="M1103" s="74">
        <f t="shared" si="174"/>
        <v>57772574.369999997</v>
      </c>
      <c r="N1103" s="74">
        <f t="shared" si="174"/>
        <v>1489</v>
      </c>
      <c r="O1103" s="74">
        <f t="shared" si="174"/>
        <v>93642886.090000004</v>
      </c>
      <c r="P1103" s="74">
        <f t="shared" si="174"/>
        <v>17281.199999999997</v>
      </c>
      <c r="Q1103" s="74">
        <f t="shared" si="174"/>
        <v>79940485.039999992</v>
      </c>
      <c r="R1103" s="74">
        <f t="shared" si="174"/>
        <v>0</v>
      </c>
      <c r="S1103" s="74">
        <f t="shared" si="174"/>
        <v>0</v>
      </c>
      <c r="T1103" s="74">
        <f t="shared" si="174"/>
        <v>0</v>
      </c>
      <c r="U1103" s="74">
        <f t="shared" si="174"/>
        <v>0</v>
      </c>
      <c r="V1103" s="74">
        <f t="shared" si="174"/>
        <v>316925.58</v>
      </c>
      <c r="W1103" s="74">
        <f t="shared" si="174"/>
        <v>0</v>
      </c>
      <c r="X1103" s="74">
        <f t="shared" si="174"/>
        <v>0</v>
      </c>
      <c r="Y1103" s="9"/>
      <c r="Z1103" s="8"/>
      <c r="AA1103" s="8"/>
      <c r="AB1103" s="8"/>
      <c r="AC1103" s="28"/>
    </row>
    <row r="1104" spans="1:31" s="7" customFormat="1" ht="18" hidden="1" customHeight="1">
      <c r="A1104" s="1564" t="s">
        <v>591</v>
      </c>
      <c r="B1104" s="1564"/>
      <c r="C1104" s="1564"/>
      <c r="D1104" s="1564"/>
      <c r="E1104" s="1564"/>
      <c r="F1104" s="1564"/>
      <c r="G1104" s="1564"/>
      <c r="H1104" s="1564"/>
      <c r="I1104" s="1564"/>
      <c r="J1104" s="1564"/>
      <c r="K1104" s="1564"/>
      <c r="L1104" s="1564"/>
      <c r="M1104" s="1564"/>
      <c r="N1104" s="1564"/>
      <c r="O1104" s="1564"/>
      <c r="P1104" s="1564"/>
      <c r="Q1104" s="1564"/>
      <c r="R1104" s="1564"/>
      <c r="S1104" s="1564"/>
      <c r="T1104" s="1564"/>
      <c r="U1104" s="1564"/>
      <c r="V1104" s="1564"/>
      <c r="W1104" s="1564"/>
      <c r="X1104" s="1564"/>
      <c r="Y1104" s="9"/>
      <c r="Z1104" s="8"/>
      <c r="AB1104" s="8"/>
      <c r="AC1104" s="28"/>
    </row>
    <row r="1105" spans="1:25" s="552" customFormat="1" hidden="1">
      <c r="A1105" s="71">
        <f>A1101+1</f>
        <v>853</v>
      </c>
      <c r="B1105" s="958" t="s">
        <v>357</v>
      </c>
      <c r="C1105" s="52">
        <f t="shared" ref="C1105:C1162" si="175">D1105+K1105+M1105+O1105+Q1105+S1105+U1105+V1105+W1105+X1105</f>
        <v>3250000</v>
      </c>
      <c r="D1105" s="324"/>
      <c r="E1105" s="197"/>
      <c r="F1105" s="562"/>
      <c r="G1105" s="562"/>
      <c r="H1105" s="562"/>
      <c r="I1105" s="562"/>
      <c r="J1105" s="197"/>
      <c r="K1105" s="197"/>
      <c r="L1105" s="197"/>
      <c r="M1105" s="197"/>
      <c r="N1105" s="197">
        <v>336</v>
      </c>
      <c r="O1105" s="557">
        <v>250000</v>
      </c>
      <c r="P1105" s="879">
        <v>2100</v>
      </c>
      <c r="Q1105" s="557">
        <v>3000000</v>
      </c>
      <c r="R1105" s="197"/>
      <c r="S1105" s="197"/>
      <c r="T1105" s="197"/>
      <c r="U1105" s="197"/>
      <c r="V1105" s="1571"/>
      <c r="W1105" s="1571"/>
      <c r="X1105" s="1566"/>
      <c r="Y1105" s="1566"/>
    </row>
    <row r="1106" spans="1:25" s="552" customFormat="1" hidden="1">
      <c r="A1106" s="71">
        <f t="shared" ref="A1106:A1162" si="176">A1105+1</f>
        <v>854</v>
      </c>
      <c r="B1106" s="959" t="s">
        <v>358</v>
      </c>
      <c r="C1106" s="52">
        <f t="shared" si="175"/>
        <v>3500000</v>
      </c>
      <c r="D1106" s="324"/>
      <c r="E1106" s="197"/>
      <c r="F1106" s="562"/>
      <c r="G1106" s="562"/>
      <c r="H1106" s="562"/>
      <c r="I1106" s="562"/>
      <c r="J1106" s="197"/>
      <c r="K1106" s="197"/>
      <c r="L1106" s="197"/>
      <c r="M1106" s="197"/>
      <c r="N1106" s="197" t="s">
        <v>349</v>
      </c>
      <c r="O1106" s="197">
        <v>500000</v>
      </c>
      <c r="P1106" s="880" t="s">
        <v>350</v>
      </c>
      <c r="Q1106" s="557">
        <v>3000000</v>
      </c>
      <c r="R1106" s="197"/>
      <c r="S1106" s="197"/>
      <c r="T1106" s="197"/>
      <c r="U1106" s="197"/>
      <c r="V1106" s="1571"/>
      <c r="W1106" s="1571"/>
      <c r="X1106" s="1566"/>
      <c r="Y1106" s="1566"/>
    </row>
    <row r="1107" spans="1:25" s="552" customFormat="1" hidden="1">
      <c r="A1107" s="71">
        <f t="shared" si="176"/>
        <v>855</v>
      </c>
      <c r="B1107" s="960" t="s">
        <v>359</v>
      </c>
      <c r="C1107" s="52">
        <f t="shared" si="175"/>
        <v>3000000</v>
      </c>
      <c r="D1107" s="324"/>
      <c r="E1107" s="197"/>
      <c r="F1107" s="562"/>
      <c r="G1107" s="562"/>
      <c r="H1107" s="562"/>
      <c r="I1107" s="562"/>
      <c r="J1107" s="197"/>
      <c r="K1107" s="197"/>
      <c r="L1107" s="197"/>
      <c r="M1107" s="197"/>
      <c r="N1107" s="197"/>
      <c r="O1107" s="197"/>
      <c r="P1107" s="197">
        <v>2100</v>
      </c>
      <c r="Q1107" s="557">
        <v>3000000</v>
      </c>
      <c r="R1107" s="197"/>
      <c r="S1107" s="197"/>
      <c r="T1107" s="197"/>
      <c r="U1107" s="197"/>
      <c r="V1107" s="1571"/>
      <c r="W1107" s="1571"/>
      <c r="X1107" s="1566"/>
      <c r="Y1107" s="1566"/>
    </row>
    <row r="1108" spans="1:25" s="552" customFormat="1" hidden="1">
      <c r="A1108" s="71">
        <f t="shared" si="176"/>
        <v>856</v>
      </c>
      <c r="B1108" s="960" t="s">
        <v>360</v>
      </c>
      <c r="C1108" s="52">
        <f t="shared" si="175"/>
        <v>3250000</v>
      </c>
      <c r="D1108" s="324"/>
      <c r="E1108" s="197"/>
      <c r="F1108" s="562"/>
      <c r="G1108" s="562"/>
      <c r="H1108" s="562"/>
      <c r="I1108" s="562"/>
      <c r="J1108" s="197"/>
      <c r="K1108" s="197"/>
      <c r="L1108" s="197"/>
      <c r="M1108" s="197"/>
      <c r="N1108" s="197">
        <v>690</v>
      </c>
      <c r="O1108" s="557">
        <v>250000</v>
      </c>
      <c r="P1108" s="197">
        <v>2070</v>
      </c>
      <c r="Q1108" s="557">
        <v>3000000</v>
      </c>
      <c r="R1108" s="197"/>
      <c r="S1108" s="197"/>
      <c r="T1108" s="197"/>
      <c r="U1108" s="197"/>
      <c r="V1108" s="1571"/>
      <c r="W1108" s="1571"/>
      <c r="X1108" s="1566"/>
      <c r="Y1108" s="1566"/>
    </row>
    <row r="1109" spans="1:25" s="558" customFormat="1" hidden="1">
      <c r="A1109" s="71">
        <f t="shared" si="176"/>
        <v>857</v>
      </c>
      <c r="B1109" s="960" t="s">
        <v>381</v>
      </c>
      <c r="C1109" s="52">
        <f t="shared" si="175"/>
        <v>3000000</v>
      </c>
      <c r="D1109" s="515"/>
      <c r="E1109" s="197"/>
      <c r="F1109" s="562"/>
      <c r="G1109" s="562"/>
      <c r="H1109" s="562"/>
      <c r="I1109" s="562"/>
      <c r="J1109" s="197"/>
      <c r="K1109" s="197"/>
      <c r="L1109" s="197"/>
      <c r="M1109" s="197"/>
      <c r="N1109" s="197"/>
      <c r="O1109" s="197"/>
      <c r="P1109" s="197">
        <v>1825</v>
      </c>
      <c r="Q1109" s="197">
        <v>3000000</v>
      </c>
      <c r="R1109" s="197"/>
      <c r="S1109" s="197"/>
      <c r="T1109" s="197"/>
      <c r="U1109" s="197"/>
      <c r="V1109" s="1571"/>
      <c r="W1109" s="1571"/>
      <c r="X1109" s="1568"/>
      <c r="Y1109" s="1568"/>
    </row>
    <row r="1110" spans="1:25" s="558" customFormat="1" hidden="1">
      <c r="A1110" s="71">
        <f t="shared" si="176"/>
        <v>858</v>
      </c>
      <c r="B1110" s="959" t="s">
        <v>390</v>
      </c>
      <c r="C1110" s="52">
        <f t="shared" si="175"/>
        <v>2750000</v>
      </c>
      <c r="D1110" s="515"/>
      <c r="E1110" s="197"/>
      <c r="F1110" s="562"/>
      <c r="G1110" s="562"/>
      <c r="H1110" s="562"/>
      <c r="I1110" s="562"/>
      <c r="J1110" s="197">
        <v>1</v>
      </c>
      <c r="K1110" s="197">
        <f t="shared" ref="K1110:K1116" si="177">2750000*J1110</f>
        <v>2750000</v>
      </c>
      <c r="L1110" s="197"/>
      <c r="M1110" s="197"/>
      <c r="N1110" s="197"/>
      <c r="O1110" s="197"/>
      <c r="P1110" s="197"/>
      <c r="Q1110" s="197"/>
      <c r="R1110" s="197"/>
      <c r="S1110" s="197"/>
      <c r="T1110" s="197"/>
      <c r="U1110" s="197"/>
      <c r="V1110" s="1571"/>
      <c r="W1110" s="1571"/>
      <c r="X1110" s="1568"/>
      <c r="Y1110" s="1568"/>
    </row>
    <row r="1111" spans="1:25" s="558" customFormat="1" hidden="1">
      <c r="A1111" s="71">
        <f t="shared" si="176"/>
        <v>859</v>
      </c>
      <c r="B1111" s="959" t="s">
        <v>391</v>
      </c>
      <c r="C1111" s="52">
        <f t="shared" si="175"/>
        <v>2750000</v>
      </c>
      <c r="D1111" s="515"/>
      <c r="E1111" s="197"/>
      <c r="F1111" s="562"/>
      <c r="G1111" s="562"/>
      <c r="H1111" s="562"/>
      <c r="I1111" s="562"/>
      <c r="J1111" s="197">
        <v>1</v>
      </c>
      <c r="K1111" s="197">
        <f t="shared" si="177"/>
        <v>2750000</v>
      </c>
      <c r="L1111" s="197"/>
      <c r="M1111" s="197"/>
      <c r="N1111" s="197"/>
      <c r="O1111" s="197"/>
      <c r="P1111" s="197"/>
      <c r="Q1111" s="197"/>
      <c r="R1111" s="197"/>
      <c r="S1111" s="197"/>
      <c r="T1111" s="197"/>
      <c r="U1111" s="197"/>
      <c r="V1111" s="1571"/>
      <c r="W1111" s="1571"/>
      <c r="X1111" s="1568"/>
      <c r="Y1111" s="1568"/>
    </row>
    <row r="1112" spans="1:25" s="558" customFormat="1" hidden="1">
      <c r="A1112" s="71">
        <f t="shared" si="176"/>
        <v>860</v>
      </c>
      <c r="B1112" s="959" t="s">
        <v>392</v>
      </c>
      <c r="C1112" s="52">
        <f t="shared" si="175"/>
        <v>2750000</v>
      </c>
      <c r="D1112" s="515"/>
      <c r="E1112" s="197"/>
      <c r="F1112" s="562"/>
      <c r="G1112" s="562"/>
      <c r="H1112" s="562"/>
      <c r="I1112" s="562"/>
      <c r="J1112" s="197">
        <v>1</v>
      </c>
      <c r="K1112" s="197">
        <f t="shared" si="177"/>
        <v>2750000</v>
      </c>
      <c r="L1112" s="197"/>
      <c r="M1112" s="197"/>
      <c r="N1112" s="197"/>
      <c r="O1112" s="197"/>
      <c r="P1112" s="197"/>
      <c r="Q1112" s="197"/>
      <c r="R1112" s="197"/>
      <c r="S1112" s="197"/>
      <c r="T1112" s="197"/>
      <c r="U1112" s="197"/>
      <c r="V1112" s="1571"/>
      <c r="W1112" s="1571"/>
      <c r="X1112" s="1568"/>
      <c r="Y1112" s="1568"/>
    </row>
    <row r="1113" spans="1:25" s="558" customFormat="1" hidden="1">
      <c r="A1113" s="71">
        <f t="shared" si="176"/>
        <v>861</v>
      </c>
      <c r="B1113" s="959" t="s">
        <v>393</v>
      </c>
      <c r="C1113" s="52">
        <f t="shared" si="175"/>
        <v>2750000</v>
      </c>
      <c r="D1113" s="515"/>
      <c r="E1113" s="197"/>
      <c r="F1113" s="562"/>
      <c r="G1113" s="562"/>
      <c r="H1113" s="562"/>
      <c r="I1113" s="562"/>
      <c r="J1113" s="197">
        <v>1</v>
      </c>
      <c r="K1113" s="197">
        <f t="shared" si="177"/>
        <v>2750000</v>
      </c>
      <c r="L1113" s="197"/>
      <c r="M1113" s="197"/>
      <c r="N1113" s="197"/>
      <c r="O1113" s="197"/>
      <c r="P1113" s="197"/>
      <c r="Q1113" s="197"/>
      <c r="R1113" s="197"/>
      <c r="S1113" s="197"/>
      <c r="T1113" s="197"/>
      <c r="U1113" s="197"/>
      <c r="V1113" s="1571"/>
      <c r="W1113" s="1571"/>
      <c r="X1113" s="1568"/>
      <c r="Y1113" s="1568"/>
    </row>
    <row r="1114" spans="1:25" s="558" customFormat="1" hidden="1">
      <c r="A1114" s="71">
        <f t="shared" si="176"/>
        <v>862</v>
      </c>
      <c r="B1114" s="959" t="s">
        <v>394</v>
      </c>
      <c r="C1114" s="52">
        <f t="shared" si="175"/>
        <v>2750000</v>
      </c>
      <c r="D1114" s="515"/>
      <c r="E1114" s="197"/>
      <c r="F1114" s="562"/>
      <c r="G1114" s="562"/>
      <c r="H1114" s="562"/>
      <c r="I1114" s="562"/>
      <c r="J1114" s="197">
        <v>1</v>
      </c>
      <c r="K1114" s="197">
        <f t="shared" si="177"/>
        <v>2750000</v>
      </c>
      <c r="L1114" s="197"/>
      <c r="M1114" s="197"/>
      <c r="N1114" s="197"/>
      <c r="O1114" s="197"/>
      <c r="P1114" s="197"/>
      <c r="Q1114" s="197"/>
      <c r="R1114" s="197"/>
      <c r="S1114" s="197"/>
      <c r="T1114" s="197"/>
      <c r="U1114" s="197"/>
      <c r="V1114" s="1571"/>
      <c r="W1114" s="1571"/>
      <c r="X1114" s="1568"/>
      <c r="Y1114" s="1568"/>
    </row>
    <row r="1115" spans="1:25" s="558" customFormat="1" hidden="1">
      <c r="A1115" s="71">
        <f t="shared" si="176"/>
        <v>863</v>
      </c>
      <c r="B1115" s="959" t="s">
        <v>395</v>
      </c>
      <c r="C1115" s="52">
        <f t="shared" si="175"/>
        <v>2750000</v>
      </c>
      <c r="D1115" s="515"/>
      <c r="E1115" s="197"/>
      <c r="F1115" s="562"/>
      <c r="G1115" s="562"/>
      <c r="H1115" s="562"/>
      <c r="I1115" s="562"/>
      <c r="J1115" s="197">
        <v>1</v>
      </c>
      <c r="K1115" s="197">
        <f t="shared" si="177"/>
        <v>2750000</v>
      </c>
      <c r="L1115" s="197"/>
      <c r="M1115" s="197"/>
      <c r="N1115" s="197"/>
      <c r="O1115" s="197"/>
      <c r="P1115" s="197"/>
      <c r="Q1115" s="197"/>
      <c r="R1115" s="197"/>
      <c r="S1115" s="197"/>
      <c r="T1115" s="197"/>
      <c r="U1115" s="197"/>
      <c r="V1115" s="1571"/>
      <c r="W1115" s="1571"/>
      <c r="X1115" s="1568"/>
      <c r="Y1115" s="1568"/>
    </row>
    <row r="1116" spans="1:25" s="558" customFormat="1" hidden="1">
      <c r="A1116" s="71">
        <f t="shared" si="176"/>
        <v>864</v>
      </c>
      <c r="B1116" s="959" t="s">
        <v>396</v>
      </c>
      <c r="C1116" s="52">
        <f t="shared" si="175"/>
        <v>2750000</v>
      </c>
      <c r="D1116" s="515"/>
      <c r="E1116" s="197"/>
      <c r="F1116" s="562"/>
      <c r="G1116" s="562"/>
      <c r="H1116" s="562"/>
      <c r="I1116" s="562"/>
      <c r="J1116" s="197">
        <v>1</v>
      </c>
      <c r="K1116" s="197">
        <f t="shared" si="177"/>
        <v>2750000</v>
      </c>
      <c r="L1116" s="197"/>
      <c r="M1116" s="197"/>
      <c r="N1116" s="197"/>
      <c r="O1116" s="197"/>
      <c r="P1116" s="197"/>
      <c r="Q1116" s="197"/>
      <c r="R1116" s="197"/>
      <c r="S1116" s="197"/>
      <c r="T1116" s="197"/>
      <c r="U1116" s="197"/>
      <c r="V1116" s="1571"/>
      <c r="W1116" s="1571"/>
      <c r="X1116" s="1568"/>
      <c r="Y1116" s="1568"/>
    </row>
    <row r="1117" spans="1:25" s="558" customFormat="1" hidden="1">
      <c r="A1117" s="71">
        <f t="shared" si="176"/>
        <v>865</v>
      </c>
      <c r="B1117" s="960" t="s">
        <v>361</v>
      </c>
      <c r="C1117" s="52">
        <f t="shared" si="175"/>
        <v>3500000</v>
      </c>
      <c r="D1117" s="515"/>
      <c r="E1117" s="197"/>
      <c r="F1117" s="562"/>
      <c r="G1117" s="562"/>
      <c r="H1117" s="562"/>
      <c r="I1117" s="562"/>
      <c r="J1117" s="197"/>
      <c r="K1117" s="197"/>
      <c r="L1117" s="197"/>
      <c r="M1117" s="197"/>
      <c r="N1117" s="557">
        <v>1099.3</v>
      </c>
      <c r="O1117" s="557">
        <v>500000</v>
      </c>
      <c r="P1117" s="557">
        <v>4397.2</v>
      </c>
      <c r="Q1117" s="557">
        <v>3000000</v>
      </c>
      <c r="R1117" s="197"/>
      <c r="S1117" s="197"/>
      <c r="T1117" s="197"/>
      <c r="U1117" s="197"/>
      <c r="V1117" s="1571"/>
      <c r="W1117" s="1571"/>
      <c r="X1117" s="1568"/>
      <c r="Y1117" s="1568"/>
    </row>
    <row r="1118" spans="1:25" s="558" customFormat="1" hidden="1">
      <c r="A1118" s="71">
        <f t="shared" si="176"/>
        <v>866</v>
      </c>
      <c r="B1118" s="960" t="s">
        <v>362</v>
      </c>
      <c r="C1118" s="52">
        <f t="shared" si="175"/>
        <v>500000</v>
      </c>
      <c r="D1118" s="515"/>
      <c r="E1118" s="197"/>
      <c r="F1118" s="562"/>
      <c r="G1118" s="562"/>
      <c r="H1118" s="562"/>
      <c r="I1118" s="562"/>
      <c r="J1118" s="197"/>
      <c r="K1118" s="197"/>
      <c r="L1118" s="197"/>
      <c r="M1118" s="197"/>
      <c r="N1118" s="197">
        <v>968.6</v>
      </c>
      <c r="O1118" s="197">
        <v>500000</v>
      </c>
      <c r="P1118" s="197"/>
      <c r="Q1118" s="197"/>
      <c r="R1118" s="197"/>
      <c r="S1118" s="197"/>
      <c r="T1118" s="197"/>
      <c r="U1118" s="197"/>
      <c r="V1118" s="1571"/>
      <c r="W1118" s="1571"/>
      <c r="X1118" s="1568"/>
      <c r="Y1118" s="1568"/>
    </row>
    <row r="1119" spans="1:25" s="558" customFormat="1" hidden="1">
      <c r="A1119" s="71">
        <f t="shared" si="176"/>
        <v>867</v>
      </c>
      <c r="B1119" s="960" t="s">
        <v>375</v>
      </c>
      <c r="C1119" s="52" t="e">
        <f t="shared" si="175"/>
        <v>#REF!</v>
      </c>
      <c r="D1119" s="515" t="e">
        <f>E1119+F1119+#REF!+G1119+H1119+I1119</f>
        <v>#REF!</v>
      </c>
      <c r="E1119" s="197">
        <v>1000000</v>
      </c>
      <c r="F1119" s="562"/>
      <c r="G1119" s="562"/>
      <c r="H1119" s="562"/>
      <c r="I1119" s="562"/>
      <c r="J1119" s="197"/>
      <c r="K1119" s="197"/>
      <c r="L1119" s="197"/>
      <c r="M1119" s="197"/>
      <c r="N1119" s="197">
        <v>1090</v>
      </c>
      <c r="O1119" s="557">
        <v>500000</v>
      </c>
      <c r="P1119" s="197">
        <v>2877</v>
      </c>
      <c r="Q1119" s="557">
        <v>2000000</v>
      </c>
      <c r="R1119" s="197"/>
      <c r="S1119" s="197"/>
      <c r="T1119" s="197"/>
      <c r="U1119" s="197"/>
      <c r="V1119" s="1571"/>
      <c r="W1119" s="1571"/>
      <c r="X1119" s="1568">
        <v>250000</v>
      </c>
      <c r="Y1119" s="1568"/>
    </row>
    <row r="1120" spans="1:25" s="558" customFormat="1" hidden="1">
      <c r="A1120" s="71">
        <f t="shared" si="176"/>
        <v>868</v>
      </c>
      <c r="B1120" s="959" t="s">
        <v>376</v>
      </c>
      <c r="C1120" s="52" t="e">
        <f t="shared" si="175"/>
        <v>#REF!</v>
      </c>
      <c r="D1120" s="515" t="e">
        <f>E1120+F1120+#REF!+G1120+H1120+I1120</f>
        <v>#REF!</v>
      </c>
      <c r="E1120" s="197">
        <v>1000000</v>
      </c>
      <c r="F1120" s="562"/>
      <c r="G1120" s="562"/>
      <c r="H1120" s="562"/>
      <c r="I1120" s="562"/>
      <c r="J1120" s="197"/>
      <c r="K1120" s="197"/>
      <c r="L1120" s="197"/>
      <c r="M1120" s="197"/>
      <c r="N1120" s="197"/>
      <c r="O1120" s="197"/>
      <c r="P1120" s="197"/>
      <c r="Q1120" s="197"/>
      <c r="R1120" s="197"/>
      <c r="S1120" s="197"/>
      <c r="T1120" s="197"/>
      <c r="U1120" s="197"/>
      <c r="V1120" s="1571"/>
      <c r="W1120" s="1571"/>
      <c r="X1120" s="1568">
        <v>250000</v>
      </c>
      <c r="Y1120" s="1568"/>
    </row>
    <row r="1121" spans="1:29" s="558" customFormat="1" hidden="1">
      <c r="A1121" s="71">
        <f t="shared" si="176"/>
        <v>869</v>
      </c>
      <c r="B1121" s="960" t="s">
        <v>377</v>
      </c>
      <c r="C1121" s="52">
        <f t="shared" si="175"/>
        <v>3150000</v>
      </c>
      <c r="D1121" s="515"/>
      <c r="E1121" s="197"/>
      <c r="F1121" s="562"/>
      <c r="G1121" s="562"/>
      <c r="H1121" s="562"/>
      <c r="I1121" s="562"/>
      <c r="J1121" s="197"/>
      <c r="K1121" s="197"/>
      <c r="L1121" s="197"/>
      <c r="M1121" s="197"/>
      <c r="N1121" s="197">
        <v>27</v>
      </c>
      <c r="O1121" s="557">
        <v>150000</v>
      </c>
      <c r="P1121" s="197">
        <v>880</v>
      </c>
      <c r="Q1121" s="557">
        <v>3000000</v>
      </c>
      <c r="R1121" s="197"/>
      <c r="S1121" s="197"/>
      <c r="T1121" s="197"/>
      <c r="U1121" s="197"/>
      <c r="V1121" s="1571"/>
      <c r="W1121" s="1571"/>
      <c r="X1121" s="1568"/>
      <c r="Y1121" s="1568"/>
    </row>
    <row r="1122" spans="1:29" s="558" customFormat="1" hidden="1">
      <c r="A1122" s="71">
        <f t="shared" si="176"/>
        <v>870</v>
      </c>
      <c r="B1122" s="959" t="s">
        <v>378</v>
      </c>
      <c r="C1122" s="52" t="e">
        <f t="shared" si="175"/>
        <v>#REF!</v>
      </c>
      <c r="D1122" s="515" t="e">
        <f>E1122+F1122+#REF!+G1122+H1122+I1122</f>
        <v>#REF!</v>
      </c>
      <c r="E1122" s="197">
        <v>1000000</v>
      </c>
      <c r="F1122" s="562"/>
      <c r="G1122" s="562"/>
      <c r="H1122" s="562"/>
      <c r="I1122" s="562"/>
      <c r="J1122" s="197"/>
      <c r="K1122" s="197"/>
      <c r="L1122" s="197"/>
      <c r="M1122" s="197"/>
      <c r="N1122" s="197"/>
      <c r="O1122" s="197"/>
      <c r="P1122" s="197"/>
      <c r="Q1122" s="197"/>
      <c r="R1122" s="197"/>
      <c r="S1122" s="197"/>
      <c r="T1122" s="197"/>
      <c r="U1122" s="197"/>
      <c r="V1122" s="1571"/>
      <c r="W1122" s="1571"/>
      <c r="X1122" s="1568">
        <v>250000</v>
      </c>
      <c r="Y1122" s="1568"/>
    </row>
    <row r="1123" spans="1:29" s="558" customFormat="1" hidden="1">
      <c r="A1123" s="71">
        <f t="shared" si="176"/>
        <v>871</v>
      </c>
      <c r="B1123" s="959" t="s">
        <v>379</v>
      </c>
      <c r="C1123" s="52" t="e">
        <f t="shared" si="175"/>
        <v>#REF!</v>
      </c>
      <c r="D1123" s="515" t="e">
        <f>E1123+F1123+#REF!+G1123+H1123+I1123</f>
        <v>#REF!</v>
      </c>
      <c r="E1123" s="197">
        <v>1000000</v>
      </c>
      <c r="F1123" s="562"/>
      <c r="G1123" s="562"/>
      <c r="H1123" s="562"/>
      <c r="I1123" s="562"/>
      <c r="J1123" s="197"/>
      <c r="K1123" s="197"/>
      <c r="L1123" s="197"/>
      <c r="M1123" s="197"/>
      <c r="N1123" s="197">
        <v>540.20000000000005</v>
      </c>
      <c r="O1123" s="557">
        <v>250000</v>
      </c>
      <c r="P1123" s="197"/>
      <c r="Q1123" s="197"/>
      <c r="R1123" s="197"/>
      <c r="S1123" s="197"/>
      <c r="T1123" s="197"/>
      <c r="U1123" s="197"/>
      <c r="V1123" s="1571"/>
      <c r="W1123" s="1571"/>
      <c r="X1123" s="1568">
        <v>250000</v>
      </c>
      <c r="Y1123" s="1568"/>
    </row>
    <row r="1124" spans="1:29" s="558" customFormat="1" ht="13.15" hidden="1" customHeight="1">
      <c r="A1124" s="71">
        <f t="shared" si="176"/>
        <v>872</v>
      </c>
      <c r="B1124" s="958" t="s">
        <v>380</v>
      </c>
      <c r="C1124" s="52">
        <f t="shared" si="175"/>
        <v>2000000</v>
      </c>
      <c r="D1124" s="515"/>
      <c r="E1124" s="197"/>
      <c r="F1124" s="562"/>
      <c r="G1124" s="562"/>
      <c r="H1124" s="562"/>
      <c r="I1124" s="562"/>
      <c r="J1124" s="197"/>
      <c r="K1124" s="197"/>
      <c r="L1124" s="197"/>
      <c r="M1124" s="197"/>
      <c r="N1124" s="197"/>
      <c r="O1124" s="197"/>
      <c r="P1124" s="197">
        <v>2486</v>
      </c>
      <c r="Q1124" s="197">
        <v>2000000</v>
      </c>
      <c r="R1124" s="197"/>
      <c r="S1124" s="197"/>
      <c r="T1124" s="197"/>
      <c r="U1124" s="197"/>
      <c r="V1124" s="1571"/>
      <c r="W1124" s="1571"/>
      <c r="X1124" s="1568"/>
      <c r="Y1124" s="1568"/>
    </row>
    <row r="1125" spans="1:29" s="558" customFormat="1" hidden="1">
      <c r="A1125" s="71">
        <f t="shared" si="176"/>
        <v>873</v>
      </c>
      <c r="B1125" s="959" t="s">
        <v>386</v>
      </c>
      <c r="C1125" s="52">
        <f t="shared" si="175"/>
        <v>2000000</v>
      </c>
      <c r="D1125" s="515"/>
      <c r="E1125" s="197"/>
      <c r="F1125" s="562"/>
      <c r="G1125" s="562"/>
      <c r="H1125" s="562"/>
      <c r="I1125" s="562"/>
      <c r="J1125" s="197"/>
      <c r="K1125" s="197"/>
      <c r="L1125" s="197"/>
      <c r="M1125" s="197"/>
      <c r="N1125" s="197"/>
      <c r="O1125" s="197"/>
      <c r="P1125" s="197">
        <v>1792.4</v>
      </c>
      <c r="Q1125" s="197">
        <v>2000000</v>
      </c>
      <c r="R1125" s="197"/>
      <c r="S1125" s="197"/>
      <c r="T1125" s="197"/>
      <c r="U1125" s="197"/>
      <c r="V1125" s="1571"/>
      <c r="W1125" s="1571"/>
      <c r="X1125" s="1568"/>
      <c r="Y1125" s="1568"/>
    </row>
    <row r="1126" spans="1:29" s="558" customFormat="1" hidden="1">
      <c r="A1126" s="71">
        <f t="shared" si="176"/>
        <v>874</v>
      </c>
      <c r="B1126" s="959" t="s">
        <v>387</v>
      </c>
      <c r="C1126" s="52">
        <f t="shared" si="175"/>
        <v>750000</v>
      </c>
      <c r="D1126" s="515"/>
      <c r="E1126" s="197"/>
      <c r="F1126" s="562"/>
      <c r="G1126" s="562"/>
      <c r="H1126" s="562"/>
      <c r="I1126" s="562"/>
      <c r="J1126" s="197"/>
      <c r="K1126" s="197"/>
      <c r="L1126" s="197"/>
      <c r="M1126" s="197"/>
      <c r="N1126" s="197">
        <v>1129.2</v>
      </c>
      <c r="O1126" s="197">
        <v>750000</v>
      </c>
      <c r="P1126" s="197"/>
      <c r="Q1126" s="197"/>
      <c r="R1126" s="197"/>
      <c r="S1126" s="197"/>
      <c r="T1126" s="197"/>
      <c r="U1126" s="197"/>
      <c r="V1126" s="1571"/>
      <c r="W1126" s="1571"/>
      <c r="X1126" s="1568"/>
      <c r="Y1126" s="1568"/>
    </row>
    <row r="1127" spans="1:29" s="563" customFormat="1" hidden="1">
      <c r="A1127" s="71">
        <f t="shared" si="176"/>
        <v>875</v>
      </c>
      <c r="B1127" s="959" t="s">
        <v>388</v>
      </c>
      <c r="C1127" s="52">
        <f t="shared" si="175"/>
        <v>500000</v>
      </c>
      <c r="D1127" s="515"/>
      <c r="E1127" s="197"/>
      <c r="F1127" s="562"/>
      <c r="G1127" s="562"/>
      <c r="H1127" s="562"/>
      <c r="I1127" s="562"/>
      <c r="J1127" s="197"/>
      <c r="K1127" s="197"/>
      <c r="L1127" s="197"/>
      <c r="M1127" s="197"/>
      <c r="N1127" s="197">
        <v>771.6</v>
      </c>
      <c r="O1127" s="197">
        <v>500000</v>
      </c>
      <c r="P1127" s="197"/>
      <c r="Q1127" s="197"/>
      <c r="R1127" s="197"/>
      <c r="S1127" s="197"/>
      <c r="T1127" s="197"/>
      <c r="U1127" s="197"/>
      <c r="V1127" s="1571"/>
      <c r="W1127" s="1571"/>
      <c r="X1127" s="1571"/>
      <c r="Y1127" s="1571"/>
    </row>
    <row r="1128" spans="1:29" s="558" customFormat="1" hidden="1">
      <c r="A1128" s="71">
        <f t="shared" si="176"/>
        <v>876</v>
      </c>
      <c r="B1128" s="959" t="s">
        <v>389</v>
      </c>
      <c r="C1128" s="52">
        <f t="shared" si="175"/>
        <v>2750000</v>
      </c>
      <c r="D1128" s="515"/>
      <c r="E1128" s="197"/>
      <c r="F1128" s="562"/>
      <c r="G1128" s="562"/>
      <c r="H1128" s="562"/>
      <c r="I1128" s="562"/>
      <c r="J1128" s="197">
        <v>1</v>
      </c>
      <c r="K1128" s="197">
        <f>2750000*J1128</f>
        <v>2750000</v>
      </c>
      <c r="L1128" s="197"/>
      <c r="M1128" s="197"/>
      <c r="N1128" s="197"/>
      <c r="O1128" s="197"/>
      <c r="P1128" s="197"/>
      <c r="Q1128" s="197"/>
      <c r="R1128" s="197"/>
      <c r="S1128" s="197"/>
      <c r="T1128" s="197"/>
      <c r="U1128" s="197"/>
      <c r="V1128" s="1571"/>
      <c r="W1128" s="1571"/>
      <c r="X1128" s="1568"/>
      <c r="Y1128" s="1568"/>
    </row>
    <row r="1129" spans="1:29" s="558" customFormat="1" hidden="1">
      <c r="A1129" s="71">
        <f t="shared" si="176"/>
        <v>877</v>
      </c>
      <c r="B1129" s="960" t="s">
        <v>363</v>
      </c>
      <c r="C1129" s="52">
        <f t="shared" si="175"/>
        <v>6250000</v>
      </c>
      <c r="D1129" s="515"/>
      <c r="E1129" s="197"/>
      <c r="F1129" s="562"/>
      <c r="G1129" s="562"/>
      <c r="H1129" s="562"/>
      <c r="I1129" s="562"/>
      <c r="J1129" s="197"/>
      <c r="K1129" s="197"/>
      <c r="L1129" s="557">
        <v>1240</v>
      </c>
      <c r="M1129" s="557">
        <v>3000000</v>
      </c>
      <c r="N1129" s="557">
        <v>882</v>
      </c>
      <c r="O1129" s="557">
        <v>250000</v>
      </c>
      <c r="P1129" s="557">
        <v>2445</v>
      </c>
      <c r="Q1129" s="557">
        <v>3000000</v>
      </c>
      <c r="R1129" s="197"/>
      <c r="S1129" s="197"/>
      <c r="T1129" s="197"/>
      <c r="U1129" s="197"/>
      <c r="V1129" s="1571"/>
      <c r="W1129" s="1571"/>
      <c r="X1129" s="1568"/>
      <c r="Y1129" s="1568"/>
    </row>
    <row r="1130" spans="1:29" s="7" customFormat="1" ht="18" hidden="1" customHeight="1">
      <c r="A1130" s="71">
        <f t="shared" si="176"/>
        <v>878</v>
      </c>
      <c r="B1130" s="695" t="s">
        <v>847</v>
      </c>
      <c r="C1130" s="52">
        <f t="shared" si="175"/>
        <v>1841445.46</v>
      </c>
      <c r="D1130" s="52">
        <f>SUM(E1130:I1130)</f>
        <v>1841445.46</v>
      </c>
      <c r="E1130" s="52">
        <v>1841445.46</v>
      </c>
      <c r="F1130" s="66"/>
      <c r="G1130" s="73"/>
      <c r="H1130" s="66"/>
      <c r="I1130" s="66"/>
      <c r="J1130" s="75"/>
      <c r="K1130" s="66"/>
      <c r="L1130" s="76"/>
      <c r="M1130" s="52"/>
      <c r="N1130" s="73"/>
      <c r="O1130" s="73"/>
      <c r="P1130" s="73"/>
      <c r="Q1130" s="73"/>
      <c r="R1130" s="73"/>
      <c r="S1130" s="73"/>
      <c r="T1130" s="73"/>
      <c r="U1130" s="73"/>
      <c r="V1130" s="73"/>
      <c r="W1130" s="51"/>
      <c r="X1130" s="51"/>
      <c r="Y1130" s="9"/>
      <c r="Z1130" s="8"/>
      <c r="AB1130" s="8"/>
      <c r="AC1130" s="28"/>
    </row>
    <row r="1131" spans="1:29" s="7" customFormat="1" ht="18" hidden="1" customHeight="1">
      <c r="A1131" s="71">
        <f t="shared" si="176"/>
        <v>879</v>
      </c>
      <c r="B1131" s="695" t="s">
        <v>848</v>
      </c>
      <c r="C1131" s="52">
        <f t="shared" si="175"/>
        <v>10473055.779999999</v>
      </c>
      <c r="D1131" s="52">
        <f>SUM(E1131:I1131)</f>
        <v>0</v>
      </c>
      <c r="E1131" s="66"/>
      <c r="F1131" s="66"/>
      <c r="G1131" s="73"/>
      <c r="H1131" s="66"/>
      <c r="I1131" s="66"/>
      <c r="J1131" s="75"/>
      <c r="K1131" s="66"/>
      <c r="L1131" s="66"/>
      <c r="M1131" s="66"/>
      <c r="N1131" s="73"/>
      <c r="O1131" s="73"/>
      <c r="P1131" s="73"/>
      <c r="Q1131" s="73">
        <v>10473055.779999999</v>
      </c>
      <c r="R1131" s="73"/>
      <c r="S1131" s="73"/>
      <c r="T1131" s="73"/>
      <c r="U1131" s="73"/>
      <c r="V1131" s="73"/>
      <c r="W1131" s="51"/>
      <c r="X1131" s="51"/>
      <c r="Y1131" s="9"/>
      <c r="Z1131" s="8"/>
      <c r="AB1131" s="8"/>
      <c r="AC1131" s="28"/>
    </row>
    <row r="1132" spans="1:29" s="7" customFormat="1" ht="18" hidden="1" customHeight="1">
      <c r="A1132" s="71">
        <f t="shared" si="176"/>
        <v>880</v>
      </c>
      <c r="B1132" s="695" t="s">
        <v>849</v>
      </c>
      <c r="C1132" s="52">
        <f t="shared" si="175"/>
        <v>8885108.540000001</v>
      </c>
      <c r="D1132" s="52">
        <f>SUM(E1132:I1132)</f>
        <v>8885108.540000001</v>
      </c>
      <c r="E1132" s="66"/>
      <c r="F1132" s="66">
        <v>5733545.6600000001</v>
      </c>
      <c r="G1132" s="73">
        <v>1642128.12</v>
      </c>
      <c r="H1132" s="66">
        <v>1509434.76</v>
      </c>
      <c r="I1132" s="66"/>
      <c r="J1132" s="75"/>
      <c r="K1132" s="66"/>
      <c r="L1132" s="66"/>
      <c r="M1132" s="77"/>
      <c r="N1132" s="73"/>
      <c r="O1132" s="73"/>
      <c r="P1132" s="73"/>
      <c r="Q1132" s="73"/>
      <c r="R1132" s="73"/>
      <c r="S1132" s="73"/>
      <c r="T1132" s="73"/>
      <c r="U1132" s="73"/>
      <c r="V1132" s="73"/>
      <c r="W1132" s="66"/>
      <c r="X1132" s="66"/>
      <c r="Y1132" s="9"/>
      <c r="Z1132" s="8"/>
      <c r="AB1132" s="8"/>
      <c r="AC1132" s="28"/>
    </row>
    <row r="1133" spans="1:29" s="558" customFormat="1" hidden="1">
      <c r="A1133" s="71">
        <f t="shared" si="176"/>
        <v>881</v>
      </c>
      <c r="B1133" s="960" t="s">
        <v>374</v>
      </c>
      <c r="C1133" s="52">
        <f t="shared" si="175"/>
        <v>250000</v>
      </c>
      <c r="D1133" s="515"/>
      <c r="E1133" s="197"/>
      <c r="F1133" s="562"/>
      <c r="G1133" s="562"/>
      <c r="H1133" s="562"/>
      <c r="I1133" s="562"/>
      <c r="J1133" s="197"/>
      <c r="K1133" s="197"/>
      <c r="L1133" s="197"/>
      <c r="M1133" s="197"/>
      <c r="N1133" s="197">
        <v>436.3</v>
      </c>
      <c r="O1133" s="557">
        <v>250000</v>
      </c>
      <c r="P1133" s="197"/>
      <c r="Q1133" s="197"/>
      <c r="R1133" s="197"/>
      <c r="S1133" s="197"/>
      <c r="T1133" s="197"/>
      <c r="U1133" s="197"/>
      <c r="V1133" s="1571"/>
      <c r="W1133" s="1571"/>
      <c r="X1133" s="1568"/>
      <c r="Y1133" s="1568"/>
    </row>
    <row r="1134" spans="1:29" s="7" customFormat="1" ht="18" hidden="1" customHeight="1">
      <c r="A1134" s="71">
        <f t="shared" si="176"/>
        <v>882</v>
      </c>
      <c r="B1134" s="695" t="s">
        <v>850</v>
      </c>
      <c r="C1134" s="52">
        <f t="shared" si="175"/>
        <v>709821.92</v>
      </c>
      <c r="D1134" s="52">
        <f>SUM(E1134:I1134)</f>
        <v>709821.92</v>
      </c>
      <c r="E1134" s="66">
        <v>709821.92</v>
      </c>
      <c r="F1134" s="66"/>
      <c r="G1134" s="73"/>
      <c r="H1134" s="66"/>
      <c r="I1134" s="66"/>
      <c r="J1134" s="75"/>
      <c r="K1134" s="66"/>
      <c r="L1134" s="76"/>
      <c r="M1134" s="52"/>
      <c r="N1134" s="73"/>
      <c r="O1134" s="73"/>
      <c r="P1134" s="73"/>
      <c r="Q1134" s="73"/>
      <c r="R1134" s="73"/>
      <c r="S1134" s="73"/>
      <c r="T1134" s="73"/>
      <c r="U1134" s="73"/>
      <c r="V1134" s="73"/>
      <c r="W1134" s="66"/>
      <c r="X1134" s="66"/>
      <c r="Y1134" s="9"/>
      <c r="Z1134" s="8"/>
      <c r="AB1134" s="8"/>
      <c r="AC1134" s="28"/>
    </row>
    <row r="1135" spans="1:29" s="7" customFormat="1" ht="18" hidden="1" customHeight="1">
      <c r="A1135" s="71">
        <f t="shared" si="176"/>
        <v>883</v>
      </c>
      <c r="B1135" s="695" t="s">
        <v>851</v>
      </c>
      <c r="C1135" s="52">
        <f t="shared" si="175"/>
        <v>7759597.4000000004</v>
      </c>
      <c r="D1135" s="52">
        <f>SUM(E1135:I1135)</f>
        <v>0</v>
      </c>
      <c r="E1135" s="66"/>
      <c r="F1135" s="66"/>
      <c r="G1135" s="73"/>
      <c r="H1135" s="66"/>
      <c r="I1135" s="66"/>
      <c r="J1135" s="75"/>
      <c r="K1135" s="77"/>
      <c r="L1135" s="66"/>
      <c r="M1135" s="66"/>
      <c r="N1135" s="73"/>
      <c r="O1135" s="73"/>
      <c r="P1135" s="73"/>
      <c r="Q1135" s="73">
        <v>7759597.4000000004</v>
      </c>
      <c r="R1135" s="73"/>
      <c r="S1135" s="73"/>
      <c r="T1135" s="73"/>
      <c r="U1135" s="73"/>
      <c r="V1135" s="73"/>
      <c r="W1135" s="66"/>
      <c r="X1135" s="66"/>
      <c r="Y1135" s="9"/>
      <c r="Z1135" s="8"/>
      <c r="AB1135" s="8"/>
      <c r="AC1135" s="28"/>
    </row>
    <row r="1136" spans="1:29" s="7" customFormat="1" ht="18" hidden="1" customHeight="1">
      <c r="A1136" s="71">
        <f t="shared" si="176"/>
        <v>884</v>
      </c>
      <c r="B1136" s="695" t="s">
        <v>852</v>
      </c>
      <c r="C1136" s="52" t="e">
        <f>D1136+K1136+M1136+#REF!+Q1136+S1136+U1136+V1136+W1136+X1136</f>
        <v>#REF!</v>
      </c>
      <c r="D1136" s="52">
        <f>SUM(E1136:I1136)</f>
        <v>0</v>
      </c>
      <c r="E1136" s="66"/>
      <c r="F1136" s="66"/>
      <c r="G1136" s="73"/>
      <c r="H1136" s="66"/>
      <c r="I1136" s="66"/>
      <c r="J1136" s="75"/>
      <c r="K1136" s="66"/>
      <c r="L1136" s="66"/>
      <c r="M1136" s="66"/>
      <c r="N1136" s="197">
        <v>514</v>
      </c>
      <c r="O1136" s="197">
        <v>250000</v>
      </c>
      <c r="P1136" s="73"/>
      <c r="Q1136" s="73">
        <v>5732613.46</v>
      </c>
      <c r="R1136" s="73"/>
      <c r="S1136" s="73"/>
      <c r="T1136" s="73"/>
      <c r="U1136" s="73"/>
      <c r="V1136" s="73"/>
      <c r="W1136" s="66"/>
      <c r="X1136" s="66"/>
      <c r="Y1136" s="9"/>
      <c r="Z1136" s="8"/>
      <c r="AB1136" s="8"/>
      <c r="AC1136" s="28"/>
    </row>
    <row r="1137" spans="1:29" s="558" customFormat="1" hidden="1">
      <c r="A1137" s="71">
        <f t="shared" si="176"/>
        <v>885</v>
      </c>
      <c r="B1137" s="960" t="s">
        <v>364</v>
      </c>
      <c r="C1137" s="52">
        <f t="shared" si="175"/>
        <v>3250000</v>
      </c>
      <c r="D1137" s="515"/>
      <c r="E1137" s="197"/>
      <c r="F1137" s="562"/>
      <c r="G1137" s="562"/>
      <c r="H1137" s="562"/>
      <c r="I1137" s="562"/>
      <c r="J1137" s="197"/>
      <c r="K1137" s="197"/>
      <c r="L1137" s="197"/>
      <c r="M1137" s="197"/>
      <c r="N1137" s="197">
        <v>739</v>
      </c>
      <c r="O1137" s="557">
        <v>250000</v>
      </c>
      <c r="P1137" s="559" t="s">
        <v>351</v>
      </c>
      <c r="Q1137" s="557">
        <v>3000000</v>
      </c>
      <c r="R1137" s="197"/>
      <c r="S1137" s="197"/>
      <c r="T1137" s="197"/>
      <c r="U1137" s="197"/>
      <c r="V1137" s="1571"/>
      <c r="W1137" s="1571"/>
      <c r="X1137" s="1568"/>
      <c r="Y1137" s="1568"/>
    </row>
    <row r="1138" spans="1:29" s="558" customFormat="1" hidden="1">
      <c r="A1138" s="71">
        <f t="shared" si="176"/>
        <v>886</v>
      </c>
      <c r="B1138" s="958" t="s">
        <v>365</v>
      </c>
      <c r="C1138" s="52">
        <f t="shared" si="175"/>
        <v>500000</v>
      </c>
      <c r="D1138" s="515"/>
      <c r="E1138" s="197"/>
      <c r="F1138" s="562"/>
      <c r="G1138" s="562"/>
      <c r="H1138" s="562"/>
      <c r="I1138" s="562"/>
      <c r="J1138" s="197"/>
      <c r="K1138" s="197"/>
      <c r="L1138" s="197"/>
      <c r="M1138" s="197"/>
      <c r="N1138" s="197">
        <v>741</v>
      </c>
      <c r="O1138" s="197">
        <v>500000</v>
      </c>
      <c r="P1138" s="197"/>
      <c r="Q1138" s="197"/>
      <c r="R1138" s="197"/>
      <c r="S1138" s="197"/>
      <c r="T1138" s="197"/>
      <c r="U1138" s="197"/>
      <c r="V1138" s="1571"/>
      <c r="W1138" s="1571"/>
      <c r="X1138" s="1568"/>
      <c r="Y1138" s="1568"/>
    </row>
    <row r="1139" spans="1:29" s="558" customFormat="1" hidden="1">
      <c r="A1139" s="71">
        <f t="shared" si="176"/>
        <v>887</v>
      </c>
      <c r="B1139" s="960" t="s">
        <v>366</v>
      </c>
      <c r="C1139" s="52">
        <f t="shared" si="175"/>
        <v>3250000</v>
      </c>
      <c r="D1139" s="515"/>
      <c r="E1139" s="197"/>
      <c r="F1139" s="562"/>
      <c r="G1139" s="562"/>
      <c r="H1139" s="562"/>
      <c r="I1139" s="562"/>
      <c r="J1139" s="197"/>
      <c r="K1139" s="197"/>
      <c r="L1139" s="197"/>
      <c r="M1139" s="197"/>
      <c r="N1139" s="197">
        <v>683</v>
      </c>
      <c r="O1139" s="557">
        <v>250000</v>
      </c>
      <c r="P1139" s="197">
        <v>1970.6</v>
      </c>
      <c r="Q1139" s="557">
        <v>3000000</v>
      </c>
      <c r="R1139" s="197"/>
      <c r="S1139" s="197"/>
      <c r="T1139" s="197"/>
      <c r="U1139" s="197"/>
      <c r="V1139" s="1571"/>
      <c r="W1139" s="1571"/>
      <c r="X1139" s="1568"/>
      <c r="Y1139" s="1568"/>
    </row>
    <row r="1140" spans="1:29" s="558" customFormat="1" hidden="1">
      <c r="A1140" s="71">
        <f t="shared" si="176"/>
        <v>888</v>
      </c>
      <c r="B1140" s="958" t="s">
        <v>367</v>
      </c>
      <c r="C1140" s="52">
        <f t="shared" si="175"/>
        <v>6500000</v>
      </c>
      <c r="D1140" s="515"/>
      <c r="E1140" s="197"/>
      <c r="F1140" s="562"/>
      <c r="G1140" s="562"/>
      <c r="H1140" s="562"/>
      <c r="I1140" s="562"/>
      <c r="J1140" s="197"/>
      <c r="K1140" s="197"/>
      <c r="L1140" s="197">
        <v>1058</v>
      </c>
      <c r="M1140" s="197">
        <v>3000000</v>
      </c>
      <c r="N1140" s="197">
        <v>483</v>
      </c>
      <c r="O1140" s="197">
        <v>500000</v>
      </c>
      <c r="P1140" s="197">
        <v>2751</v>
      </c>
      <c r="Q1140" s="197">
        <v>3000000</v>
      </c>
      <c r="R1140" s="197"/>
      <c r="S1140" s="197"/>
      <c r="T1140" s="197"/>
      <c r="U1140" s="197"/>
      <c r="V1140" s="1571"/>
      <c r="W1140" s="1571"/>
      <c r="X1140" s="1568"/>
      <c r="Y1140" s="1568"/>
    </row>
    <row r="1141" spans="1:29" s="558" customFormat="1" hidden="1">
      <c r="A1141" s="71">
        <f t="shared" si="176"/>
        <v>889</v>
      </c>
      <c r="B1141" s="958" t="s">
        <v>368</v>
      </c>
      <c r="C1141" s="52">
        <f t="shared" si="175"/>
        <v>500000</v>
      </c>
      <c r="D1141" s="515"/>
      <c r="E1141" s="197"/>
      <c r="F1141" s="562"/>
      <c r="G1141" s="562"/>
      <c r="H1141" s="562"/>
      <c r="I1141" s="562"/>
      <c r="J1141" s="197"/>
      <c r="K1141" s="197"/>
      <c r="L1141" s="197"/>
      <c r="M1141" s="197"/>
      <c r="N1141" s="197">
        <v>550</v>
      </c>
      <c r="O1141" s="197">
        <v>500000</v>
      </c>
      <c r="P1141" s="197"/>
      <c r="Q1141" s="197"/>
      <c r="R1141" s="197"/>
      <c r="S1141" s="197"/>
      <c r="T1141" s="197"/>
      <c r="U1141" s="197"/>
      <c r="V1141" s="1571"/>
      <c r="W1141" s="1571"/>
      <c r="X1141" s="1568"/>
      <c r="Y1141" s="1568"/>
    </row>
    <row r="1142" spans="1:29" s="561" customFormat="1" hidden="1">
      <c r="A1142" s="71">
        <f t="shared" si="176"/>
        <v>890</v>
      </c>
      <c r="B1142" s="919" t="s">
        <v>369</v>
      </c>
      <c r="C1142" s="52">
        <f t="shared" si="175"/>
        <v>1986957</v>
      </c>
      <c r="D1142" s="515"/>
      <c r="E1142" s="197"/>
      <c r="F1142" s="197"/>
      <c r="G1142" s="197"/>
      <c r="H1142" s="197"/>
      <c r="I1142" s="197"/>
      <c r="J1142" s="197"/>
      <c r="K1142" s="197"/>
      <c r="L1142" s="197">
        <v>362</v>
      </c>
      <c r="M1142" s="881">
        <v>721659</v>
      </c>
      <c r="N1142" s="197">
        <v>484</v>
      </c>
      <c r="O1142" s="197">
        <v>218511</v>
      </c>
      <c r="P1142" s="197">
        <v>2605.3000000000002</v>
      </c>
      <c r="Q1142" s="197">
        <v>1046787</v>
      </c>
      <c r="R1142" s="197"/>
      <c r="S1142" s="197"/>
      <c r="T1142" s="197"/>
      <c r="U1142" s="197"/>
      <c r="V1142" s="1571"/>
      <c r="W1142" s="1571"/>
      <c r="X1142" s="1568"/>
      <c r="Y1142" s="1568"/>
    </row>
    <row r="1143" spans="1:29" s="558" customFormat="1" hidden="1">
      <c r="A1143" s="71">
        <f t="shared" si="176"/>
        <v>891</v>
      </c>
      <c r="B1143" s="959" t="s">
        <v>370</v>
      </c>
      <c r="C1143" s="52">
        <f t="shared" si="175"/>
        <v>3250000</v>
      </c>
      <c r="D1143" s="515"/>
      <c r="E1143" s="197"/>
      <c r="F1143" s="562"/>
      <c r="G1143" s="562"/>
      <c r="H1143" s="562"/>
      <c r="I1143" s="562"/>
      <c r="J1143" s="197"/>
      <c r="K1143" s="197"/>
      <c r="L1143" s="197"/>
      <c r="M1143" s="197"/>
      <c r="N1143" s="197">
        <v>242</v>
      </c>
      <c r="O1143" s="557">
        <v>250000</v>
      </c>
      <c r="P1143" s="197">
        <v>1703.7</v>
      </c>
      <c r="Q1143" s="197">
        <v>3000000</v>
      </c>
      <c r="R1143" s="197"/>
      <c r="S1143" s="197"/>
      <c r="T1143" s="197"/>
      <c r="U1143" s="197"/>
      <c r="V1143" s="1571"/>
      <c r="W1143" s="1571"/>
      <c r="X1143" s="1568"/>
      <c r="Y1143" s="1568"/>
    </row>
    <row r="1144" spans="1:29" s="558" customFormat="1" hidden="1">
      <c r="A1144" s="71">
        <f t="shared" si="176"/>
        <v>892</v>
      </c>
      <c r="B1144" s="959" t="s">
        <v>371</v>
      </c>
      <c r="C1144" s="52">
        <f t="shared" si="175"/>
        <v>3250000</v>
      </c>
      <c r="D1144" s="515"/>
      <c r="E1144" s="197"/>
      <c r="F1144" s="562"/>
      <c r="G1144" s="562"/>
      <c r="H1144" s="562"/>
      <c r="I1144" s="562"/>
      <c r="J1144" s="197"/>
      <c r="K1144" s="197"/>
      <c r="L1144" s="197"/>
      <c r="M1144" s="197"/>
      <c r="N1144" s="197">
        <v>590</v>
      </c>
      <c r="O1144" s="557">
        <v>250000</v>
      </c>
      <c r="P1144" s="197">
        <v>1459.5</v>
      </c>
      <c r="Q1144" s="197">
        <v>3000000</v>
      </c>
      <c r="R1144" s="197"/>
      <c r="S1144" s="197"/>
      <c r="T1144" s="197"/>
      <c r="U1144" s="197"/>
      <c r="V1144" s="1571"/>
      <c r="W1144" s="1571"/>
      <c r="X1144" s="1568"/>
      <c r="Y1144" s="1568"/>
    </row>
    <row r="1145" spans="1:29" s="558" customFormat="1" hidden="1">
      <c r="A1145" s="71">
        <f t="shared" si="176"/>
        <v>893</v>
      </c>
      <c r="B1145" s="959" t="s">
        <v>372</v>
      </c>
      <c r="C1145" s="52">
        <f t="shared" si="175"/>
        <v>5250000</v>
      </c>
      <c r="D1145" s="515"/>
      <c r="E1145" s="197"/>
      <c r="F1145" s="562"/>
      <c r="G1145" s="562"/>
      <c r="H1145" s="562"/>
      <c r="I1145" s="562"/>
      <c r="J1145" s="197"/>
      <c r="K1145" s="197"/>
      <c r="L1145" s="197">
        <v>717.9</v>
      </c>
      <c r="M1145" s="197">
        <v>3000000</v>
      </c>
      <c r="N1145" s="197">
        <v>590</v>
      </c>
      <c r="O1145" s="557">
        <v>250000</v>
      </c>
      <c r="P1145" s="197">
        <v>1459.5</v>
      </c>
      <c r="Q1145" s="197">
        <v>2000000</v>
      </c>
      <c r="R1145" s="197"/>
      <c r="S1145" s="197"/>
      <c r="T1145" s="197"/>
      <c r="U1145" s="197"/>
      <c r="V1145" s="1571"/>
      <c r="W1145" s="1571"/>
      <c r="X1145" s="1568"/>
      <c r="Y1145" s="1568"/>
    </row>
    <row r="1146" spans="1:29" s="558" customFormat="1" hidden="1">
      <c r="A1146" s="71">
        <f t="shared" si="176"/>
        <v>894</v>
      </c>
      <c r="B1146" s="959" t="s">
        <v>373</v>
      </c>
      <c r="C1146" s="52">
        <f t="shared" si="175"/>
        <v>2000000</v>
      </c>
      <c r="D1146" s="515"/>
      <c r="E1146" s="197"/>
      <c r="F1146" s="562"/>
      <c r="G1146" s="562"/>
      <c r="H1146" s="562"/>
      <c r="I1146" s="562"/>
      <c r="J1146" s="197"/>
      <c r="K1146" s="197"/>
      <c r="L1146" s="197"/>
      <c r="M1146" s="197"/>
      <c r="N1146" s="197"/>
      <c r="O1146" s="197"/>
      <c r="P1146" s="197">
        <v>1459.5</v>
      </c>
      <c r="Q1146" s="197">
        <v>2000000</v>
      </c>
      <c r="R1146" s="197"/>
      <c r="S1146" s="197"/>
      <c r="T1146" s="197"/>
      <c r="U1146" s="197"/>
      <c r="V1146" s="1571"/>
      <c r="W1146" s="1571"/>
      <c r="X1146" s="1568"/>
      <c r="Y1146" s="1568"/>
    </row>
    <row r="1147" spans="1:29" s="7" customFormat="1" ht="18" hidden="1" customHeight="1">
      <c r="A1147" s="71">
        <f t="shared" si="176"/>
        <v>895</v>
      </c>
      <c r="B1147" s="695" t="s">
        <v>853</v>
      </c>
      <c r="C1147" s="52">
        <f>D1147+K1147+M1147+O1147+Q1147+S1147+U1147+V1147+W1147+X1147</f>
        <v>2979247.48</v>
      </c>
      <c r="D1147" s="52">
        <f>SUM(E1147:I1147)</f>
        <v>2979247.48</v>
      </c>
      <c r="E1147" s="52">
        <v>2979247.48</v>
      </c>
      <c r="F1147" s="66"/>
      <c r="G1147" s="73"/>
      <c r="H1147" s="66"/>
      <c r="I1147" s="66"/>
      <c r="J1147" s="75"/>
      <c r="K1147" s="66"/>
      <c r="L1147" s="52"/>
      <c r="M1147" s="52"/>
      <c r="N1147" s="73"/>
      <c r="O1147" s="73"/>
      <c r="P1147" s="73"/>
      <c r="Q1147" s="52"/>
      <c r="R1147" s="73"/>
      <c r="S1147" s="73"/>
      <c r="T1147" s="73"/>
      <c r="U1147" s="73"/>
      <c r="V1147" s="73"/>
      <c r="W1147" s="66"/>
      <c r="X1147" s="66"/>
      <c r="Y1147" s="9" t="s">
        <v>889</v>
      </c>
      <c r="Z1147" s="8"/>
      <c r="AA1147" s="8"/>
      <c r="AB1147" s="8"/>
      <c r="AC1147" s="28"/>
    </row>
    <row r="1148" spans="1:29" s="558" customFormat="1" hidden="1">
      <c r="A1148" s="71">
        <f t="shared" si="176"/>
        <v>896</v>
      </c>
      <c r="B1148" s="960" t="s">
        <v>401</v>
      </c>
      <c r="C1148" s="52">
        <f t="shared" si="175"/>
        <v>3000000</v>
      </c>
      <c r="D1148" s="515"/>
      <c r="E1148" s="197"/>
      <c r="F1148" s="562"/>
      <c r="G1148" s="562"/>
      <c r="H1148" s="562"/>
      <c r="I1148" s="562"/>
      <c r="J1148" s="197"/>
      <c r="K1148" s="197"/>
      <c r="L1148" s="197">
        <v>2035</v>
      </c>
      <c r="M1148" s="197">
        <v>3000000</v>
      </c>
      <c r="N1148" s="197"/>
      <c r="O1148" s="197"/>
      <c r="P1148" s="197"/>
      <c r="Q1148" s="197"/>
      <c r="R1148" s="197"/>
      <c r="S1148" s="197"/>
      <c r="T1148" s="197"/>
      <c r="U1148" s="197"/>
      <c r="V1148" s="1571"/>
      <c r="W1148" s="1571"/>
      <c r="X1148" s="1568"/>
      <c r="Y1148" s="1568"/>
    </row>
    <row r="1149" spans="1:29" s="566" customFormat="1" hidden="1">
      <c r="A1149" s="71">
        <f t="shared" si="176"/>
        <v>897</v>
      </c>
      <c r="B1149" s="960" t="s">
        <v>402</v>
      </c>
      <c r="C1149" s="277">
        <f t="shared" si="175"/>
        <v>3000000</v>
      </c>
      <c r="D1149" s="324"/>
      <c r="E1149" s="197"/>
      <c r="F1149" s="562"/>
      <c r="G1149" s="562"/>
      <c r="H1149" s="562"/>
      <c r="I1149" s="562"/>
      <c r="J1149" s="197"/>
      <c r="K1149" s="197"/>
      <c r="L1149" s="197"/>
      <c r="M1149" s="197"/>
      <c r="N1149" s="197"/>
      <c r="O1149" s="197"/>
      <c r="P1149" s="197" t="s">
        <v>352</v>
      </c>
      <c r="Q1149" s="197">
        <v>3000000</v>
      </c>
      <c r="R1149" s="197"/>
      <c r="S1149" s="197"/>
      <c r="T1149" s="197"/>
      <c r="U1149" s="197"/>
      <c r="V1149" s="1572"/>
      <c r="W1149" s="1617"/>
      <c r="X1149" s="1567"/>
      <c r="Y1149" s="1603"/>
    </row>
    <row r="1150" spans="1:29" s="566" customFormat="1" hidden="1">
      <c r="A1150" s="71">
        <f t="shared" si="176"/>
        <v>898</v>
      </c>
      <c r="B1150" s="960" t="s">
        <v>403</v>
      </c>
      <c r="C1150" s="277">
        <f t="shared" si="175"/>
        <v>2000000</v>
      </c>
      <c r="D1150" s="324"/>
      <c r="E1150" s="197"/>
      <c r="F1150" s="562"/>
      <c r="G1150" s="562"/>
      <c r="H1150" s="562"/>
      <c r="I1150" s="562"/>
      <c r="J1150" s="197"/>
      <c r="K1150" s="197"/>
      <c r="L1150" s="197"/>
      <c r="M1150" s="197"/>
      <c r="N1150" s="197"/>
      <c r="O1150" s="197"/>
      <c r="P1150" s="197">
        <v>4037.8</v>
      </c>
      <c r="Q1150" s="197">
        <v>2000000</v>
      </c>
      <c r="R1150" s="197"/>
      <c r="S1150" s="197"/>
      <c r="T1150" s="197"/>
      <c r="U1150" s="197"/>
      <c r="V1150" s="1572"/>
      <c r="W1150" s="1617"/>
      <c r="X1150" s="1567"/>
      <c r="Y1150" s="1603"/>
    </row>
    <row r="1151" spans="1:29" s="558" customFormat="1" ht="13.15" hidden="1" customHeight="1">
      <c r="A1151" s="71">
        <f t="shared" si="176"/>
        <v>899</v>
      </c>
      <c r="B1151" s="958" t="s">
        <v>382</v>
      </c>
      <c r="C1151" s="52">
        <f t="shared" si="175"/>
        <v>2000000</v>
      </c>
      <c r="D1151" s="515"/>
      <c r="E1151" s="197"/>
      <c r="F1151" s="562"/>
      <c r="G1151" s="562"/>
      <c r="H1151" s="562"/>
      <c r="I1151" s="562"/>
      <c r="J1151" s="197"/>
      <c r="K1151" s="197"/>
      <c r="L1151" s="197"/>
      <c r="M1151" s="197"/>
      <c r="N1151" s="197"/>
      <c r="O1151" s="197"/>
      <c r="P1151" s="197">
        <v>1923</v>
      </c>
      <c r="Q1151" s="197">
        <v>2000000</v>
      </c>
      <c r="R1151" s="197"/>
      <c r="S1151" s="197"/>
      <c r="T1151" s="197"/>
      <c r="U1151" s="197"/>
      <c r="V1151" s="1571"/>
      <c r="W1151" s="1571"/>
      <c r="X1151" s="1568"/>
      <c r="Y1151" s="1568"/>
    </row>
    <row r="1152" spans="1:29" s="558" customFormat="1" hidden="1">
      <c r="A1152" s="71">
        <f t="shared" si="176"/>
        <v>900</v>
      </c>
      <c r="B1152" s="958" t="s">
        <v>383</v>
      </c>
      <c r="C1152" s="52">
        <f t="shared" si="175"/>
        <v>5250000</v>
      </c>
      <c r="D1152" s="515"/>
      <c r="E1152" s="197"/>
      <c r="F1152" s="562"/>
      <c r="G1152" s="562"/>
      <c r="H1152" s="562"/>
      <c r="I1152" s="562"/>
      <c r="J1152" s="197"/>
      <c r="K1152" s="197"/>
      <c r="L1152" s="197"/>
      <c r="M1152" s="197"/>
      <c r="N1152" s="197">
        <v>558.79999999999995</v>
      </c>
      <c r="O1152" s="557">
        <v>250000</v>
      </c>
      <c r="P1152" s="197">
        <v>1992</v>
      </c>
      <c r="Q1152" s="197">
        <v>2500000</v>
      </c>
      <c r="R1152" s="197"/>
      <c r="S1152" s="197"/>
      <c r="T1152" s="197">
        <v>1992</v>
      </c>
      <c r="U1152" s="197">
        <v>2500000</v>
      </c>
      <c r="V1152" s="1571"/>
      <c r="W1152" s="1571"/>
      <c r="X1152" s="1568"/>
      <c r="Y1152" s="1568"/>
    </row>
    <row r="1153" spans="1:31" s="558" customFormat="1" hidden="1">
      <c r="A1153" s="71">
        <f t="shared" si="176"/>
        <v>901</v>
      </c>
      <c r="B1153" s="959" t="s">
        <v>384</v>
      </c>
      <c r="C1153" s="52">
        <f t="shared" si="175"/>
        <v>11750000</v>
      </c>
      <c r="D1153" s="515"/>
      <c r="E1153" s="197"/>
      <c r="F1153" s="562"/>
      <c r="G1153" s="562"/>
      <c r="H1153" s="562"/>
      <c r="I1153" s="562"/>
      <c r="J1153" s="197">
        <v>3</v>
      </c>
      <c r="K1153" s="197">
        <f>2750000*J1153</f>
        <v>8250000</v>
      </c>
      <c r="L1153" s="197"/>
      <c r="M1153" s="197"/>
      <c r="N1153" s="197">
        <v>690</v>
      </c>
      <c r="O1153" s="197">
        <v>500000</v>
      </c>
      <c r="P1153" s="197">
        <v>3832.4</v>
      </c>
      <c r="Q1153" s="197">
        <v>3000000</v>
      </c>
      <c r="R1153" s="197"/>
      <c r="S1153" s="197"/>
      <c r="T1153" s="197"/>
      <c r="U1153" s="197"/>
      <c r="V1153" s="1571"/>
      <c r="W1153" s="1571"/>
      <c r="X1153" s="1568"/>
      <c r="Y1153" s="1568"/>
    </row>
    <row r="1154" spans="1:31" s="558" customFormat="1" hidden="1">
      <c r="A1154" s="71">
        <f t="shared" si="176"/>
        <v>902</v>
      </c>
      <c r="B1154" s="959" t="s">
        <v>385</v>
      </c>
      <c r="C1154" s="52" t="e">
        <f t="shared" si="175"/>
        <v>#REF!</v>
      </c>
      <c r="D1154" s="515" t="e">
        <f>E1154+F1154+#REF!+G1154+H1154+I1154</f>
        <v>#REF!</v>
      </c>
      <c r="E1154" s="197">
        <v>1000000</v>
      </c>
      <c r="F1154" s="562"/>
      <c r="G1154" s="562"/>
      <c r="H1154" s="562"/>
      <c r="I1154" s="562"/>
      <c r="J1154" s="197"/>
      <c r="K1154" s="197"/>
      <c r="L1154" s="197"/>
      <c r="M1154" s="197"/>
      <c r="N1154" s="197"/>
      <c r="O1154" s="197"/>
      <c r="P1154" s="197"/>
      <c r="Q1154" s="197"/>
      <c r="R1154" s="197"/>
      <c r="S1154" s="197"/>
      <c r="T1154" s="197"/>
      <c r="U1154" s="197"/>
      <c r="V1154" s="1571"/>
      <c r="W1154" s="1571"/>
      <c r="X1154" s="1568">
        <v>250000</v>
      </c>
      <c r="Y1154" s="1568"/>
    </row>
    <row r="1155" spans="1:31" s="558" customFormat="1" hidden="1">
      <c r="A1155" s="71">
        <f t="shared" si="176"/>
        <v>903</v>
      </c>
      <c r="B1155" s="960" t="s">
        <v>397</v>
      </c>
      <c r="C1155" s="52">
        <f t="shared" si="175"/>
        <v>750000</v>
      </c>
      <c r="D1155" s="515"/>
      <c r="E1155" s="197"/>
      <c r="F1155" s="562"/>
      <c r="G1155" s="562"/>
      <c r="H1155" s="562"/>
      <c r="I1155" s="562"/>
      <c r="J1155" s="197"/>
      <c r="K1155" s="197"/>
      <c r="L1155" s="197"/>
      <c r="M1155" s="197"/>
      <c r="N1155" s="197">
        <v>1101.2</v>
      </c>
      <c r="O1155" s="197">
        <v>750000</v>
      </c>
      <c r="P1155" s="197"/>
      <c r="Q1155" s="197"/>
      <c r="R1155" s="197"/>
      <c r="S1155" s="197"/>
      <c r="T1155" s="197"/>
      <c r="U1155" s="197"/>
      <c r="V1155" s="1571"/>
      <c r="W1155" s="1571"/>
      <c r="X1155" s="1568"/>
      <c r="Y1155" s="1568"/>
    </row>
    <row r="1156" spans="1:31" s="558" customFormat="1" hidden="1">
      <c r="A1156" s="71">
        <f t="shared" si="176"/>
        <v>904</v>
      </c>
      <c r="B1156" s="959" t="s">
        <v>398</v>
      </c>
      <c r="C1156" s="52">
        <f t="shared" si="175"/>
        <v>8250000</v>
      </c>
      <c r="D1156" s="515"/>
      <c r="E1156" s="197"/>
      <c r="F1156" s="562"/>
      <c r="G1156" s="562"/>
      <c r="H1156" s="562"/>
      <c r="I1156" s="562"/>
      <c r="J1156" s="197">
        <v>3</v>
      </c>
      <c r="K1156" s="197">
        <f>2750000*J1156</f>
        <v>8250000</v>
      </c>
      <c r="L1156" s="197"/>
      <c r="M1156" s="197"/>
      <c r="N1156" s="197"/>
      <c r="O1156" s="197"/>
      <c r="P1156" s="197"/>
      <c r="Q1156" s="197"/>
      <c r="R1156" s="197"/>
      <c r="S1156" s="197"/>
      <c r="T1156" s="197"/>
      <c r="U1156" s="197"/>
      <c r="V1156" s="1571"/>
      <c r="W1156" s="1571"/>
      <c r="X1156" s="1568"/>
      <c r="Y1156" s="1568"/>
    </row>
    <row r="1157" spans="1:31" s="558" customFormat="1" hidden="1">
      <c r="A1157" s="71">
        <f t="shared" si="176"/>
        <v>905</v>
      </c>
      <c r="B1157" s="959" t="s">
        <v>399</v>
      </c>
      <c r="C1157" s="52">
        <f t="shared" si="175"/>
        <v>11000000</v>
      </c>
      <c r="D1157" s="564"/>
      <c r="E1157" s="882"/>
      <c r="F1157" s="197"/>
      <c r="G1157" s="197"/>
      <c r="H1157" s="197"/>
      <c r="I1157" s="197"/>
      <c r="J1157" s="197">
        <v>4</v>
      </c>
      <c r="K1157" s="197">
        <f>2750000*J1157</f>
        <v>11000000</v>
      </c>
      <c r="L1157" s="197"/>
      <c r="M1157" s="197"/>
      <c r="N1157" s="197"/>
      <c r="O1157" s="197"/>
      <c r="P1157" s="197"/>
      <c r="Q1157" s="197"/>
      <c r="R1157" s="197"/>
      <c r="S1157" s="197"/>
      <c r="T1157" s="197"/>
      <c r="U1157" s="197"/>
      <c r="V1157" s="1571"/>
      <c r="W1157" s="1571"/>
      <c r="X1157" s="1568"/>
      <c r="Y1157" s="1568"/>
    </row>
    <row r="1158" spans="1:31" s="558" customFormat="1" hidden="1">
      <c r="A1158" s="71">
        <f t="shared" si="176"/>
        <v>906</v>
      </c>
      <c r="B1158" s="960" t="s">
        <v>400</v>
      </c>
      <c r="C1158" s="52">
        <f t="shared" si="175"/>
        <v>3000000</v>
      </c>
      <c r="D1158" s="515"/>
      <c r="E1158" s="197"/>
      <c r="F1158" s="562"/>
      <c r="G1158" s="562"/>
      <c r="H1158" s="562"/>
      <c r="I1158" s="562"/>
      <c r="J1158" s="197"/>
      <c r="K1158" s="197"/>
      <c r="L1158" s="197">
        <v>1200</v>
      </c>
      <c r="M1158" s="197">
        <v>3000000</v>
      </c>
      <c r="N1158" s="197"/>
      <c r="O1158" s="197"/>
      <c r="P1158" s="197"/>
      <c r="Q1158" s="197"/>
      <c r="R1158" s="197"/>
      <c r="S1158" s="197"/>
      <c r="T1158" s="197"/>
      <c r="U1158" s="197"/>
      <c r="V1158" s="1571"/>
      <c r="W1158" s="1571"/>
      <c r="X1158" s="1568"/>
      <c r="Y1158" s="1568"/>
    </row>
    <row r="1159" spans="1:31" s="552" customFormat="1" hidden="1">
      <c r="A1159" s="71">
        <f t="shared" si="176"/>
        <v>907</v>
      </c>
      <c r="B1159" s="958" t="s">
        <v>353</v>
      </c>
      <c r="C1159" s="52">
        <f t="shared" si="175"/>
        <v>5000000</v>
      </c>
      <c r="D1159" s="324"/>
      <c r="E1159" s="197"/>
      <c r="F1159" s="562"/>
      <c r="G1159" s="562"/>
      <c r="H1159" s="562"/>
      <c r="I1159" s="562"/>
      <c r="J1159" s="197"/>
      <c r="K1159" s="197"/>
      <c r="L1159" s="197"/>
      <c r="M1159" s="197"/>
      <c r="N1159" s="197"/>
      <c r="O1159" s="197"/>
      <c r="P1159" s="880">
        <v>3425</v>
      </c>
      <c r="Q1159" s="197">
        <v>2500000</v>
      </c>
      <c r="R1159" s="197"/>
      <c r="S1159" s="197"/>
      <c r="T1159" s="197">
        <v>3425</v>
      </c>
      <c r="U1159" s="197">
        <v>2500000</v>
      </c>
      <c r="V1159" s="1571"/>
      <c r="W1159" s="1571"/>
      <c r="X1159" s="1566"/>
      <c r="Y1159" s="1566"/>
    </row>
    <row r="1160" spans="1:31" s="552" customFormat="1" hidden="1">
      <c r="A1160" s="71">
        <f t="shared" si="176"/>
        <v>908</v>
      </c>
      <c r="B1160" s="958" t="s">
        <v>354</v>
      </c>
      <c r="C1160" s="52">
        <f t="shared" si="175"/>
        <v>5000000</v>
      </c>
      <c r="D1160" s="324"/>
      <c r="E1160" s="197"/>
      <c r="F1160" s="562"/>
      <c r="G1160" s="562"/>
      <c r="H1160" s="562"/>
      <c r="I1160" s="562"/>
      <c r="J1160" s="197"/>
      <c r="K1160" s="197"/>
      <c r="L1160" s="197"/>
      <c r="M1160" s="197"/>
      <c r="N1160" s="197"/>
      <c r="O1160" s="197"/>
      <c r="P1160" s="880">
        <v>3096.2</v>
      </c>
      <c r="Q1160" s="197">
        <v>2500000</v>
      </c>
      <c r="R1160" s="197"/>
      <c r="S1160" s="197"/>
      <c r="T1160" s="197">
        <v>3096.2</v>
      </c>
      <c r="U1160" s="197">
        <v>2500000</v>
      </c>
      <c r="V1160" s="1571"/>
      <c r="W1160" s="1571"/>
      <c r="X1160" s="1566"/>
      <c r="Y1160" s="1566"/>
    </row>
    <row r="1161" spans="1:31" s="552" customFormat="1" hidden="1">
      <c r="A1161" s="71">
        <f t="shared" si="176"/>
        <v>909</v>
      </c>
      <c r="B1161" s="960" t="s">
        <v>355</v>
      </c>
      <c r="C1161" s="52">
        <f t="shared" si="175"/>
        <v>3500000</v>
      </c>
      <c r="D1161" s="324"/>
      <c r="E1161" s="197"/>
      <c r="F1161" s="562"/>
      <c r="G1161" s="562"/>
      <c r="H1161" s="562"/>
      <c r="I1161" s="562"/>
      <c r="J1161" s="197"/>
      <c r="K1161" s="197"/>
      <c r="L1161" s="197"/>
      <c r="M1161" s="197"/>
      <c r="N1161" s="197">
        <v>904.3</v>
      </c>
      <c r="O1161" s="557">
        <v>500000</v>
      </c>
      <c r="P1161" s="883">
        <v>2387.6</v>
      </c>
      <c r="Q1161" s="557">
        <v>3000000</v>
      </c>
      <c r="R1161" s="197"/>
      <c r="S1161" s="197"/>
      <c r="T1161" s="197"/>
      <c r="U1161" s="197"/>
      <c r="V1161" s="1571"/>
      <c r="W1161" s="1571"/>
      <c r="X1161" s="1566"/>
      <c r="Y1161" s="1566"/>
    </row>
    <row r="1162" spans="1:31" s="552" customFormat="1" hidden="1">
      <c r="A1162" s="71">
        <f t="shared" si="176"/>
        <v>910</v>
      </c>
      <c r="B1162" s="961" t="s">
        <v>356</v>
      </c>
      <c r="C1162" s="52">
        <f t="shared" si="175"/>
        <v>3500000</v>
      </c>
      <c r="D1162" s="324"/>
      <c r="E1162" s="197"/>
      <c r="F1162" s="562"/>
      <c r="G1162" s="562"/>
      <c r="H1162" s="562"/>
      <c r="I1162" s="562"/>
      <c r="J1162" s="197"/>
      <c r="K1162" s="197"/>
      <c r="L1162" s="197"/>
      <c r="M1162" s="197"/>
      <c r="N1162" s="197">
        <v>919</v>
      </c>
      <c r="O1162" s="197">
        <v>500000</v>
      </c>
      <c r="P1162" s="880">
        <v>2380</v>
      </c>
      <c r="Q1162" s="557">
        <v>3000000</v>
      </c>
      <c r="R1162" s="197"/>
      <c r="S1162" s="197"/>
      <c r="T1162" s="197"/>
      <c r="U1162" s="197"/>
      <c r="V1162" s="1571"/>
      <c r="W1162" s="1571"/>
      <c r="X1162" s="1566"/>
      <c r="Y1162" s="1566"/>
    </row>
    <row r="1163" spans="1:31" s="7" customFormat="1" ht="18" hidden="1" customHeight="1">
      <c r="A1163" s="1565" t="s">
        <v>887</v>
      </c>
      <c r="B1163" s="1565"/>
      <c r="C1163" s="74" t="e">
        <f t="shared" ref="C1163:X1163" si="178">SUM(C1105:C1150)</f>
        <v>#REF!</v>
      </c>
      <c r="D1163" s="74" t="e">
        <f t="shared" si="178"/>
        <v>#REF!</v>
      </c>
      <c r="E1163" s="74">
        <f t="shared" si="178"/>
        <v>9530514.8599999994</v>
      </c>
      <c r="F1163" s="74">
        <f t="shared" si="178"/>
        <v>5733545.6600000001</v>
      </c>
      <c r="G1163" s="74">
        <f t="shared" si="178"/>
        <v>1642128.12</v>
      </c>
      <c r="H1163" s="74">
        <f t="shared" si="178"/>
        <v>1509434.76</v>
      </c>
      <c r="I1163" s="74">
        <f t="shared" si="178"/>
        <v>0</v>
      </c>
      <c r="J1163" s="74">
        <f t="shared" si="178"/>
        <v>8</v>
      </c>
      <c r="K1163" s="74">
        <f t="shared" si="178"/>
        <v>22000000</v>
      </c>
      <c r="L1163" s="74">
        <f t="shared" si="178"/>
        <v>5412.9</v>
      </c>
      <c r="M1163" s="74">
        <f t="shared" si="178"/>
        <v>12721659</v>
      </c>
      <c r="N1163" s="74">
        <f t="shared" si="178"/>
        <v>13586.2</v>
      </c>
      <c r="O1163" s="74">
        <f t="shared" si="178"/>
        <v>7868511</v>
      </c>
      <c r="P1163" s="74">
        <f t="shared" si="178"/>
        <v>40419.5</v>
      </c>
      <c r="Q1163" s="74">
        <f t="shared" si="178"/>
        <v>79012053.640000001</v>
      </c>
      <c r="R1163" s="74">
        <f t="shared" si="178"/>
        <v>0</v>
      </c>
      <c r="S1163" s="74">
        <f t="shared" si="178"/>
        <v>0</v>
      </c>
      <c r="T1163" s="74">
        <f t="shared" si="178"/>
        <v>0</v>
      </c>
      <c r="U1163" s="74">
        <f t="shared" si="178"/>
        <v>0</v>
      </c>
      <c r="V1163" s="74">
        <f t="shared" si="178"/>
        <v>0</v>
      </c>
      <c r="W1163" s="74">
        <f t="shared" si="178"/>
        <v>0</v>
      </c>
      <c r="X1163" s="74">
        <f t="shared" si="178"/>
        <v>1000000</v>
      </c>
      <c r="Y1163" s="9"/>
      <c r="Z1163" s="8"/>
      <c r="AA1163" s="8"/>
      <c r="AB1163" s="8"/>
      <c r="AC1163" s="28"/>
      <c r="AE1163" s="28"/>
    </row>
    <row r="1164" spans="1:31" s="7" customFormat="1" ht="18" hidden="1" customHeight="1">
      <c r="A1164" s="1487" t="s">
        <v>635</v>
      </c>
      <c r="B1164" s="1487"/>
      <c r="C1164" s="1487"/>
      <c r="D1164" s="1487"/>
      <c r="E1164" s="1487"/>
      <c r="F1164" s="1487"/>
      <c r="G1164" s="1487"/>
      <c r="H1164" s="1487"/>
      <c r="I1164" s="1487"/>
      <c r="J1164" s="1487"/>
      <c r="K1164" s="1487"/>
      <c r="L1164" s="1487"/>
      <c r="M1164" s="1487"/>
      <c r="N1164" s="1487"/>
      <c r="O1164" s="1487"/>
      <c r="P1164" s="1487"/>
      <c r="Q1164" s="1487"/>
      <c r="R1164" s="1487"/>
      <c r="S1164" s="1487"/>
      <c r="T1164" s="1487"/>
      <c r="U1164" s="1487"/>
      <c r="V1164" s="1487"/>
      <c r="W1164" s="1487"/>
      <c r="X1164" s="1487"/>
      <c r="Y1164" s="9"/>
      <c r="Z1164" s="8"/>
      <c r="AA1164" s="5"/>
      <c r="AB1164" s="8"/>
      <c r="AC1164" s="28"/>
    </row>
    <row r="1165" spans="1:31" s="184" customFormat="1" ht="23.25" hidden="1" customHeight="1">
      <c r="A1165" s="315"/>
      <c r="B1165" s="962" t="s">
        <v>404</v>
      </c>
      <c r="C1165" s="315"/>
      <c r="D1165" s="315"/>
      <c r="E1165" s="884"/>
      <c r="F1165" s="885"/>
      <c r="G1165" s="885"/>
      <c r="H1165" s="885"/>
      <c r="I1165" s="885"/>
      <c r="J1165" s="885"/>
      <c r="K1165" s="885"/>
      <c r="L1165" s="885"/>
      <c r="M1165" s="885"/>
      <c r="N1165" s="885"/>
      <c r="O1165" s="885"/>
      <c r="P1165" s="885"/>
      <c r="Q1165" s="885"/>
      <c r="R1165" s="885"/>
      <c r="S1165" s="885"/>
      <c r="T1165" s="885"/>
      <c r="U1165" s="885"/>
      <c r="V1165" s="885"/>
      <c r="W1165" s="885"/>
      <c r="X1165" s="885"/>
    </row>
    <row r="1166" spans="1:31" s="184" customFormat="1" hidden="1">
      <c r="A1166" s="71">
        <f>A1162+1</f>
        <v>911</v>
      </c>
      <c r="B1166" s="963" t="s">
        <v>405</v>
      </c>
      <c r="C1166" s="601">
        <v>4073000</v>
      </c>
      <c r="D1166" s="188">
        <f>E1166+F1166+G1166+H1166+I1166</f>
        <v>373000</v>
      </c>
      <c r="E1166" s="90">
        <v>373000</v>
      </c>
      <c r="F1166" s="85"/>
      <c r="G1166" s="85"/>
      <c r="H1166" s="85"/>
      <c r="I1166" s="85"/>
      <c r="J1166" s="85"/>
      <c r="K1166" s="85"/>
      <c r="L1166" s="85"/>
      <c r="M1166" s="85"/>
      <c r="N1166" s="85"/>
      <c r="O1166" s="85"/>
      <c r="P1166" s="85"/>
      <c r="Q1166" s="85"/>
      <c r="R1166" s="85"/>
      <c r="S1166" s="85"/>
      <c r="T1166" s="744">
        <v>560</v>
      </c>
      <c r="U1166" s="744">
        <v>3700000</v>
      </c>
      <c r="V1166" s="744"/>
      <c r="W1166" s="744"/>
      <c r="X1166" s="85">
        <v>0</v>
      </c>
    </row>
    <row r="1167" spans="1:31" s="184" customFormat="1" hidden="1">
      <c r="A1167" s="71">
        <f>A1166+1</f>
        <v>912</v>
      </c>
      <c r="B1167" s="963" t="s">
        <v>406</v>
      </c>
      <c r="C1167" s="601">
        <v>3873000</v>
      </c>
      <c r="D1167" s="188">
        <f>E1167+F1167+G1167+H1167+I1167</f>
        <v>373000</v>
      </c>
      <c r="E1167" s="90">
        <v>373000</v>
      </c>
      <c r="F1167" s="85"/>
      <c r="G1167" s="85"/>
      <c r="H1167" s="85"/>
      <c r="I1167" s="85"/>
      <c r="J1167" s="85"/>
      <c r="K1167" s="85"/>
      <c r="L1167" s="85"/>
      <c r="M1167" s="85"/>
      <c r="N1167" s="85"/>
      <c r="O1167" s="85"/>
      <c r="P1167" s="85"/>
      <c r="Q1167" s="85"/>
      <c r="R1167" s="85"/>
      <c r="S1167" s="85"/>
      <c r="T1167" s="744">
        <v>526</v>
      </c>
      <c r="U1167" s="744">
        <v>3500000</v>
      </c>
      <c r="V1167" s="744"/>
      <c r="W1167" s="744"/>
      <c r="X1167" s="85">
        <v>0</v>
      </c>
    </row>
    <row r="1168" spans="1:31" s="184" customFormat="1" hidden="1">
      <c r="A1168" s="71">
        <f>A1167+1</f>
        <v>913</v>
      </c>
      <c r="B1168" s="963" t="s">
        <v>407</v>
      </c>
      <c r="C1168" s="601">
        <v>6000000</v>
      </c>
      <c r="D1168" s="188">
        <f>E1168+F1168+G1168+H1168+I1168</f>
        <v>0</v>
      </c>
      <c r="E1168" s="85"/>
      <c r="F1168" s="85"/>
      <c r="G1168" s="85"/>
      <c r="H1168" s="85"/>
      <c r="I1168" s="85"/>
      <c r="J1168" s="85"/>
      <c r="K1168" s="85"/>
      <c r="L1168" s="85">
        <v>464</v>
      </c>
      <c r="M1168" s="85">
        <v>2400000</v>
      </c>
      <c r="N1168" s="85"/>
      <c r="O1168" s="85"/>
      <c r="P1168" s="85"/>
      <c r="Q1168" s="85"/>
      <c r="R1168" s="85"/>
      <c r="S1168" s="85"/>
      <c r="T1168" s="744">
        <v>542</v>
      </c>
      <c r="U1168" s="744">
        <v>3600000</v>
      </c>
      <c r="V1168" s="744"/>
      <c r="W1168" s="744"/>
      <c r="X1168" s="85">
        <v>0</v>
      </c>
    </row>
    <row r="1169" spans="1:29" s="184" customFormat="1" hidden="1">
      <c r="A1169" s="71">
        <f>A1168+1</f>
        <v>914</v>
      </c>
      <c r="B1169" s="961" t="s">
        <v>408</v>
      </c>
      <c r="C1169" s="601">
        <f>D1169+M1169+O1169+Q1169+S1169+U1169+V1169+W1169+X1169</f>
        <v>3893000</v>
      </c>
      <c r="D1169" s="178">
        <v>373000</v>
      </c>
      <c r="E1169" s="90">
        <v>373000</v>
      </c>
      <c r="F1169" s="85"/>
      <c r="G1169" s="85"/>
      <c r="H1169" s="85"/>
      <c r="I1169" s="85"/>
      <c r="J1169" s="85"/>
      <c r="K1169" s="85"/>
      <c r="L1169" s="85"/>
      <c r="M1169" s="85"/>
      <c r="N1169" s="85"/>
      <c r="O1169" s="85"/>
      <c r="P1169" s="85"/>
      <c r="Q1169" s="85"/>
      <c r="R1169" s="85"/>
      <c r="S1169" s="85"/>
      <c r="T1169" s="744">
        <v>532</v>
      </c>
      <c r="U1169" s="744">
        <v>3520000</v>
      </c>
      <c r="V1169" s="744"/>
      <c r="W1169" s="744"/>
      <c r="X1169" s="85">
        <v>0</v>
      </c>
    </row>
    <row r="1170" spans="1:29" s="184" customFormat="1" hidden="1">
      <c r="A1170" s="71">
        <f>A1169+1</f>
        <v>915</v>
      </c>
      <c r="B1170" s="961" t="s">
        <v>409</v>
      </c>
      <c r="C1170" s="601">
        <v>4800000</v>
      </c>
      <c r="D1170" s="188">
        <v>0</v>
      </c>
      <c r="E1170" s="85"/>
      <c r="F1170" s="85"/>
      <c r="G1170" s="85"/>
      <c r="H1170" s="85"/>
      <c r="I1170" s="85"/>
      <c r="J1170" s="85"/>
      <c r="K1170" s="85"/>
      <c r="L1170" s="85">
        <v>593</v>
      </c>
      <c r="M1170" s="85">
        <v>3350000</v>
      </c>
      <c r="N1170" s="85"/>
      <c r="O1170" s="85"/>
      <c r="P1170" s="85">
        <v>529</v>
      </c>
      <c r="Q1170" s="85">
        <v>1450000</v>
      </c>
      <c r="R1170" s="85"/>
      <c r="S1170" s="85"/>
      <c r="T1170" s="744"/>
      <c r="U1170" s="744"/>
      <c r="V1170" s="744"/>
      <c r="W1170" s="744"/>
      <c r="X1170" s="85"/>
    </row>
    <row r="1171" spans="1:29" s="599" customFormat="1" ht="31.5" hidden="1" customHeight="1">
      <c r="A1171" s="1574" t="s">
        <v>518</v>
      </c>
      <c r="B1171" s="1574"/>
      <c r="C1171" s="598">
        <f t="shared" ref="C1171:X1171" si="179">SUM(C1166:C1170)</f>
        <v>22639000</v>
      </c>
      <c r="D1171" s="598">
        <f t="shared" si="179"/>
        <v>1119000</v>
      </c>
      <c r="E1171" s="886">
        <f>SUM(E1166:E1170)</f>
        <v>1119000</v>
      </c>
      <c r="F1171" s="886">
        <f t="shared" si="179"/>
        <v>0</v>
      </c>
      <c r="G1171" s="886">
        <f t="shared" si="179"/>
        <v>0</v>
      </c>
      <c r="H1171" s="886">
        <f t="shared" si="179"/>
        <v>0</v>
      </c>
      <c r="I1171" s="886">
        <f t="shared" si="179"/>
        <v>0</v>
      </c>
      <c r="J1171" s="886">
        <f t="shared" si="179"/>
        <v>0</v>
      </c>
      <c r="K1171" s="886">
        <f t="shared" si="179"/>
        <v>0</v>
      </c>
      <c r="L1171" s="886">
        <f t="shared" si="179"/>
        <v>1057</v>
      </c>
      <c r="M1171" s="886">
        <f t="shared" si="179"/>
        <v>5750000</v>
      </c>
      <c r="N1171" s="886">
        <f t="shared" si="179"/>
        <v>0</v>
      </c>
      <c r="O1171" s="886">
        <f t="shared" si="179"/>
        <v>0</v>
      </c>
      <c r="P1171" s="886">
        <f t="shared" si="179"/>
        <v>529</v>
      </c>
      <c r="Q1171" s="886">
        <f t="shared" si="179"/>
        <v>1450000</v>
      </c>
      <c r="R1171" s="886">
        <f t="shared" si="179"/>
        <v>0</v>
      </c>
      <c r="S1171" s="886">
        <f t="shared" si="179"/>
        <v>0</v>
      </c>
      <c r="T1171" s="886">
        <f t="shared" si="179"/>
        <v>2160</v>
      </c>
      <c r="U1171" s="886">
        <f t="shared" si="179"/>
        <v>14320000</v>
      </c>
      <c r="V1171" s="886">
        <f t="shared" si="179"/>
        <v>0</v>
      </c>
      <c r="W1171" s="886">
        <f t="shared" si="179"/>
        <v>0</v>
      </c>
      <c r="X1171" s="886">
        <f t="shared" si="179"/>
        <v>0</v>
      </c>
    </row>
    <row r="1172" spans="1:29" s="184" customFormat="1" hidden="1">
      <c r="A1172" s="315" t="s">
        <v>410</v>
      </c>
      <c r="B1172" s="962"/>
      <c r="C1172" s="315"/>
      <c r="D1172" s="315"/>
      <c r="E1172" s="884"/>
      <c r="F1172" s="885"/>
      <c r="G1172" s="885"/>
      <c r="H1172" s="885"/>
      <c r="I1172" s="885"/>
      <c r="J1172" s="885"/>
      <c r="K1172" s="885"/>
      <c r="L1172" s="885"/>
      <c r="M1172" s="885"/>
      <c r="N1172" s="885"/>
      <c r="O1172" s="885"/>
      <c r="P1172" s="885"/>
      <c r="Q1172" s="885"/>
      <c r="R1172" s="885"/>
      <c r="S1172" s="885"/>
      <c r="T1172" s="885"/>
      <c r="U1172" s="885"/>
      <c r="V1172" s="885"/>
      <c r="W1172" s="885"/>
      <c r="X1172" s="885"/>
      <c r="Y1172" s="603"/>
      <c r="Z1172" s="604"/>
      <c r="AA1172" s="604"/>
      <c r="AB1172" s="604"/>
      <c r="AC1172" s="604"/>
    </row>
    <row r="1173" spans="1:29" s="184" customFormat="1" ht="20.25" hidden="1" customHeight="1">
      <c r="A1173" s="71">
        <f>A1170+1</f>
        <v>916</v>
      </c>
      <c r="B1173" s="912" t="s">
        <v>411</v>
      </c>
      <c r="C1173" s="601">
        <v>2850000</v>
      </c>
      <c r="D1173" s="188">
        <f>E1173+F1173+G1173+H1173+I1173</f>
        <v>0</v>
      </c>
      <c r="E1173" s="85">
        <v>0</v>
      </c>
      <c r="F1173" s="85">
        <v>0</v>
      </c>
      <c r="G1173" s="85">
        <v>0</v>
      </c>
      <c r="H1173" s="85">
        <v>0</v>
      </c>
      <c r="I1173" s="85">
        <v>0</v>
      </c>
      <c r="J1173" s="85">
        <v>0</v>
      </c>
      <c r="K1173" s="85">
        <v>0</v>
      </c>
      <c r="L1173" s="85">
        <v>892.8</v>
      </c>
      <c r="M1173" s="85">
        <v>2850000</v>
      </c>
      <c r="N1173" s="85">
        <v>0</v>
      </c>
      <c r="O1173" s="85">
        <v>0</v>
      </c>
      <c r="P1173" s="85">
        <v>0</v>
      </c>
      <c r="Q1173" s="85">
        <v>0</v>
      </c>
      <c r="R1173" s="85">
        <v>0</v>
      </c>
      <c r="S1173" s="85">
        <v>0</v>
      </c>
      <c r="T1173" s="744">
        <v>0</v>
      </c>
      <c r="U1173" s="744">
        <v>0</v>
      </c>
      <c r="V1173" s="744">
        <v>0</v>
      </c>
      <c r="W1173" s="744">
        <v>0</v>
      </c>
      <c r="X1173" s="85">
        <v>0</v>
      </c>
    </row>
    <row r="1174" spans="1:29" s="606" customFormat="1" ht="24" hidden="1" customHeight="1">
      <c r="A1174" s="1577" t="s">
        <v>518</v>
      </c>
      <c r="B1174" s="1577"/>
      <c r="C1174" s="605">
        <f t="shared" ref="C1174:X1174" si="180">SUM(C1173:C1173)</f>
        <v>2850000</v>
      </c>
      <c r="D1174" s="605">
        <f t="shared" si="180"/>
        <v>0</v>
      </c>
      <c r="E1174" s="887">
        <f t="shared" si="180"/>
        <v>0</v>
      </c>
      <c r="F1174" s="887">
        <f t="shared" si="180"/>
        <v>0</v>
      </c>
      <c r="G1174" s="887">
        <f t="shared" si="180"/>
        <v>0</v>
      </c>
      <c r="H1174" s="887">
        <f t="shared" si="180"/>
        <v>0</v>
      </c>
      <c r="I1174" s="887">
        <f t="shared" si="180"/>
        <v>0</v>
      </c>
      <c r="J1174" s="887">
        <f t="shared" si="180"/>
        <v>0</v>
      </c>
      <c r="K1174" s="887">
        <f t="shared" si="180"/>
        <v>0</v>
      </c>
      <c r="L1174" s="887">
        <f t="shared" si="180"/>
        <v>892.8</v>
      </c>
      <c r="M1174" s="887">
        <f t="shared" si="180"/>
        <v>2850000</v>
      </c>
      <c r="N1174" s="887">
        <f t="shared" si="180"/>
        <v>0</v>
      </c>
      <c r="O1174" s="887">
        <f t="shared" si="180"/>
        <v>0</v>
      </c>
      <c r="P1174" s="887">
        <f t="shared" si="180"/>
        <v>0</v>
      </c>
      <c r="Q1174" s="887">
        <f t="shared" si="180"/>
        <v>0</v>
      </c>
      <c r="R1174" s="887">
        <f t="shared" si="180"/>
        <v>0</v>
      </c>
      <c r="S1174" s="887">
        <f t="shared" si="180"/>
        <v>0</v>
      </c>
      <c r="T1174" s="887">
        <f t="shared" si="180"/>
        <v>0</v>
      </c>
      <c r="U1174" s="887">
        <f t="shared" si="180"/>
        <v>0</v>
      </c>
      <c r="V1174" s="887">
        <f t="shared" si="180"/>
        <v>0</v>
      </c>
      <c r="W1174" s="887">
        <f t="shared" si="180"/>
        <v>0</v>
      </c>
      <c r="X1174" s="887">
        <f t="shared" si="180"/>
        <v>0</v>
      </c>
    </row>
    <row r="1175" spans="1:29" s="184" customFormat="1" hidden="1">
      <c r="A1175" s="640" t="s">
        <v>636</v>
      </c>
      <c r="B1175" s="715"/>
      <c r="C1175" s="315"/>
      <c r="D1175" s="315"/>
      <c r="E1175" s="884"/>
      <c r="F1175" s="885"/>
      <c r="G1175" s="885"/>
      <c r="H1175" s="885"/>
      <c r="I1175" s="885"/>
      <c r="J1175" s="885"/>
      <c r="K1175" s="885"/>
      <c r="L1175" s="885"/>
      <c r="M1175" s="885"/>
      <c r="N1175" s="885"/>
      <c r="O1175" s="885"/>
      <c r="P1175" s="885"/>
      <c r="Q1175" s="885"/>
      <c r="R1175" s="885"/>
      <c r="S1175" s="885"/>
      <c r="T1175" s="885"/>
      <c r="U1175" s="885"/>
      <c r="V1175" s="885"/>
      <c r="W1175" s="885"/>
      <c r="X1175" s="885"/>
    </row>
    <row r="1176" spans="1:29" s="184" customFormat="1" hidden="1">
      <c r="A1176" s="71">
        <f>A1173+1</f>
        <v>917</v>
      </c>
      <c r="B1176" s="963" t="s">
        <v>430</v>
      </c>
      <c r="C1176" s="181"/>
      <c r="D1176" s="35"/>
      <c r="E1176" s="85" t="s">
        <v>412</v>
      </c>
      <c r="F1176" s="85"/>
      <c r="G1176" s="85"/>
      <c r="H1176" s="85"/>
      <c r="I1176" s="85"/>
      <c r="J1176" s="85"/>
      <c r="K1176" s="85"/>
      <c r="L1176" s="85"/>
      <c r="M1176" s="85"/>
      <c r="N1176" s="85"/>
      <c r="O1176" s="85"/>
      <c r="P1176" s="85">
        <v>924</v>
      </c>
      <c r="Q1176" s="85"/>
      <c r="R1176" s="85"/>
      <c r="S1176" s="85"/>
      <c r="T1176" s="888"/>
      <c r="U1176" s="888"/>
      <c r="V1176" s="888"/>
      <c r="W1176" s="888"/>
      <c r="X1176" s="85"/>
    </row>
    <row r="1177" spans="1:29" s="7" customFormat="1" ht="19.5" hidden="1" customHeight="1">
      <c r="A1177" s="71">
        <f>A1176+1</f>
        <v>918</v>
      </c>
      <c r="B1177" s="715" t="s">
        <v>877</v>
      </c>
      <c r="C1177" s="52">
        <f>D1177+K1177+M1177+O1177+Q1177+S1177+U1177+V1177+W1177+X1177</f>
        <v>10889487.220000001</v>
      </c>
      <c r="D1177" s="52">
        <f>SUM(E1177:I1177)</f>
        <v>0</v>
      </c>
      <c r="E1177" s="52"/>
      <c r="F1177" s="51"/>
      <c r="G1177" s="51"/>
      <c r="H1177" s="51"/>
      <c r="I1177" s="51"/>
      <c r="J1177" s="52"/>
      <c r="K1177" s="52"/>
      <c r="L1177" s="52"/>
      <c r="M1177" s="51"/>
      <c r="N1177" s="52"/>
      <c r="O1177" s="52"/>
      <c r="P1177" s="52"/>
      <c r="Q1177" s="52">
        <v>10889487.220000001</v>
      </c>
      <c r="R1177" s="52"/>
      <c r="S1177" s="52"/>
      <c r="T1177" s="52"/>
      <c r="U1177" s="52"/>
      <c r="V1177" s="52"/>
      <c r="W1177" s="51"/>
      <c r="X1177" s="51"/>
      <c r="Y1177" s="25"/>
      <c r="Z1177" s="8"/>
      <c r="AA1177" s="8"/>
      <c r="AB1177" s="8"/>
      <c r="AC1177" s="28"/>
    </row>
    <row r="1178" spans="1:29" s="7" customFormat="1" ht="19.5" hidden="1" customHeight="1">
      <c r="A1178" s="56">
        <f>A1177+1</f>
        <v>919</v>
      </c>
      <c r="B1178" s="715" t="s">
        <v>878</v>
      </c>
      <c r="C1178" s="52">
        <f>D1178+K1178+M1178+O1178+Q1178+S1178+U1178+V1178+W1178+X1178</f>
        <v>3955022.52</v>
      </c>
      <c r="D1178" s="52">
        <f>SUM(E1178:I1178)</f>
        <v>0</v>
      </c>
      <c r="E1178" s="52"/>
      <c r="F1178" s="51"/>
      <c r="G1178" s="51"/>
      <c r="H1178" s="51"/>
      <c r="I1178" s="51"/>
      <c r="J1178" s="52"/>
      <c r="K1178" s="52"/>
      <c r="L1178" s="52"/>
      <c r="M1178" s="51"/>
      <c r="N1178" s="52"/>
      <c r="O1178" s="52"/>
      <c r="P1178" s="52"/>
      <c r="Q1178" s="52">
        <v>3955022.52</v>
      </c>
      <c r="R1178" s="52"/>
      <c r="S1178" s="52"/>
      <c r="T1178" s="52"/>
      <c r="U1178" s="52"/>
      <c r="V1178" s="52"/>
      <c r="W1178" s="51"/>
      <c r="X1178" s="51"/>
      <c r="Y1178" s="25"/>
      <c r="Z1178" s="8"/>
      <c r="AA1178" s="8"/>
      <c r="AB1178" s="8"/>
      <c r="AC1178" s="28"/>
    </row>
    <row r="1179" spans="1:29" s="184" customFormat="1" hidden="1">
      <c r="A1179" s="56">
        <f t="shared" ref="A1179:A1242" si="181">A1178+1</f>
        <v>920</v>
      </c>
      <c r="B1179" s="963" t="s">
        <v>431</v>
      </c>
      <c r="C1179" s="181"/>
      <c r="D1179" s="35"/>
      <c r="E1179" s="85" t="s">
        <v>413</v>
      </c>
      <c r="F1179" s="85"/>
      <c r="G1179" s="85"/>
      <c r="H1179" s="85"/>
      <c r="I1179" s="85"/>
      <c r="J1179" s="85"/>
      <c r="K1179" s="85"/>
      <c r="L1179" s="85"/>
      <c r="M1179" s="85"/>
      <c r="N1179" s="85"/>
      <c r="O1179" s="85"/>
      <c r="P1179" s="85"/>
      <c r="Q1179" s="85"/>
      <c r="R1179" s="85"/>
      <c r="S1179" s="85"/>
      <c r="T1179" s="888"/>
      <c r="U1179" s="888"/>
      <c r="V1179" s="888"/>
      <c r="W1179" s="888"/>
      <c r="X1179" s="85"/>
    </row>
    <row r="1180" spans="1:29" s="184" customFormat="1" hidden="1">
      <c r="A1180" s="56">
        <f t="shared" si="181"/>
        <v>921</v>
      </c>
      <c r="B1180" s="963" t="s">
        <v>432</v>
      </c>
      <c r="C1180" s="181"/>
      <c r="D1180" s="35"/>
      <c r="E1180" s="85" t="s">
        <v>413</v>
      </c>
      <c r="F1180" s="85"/>
      <c r="G1180" s="85"/>
      <c r="H1180" s="85"/>
      <c r="I1180" s="85"/>
      <c r="J1180" s="85"/>
      <c r="K1180" s="85"/>
      <c r="L1180" s="85"/>
      <c r="M1180" s="85"/>
      <c r="N1180" s="85"/>
      <c r="O1180" s="85"/>
      <c r="P1180" s="85"/>
      <c r="Q1180" s="85"/>
      <c r="R1180" s="85"/>
      <c r="S1180" s="85"/>
      <c r="T1180" s="888"/>
      <c r="U1180" s="888"/>
      <c r="V1180" s="888"/>
      <c r="W1180" s="888"/>
      <c r="X1180" s="85"/>
    </row>
    <row r="1181" spans="1:29" s="184" customFormat="1" hidden="1">
      <c r="A1181" s="56">
        <f t="shared" si="181"/>
        <v>922</v>
      </c>
      <c r="B1181" s="961" t="s">
        <v>433</v>
      </c>
      <c r="C1181" s="181"/>
      <c r="D1181" s="35"/>
      <c r="E1181" s="85" t="s">
        <v>413</v>
      </c>
      <c r="F1181" s="85"/>
      <c r="G1181" s="85"/>
      <c r="H1181" s="85"/>
      <c r="I1181" s="85"/>
      <c r="J1181" s="85"/>
      <c r="K1181" s="85"/>
      <c r="L1181" s="85"/>
      <c r="M1181" s="85"/>
      <c r="N1181" s="85"/>
      <c r="O1181" s="85"/>
      <c r="P1181" s="85"/>
      <c r="Q1181" s="85"/>
      <c r="R1181" s="85"/>
      <c r="S1181" s="85"/>
      <c r="T1181" s="888"/>
      <c r="U1181" s="888"/>
      <c r="V1181" s="888"/>
      <c r="W1181" s="888"/>
      <c r="X1181" s="85"/>
    </row>
    <row r="1182" spans="1:29" s="184" customFormat="1" hidden="1">
      <c r="A1182" s="56">
        <f t="shared" si="181"/>
        <v>923</v>
      </c>
      <c r="B1182" s="961" t="s">
        <v>434</v>
      </c>
      <c r="C1182" s="181"/>
      <c r="D1182" s="35"/>
      <c r="E1182" s="85"/>
      <c r="F1182" s="85"/>
      <c r="G1182" s="85"/>
      <c r="H1182" s="85"/>
      <c r="I1182" s="85"/>
      <c r="J1182" s="85"/>
      <c r="K1182" s="85"/>
      <c r="L1182" s="85"/>
      <c r="M1182" s="85"/>
      <c r="N1182" s="85">
        <v>989</v>
      </c>
      <c r="O1182" s="85"/>
      <c r="P1182" s="85">
        <v>2149</v>
      </c>
      <c r="Q1182" s="85"/>
      <c r="R1182" s="85"/>
      <c r="S1182" s="85"/>
      <c r="T1182" s="888"/>
      <c r="U1182" s="888"/>
      <c r="V1182" s="888"/>
      <c r="W1182" s="888"/>
      <c r="X1182" s="85"/>
    </row>
    <row r="1183" spans="1:29" s="184" customFormat="1" hidden="1">
      <c r="A1183" s="56">
        <f t="shared" si="181"/>
        <v>924</v>
      </c>
      <c r="B1183" s="963" t="s">
        <v>435</v>
      </c>
      <c r="C1183" s="181"/>
      <c r="D1183" s="35"/>
      <c r="E1183" s="85"/>
      <c r="F1183" s="85"/>
      <c r="G1183" s="85"/>
      <c r="H1183" s="85"/>
      <c r="I1183" s="85"/>
      <c r="J1183" s="85"/>
      <c r="K1183" s="85"/>
      <c r="L1183" s="85"/>
      <c r="M1183" s="85"/>
      <c r="N1183" s="85">
        <v>2681</v>
      </c>
      <c r="O1183" s="85"/>
      <c r="P1183" s="85">
        <v>917</v>
      </c>
      <c r="Q1183" s="85"/>
      <c r="R1183" s="85"/>
      <c r="S1183" s="85"/>
      <c r="T1183" s="888"/>
      <c r="U1183" s="888"/>
      <c r="V1183" s="888"/>
      <c r="W1183" s="888"/>
      <c r="X1183" s="85"/>
    </row>
    <row r="1184" spans="1:29" s="184" customFormat="1" hidden="1">
      <c r="A1184" s="56">
        <f t="shared" si="181"/>
        <v>925</v>
      </c>
      <c r="B1184" s="963" t="s">
        <v>436</v>
      </c>
      <c r="C1184" s="181"/>
      <c r="D1184" s="35"/>
      <c r="E1184" s="85"/>
      <c r="F1184" s="85"/>
      <c r="G1184" s="85"/>
      <c r="H1184" s="85"/>
      <c r="I1184" s="85"/>
      <c r="J1184" s="85"/>
      <c r="K1184" s="85"/>
      <c r="L1184" s="85"/>
      <c r="M1184" s="85"/>
      <c r="N1184" s="85">
        <v>2673</v>
      </c>
      <c r="O1184" s="85"/>
      <c r="P1184" s="85">
        <v>907</v>
      </c>
      <c r="Q1184" s="85"/>
      <c r="R1184" s="85"/>
      <c r="S1184" s="85"/>
      <c r="T1184" s="888"/>
      <c r="U1184" s="888"/>
      <c r="V1184" s="888"/>
      <c r="W1184" s="888"/>
      <c r="X1184" s="85"/>
    </row>
    <row r="1185" spans="1:24" s="184" customFormat="1" hidden="1">
      <c r="A1185" s="56">
        <f t="shared" si="181"/>
        <v>926</v>
      </c>
      <c r="B1185" s="963" t="s">
        <v>437</v>
      </c>
      <c r="C1185" s="181"/>
      <c r="D1185" s="35"/>
      <c r="E1185" s="85" t="s">
        <v>412</v>
      </c>
      <c r="F1185" s="85"/>
      <c r="G1185" s="85"/>
      <c r="H1185" s="85"/>
      <c r="I1185" s="85"/>
      <c r="J1185" s="85"/>
      <c r="K1185" s="85"/>
      <c r="L1185" s="85"/>
      <c r="M1185" s="85"/>
      <c r="N1185" s="85"/>
      <c r="O1185" s="85"/>
      <c r="P1185" s="85"/>
      <c r="Q1185" s="85"/>
      <c r="R1185" s="85"/>
      <c r="S1185" s="85"/>
      <c r="T1185" s="888"/>
      <c r="U1185" s="888"/>
      <c r="V1185" s="888"/>
      <c r="W1185" s="888"/>
      <c r="X1185" s="85"/>
    </row>
    <row r="1186" spans="1:24" s="184" customFormat="1" hidden="1">
      <c r="A1186" s="56">
        <f t="shared" si="181"/>
        <v>927</v>
      </c>
      <c r="B1186" s="963" t="s">
        <v>438</v>
      </c>
      <c r="C1186" s="181"/>
      <c r="D1186" s="35"/>
      <c r="E1186" s="85" t="s">
        <v>413</v>
      </c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P1186" s="85"/>
      <c r="Q1186" s="85"/>
      <c r="R1186" s="85"/>
      <c r="S1186" s="85"/>
      <c r="T1186" s="888"/>
      <c r="U1186" s="888"/>
      <c r="V1186" s="888"/>
      <c r="W1186" s="888"/>
      <c r="X1186" s="85"/>
    </row>
    <row r="1187" spans="1:24" s="184" customFormat="1" hidden="1">
      <c r="A1187" s="56">
        <f t="shared" si="181"/>
        <v>928</v>
      </c>
      <c r="B1187" s="963" t="s">
        <v>439</v>
      </c>
      <c r="C1187" s="181"/>
      <c r="D1187" s="35"/>
      <c r="E1187" s="85" t="s">
        <v>413</v>
      </c>
      <c r="F1187" s="85"/>
      <c r="G1187" s="85"/>
      <c r="H1187" s="85"/>
      <c r="I1187" s="85"/>
      <c r="J1187" s="85"/>
      <c r="K1187" s="85"/>
      <c r="L1187" s="85"/>
      <c r="M1187" s="85"/>
      <c r="N1187" s="85"/>
      <c r="O1187" s="85"/>
      <c r="P1187" s="85"/>
      <c r="Q1187" s="85"/>
      <c r="R1187" s="85"/>
      <c r="S1187" s="85"/>
      <c r="T1187" s="888"/>
      <c r="U1187" s="888"/>
      <c r="V1187" s="888"/>
      <c r="W1187" s="888"/>
      <c r="X1187" s="85"/>
    </row>
    <row r="1188" spans="1:24" s="184" customFormat="1" hidden="1">
      <c r="A1188" s="56">
        <f t="shared" si="181"/>
        <v>929</v>
      </c>
      <c r="B1188" s="963" t="s">
        <v>440</v>
      </c>
      <c r="C1188" s="181"/>
      <c r="D1188" s="35"/>
      <c r="E1188" s="85"/>
      <c r="F1188" s="85"/>
      <c r="G1188" s="85"/>
      <c r="H1188" s="85"/>
      <c r="I1188" s="85"/>
      <c r="J1188" s="85"/>
      <c r="K1188" s="85"/>
      <c r="L1188" s="85"/>
      <c r="M1188" s="85"/>
      <c r="N1188" s="85">
        <v>3298</v>
      </c>
      <c r="O1188" s="85"/>
      <c r="P1188" s="85">
        <v>990</v>
      </c>
      <c r="Q1188" s="85"/>
      <c r="R1188" s="85"/>
      <c r="S1188" s="85"/>
      <c r="T1188" s="888"/>
      <c r="U1188" s="888"/>
      <c r="V1188" s="888"/>
      <c r="W1188" s="888"/>
      <c r="X1188" s="85"/>
    </row>
    <row r="1189" spans="1:24" s="184" customFormat="1" hidden="1">
      <c r="A1189" s="56">
        <f t="shared" si="181"/>
        <v>930</v>
      </c>
      <c r="B1189" s="963" t="s">
        <v>441</v>
      </c>
      <c r="C1189" s="181"/>
      <c r="D1189" s="35"/>
      <c r="E1189" s="85"/>
      <c r="F1189" s="85"/>
      <c r="G1189" s="85"/>
      <c r="H1189" s="85"/>
      <c r="I1189" s="85"/>
      <c r="J1189" s="85"/>
      <c r="K1189" s="85"/>
      <c r="L1189" s="85"/>
      <c r="M1189" s="85"/>
      <c r="N1189" s="85">
        <v>3273</v>
      </c>
      <c r="O1189" s="85"/>
      <c r="P1189" s="85">
        <v>1000</v>
      </c>
      <c r="Q1189" s="85"/>
      <c r="R1189" s="85"/>
      <c r="S1189" s="85"/>
      <c r="T1189" s="888"/>
      <c r="U1189" s="888"/>
      <c r="V1189" s="888"/>
      <c r="W1189" s="888"/>
      <c r="X1189" s="85"/>
    </row>
    <row r="1190" spans="1:24" s="184" customFormat="1" hidden="1">
      <c r="A1190" s="56">
        <f t="shared" si="181"/>
        <v>931</v>
      </c>
      <c r="B1190" s="963" t="s">
        <v>442</v>
      </c>
      <c r="C1190" s="181"/>
      <c r="D1190" s="35"/>
      <c r="E1190" s="85"/>
      <c r="F1190" s="85"/>
      <c r="G1190" s="85"/>
      <c r="H1190" s="85"/>
      <c r="I1190" s="85"/>
      <c r="J1190" s="85"/>
      <c r="K1190" s="85"/>
      <c r="L1190" s="85"/>
      <c r="M1190" s="85"/>
      <c r="N1190" s="85">
        <v>3180</v>
      </c>
      <c r="O1190" s="85"/>
      <c r="P1190" s="85">
        <v>1069</v>
      </c>
      <c r="Q1190" s="85"/>
      <c r="R1190" s="85"/>
      <c r="S1190" s="85"/>
      <c r="T1190" s="888"/>
      <c r="U1190" s="888"/>
      <c r="V1190" s="888"/>
      <c r="W1190" s="888"/>
      <c r="X1190" s="85"/>
    </row>
    <row r="1191" spans="1:24" s="184" customFormat="1" hidden="1">
      <c r="A1191" s="56">
        <f t="shared" si="181"/>
        <v>932</v>
      </c>
      <c r="B1191" s="963" t="s">
        <v>443</v>
      </c>
      <c r="C1191" s="181"/>
      <c r="D1191" s="35"/>
      <c r="E1191" s="85"/>
      <c r="F1191" s="85"/>
      <c r="G1191" s="85"/>
      <c r="H1191" s="85"/>
      <c r="I1191" s="85"/>
      <c r="J1191" s="85"/>
      <c r="K1191" s="85"/>
      <c r="L1191" s="85"/>
      <c r="M1191" s="85"/>
      <c r="N1191" s="85">
        <v>3951</v>
      </c>
      <c r="O1191" s="85"/>
      <c r="P1191" s="85">
        <v>1422</v>
      </c>
      <c r="Q1191" s="85"/>
      <c r="R1191" s="85"/>
      <c r="S1191" s="85"/>
      <c r="T1191" s="888"/>
      <c r="U1191" s="888"/>
      <c r="V1191" s="888"/>
      <c r="W1191" s="888"/>
      <c r="X1191" s="85"/>
    </row>
    <row r="1192" spans="1:24" s="184" customFormat="1" hidden="1">
      <c r="A1192" s="56">
        <f t="shared" si="181"/>
        <v>933</v>
      </c>
      <c r="B1192" s="963" t="s">
        <v>444</v>
      </c>
      <c r="C1192" s="181"/>
      <c r="D1192" s="35"/>
      <c r="E1192" s="85"/>
      <c r="F1192" s="85"/>
      <c r="G1192" s="85"/>
      <c r="H1192" s="85"/>
      <c r="I1192" s="85"/>
      <c r="J1192" s="85"/>
      <c r="K1192" s="85"/>
      <c r="L1192" s="85"/>
      <c r="M1192" s="85"/>
      <c r="N1192" s="85">
        <v>3222</v>
      </c>
      <c r="O1192" s="85"/>
      <c r="P1192" s="85">
        <v>1069</v>
      </c>
      <c r="Q1192" s="85"/>
      <c r="R1192" s="85"/>
      <c r="S1192" s="85"/>
      <c r="T1192" s="888"/>
      <c r="U1192" s="888"/>
      <c r="V1192" s="888"/>
      <c r="W1192" s="888"/>
      <c r="X1192" s="85"/>
    </row>
    <row r="1193" spans="1:24" s="184" customFormat="1" hidden="1">
      <c r="A1193" s="56">
        <f t="shared" si="181"/>
        <v>934</v>
      </c>
      <c r="B1193" s="963" t="s">
        <v>445</v>
      </c>
      <c r="C1193" s="181"/>
      <c r="D1193" s="35"/>
      <c r="E1193" s="85"/>
      <c r="F1193" s="85"/>
      <c r="G1193" s="85"/>
      <c r="H1193" s="85"/>
      <c r="I1193" s="85"/>
      <c r="J1193" s="85"/>
      <c r="K1193" s="85"/>
      <c r="L1193" s="85"/>
      <c r="M1193" s="85"/>
      <c r="N1193" s="85">
        <v>4301</v>
      </c>
      <c r="O1193" s="85"/>
      <c r="P1193" s="85">
        <v>1239</v>
      </c>
      <c r="Q1193" s="85"/>
      <c r="R1193" s="85"/>
      <c r="S1193" s="85"/>
      <c r="T1193" s="888"/>
      <c r="U1193" s="888"/>
      <c r="V1193" s="888"/>
      <c r="W1193" s="888"/>
      <c r="X1193" s="85"/>
    </row>
    <row r="1194" spans="1:24" s="184" customFormat="1" hidden="1">
      <c r="A1194" s="56">
        <f t="shared" si="181"/>
        <v>935</v>
      </c>
      <c r="B1194" s="963" t="s">
        <v>446</v>
      </c>
      <c r="C1194" s="181"/>
      <c r="D1194" s="35"/>
      <c r="E1194" s="85"/>
      <c r="F1194" s="85"/>
      <c r="G1194" s="85"/>
      <c r="H1194" s="85"/>
      <c r="I1194" s="85"/>
      <c r="J1194" s="85"/>
      <c r="K1194" s="85"/>
      <c r="L1194" s="85"/>
      <c r="M1194" s="85"/>
      <c r="N1194" s="85">
        <v>4165</v>
      </c>
      <c r="O1194" s="85"/>
      <c r="P1194" s="85">
        <v>942</v>
      </c>
      <c r="Q1194" s="85"/>
      <c r="R1194" s="85"/>
      <c r="S1194" s="85"/>
      <c r="T1194" s="888"/>
      <c r="U1194" s="888"/>
      <c r="V1194" s="888"/>
      <c r="W1194" s="888"/>
      <c r="X1194" s="85"/>
    </row>
    <row r="1195" spans="1:24" s="184" customFormat="1" hidden="1">
      <c r="A1195" s="56">
        <f t="shared" si="181"/>
        <v>936</v>
      </c>
      <c r="B1195" s="963" t="s">
        <v>447</v>
      </c>
      <c r="C1195" s="181"/>
      <c r="D1195" s="35"/>
      <c r="E1195" s="85"/>
      <c r="F1195" s="85"/>
      <c r="G1195" s="85"/>
      <c r="H1195" s="85"/>
      <c r="I1195" s="85"/>
      <c r="J1195" s="85"/>
      <c r="K1195" s="85"/>
      <c r="L1195" s="85"/>
      <c r="M1195" s="85"/>
      <c r="N1195" s="85">
        <v>4165</v>
      </c>
      <c r="O1195" s="85"/>
      <c r="P1195" s="85">
        <v>938</v>
      </c>
      <c r="Q1195" s="85"/>
      <c r="R1195" s="85"/>
      <c r="S1195" s="85"/>
      <c r="T1195" s="888"/>
      <c r="U1195" s="888"/>
      <c r="V1195" s="888"/>
      <c r="W1195" s="888"/>
      <c r="X1195" s="85"/>
    </row>
    <row r="1196" spans="1:24" s="184" customFormat="1" hidden="1">
      <c r="A1196" s="56">
        <f t="shared" si="181"/>
        <v>937</v>
      </c>
      <c r="B1196" s="963" t="s">
        <v>448</v>
      </c>
      <c r="C1196" s="181"/>
      <c r="D1196" s="35"/>
      <c r="E1196" s="85"/>
      <c r="F1196" s="85"/>
      <c r="G1196" s="85"/>
      <c r="H1196" s="85"/>
      <c r="I1196" s="85"/>
      <c r="J1196" s="85"/>
      <c r="K1196" s="85"/>
      <c r="L1196" s="85"/>
      <c r="M1196" s="85"/>
      <c r="N1196" s="85">
        <v>2395</v>
      </c>
      <c r="O1196" s="85"/>
      <c r="P1196" s="85">
        <v>934</v>
      </c>
      <c r="Q1196" s="85"/>
      <c r="R1196" s="85"/>
      <c r="S1196" s="85"/>
      <c r="T1196" s="888"/>
      <c r="U1196" s="888"/>
      <c r="V1196" s="888"/>
      <c r="W1196" s="888"/>
      <c r="X1196" s="85"/>
    </row>
    <row r="1197" spans="1:24" s="184" customFormat="1" hidden="1">
      <c r="A1197" s="56">
        <f t="shared" si="181"/>
        <v>938</v>
      </c>
      <c r="B1197" s="963" t="s">
        <v>449</v>
      </c>
      <c r="C1197" s="181"/>
      <c r="D1197" s="35"/>
      <c r="E1197" s="85"/>
      <c r="F1197" s="85"/>
      <c r="G1197" s="85"/>
      <c r="H1197" s="85"/>
      <c r="I1197" s="85"/>
      <c r="J1197" s="85"/>
      <c r="K1197" s="85"/>
      <c r="L1197" s="85"/>
      <c r="M1197" s="85"/>
      <c r="N1197" s="85">
        <v>4042</v>
      </c>
      <c r="O1197" s="85"/>
      <c r="P1197" s="85">
        <v>1339</v>
      </c>
      <c r="Q1197" s="85"/>
      <c r="R1197" s="85"/>
      <c r="S1197" s="85"/>
      <c r="T1197" s="888"/>
      <c r="U1197" s="888"/>
      <c r="V1197" s="888"/>
      <c r="W1197" s="888"/>
      <c r="X1197" s="85"/>
    </row>
    <row r="1198" spans="1:24" s="184" customFormat="1" hidden="1">
      <c r="A1198" s="56">
        <f t="shared" si="181"/>
        <v>939</v>
      </c>
      <c r="B1198" s="963" t="s">
        <v>450</v>
      </c>
      <c r="C1198" s="181"/>
      <c r="D1198" s="35"/>
      <c r="E1198" s="85" t="s">
        <v>413</v>
      </c>
      <c r="F1198" s="85"/>
      <c r="G1198" s="85"/>
      <c r="H1198" s="85"/>
      <c r="I1198" s="85"/>
      <c r="J1198" s="85"/>
      <c r="K1198" s="85"/>
      <c r="L1198" s="85"/>
      <c r="M1198" s="85"/>
      <c r="N1198" s="85"/>
      <c r="O1198" s="85"/>
      <c r="P1198" s="85"/>
      <c r="Q1198" s="85"/>
      <c r="R1198" s="85"/>
      <c r="S1198" s="85"/>
      <c r="T1198" s="888"/>
      <c r="U1198" s="888"/>
      <c r="V1198" s="888"/>
      <c r="W1198" s="888"/>
      <c r="X1198" s="85"/>
    </row>
    <row r="1199" spans="1:24" s="184" customFormat="1" hidden="1">
      <c r="A1199" s="56">
        <f t="shared" si="181"/>
        <v>940</v>
      </c>
      <c r="B1199" s="963" t="s">
        <v>451</v>
      </c>
      <c r="C1199" s="181"/>
      <c r="D1199" s="35"/>
      <c r="E1199" s="85"/>
      <c r="F1199" s="85"/>
      <c r="G1199" s="85"/>
      <c r="H1199" s="85"/>
      <c r="I1199" s="85"/>
      <c r="J1199" s="85"/>
      <c r="K1199" s="85"/>
      <c r="L1199" s="85"/>
      <c r="M1199" s="85"/>
      <c r="N1199" s="85">
        <v>1950</v>
      </c>
      <c r="O1199" s="85"/>
      <c r="P1199" s="85">
        <v>470</v>
      </c>
      <c r="Q1199" s="85"/>
      <c r="R1199" s="85"/>
      <c r="S1199" s="85"/>
      <c r="T1199" s="888"/>
      <c r="U1199" s="888"/>
      <c r="V1199" s="888"/>
      <c r="W1199" s="888"/>
      <c r="X1199" s="85"/>
    </row>
    <row r="1200" spans="1:24" s="184" customFormat="1" hidden="1">
      <c r="A1200" s="56">
        <f t="shared" si="181"/>
        <v>941</v>
      </c>
      <c r="B1200" s="963" t="s">
        <v>452</v>
      </c>
      <c r="C1200" s="181"/>
      <c r="D1200" s="35"/>
      <c r="E1200" s="85"/>
      <c r="F1200" s="85"/>
      <c r="G1200" s="85"/>
      <c r="H1200" s="85"/>
      <c r="I1200" s="85"/>
      <c r="J1200" s="85"/>
      <c r="K1200" s="85"/>
      <c r="L1200" s="85"/>
      <c r="M1200" s="85"/>
      <c r="N1200" s="85">
        <v>4175</v>
      </c>
      <c r="O1200" s="85"/>
      <c r="P1200" s="85">
        <v>1327</v>
      </c>
      <c r="Q1200" s="85"/>
      <c r="R1200" s="85"/>
      <c r="S1200" s="85"/>
      <c r="T1200" s="888"/>
      <c r="U1200" s="888"/>
      <c r="V1200" s="888"/>
      <c r="W1200" s="888"/>
      <c r="X1200" s="85"/>
    </row>
    <row r="1201" spans="1:24" s="184" customFormat="1" hidden="1">
      <c r="A1201" s="56">
        <f t="shared" si="181"/>
        <v>942</v>
      </c>
      <c r="B1201" s="963" t="s">
        <v>453</v>
      </c>
      <c r="C1201" s="181"/>
      <c r="D1201" s="35"/>
      <c r="E1201" s="85"/>
      <c r="F1201" s="85"/>
      <c r="G1201" s="85"/>
      <c r="H1201" s="85"/>
      <c r="I1201" s="85"/>
      <c r="J1201" s="85"/>
      <c r="K1201" s="85"/>
      <c r="L1201" s="85"/>
      <c r="M1201" s="85"/>
      <c r="N1201" s="85">
        <v>4229</v>
      </c>
      <c r="O1201" s="85"/>
      <c r="P1201" s="85">
        <v>1365</v>
      </c>
      <c r="Q1201" s="85"/>
      <c r="R1201" s="85"/>
      <c r="S1201" s="85"/>
      <c r="T1201" s="888"/>
      <c r="U1201" s="888"/>
      <c r="V1201" s="888"/>
      <c r="W1201" s="888"/>
      <c r="X1201" s="85"/>
    </row>
    <row r="1202" spans="1:24" s="184" customFormat="1" hidden="1">
      <c r="A1202" s="56">
        <f t="shared" si="181"/>
        <v>943</v>
      </c>
      <c r="B1202" s="963" t="s">
        <v>454</v>
      </c>
      <c r="C1202" s="181"/>
      <c r="D1202" s="35"/>
      <c r="E1202" s="85"/>
      <c r="F1202" s="85"/>
      <c r="G1202" s="85"/>
      <c r="H1202" s="85"/>
      <c r="I1202" s="85"/>
      <c r="J1202" s="85"/>
      <c r="K1202" s="85"/>
      <c r="L1202" s="85"/>
      <c r="M1202" s="85"/>
      <c r="N1202" s="85">
        <v>3225</v>
      </c>
      <c r="O1202" s="85"/>
      <c r="P1202" s="85">
        <v>1015</v>
      </c>
      <c r="Q1202" s="85"/>
      <c r="R1202" s="85"/>
      <c r="S1202" s="85"/>
      <c r="T1202" s="888"/>
      <c r="U1202" s="888"/>
      <c r="V1202" s="888"/>
      <c r="W1202" s="888"/>
      <c r="X1202" s="85"/>
    </row>
    <row r="1203" spans="1:24" s="184" customFormat="1" hidden="1">
      <c r="A1203" s="56">
        <f t="shared" si="181"/>
        <v>944</v>
      </c>
      <c r="B1203" s="963" t="s">
        <v>455</v>
      </c>
      <c r="C1203" s="181"/>
      <c r="D1203" s="35"/>
      <c r="E1203" s="85"/>
      <c r="F1203" s="85"/>
      <c r="G1203" s="85"/>
      <c r="H1203" s="85"/>
      <c r="I1203" s="85"/>
      <c r="J1203" s="85"/>
      <c r="K1203" s="85"/>
      <c r="L1203" s="85"/>
      <c r="M1203" s="85"/>
      <c r="N1203" s="85">
        <v>3182</v>
      </c>
      <c r="O1203" s="85"/>
      <c r="P1203" s="85">
        <v>1027</v>
      </c>
      <c r="Q1203" s="85"/>
      <c r="R1203" s="85"/>
      <c r="S1203" s="85"/>
      <c r="T1203" s="888"/>
      <c r="U1203" s="888"/>
      <c r="V1203" s="888"/>
      <c r="W1203" s="888"/>
      <c r="X1203" s="85"/>
    </row>
    <row r="1204" spans="1:24" s="184" customFormat="1" hidden="1">
      <c r="A1204" s="56">
        <f t="shared" si="181"/>
        <v>945</v>
      </c>
      <c r="B1204" s="963" t="s">
        <v>456</v>
      </c>
      <c r="C1204" s="181"/>
      <c r="D1204" s="35"/>
      <c r="E1204" s="85"/>
      <c r="F1204" s="85"/>
      <c r="G1204" s="85"/>
      <c r="H1204" s="85"/>
      <c r="I1204" s="85"/>
      <c r="J1204" s="85"/>
      <c r="K1204" s="85"/>
      <c r="L1204" s="85"/>
      <c r="M1204" s="85"/>
      <c r="N1204" s="85">
        <v>3228</v>
      </c>
      <c r="O1204" s="85"/>
      <c r="P1204" s="85">
        <v>856</v>
      </c>
      <c r="Q1204" s="85"/>
      <c r="R1204" s="85"/>
      <c r="S1204" s="85"/>
      <c r="T1204" s="888"/>
      <c r="U1204" s="888"/>
      <c r="V1204" s="888"/>
      <c r="W1204" s="888"/>
      <c r="X1204" s="85"/>
    </row>
    <row r="1205" spans="1:24" s="184" customFormat="1" hidden="1">
      <c r="A1205" s="56">
        <f t="shared" si="181"/>
        <v>946</v>
      </c>
      <c r="B1205" s="963" t="s">
        <v>457</v>
      </c>
      <c r="C1205" s="181"/>
      <c r="D1205" s="35"/>
      <c r="E1205" s="85" t="s">
        <v>413</v>
      </c>
      <c r="F1205" s="85"/>
      <c r="G1205" s="85"/>
      <c r="H1205" s="85"/>
      <c r="I1205" s="85"/>
      <c r="J1205" s="85"/>
      <c r="K1205" s="85"/>
      <c r="L1205" s="85"/>
      <c r="M1205" s="85"/>
      <c r="N1205" s="85"/>
      <c r="O1205" s="85"/>
      <c r="P1205" s="85"/>
      <c r="Q1205" s="85"/>
      <c r="R1205" s="85"/>
      <c r="S1205" s="85"/>
      <c r="T1205" s="888"/>
      <c r="U1205" s="888"/>
      <c r="V1205" s="888"/>
      <c r="W1205" s="888"/>
      <c r="X1205" s="85"/>
    </row>
    <row r="1206" spans="1:24" s="184" customFormat="1" hidden="1">
      <c r="A1206" s="56">
        <f t="shared" si="181"/>
        <v>947</v>
      </c>
      <c r="B1206" s="963" t="s">
        <v>458</v>
      </c>
      <c r="C1206" s="181"/>
      <c r="D1206" s="35"/>
      <c r="E1206" s="85" t="s">
        <v>413</v>
      </c>
      <c r="F1206" s="85"/>
      <c r="G1206" s="85"/>
      <c r="H1206" s="85"/>
      <c r="I1206" s="85"/>
      <c r="J1206" s="85"/>
      <c r="K1206" s="85"/>
      <c r="L1206" s="85"/>
      <c r="M1206" s="85"/>
      <c r="N1206" s="85"/>
      <c r="O1206" s="85"/>
      <c r="P1206" s="85"/>
      <c r="Q1206" s="85"/>
      <c r="R1206" s="85"/>
      <c r="S1206" s="85"/>
      <c r="T1206" s="888"/>
      <c r="U1206" s="888"/>
      <c r="V1206" s="888"/>
      <c r="W1206" s="888"/>
      <c r="X1206" s="85"/>
    </row>
    <row r="1207" spans="1:24" s="184" customFormat="1" hidden="1">
      <c r="A1207" s="56">
        <f t="shared" si="181"/>
        <v>948</v>
      </c>
      <c r="B1207" s="963" t="s">
        <v>459</v>
      </c>
      <c r="C1207" s="181"/>
      <c r="D1207" s="35"/>
      <c r="E1207" s="85" t="s">
        <v>413</v>
      </c>
      <c r="F1207" s="85"/>
      <c r="G1207" s="85"/>
      <c r="H1207" s="85"/>
      <c r="I1207" s="85"/>
      <c r="J1207" s="85"/>
      <c r="K1207" s="85"/>
      <c r="L1207" s="85"/>
      <c r="M1207" s="85"/>
      <c r="N1207" s="85"/>
      <c r="O1207" s="85"/>
      <c r="P1207" s="85"/>
      <c r="Q1207" s="85"/>
      <c r="R1207" s="85"/>
      <c r="S1207" s="85"/>
      <c r="T1207" s="888"/>
      <c r="U1207" s="888"/>
      <c r="V1207" s="888"/>
      <c r="W1207" s="888"/>
      <c r="X1207" s="85"/>
    </row>
    <row r="1208" spans="1:24" s="184" customFormat="1" hidden="1">
      <c r="A1208" s="56">
        <f t="shared" si="181"/>
        <v>949</v>
      </c>
      <c r="B1208" s="963" t="s">
        <v>460</v>
      </c>
      <c r="C1208" s="181"/>
      <c r="D1208" s="35"/>
      <c r="E1208" s="85" t="s">
        <v>413</v>
      </c>
      <c r="F1208" s="85"/>
      <c r="G1208" s="85"/>
      <c r="H1208" s="85"/>
      <c r="I1208" s="85"/>
      <c r="J1208" s="85"/>
      <c r="K1208" s="85"/>
      <c r="L1208" s="85"/>
      <c r="M1208" s="85"/>
      <c r="N1208" s="85"/>
      <c r="O1208" s="85"/>
      <c r="P1208" s="85"/>
      <c r="Q1208" s="85"/>
      <c r="R1208" s="85"/>
      <c r="S1208" s="85"/>
      <c r="T1208" s="888"/>
      <c r="U1208" s="888"/>
      <c r="V1208" s="888"/>
      <c r="W1208" s="888"/>
      <c r="X1208" s="85"/>
    </row>
    <row r="1209" spans="1:24" s="184" customFormat="1" hidden="1">
      <c r="A1209" s="56">
        <f t="shared" si="181"/>
        <v>950</v>
      </c>
      <c r="B1209" s="963" t="s">
        <v>461</v>
      </c>
      <c r="C1209" s="181"/>
      <c r="D1209" s="35"/>
      <c r="E1209" s="85"/>
      <c r="F1209" s="85"/>
      <c r="G1209" s="85"/>
      <c r="H1209" s="85"/>
      <c r="I1209" s="85"/>
      <c r="J1209" s="85"/>
      <c r="K1209" s="85"/>
      <c r="L1209" s="85"/>
      <c r="M1209" s="85"/>
      <c r="N1209" s="85">
        <v>3480</v>
      </c>
      <c r="O1209" s="85"/>
      <c r="P1209" s="85">
        <v>1016</v>
      </c>
      <c r="Q1209" s="85"/>
      <c r="R1209" s="85"/>
      <c r="S1209" s="85"/>
      <c r="T1209" s="888"/>
      <c r="U1209" s="888"/>
      <c r="V1209" s="888"/>
      <c r="W1209" s="888"/>
      <c r="X1209" s="85"/>
    </row>
    <row r="1210" spans="1:24" s="184" customFormat="1" hidden="1">
      <c r="A1210" s="56">
        <f t="shared" si="181"/>
        <v>951</v>
      </c>
      <c r="B1210" s="963" t="s">
        <v>462</v>
      </c>
      <c r="C1210" s="181"/>
      <c r="D1210" s="35"/>
      <c r="E1210" s="85"/>
      <c r="F1210" s="85"/>
      <c r="G1210" s="85"/>
      <c r="H1210" s="85"/>
      <c r="I1210" s="85"/>
      <c r="J1210" s="85"/>
      <c r="K1210" s="85"/>
      <c r="L1210" s="85"/>
      <c r="M1210" s="85"/>
      <c r="N1210" s="85">
        <v>8974</v>
      </c>
      <c r="O1210" s="85"/>
      <c r="P1210" s="85">
        <v>1663</v>
      </c>
      <c r="Q1210" s="85"/>
      <c r="R1210" s="85"/>
      <c r="S1210" s="85"/>
      <c r="T1210" s="888"/>
      <c r="U1210" s="888"/>
      <c r="V1210" s="888"/>
      <c r="W1210" s="888"/>
      <c r="X1210" s="85"/>
    </row>
    <row r="1211" spans="1:24" s="184" customFormat="1" hidden="1">
      <c r="A1211" s="56">
        <f t="shared" si="181"/>
        <v>952</v>
      </c>
      <c r="B1211" s="963" t="s">
        <v>463</v>
      </c>
      <c r="C1211" s="181"/>
      <c r="D1211" s="35"/>
      <c r="E1211" s="85"/>
      <c r="F1211" s="85"/>
      <c r="G1211" s="85"/>
      <c r="H1211" s="85"/>
      <c r="I1211" s="85"/>
      <c r="J1211" s="85"/>
      <c r="K1211" s="85"/>
      <c r="L1211" s="85">
        <v>2345</v>
      </c>
      <c r="M1211" s="85"/>
      <c r="N1211" s="85">
        <v>9240</v>
      </c>
      <c r="O1211" s="85"/>
      <c r="P1211" s="85"/>
      <c r="Q1211" s="85"/>
      <c r="R1211" s="85"/>
      <c r="S1211" s="85"/>
      <c r="T1211" s="888"/>
      <c r="U1211" s="888"/>
      <c r="V1211" s="888"/>
      <c r="W1211" s="888"/>
      <c r="X1211" s="85"/>
    </row>
    <row r="1212" spans="1:24" s="184" customFormat="1" hidden="1">
      <c r="A1212" s="56">
        <f t="shared" si="181"/>
        <v>953</v>
      </c>
      <c r="B1212" s="963" t="s">
        <v>464</v>
      </c>
      <c r="C1212" s="181"/>
      <c r="D1212" s="35"/>
      <c r="E1212" s="85"/>
      <c r="F1212" s="85"/>
      <c r="G1212" s="85"/>
      <c r="H1212" s="85"/>
      <c r="I1212" s="85"/>
      <c r="J1212" s="85"/>
      <c r="K1212" s="85"/>
      <c r="L1212" s="85"/>
      <c r="M1212" s="85"/>
      <c r="N1212" s="85">
        <v>3190</v>
      </c>
      <c r="O1212" s="85"/>
      <c r="P1212" s="85">
        <v>995</v>
      </c>
      <c r="Q1212" s="85"/>
      <c r="R1212" s="85"/>
      <c r="S1212" s="85"/>
      <c r="T1212" s="888"/>
      <c r="U1212" s="888"/>
      <c r="V1212" s="888"/>
      <c r="W1212" s="888"/>
      <c r="X1212" s="85"/>
    </row>
    <row r="1213" spans="1:24" s="184" customFormat="1" hidden="1">
      <c r="A1213" s="56">
        <f t="shared" si="181"/>
        <v>954</v>
      </c>
      <c r="B1213" s="963" t="s">
        <v>465</v>
      </c>
      <c r="C1213" s="181"/>
      <c r="D1213" s="35"/>
      <c r="E1213" s="85"/>
      <c r="F1213" s="85"/>
      <c r="G1213" s="85"/>
      <c r="H1213" s="85"/>
      <c r="I1213" s="85"/>
      <c r="J1213" s="85"/>
      <c r="K1213" s="85"/>
      <c r="L1213" s="85"/>
      <c r="M1213" s="85"/>
      <c r="N1213" s="85">
        <v>3109</v>
      </c>
      <c r="O1213" s="85"/>
      <c r="P1213" s="85">
        <v>992</v>
      </c>
      <c r="Q1213" s="85"/>
      <c r="R1213" s="85"/>
      <c r="S1213" s="85"/>
      <c r="T1213" s="888"/>
      <c r="U1213" s="888"/>
      <c r="V1213" s="888"/>
      <c r="W1213" s="888"/>
      <c r="X1213" s="85"/>
    </row>
    <row r="1214" spans="1:24" s="184" customFormat="1" hidden="1">
      <c r="A1214" s="56">
        <f t="shared" si="181"/>
        <v>955</v>
      </c>
      <c r="B1214" s="963" t="s">
        <v>466</v>
      </c>
      <c r="C1214" s="181"/>
      <c r="D1214" s="35"/>
      <c r="E1214" s="85"/>
      <c r="F1214" s="85"/>
      <c r="G1214" s="85"/>
      <c r="H1214" s="85"/>
      <c r="I1214" s="85"/>
      <c r="J1214" s="85"/>
      <c r="K1214" s="85"/>
      <c r="L1214" s="85"/>
      <c r="M1214" s="85"/>
      <c r="N1214" s="85">
        <v>1784</v>
      </c>
      <c r="O1214" s="85"/>
      <c r="P1214" s="85">
        <v>274</v>
      </c>
      <c r="Q1214" s="85"/>
      <c r="R1214" s="85"/>
      <c r="S1214" s="85"/>
      <c r="T1214" s="888"/>
      <c r="U1214" s="888"/>
      <c r="V1214" s="888"/>
      <c r="W1214" s="888"/>
      <c r="X1214" s="85"/>
    </row>
    <row r="1215" spans="1:24" s="184" customFormat="1" hidden="1">
      <c r="A1215" s="56">
        <f t="shared" si="181"/>
        <v>956</v>
      </c>
      <c r="B1215" s="963" t="s">
        <v>467</v>
      </c>
      <c r="C1215" s="181"/>
      <c r="D1215" s="35"/>
      <c r="E1215" s="85"/>
      <c r="F1215" s="85"/>
      <c r="G1215" s="85"/>
      <c r="H1215" s="85"/>
      <c r="I1215" s="85"/>
      <c r="J1215" s="85"/>
      <c r="K1215" s="85"/>
      <c r="L1215" s="85">
        <v>1006</v>
      </c>
      <c r="M1215" s="85"/>
      <c r="N1215" s="85">
        <v>2482</v>
      </c>
      <c r="O1215" s="85"/>
      <c r="P1215" s="85"/>
      <c r="Q1215" s="85"/>
      <c r="R1215" s="85"/>
      <c r="S1215" s="85"/>
      <c r="T1215" s="888"/>
      <c r="U1215" s="888"/>
      <c r="V1215" s="888"/>
      <c r="W1215" s="888"/>
      <c r="X1215" s="85"/>
    </row>
    <row r="1216" spans="1:24" s="184" customFormat="1" hidden="1">
      <c r="A1216" s="56">
        <f t="shared" si="181"/>
        <v>957</v>
      </c>
      <c r="B1216" s="963" t="s">
        <v>468</v>
      </c>
      <c r="C1216" s="181"/>
      <c r="D1216" s="35"/>
      <c r="E1216" s="85" t="s">
        <v>413</v>
      </c>
      <c r="F1216" s="85" t="s">
        <v>412</v>
      </c>
      <c r="G1216" s="85" t="s">
        <v>412</v>
      </c>
      <c r="H1216" s="889"/>
      <c r="I1216" s="85"/>
      <c r="J1216" s="85"/>
      <c r="K1216" s="85"/>
      <c r="L1216" s="85"/>
      <c r="M1216" s="85"/>
      <c r="N1216" s="85">
        <v>2000</v>
      </c>
      <c r="O1216" s="85"/>
      <c r="P1216" s="85">
        <v>300</v>
      </c>
      <c r="Q1216" s="85"/>
      <c r="R1216" s="85"/>
      <c r="S1216" s="85"/>
      <c r="T1216" s="888"/>
      <c r="U1216" s="888"/>
      <c r="V1216" s="888"/>
      <c r="W1216" s="888"/>
      <c r="X1216" s="85"/>
    </row>
    <row r="1217" spans="1:24" s="184" customFormat="1" hidden="1">
      <c r="A1217" s="56">
        <f t="shared" si="181"/>
        <v>958</v>
      </c>
      <c r="B1217" s="963" t="s">
        <v>1386</v>
      </c>
      <c r="C1217" s="181"/>
      <c r="D1217" s="35"/>
      <c r="E1217" s="85"/>
      <c r="F1217" s="85"/>
      <c r="G1217" s="85"/>
      <c r="H1217" s="85"/>
      <c r="I1217" s="85"/>
      <c r="J1217" s="85"/>
      <c r="K1217" s="85"/>
      <c r="L1217" s="85">
        <v>2599</v>
      </c>
      <c r="M1217" s="85"/>
      <c r="N1217" s="85">
        <v>5867</v>
      </c>
      <c r="O1217" s="85"/>
      <c r="P1217" s="85"/>
      <c r="Q1217" s="85"/>
      <c r="R1217" s="85"/>
      <c r="S1217" s="85"/>
      <c r="T1217" s="888"/>
      <c r="U1217" s="888"/>
      <c r="V1217" s="888"/>
      <c r="W1217" s="888"/>
      <c r="X1217" s="85"/>
    </row>
    <row r="1218" spans="1:24" s="184" customFormat="1" hidden="1">
      <c r="A1218" s="56">
        <f t="shared" si="181"/>
        <v>959</v>
      </c>
      <c r="B1218" s="963" t="s">
        <v>1387</v>
      </c>
      <c r="C1218" s="181"/>
      <c r="D1218" s="35"/>
      <c r="E1218" s="85"/>
      <c r="F1218" s="85"/>
      <c r="G1218" s="85"/>
      <c r="H1218" s="85"/>
      <c r="I1218" s="85"/>
      <c r="J1218" s="85"/>
      <c r="K1218" s="85"/>
      <c r="L1218" s="85"/>
      <c r="M1218" s="85"/>
      <c r="N1218" s="85"/>
      <c r="O1218" s="85"/>
      <c r="P1218" s="85">
        <v>1661</v>
      </c>
      <c r="Q1218" s="85"/>
      <c r="R1218" s="85"/>
      <c r="S1218" s="85"/>
      <c r="T1218" s="888"/>
      <c r="U1218" s="888"/>
      <c r="V1218" s="888"/>
      <c r="W1218" s="888"/>
      <c r="X1218" s="85"/>
    </row>
    <row r="1219" spans="1:24" s="184" customFormat="1" hidden="1">
      <c r="A1219" s="56">
        <f t="shared" si="181"/>
        <v>960</v>
      </c>
      <c r="B1219" s="961" t="s">
        <v>1388</v>
      </c>
      <c r="C1219" s="181"/>
      <c r="D1219" s="35"/>
      <c r="E1219" s="85"/>
      <c r="F1219" s="85"/>
      <c r="G1219" s="85"/>
      <c r="H1219" s="85"/>
      <c r="I1219" s="85"/>
      <c r="J1219" s="85"/>
      <c r="K1219" s="85"/>
      <c r="L1219" s="85">
        <v>592</v>
      </c>
      <c r="M1219" s="85"/>
      <c r="N1219" s="85">
        <v>2594</v>
      </c>
      <c r="O1219" s="85"/>
      <c r="P1219" s="85">
        <v>438</v>
      </c>
      <c r="Q1219" s="85"/>
      <c r="R1219" s="85"/>
      <c r="S1219" s="85"/>
      <c r="T1219" s="888"/>
      <c r="U1219" s="888"/>
      <c r="V1219" s="888"/>
      <c r="W1219" s="888"/>
      <c r="X1219" s="85"/>
    </row>
    <row r="1220" spans="1:24" s="184" customFormat="1" hidden="1">
      <c r="A1220" s="56">
        <f t="shared" si="181"/>
        <v>961</v>
      </c>
      <c r="B1220" s="961" t="s">
        <v>1389</v>
      </c>
      <c r="C1220" s="181"/>
      <c r="D1220" s="35"/>
      <c r="E1220" s="85"/>
      <c r="F1220" s="85"/>
      <c r="G1220" s="85"/>
      <c r="H1220" s="85"/>
      <c r="I1220" s="85"/>
      <c r="J1220" s="85"/>
      <c r="K1220" s="85"/>
      <c r="L1220" s="85">
        <v>592</v>
      </c>
      <c r="M1220" s="85"/>
      <c r="N1220" s="85">
        <v>2594</v>
      </c>
      <c r="O1220" s="85"/>
      <c r="P1220" s="85">
        <v>438</v>
      </c>
      <c r="Q1220" s="85"/>
      <c r="R1220" s="85"/>
      <c r="S1220" s="85"/>
      <c r="T1220" s="888"/>
      <c r="U1220" s="888"/>
      <c r="V1220" s="888"/>
      <c r="W1220" s="888"/>
      <c r="X1220" s="85"/>
    </row>
    <row r="1221" spans="1:24" s="184" customFormat="1" hidden="1">
      <c r="A1221" s="56">
        <f t="shared" si="181"/>
        <v>962</v>
      </c>
      <c r="B1221" s="961" t="s">
        <v>1390</v>
      </c>
      <c r="C1221" s="181"/>
      <c r="D1221" s="35"/>
      <c r="E1221" s="85"/>
      <c r="F1221" s="85"/>
      <c r="G1221" s="85"/>
      <c r="H1221" s="85"/>
      <c r="I1221" s="85"/>
      <c r="J1221" s="85"/>
      <c r="K1221" s="85"/>
      <c r="L1221" s="85">
        <v>1175</v>
      </c>
      <c r="M1221" s="85"/>
      <c r="N1221" s="85"/>
      <c r="O1221" s="85"/>
      <c r="P1221" s="85"/>
      <c r="Q1221" s="85"/>
      <c r="R1221" s="85"/>
      <c r="S1221" s="85"/>
      <c r="T1221" s="888"/>
      <c r="U1221" s="888"/>
      <c r="V1221" s="888"/>
      <c r="W1221" s="888"/>
      <c r="X1221" s="85"/>
    </row>
    <row r="1222" spans="1:24" s="184" customFormat="1" hidden="1">
      <c r="A1222" s="56">
        <f t="shared" si="181"/>
        <v>963</v>
      </c>
      <c r="B1222" s="963" t="s">
        <v>1391</v>
      </c>
      <c r="C1222" s="181"/>
      <c r="D1222" s="35"/>
      <c r="E1222" s="85" t="s">
        <v>413</v>
      </c>
      <c r="F1222" s="85"/>
      <c r="G1222" s="85"/>
      <c r="H1222" s="85"/>
      <c r="I1222" s="85"/>
      <c r="J1222" s="85"/>
      <c r="K1222" s="85"/>
      <c r="L1222" s="85"/>
      <c r="M1222" s="85"/>
      <c r="N1222" s="85">
        <v>4873</v>
      </c>
      <c r="O1222" s="85"/>
      <c r="P1222" s="85">
        <v>1194</v>
      </c>
      <c r="Q1222" s="85"/>
      <c r="R1222" s="85"/>
      <c r="S1222" s="85"/>
      <c r="T1222" s="888"/>
      <c r="U1222" s="888"/>
      <c r="V1222" s="888"/>
      <c r="W1222" s="888"/>
      <c r="X1222" s="85"/>
    </row>
    <row r="1223" spans="1:24" s="184" customFormat="1" hidden="1">
      <c r="A1223" s="56">
        <f t="shared" si="181"/>
        <v>964</v>
      </c>
      <c r="B1223" s="963" t="s">
        <v>1392</v>
      </c>
      <c r="C1223" s="181"/>
      <c r="D1223" s="35"/>
      <c r="E1223" s="85" t="s">
        <v>413</v>
      </c>
      <c r="F1223" s="85"/>
      <c r="G1223" s="85"/>
      <c r="H1223" s="85"/>
      <c r="I1223" s="85"/>
      <c r="J1223" s="85"/>
      <c r="K1223" s="889"/>
      <c r="L1223" s="85"/>
      <c r="M1223" s="85"/>
      <c r="N1223" s="85">
        <v>1836</v>
      </c>
      <c r="O1223" s="85"/>
      <c r="P1223" s="85">
        <v>332</v>
      </c>
      <c r="Q1223" s="85"/>
      <c r="R1223" s="85"/>
      <c r="S1223" s="85"/>
      <c r="T1223" s="888"/>
      <c r="U1223" s="888"/>
      <c r="V1223" s="888"/>
      <c r="W1223" s="888"/>
      <c r="X1223" s="85"/>
    </row>
    <row r="1224" spans="1:24" s="184" customFormat="1" hidden="1">
      <c r="A1224" s="56">
        <f t="shared" si="181"/>
        <v>965</v>
      </c>
      <c r="B1224" s="963" t="s">
        <v>1393</v>
      </c>
      <c r="C1224" s="181"/>
      <c r="D1224" s="35"/>
      <c r="E1224" s="85" t="s">
        <v>413</v>
      </c>
      <c r="F1224" s="85"/>
      <c r="G1224" s="85"/>
      <c r="H1224" s="85"/>
      <c r="I1224" s="85"/>
      <c r="J1224" s="85"/>
      <c r="K1224" s="889"/>
      <c r="L1224" s="85"/>
      <c r="M1224" s="85"/>
      <c r="N1224" s="85">
        <v>1836</v>
      </c>
      <c r="O1224" s="85"/>
      <c r="P1224" s="85">
        <v>241</v>
      </c>
      <c r="Q1224" s="85"/>
      <c r="R1224" s="85"/>
      <c r="S1224" s="85"/>
      <c r="T1224" s="888"/>
      <c r="U1224" s="888"/>
      <c r="V1224" s="888"/>
      <c r="W1224" s="888"/>
      <c r="X1224" s="85"/>
    </row>
    <row r="1225" spans="1:24" s="184" customFormat="1" ht="15" hidden="1" customHeight="1">
      <c r="A1225" s="56">
        <f t="shared" si="181"/>
        <v>966</v>
      </c>
      <c r="B1225" s="963" t="s">
        <v>1394</v>
      </c>
      <c r="C1225" s="181"/>
      <c r="D1225" s="35"/>
      <c r="E1225" s="85"/>
      <c r="F1225" s="85"/>
      <c r="G1225" s="85"/>
      <c r="H1225" s="85"/>
      <c r="I1225" s="85"/>
      <c r="J1225" s="85"/>
      <c r="K1225" s="889"/>
      <c r="L1225" s="85"/>
      <c r="M1225" s="85"/>
      <c r="N1225" s="85">
        <v>1836</v>
      </c>
      <c r="O1225" s="85"/>
      <c r="P1225" s="85">
        <v>336</v>
      </c>
      <c r="Q1225" s="85"/>
      <c r="R1225" s="85"/>
      <c r="S1225" s="85"/>
      <c r="T1225" s="888"/>
      <c r="U1225" s="888"/>
      <c r="V1225" s="888"/>
      <c r="W1225" s="888"/>
      <c r="X1225" s="85"/>
    </row>
    <row r="1226" spans="1:24" s="184" customFormat="1" hidden="1">
      <c r="A1226" s="56">
        <f t="shared" si="181"/>
        <v>967</v>
      </c>
      <c r="B1226" s="963" t="s">
        <v>1395</v>
      </c>
      <c r="C1226" s="181"/>
      <c r="D1226" s="35"/>
      <c r="E1226" s="85" t="s">
        <v>413</v>
      </c>
      <c r="F1226" s="85"/>
      <c r="G1226" s="85"/>
      <c r="H1226" s="85"/>
      <c r="I1226" s="85"/>
      <c r="J1226" s="85"/>
      <c r="K1226" s="85"/>
      <c r="L1226" s="85"/>
      <c r="M1226" s="85"/>
      <c r="N1226" s="85"/>
      <c r="O1226" s="85"/>
      <c r="P1226" s="85"/>
      <c r="Q1226" s="85"/>
      <c r="R1226" s="85"/>
      <c r="S1226" s="85"/>
      <c r="T1226" s="888"/>
      <c r="U1226" s="888"/>
      <c r="V1226" s="888"/>
      <c r="W1226" s="888"/>
      <c r="X1226" s="85"/>
    </row>
    <row r="1227" spans="1:24" s="184" customFormat="1" hidden="1">
      <c r="A1227" s="56">
        <f t="shared" si="181"/>
        <v>968</v>
      </c>
      <c r="B1227" s="964" t="s">
        <v>1396</v>
      </c>
      <c r="C1227" s="181"/>
      <c r="D1227" s="35"/>
      <c r="E1227" s="85" t="s">
        <v>413</v>
      </c>
      <c r="F1227" s="85"/>
      <c r="G1227" s="85"/>
      <c r="H1227" s="85"/>
      <c r="I1227" s="85"/>
      <c r="J1227" s="85"/>
      <c r="K1227" s="85"/>
      <c r="L1227" s="888"/>
      <c r="M1227" s="888"/>
      <c r="N1227" s="85">
        <v>400</v>
      </c>
      <c r="O1227" s="85"/>
      <c r="P1227" s="85">
        <v>663</v>
      </c>
      <c r="Q1227" s="85"/>
      <c r="R1227" s="85"/>
      <c r="S1227" s="85"/>
      <c r="T1227" s="888"/>
      <c r="U1227" s="888"/>
      <c r="V1227" s="888"/>
      <c r="W1227" s="888"/>
      <c r="X1227" s="85"/>
    </row>
    <row r="1228" spans="1:24" s="184" customFormat="1" hidden="1">
      <c r="A1228" s="56">
        <f t="shared" si="181"/>
        <v>969</v>
      </c>
      <c r="B1228" s="965" t="s">
        <v>1397</v>
      </c>
      <c r="C1228" s="609"/>
      <c r="D1228" s="610"/>
      <c r="E1228" s="890" t="s">
        <v>413</v>
      </c>
      <c r="F1228" s="890"/>
      <c r="G1228" s="890"/>
      <c r="H1228" s="890"/>
      <c r="I1228" s="890"/>
      <c r="J1228" s="890"/>
      <c r="K1228" s="890"/>
      <c r="L1228" s="890"/>
      <c r="M1228" s="85"/>
      <c r="N1228" s="890">
        <v>66</v>
      </c>
      <c r="O1228" s="85"/>
      <c r="P1228" s="890"/>
      <c r="Q1228" s="85"/>
      <c r="R1228" s="85"/>
      <c r="S1228" s="85"/>
      <c r="T1228" s="888"/>
      <c r="U1228" s="888"/>
      <c r="V1228" s="888"/>
      <c r="W1228" s="888"/>
      <c r="X1228" s="85"/>
    </row>
    <row r="1229" spans="1:24" s="184" customFormat="1" hidden="1">
      <c r="A1229" s="56">
        <f t="shared" si="181"/>
        <v>970</v>
      </c>
      <c r="B1229" s="695" t="s">
        <v>1398</v>
      </c>
      <c r="C1229" s="611"/>
      <c r="D1229" s="611"/>
      <c r="E1229" s="87"/>
      <c r="F1229" s="87"/>
      <c r="G1229" s="87"/>
      <c r="H1229" s="87"/>
      <c r="I1229" s="87"/>
      <c r="J1229" s="87"/>
      <c r="K1229" s="87"/>
      <c r="L1229" s="87">
        <v>1649</v>
      </c>
      <c r="M1229" s="93"/>
      <c r="N1229" s="87">
        <v>3159.5</v>
      </c>
      <c r="O1229" s="93"/>
      <c r="P1229" s="87">
        <v>1264.78</v>
      </c>
      <c r="Q1229" s="93"/>
      <c r="R1229" s="85"/>
      <c r="S1229" s="85"/>
      <c r="T1229" s="888"/>
      <c r="U1229" s="888"/>
      <c r="V1229" s="888"/>
      <c r="W1229" s="888"/>
      <c r="X1229" s="85"/>
    </row>
    <row r="1230" spans="1:24" s="184" customFormat="1" hidden="1">
      <c r="A1230" s="56">
        <f t="shared" si="181"/>
        <v>971</v>
      </c>
      <c r="B1230" s="966" t="s">
        <v>1399</v>
      </c>
      <c r="C1230" s="613"/>
      <c r="D1230" s="402"/>
      <c r="E1230" s="891"/>
      <c r="F1230" s="892"/>
      <c r="G1230" s="892"/>
      <c r="H1230" s="892"/>
      <c r="I1230" s="892"/>
      <c r="J1230" s="892"/>
      <c r="K1230" s="893"/>
      <c r="L1230" s="891">
        <v>1331</v>
      </c>
      <c r="M1230" s="894"/>
      <c r="N1230" s="87">
        <v>3159.5</v>
      </c>
      <c r="O1230" s="895"/>
      <c r="P1230" s="87">
        <v>1264.78</v>
      </c>
      <c r="Q1230" s="896"/>
      <c r="R1230" s="85"/>
      <c r="S1230" s="85"/>
      <c r="T1230" s="85"/>
      <c r="U1230" s="888"/>
      <c r="V1230" s="888"/>
      <c r="W1230" s="888"/>
      <c r="X1230" s="85"/>
    </row>
    <row r="1231" spans="1:24" s="184" customFormat="1" hidden="1">
      <c r="A1231" s="56">
        <f t="shared" si="181"/>
        <v>972</v>
      </c>
      <c r="B1231" s="961" t="s">
        <v>1400</v>
      </c>
      <c r="C1231" s="620"/>
      <c r="D1231" s="402"/>
      <c r="E1231" s="891" t="s">
        <v>413</v>
      </c>
      <c r="F1231" s="85"/>
      <c r="G1231" s="85"/>
      <c r="H1231" s="85"/>
      <c r="I1231" s="85"/>
      <c r="J1231" s="85"/>
      <c r="K1231" s="897"/>
      <c r="L1231" s="87"/>
      <c r="M1231" s="894"/>
      <c r="N1231" s="87">
        <v>3308.2</v>
      </c>
      <c r="O1231" s="895"/>
      <c r="P1231" s="87">
        <v>2440.4</v>
      </c>
      <c r="Q1231" s="896"/>
      <c r="R1231" s="85"/>
      <c r="S1231" s="85"/>
      <c r="T1231" s="85"/>
      <c r="U1231" s="888"/>
      <c r="V1231" s="888"/>
      <c r="W1231" s="888"/>
      <c r="X1231" s="85"/>
    </row>
    <row r="1232" spans="1:24" s="184" customFormat="1" hidden="1">
      <c r="A1232" s="56">
        <f t="shared" si="181"/>
        <v>973</v>
      </c>
      <c r="B1232" s="961" t="s">
        <v>1401</v>
      </c>
      <c r="C1232" s="620"/>
      <c r="D1232" s="402"/>
      <c r="E1232" s="891" t="s">
        <v>413</v>
      </c>
      <c r="F1232" s="85"/>
      <c r="G1232" s="85"/>
      <c r="H1232" s="85"/>
      <c r="I1232" s="85"/>
      <c r="J1232" s="85"/>
      <c r="K1232" s="897"/>
      <c r="L1232" s="87"/>
      <c r="M1232" s="894"/>
      <c r="N1232" s="87"/>
      <c r="O1232" s="895"/>
      <c r="P1232" s="87"/>
      <c r="Q1232" s="896"/>
      <c r="R1232" s="85"/>
      <c r="S1232" s="85"/>
      <c r="T1232" s="85"/>
      <c r="U1232" s="888"/>
      <c r="V1232" s="888"/>
      <c r="W1232" s="888"/>
      <c r="X1232" s="85"/>
    </row>
    <row r="1233" spans="1:24" s="184" customFormat="1" hidden="1">
      <c r="A1233" s="56">
        <f t="shared" si="181"/>
        <v>974</v>
      </c>
      <c r="B1233" s="961" t="s">
        <v>1402</v>
      </c>
      <c r="C1233" s="620"/>
      <c r="D1233" s="402"/>
      <c r="E1233" s="891" t="s">
        <v>413</v>
      </c>
      <c r="F1233" s="85"/>
      <c r="G1233" s="85"/>
      <c r="H1233" s="85"/>
      <c r="I1233" s="85"/>
      <c r="J1233" s="85"/>
      <c r="K1233" s="897"/>
      <c r="L1233" s="87"/>
      <c r="M1233" s="894"/>
      <c r="N1233" s="87"/>
      <c r="O1233" s="895"/>
      <c r="P1233" s="87"/>
      <c r="Q1233" s="896"/>
      <c r="R1233" s="85"/>
      <c r="S1233" s="85"/>
      <c r="T1233" s="85"/>
      <c r="U1233" s="888"/>
      <c r="V1233" s="888"/>
      <c r="W1233" s="888"/>
      <c r="X1233" s="85"/>
    </row>
    <row r="1234" spans="1:24" s="184" customFormat="1" hidden="1">
      <c r="A1234" s="56">
        <f t="shared" si="181"/>
        <v>975</v>
      </c>
      <c r="B1234" s="961" t="s">
        <v>1403</v>
      </c>
      <c r="C1234" s="620"/>
      <c r="D1234" s="402"/>
      <c r="E1234" s="891" t="s">
        <v>413</v>
      </c>
      <c r="F1234" s="85"/>
      <c r="G1234" s="85"/>
      <c r="H1234" s="85"/>
      <c r="I1234" s="85"/>
      <c r="J1234" s="85"/>
      <c r="K1234" s="897"/>
      <c r="L1234" s="87"/>
      <c r="M1234" s="894"/>
      <c r="N1234" s="87">
        <v>582</v>
      </c>
      <c r="O1234" s="895"/>
      <c r="P1234" s="87"/>
      <c r="Q1234" s="896"/>
      <c r="R1234" s="85"/>
      <c r="S1234" s="85"/>
      <c r="T1234" s="85"/>
      <c r="U1234" s="888"/>
      <c r="V1234" s="888"/>
      <c r="W1234" s="888"/>
      <c r="X1234" s="85"/>
    </row>
    <row r="1235" spans="1:24" s="184" customFormat="1" hidden="1">
      <c r="A1235" s="56">
        <f t="shared" si="181"/>
        <v>976</v>
      </c>
      <c r="B1235" s="961" t="s">
        <v>1404</v>
      </c>
      <c r="C1235" s="620"/>
      <c r="D1235" s="402"/>
      <c r="E1235" s="891"/>
      <c r="F1235" s="85"/>
      <c r="G1235" s="85"/>
      <c r="H1235" s="85"/>
      <c r="I1235" s="85"/>
      <c r="J1235" s="85"/>
      <c r="K1235" s="897"/>
      <c r="L1235" s="87"/>
      <c r="M1235" s="894"/>
      <c r="N1235" s="87">
        <v>581.78</v>
      </c>
      <c r="O1235" s="895"/>
      <c r="P1235" s="87"/>
      <c r="Q1235" s="896"/>
      <c r="R1235" s="85"/>
      <c r="S1235" s="85"/>
      <c r="T1235" s="85"/>
      <c r="U1235" s="888"/>
      <c r="V1235" s="888"/>
      <c r="W1235" s="888"/>
      <c r="X1235" s="85"/>
    </row>
    <row r="1236" spans="1:24" s="184" customFormat="1" hidden="1">
      <c r="A1236" s="56">
        <f t="shared" si="181"/>
        <v>977</v>
      </c>
      <c r="B1236" s="961" t="s">
        <v>1405</v>
      </c>
      <c r="C1236" s="620"/>
      <c r="D1236" s="402"/>
      <c r="E1236" s="891" t="s">
        <v>413</v>
      </c>
      <c r="F1236" s="85"/>
      <c r="G1236" s="85"/>
      <c r="H1236" s="85"/>
      <c r="I1236" s="85"/>
      <c r="J1236" s="85"/>
      <c r="K1236" s="897"/>
      <c r="L1236" s="87"/>
      <c r="M1236" s="894"/>
      <c r="N1236" s="87">
        <v>503.2</v>
      </c>
      <c r="O1236" s="895"/>
      <c r="P1236" s="87"/>
      <c r="Q1236" s="896"/>
      <c r="R1236" s="85"/>
      <c r="S1236" s="85"/>
      <c r="T1236" s="85"/>
      <c r="U1236" s="888"/>
      <c r="V1236" s="888"/>
      <c r="W1236" s="888"/>
      <c r="X1236" s="85"/>
    </row>
    <row r="1237" spans="1:24" s="184" customFormat="1" hidden="1">
      <c r="A1237" s="56">
        <f t="shared" si="181"/>
        <v>978</v>
      </c>
      <c r="B1237" s="961" t="s">
        <v>1406</v>
      </c>
      <c r="C1237" s="620"/>
      <c r="D1237" s="402"/>
      <c r="E1237" s="891" t="s">
        <v>413</v>
      </c>
      <c r="F1237" s="85"/>
      <c r="G1237" s="85"/>
      <c r="H1237" s="85"/>
      <c r="I1237" s="85"/>
      <c r="J1237" s="85"/>
      <c r="K1237" s="897"/>
      <c r="L1237" s="87"/>
      <c r="M1237" s="894"/>
      <c r="N1237" s="87">
        <v>503.2</v>
      </c>
      <c r="O1237" s="895"/>
      <c r="P1237" s="87"/>
      <c r="Q1237" s="896"/>
      <c r="R1237" s="85"/>
      <c r="S1237" s="85"/>
      <c r="T1237" s="85"/>
      <c r="U1237" s="888"/>
      <c r="V1237" s="888"/>
      <c r="W1237" s="888"/>
      <c r="X1237" s="85"/>
    </row>
    <row r="1238" spans="1:24" s="184" customFormat="1" hidden="1">
      <c r="A1238" s="56">
        <f t="shared" si="181"/>
        <v>979</v>
      </c>
      <c r="B1238" s="961" t="s">
        <v>1407</v>
      </c>
      <c r="C1238" s="620"/>
      <c r="D1238" s="402"/>
      <c r="E1238" s="891" t="s">
        <v>413</v>
      </c>
      <c r="F1238" s="85"/>
      <c r="G1238" s="85"/>
      <c r="H1238" s="85"/>
      <c r="I1238" s="85"/>
      <c r="J1238" s="85"/>
      <c r="K1238" s="897"/>
      <c r="L1238" s="87"/>
      <c r="M1238" s="894"/>
      <c r="N1238" s="87"/>
      <c r="O1238" s="895"/>
      <c r="P1238" s="87"/>
      <c r="Q1238" s="896"/>
      <c r="R1238" s="85"/>
      <c r="S1238" s="85"/>
      <c r="T1238" s="85"/>
      <c r="U1238" s="888"/>
      <c r="V1238" s="888"/>
      <c r="W1238" s="888"/>
      <c r="X1238" s="85"/>
    </row>
    <row r="1239" spans="1:24" s="184" customFormat="1" hidden="1">
      <c r="A1239" s="56">
        <f t="shared" si="181"/>
        <v>980</v>
      </c>
      <c r="B1239" s="961" t="s">
        <v>1408</v>
      </c>
      <c r="C1239" s="620"/>
      <c r="D1239" s="402"/>
      <c r="E1239" s="891" t="s">
        <v>413</v>
      </c>
      <c r="F1239" s="85"/>
      <c r="G1239" s="85"/>
      <c r="H1239" s="85"/>
      <c r="I1239" s="85"/>
      <c r="J1239" s="85"/>
      <c r="K1239" s="897"/>
      <c r="L1239" s="87"/>
      <c r="M1239" s="894"/>
      <c r="N1239" s="87">
        <v>826.9</v>
      </c>
      <c r="O1239" s="895"/>
      <c r="P1239" s="87"/>
      <c r="Q1239" s="896"/>
      <c r="R1239" s="85"/>
      <c r="S1239" s="85"/>
      <c r="T1239" s="85"/>
      <c r="U1239" s="888"/>
      <c r="V1239" s="888"/>
      <c r="W1239" s="888"/>
      <c r="X1239" s="85"/>
    </row>
    <row r="1240" spans="1:24" s="184" customFormat="1" hidden="1">
      <c r="A1240" s="56">
        <f t="shared" si="181"/>
        <v>981</v>
      </c>
      <c r="B1240" s="961" t="s">
        <v>1409</v>
      </c>
      <c r="C1240" s="620"/>
      <c r="D1240" s="402"/>
      <c r="E1240" s="891" t="s">
        <v>413</v>
      </c>
      <c r="F1240" s="85"/>
      <c r="G1240" s="85"/>
      <c r="H1240" s="85"/>
      <c r="I1240" s="85"/>
      <c r="J1240" s="85"/>
      <c r="K1240" s="897"/>
      <c r="L1240" s="87"/>
      <c r="M1240" s="894"/>
      <c r="N1240" s="87">
        <v>460.14</v>
      </c>
      <c r="O1240" s="895"/>
      <c r="P1240" s="87"/>
      <c r="Q1240" s="896"/>
      <c r="R1240" s="85"/>
      <c r="S1240" s="85"/>
      <c r="T1240" s="85"/>
      <c r="U1240" s="888"/>
      <c r="V1240" s="888"/>
      <c r="W1240" s="888"/>
      <c r="X1240" s="85"/>
    </row>
    <row r="1241" spans="1:24" s="184" customFormat="1" hidden="1">
      <c r="A1241" s="56">
        <f t="shared" si="181"/>
        <v>982</v>
      </c>
      <c r="B1241" s="961" t="s">
        <v>1410</v>
      </c>
      <c r="C1241" s="620"/>
      <c r="D1241" s="402"/>
      <c r="E1241" s="891" t="s">
        <v>413</v>
      </c>
      <c r="F1241" s="85"/>
      <c r="G1241" s="85"/>
      <c r="H1241" s="85"/>
      <c r="I1241" s="85"/>
      <c r="J1241" s="85"/>
      <c r="K1241" s="897"/>
      <c r="L1241" s="87"/>
      <c r="M1241" s="894"/>
      <c r="N1241" s="87"/>
      <c r="O1241" s="895"/>
      <c r="P1241" s="87"/>
      <c r="Q1241" s="896"/>
      <c r="R1241" s="85"/>
      <c r="S1241" s="85"/>
      <c r="T1241" s="85"/>
      <c r="U1241" s="888"/>
      <c r="V1241" s="888"/>
      <c r="W1241" s="888"/>
      <c r="X1241" s="85"/>
    </row>
    <row r="1242" spans="1:24" s="184" customFormat="1" hidden="1">
      <c r="A1242" s="56">
        <f t="shared" si="181"/>
        <v>983</v>
      </c>
      <c r="B1242" s="961" t="s">
        <v>1411</v>
      </c>
      <c r="C1242" s="620"/>
      <c r="D1242" s="402"/>
      <c r="E1242" s="891" t="s">
        <v>413</v>
      </c>
      <c r="F1242" s="85"/>
      <c r="G1242" s="85"/>
      <c r="H1242" s="85"/>
      <c r="I1242" s="85"/>
      <c r="J1242" s="85"/>
      <c r="K1242" s="897"/>
      <c r="L1242" s="87"/>
      <c r="M1242" s="894"/>
      <c r="N1242" s="87">
        <v>119.2</v>
      </c>
      <c r="O1242" s="895"/>
      <c r="P1242" s="87"/>
      <c r="Q1242" s="896"/>
      <c r="R1242" s="85"/>
      <c r="S1242" s="85"/>
      <c r="T1242" s="85"/>
      <c r="U1242" s="888"/>
      <c r="V1242" s="888"/>
      <c r="W1242" s="888"/>
      <c r="X1242" s="85"/>
    </row>
    <row r="1243" spans="1:24" s="607" customFormat="1" hidden="1">
      <c r="A1243" s="56">
        <f t="shared" ref="A1243:A1269" si="182">A1242+1</f>
        <v>984</v>
      </c>
      <c r="B1243" s="927" t="s">
        <v>1412</v>
      </c>
      <c r="C1243" s="620"/>
      <c r="D1243" s="188"/>
      <c r="E1243" s="85"/>
      <c r="F1243" s="85"/>
      <c r="G1243" s="85"/>
      <c r="H1243" s="85"/>
      <c r="I1243" s="90" t="s">
        <v>412</v>
      </c>
      <c r="J1243" s="85"/>
      <c r="K1243" s="85"/>
      <c r="L1243" s="85">
        <v>552</v>
      </c>
      <c r="M1243" s="893"/>
      <c r="N1243" s="85">
        <v>494.8</v>
      </c>
      <c r="O1243" s="898"/>
      <c r="P1243" s="892"/>
      <c r="Q1243" s="85"/>
      <c r="R1243" s="85">
        <v>180.2</v>
      </c>
      <c r="S1243" s="85"/>
      <c r="T1243" s="85"/>
      <c r="U1243" s="888"/>
      <c r="V1243" s="888"/>
      <c r="W1243" s="888"/>
      <c r="X1243" s="85"/>
    </row>
    <row r="1244" spans="1:24" s="631" customFormat="1" hidden="1">
      <c r="A1244" s="56">
        <f t="shared" si="182"/>
        <v>985</v>
      </c>
      <c r="B1244" s="923" t="s">
        <v>414</v>
      </c>
      <c r="C1244" s="623"/>
      <c r="D1244" s="624"/>
      <c r="E1244" s="777"/>
      <c r="F1244" s="777"/>
      <c r="G1244" s="777"/>
      <c r="H1244" s="777"/>
      <c r="I1244" s="777"/>
      <c r="J1244" s="777"/>
      <c r="K1244" s="777"/>
      <c r="L1244" s="811">
        <v>1193</v>
      </c>
      <c r="M1244" s="899"/>
      <c r="N1244" s="55">
        <v>2955</v>
      </c>
      <c r="O1244" s="900"/>
      <c r="P1244" s="777">
        <v>835</v>
      </c>
      <c r="Q1244" s="85"/>
      <c r="R1244" s="896"/>
      <c r="S1244" s="85"/>
      <c r="T1244" s="85"/>
      <c r="U1244" s="888"/>
      <c r="V1244" s="888"/>
      <c r="W1244" s="888"/>
      <c r="X1244" s="85"/>
    </row>
    <row r="1245" spans="1:24" s="184" customFormat="1" hidden="1">
      <c r="A1245" s="56">
        <f t="shared" si="182"/>
        <v>986</v>
      </c>
      <c r="B1245" s="923" t="s">
        <v>415</v>
      </c>
      <c r="C1245" s="632"/>
      <c r="D1245" s="621"/>
      <c r="E1245" s="660" t="s">
        <v>412</v>
      </c>
      <c r="F1245" s="660"/>
      <c r="G1245" s="777"/>
      <c r="H1245" s="777"/>
      <c r="I1245" s="777"/>
      <c r="J1245" s="777"/>
      <c r="K1245" s="777"/>
      <c r="L1245" s="777"/>
      <c r="M1245" s="777"/>
      <c r="N1245" s="901">
        <v>487.32</v>
      </c>
      <c r="O1245" s="888"/>
      <c r="P1245" s="777"/>
      <c r="Q1245" s="85"/>
      <c r="R1245" s="896"/>
      <c r="S1245" s="85"/>
      <c r="T1245" s="85"/>
      <c r="U1245" s="888"/>
      <c r="V1245" s="888"/>
      <c r="W1245" s="888"/>
      <c r="X1245" s="85"/>
    </row>
    <row r="1246" spans="1:24" s="184" customFormat="1" hidden="1">
      <c r="A1246" s="56">
        <f t="shared" si="182"/>
        <v>987</v>
      </c>
      <c r="B1246" s="923" t="s">
        <v>416</v>
      </c>
      <c r="C1246" s="632"/>
      <c r="D1246" s="621"/>
      <c r="E1246" s="660" t="s">
        <v>412</v>
      </c>
      <c r="F1246" s="660"/>
      <c r="G1246" s="777"/>
      <c r="H1246" s="777"/>
      <c r="I1246" s="777"/>
      <c r="J1246" s="777"/>
      <c r="K1246" s="777"/>
      <c r="L1246" s="777"/>
      <c r="M1246" s="777"/>
      <c r="N1246" s="51">
        <v>427.68</v>
      </c>
      <c r="O1246" s="888"/>
      <c r="P1246" s="777"/>
      <c r="Q1246" s="85"/>
      <c r="R1246" s="896"/>
      <c r="S1246" s="85"/>
      <c r="T1246" s="85"/>
      <c r="U1246" s="888"/>
      <c r="V1246" s="888"/>
      <c r="W1246" s="888"/>
      <c r="X1246" s="85"/>
    </row>
    <row r="1247" spans="1:24" s="184" customFormat="1" hidden="1">
      <c r="A1247" s="56">
        <f t="shared" si="182"/>
        <v>988</v>
      </c>
      <c r="B1247" s="923" t="s">
        <v>417</v>
      </c>
      <c r="C1247" s="632"/>
      <c r="D1247" s="621"/>
      <c r="E1247" s="660"/>
      <c r="F1247" s="660"/>
      <c r="G1247" s="777"/>
      <c r="H1247" s="777"/>
      <c r="I1247" s="777"/>
      <c r="J1247" s="777"/>
      <c r="K1247" s="777"/>
      <c r="L1247" s="777"/>
      <c r="M1247" s="777"/>
      <c r="N1247" s="51">
        <v>733</v>
      </c>
      <c r="O1247" s="888"/>
      <c r="P1247" s="777"/>
      <c r="Q1247" s="85"/>
      <c r="R1247" s="896"/>
      <c r="S1247" s="85"/>
      <c r="T1247" s="85"/>
      <c r="U1247" s="888"/>
      <c r="V1247" s="888"/>
      <c r="W1247" s="888"/>
      <c r="X1247" s="85"/>
    </row>
    <row r="1248" spans="1:24" s="184" customFormat="1" hidden="1">
      <c r="A1248" s="56">
        <f t="shared" si="182"/>
        <v>989</v>
      </c>
      <c r="B1248" s="923" t="s">
        <v>418</v>
      </c>
      <c r="C1248" s="632"/>
      <c r="D1248" s="621"/>
      <c r="E1248" s="660"/>
      <c r="F1248" s="660"/>
      <c r="G1248" s="777"/>
      <c r="H1248" s="777"/>
      <c r="I1248" s="777"/>
      <c r="J1248" s="777"/>
      <c r="K1248" s="777"/>
      <c r="L1248" s="777"/>
      <c r="M1248" s="777"/>
      <c r="N1248" s="51">
        <v>863</v>
      </c>
      <c r="O1248" s="888"/>
      <c r="P1248" s="777">
        <v>702</v>
      </c>
      <c r="Q1248" s="85"/>
      <c r="R1248" s="896"/>
      <c r="S1248" s="85"/>
      <c r="T1248" s="85"/>
      <c r="U1248" s="888"/>
      <c r="V1248" s="888"/>
      <c r="W1248" s="888"/>
      <c r="X1248" s="85"/>
    </row>
    <row r="1249" spans="1:24" s="184" customFormat="1" hidden="1">
      <c r="A1249" s="56">
        <f t="shared" si="182"/>
        <v>990</v>
      </c>
      <c r="B1249" s="707" t="s">
        <v>419</v>
      </c>
      <c r="C1249" s="632"/>
      <c r="D1249" s="621"/>
      <c r="E1249" s="85" t="s">
        <v>412</v>
      </c>
      <c r="F1249" s="660"/>
      <c r="G1249" s="777"/>
      <c r="H1249" s="777"/>
      <c r="I1249" s="777"/>
      <c r="J1249" s="777"/>
      <c r="K1249" s="777"/>
      <c r="L1249" s="777"/>
      <c r="M1249" s="777"/>
      <c r="N1249" s="85">
        <v>2437</v>
      </c>
      <c r="O1249" s="888"/>
      <c r="P1249" s="85">
        <v>912.6</v>
      </c>
      <c r="Q1249" s="85"/>
      <c r="R1249" s="896"/>
      <c r="S1249" s="85"/>
      <c r="T1249" s="85"/>
      <c r="U1249" s="888"/>
      <c r="V1249" s="888"/>
      <c r="W1249" s="888"/>
      <c r="X1249" s="85"/>
    </row>
    <row r="1250" spans="1:24" s="184" customFormat="1" hidden="1">
      <c r="A1250" s="56">
        <f t="shared" si="182"/>
        <v>991</v>
      </c>
      <c r="B1250" s="961" t="s">
        <v>420</v>
      </c>
      <c r="C1250" s="632"/>
      <c r="D1250" s="621"/>
      <c r="E1250" s="85"/>
      <c r="F1250" s="85"/>
      <c r="G1250" s="85"/>
      <c r="H1250" s="85"/>
      <c r="I1250" s="85"/>
      <c r="J1250" s="85"/>
      <c r="K1250" s="85"/>
      <c r="L1250" s="85">
        <v>1147</v>
      </c>
      <c r="M1250" s="85"/>
      <c r="N1250" s="90">
        <v>2697</v>
      </c>
      <c r="O1250" s="888"/>
      <c r="P1250" s="85">
        <v>766</v>
      </c>
      <c r="Q1250" s="85"/>
      <c r="R1250" s="896"/>
      <c r="S1250" s="85"/>
      <c r="T1250" s="85"/>
      <c r="U1250" s="888"/>
      <c r="V1250" s="888"/>
      <c r="W1250" s="888"/>
      <c r="X1250" s="85"/>
    </row>
    <row r="1251" spans="1:24" s="184" customFormat="1" hidden="1">
      <c r="A1251" s="56">
        <f t="shared" si="182"/>
        <v>992</v>
      </c>
      <c r="B1251" s="961" t="s">
        <v>421</v>
      </c>
      <c r="C1251" s="632"/>
      <c r="D1251" s="621"/>
      <c r="E1251" s="85" t="s">
        <v>412</v>
      </c>
      <c r="F1251" s="88" t="s">
        <v>412</v>
      </c>
      <c r="G1251" s="85"/>
      <c r="H1251" s="85"/>
      <c r="I1251" s="85"/>
      <c r="J1251" s="85"/>
      <c r="K1251" s="85"/>
      <c r="L1251" s="85"/>
      <c r="M1251" s="85"/>
      <c r="N1251" s="85">
        <v>2437.7600000000002</v>
      </c>
      <c r="O1251" s="888"/>
      <c r="P1251" s="85">
        <v>749</v>
      </c>
      <c r="Q1251" s="85"/>
      <c r="R1251" s="896"/>
      <c r="S1251" s="85"/>
      <c r="T1251" s="85"/>
      <c r="U1251" s="888"/>
      <c r="V1251" s="888"/>
      <c r="W1251" s="888"/>
      <c r="X1251" s="85"/>
    </row>
    <row r="1252" spans="1:24" s="184" customFormat="1" hidden="1">
      <c r="A1252" s="56">
        <f t="shared" si="182"/>
        <v>993</v>
      </c>
      <c r="B1252" s="961" t="s">
        <v>422</v>
      </c>
      <c r="C1252" s="632"/>
      <c r="D1252" s="621"/>
      <c r="E1252" s="85" t="s">
        <v>412</v>
      </c>
      <c r="F1252" s="85"/>
      <c r="G1252" s="85"/>
      <c r="H1252" s="85"/>
      <c r="I1252" s="85"/>
      <c r="J1252" s="85"/>
      <c r="K1252" s="85"/>
      <c r="L1252" s="85"/>
      <c r="M1252" s="85"/>
      <c r="N1252" s="85">
        <v>2437.6</v>
      </c>
      <c r="O1252" s="888"/>
      <c r="P1252" s="85">
        <v>749</v>
      </c>
      <c r="Q1252" s="85"/>
      <c r="R1252" s="896"/>
      <c r="S1252" s="85"/>
      <c r="T1252" s="85"/>
      <c r="U1252" s="888"/>
      <c r="V1252" s="888"/>
      <c r="W1252" s="888"/>
      <c r="X1252" s="85"/>
    </row>
    <row r="1253" spans="1:24" s="184" customFormat="1" hidden="1">
      <c r="A1253" s="56">
        <f t="shared" si="182"/>
        <v>994</v>
      </c>
      <c r="B1253" s="961" t="s">
        <v>423</v>
      </c>
      <c r="C1253" s="632"/>
      <c r="D1253" s="621"/>
      <c r="E1253" s="85"/>
      <c r="F1253" s="85"/>
      <c r="G1253" s="85"/>
      <c r="H1253" s="85"/>
      <c r="I1253" s="85"/>
      <c r="J1253" s="85"/>
      <c r="K1253" s="85"/>
      <c r="L1253" s="85"/>
      <c r="M1253" s="85"/>
      <c r="N1253" s="902">
        <v>1988</v>
      </c>
      <c r="O1253" s="903"/>
      <c r="P1253" s="892">
        <v>703</v>
      </c>
      <c r="Q1253" s="85"/>
      <c r="R1253" s="896"/>
      <c r="S1253" s="85"/>
      <c r="T1253" s="85"/>
      <c r="U1253" s="888"/>
      <c r="V1253" s="888"/>
      <c r="W1253" s="888"/>
      <c r="X1253" s="85"/>
    </row>
    <row r="1254" spans="1:24" s="184" customFormat="1" hidden="1">
      <c r="A1254" s="56">
        <f t="shared" si="182"/>
        <v>995</v>
      </c>
      <c r="B1254" s="961" t="s">
        <v>424</v>
      </c>
      <c r="C1254" s="632"/>
      <c r="D1254" s="621"/>
      <c r="E1254" s="85"/>
      <c r="F1254" s="85"/>
      <c r="G1254" s="85"/>
      <c r="H1254" s="85"/>
      <c r="I1254" s="85"/>
      <c r="J1254" s="85"/>
      <c r="K1254" s="85"/>
      <c r="L1254" s="85"/>
      <c r="M1254" s="85"/>
      <c r="N1254" s="88">
        <v>4046.83</v>
      </c>
      <c r="O1254" s="888"/>
      <c r="P1254" s="85">
        <v>1669.12</v>
      </c>
      <c r="Q1254" s="85"/>
      <c r="R1254" s="896"/>
      <c r="S1254" s="85"/>
      <c r="T1254" s="85"/>
      <c r="U1254" s="888"/>
      <c r="V1254" s="888"/>
      <c r="W1254" s="888"/>
      <c r="X1254" s="85"/>
    </row>
    <row r="1255" spans="1:24" s="184" customFormat="1" hidden="1">
      <c r="A1255" s="56">
        <f t="shared" si="182"/>
        <v>996</v>
      </c>
      <c r="B1255" s="961" t="s">
        <v>425</v>
      </c>
      <c r="C1255" s="632"/>
      <c r="D1255" s="621"/>
      <c r="E1255" s="85"/>
      <c r="F1255" s="85"/>
      <c r="G1255" s="85"/>
      <c r="H1255" s="85"/>
      <c r="I1255" s="85"/>
      <c r="J1255" s="85"/>
      <c r="K1255" s="85"/>
      <c r="L1255" s="85">
        <v>1027</v>
      </c>
      <c r="M1255" s="904"/>
      <c r="N1255" s="90">
        <v>2981</v>
      </c>
      <c r="O1255" s="888"/>
      <c r="P1255" s="85">
        <v>660</v>
      </c>
      <c r="Q1255" s="85"/>
      <c r="R1255" s="896"/>
      <c r="S1255" s="85"/>
      <c r="T1255" s="85"/>
      <c r="U1255" s="888"/>
      <c r="V1255" s="888"/>
      <c r="W1255" s="888"/>
      <c r="X1255" s="85"/>
    </row>
    <row r="1256" spans="1:24" s="184" customFormat="1" hidden="1">
      <c r="A1256" s="56">
        <f t="shared" si="182"/>
        <v>997</v>
      </c>
      <c r="B1256" s="961" t="s">
        <v>426</v>
      </c>
      <c r="C1256" s="632"/>
      <c r="D1256" s="621"/>
      <c r="E1256" s="85"/>
      <c r="F1256" s="85"/>
      <c r="G1256" s="85"/>
      <c r="H1256" s="85"/>
      <c r="I1256" s="85"/>
      <c r="J1256" s="85"/>
      <c r="K1256" s="85"/>
      <c r="L1256" s="85"/>
      <c r="M1256" s="85"/>
      <c r="N1256" s="90">
        <v>2511.1999999999998</v>
      </c>
      <c r="O1256" s="888"/>
      <c r="P1256" s="85"/>
      <c r="Q1256" s="85"/>
      <c r="R1256" s="896"/>
      <c r="S1256" s="85"/>
      <c r="T1256" s="85"/>
      <c r="U1256" s="888"/>
      <c r="V1256" s="888"/>
      <c r="W1256" s="888"/>
      <c r="X1256" s="85"/>
    </row>
    <row r="1257" spans="1:24" s="184" customFormat="1" hidden="1">
      <c r="A1257" s="56">
        <f t="shared" si="182"/>
        <v>998</v>
      </c>
      <c r="B1257" s="961" t="s">
        <v>427</v>
      </c>
      <c r="C1257" s="632"/>
      <c r="D1257" s="621"/>
      <c r="E1257" s="85"/>
      <c r="F1257" s="85"/>
      <c r="G1257" s="85"/>
      <c r="H1257" s="85"/>
      <c r="I1257" s="85"/>
      <c r="J1257" s="85"/>
      <c r="K1257" s="85"/>
      <c r="L1257" s="85"/>
      <c r="M1257" s="85"/>
      <c r="N1257" s="90">
        <v>2981</v>
      </c>
      <c r="O1257" s="888"/>
      <c r="P1257" s="85">
        <v>819</v>
      </c>
      <c r="Q1257" s="904"/>
      <c r="R1257" s="896"/>
      <c r="S1257" s="85"/>
      <c r="T1257" s="85"/>
      <c r="U1257" s="888"/>
      <c r="V1257" s="888"/>
      <c r="W1257" s="888"/>
      <c r="X1257" s="85"/>
    </row>
    <row r="1258" spans="1:24" s="184" customFormat="1" hidden="1">
      <c r="A1258" s="56">
        <f t="shared" si="182"/>
        <v>999</v>
      </c>
      <c r="B1258" s="961" t="s">
        <v>428</v>
      </c>
      <c r="C1258" s="632"/>
      <c r="D1258" s="621"/>
      <c r="E1258" s="85"/>
      <c r="F1258" s="85"/>
      <c r="G1258" s="85" t="s">
        <v>412</v>
      </c>
      <c r="H1258" s="85" t="s">
        <v>412</v>
      </c>
      <c r="I1258" s="85" t="s">
        <v>412</v>
      </c>
      <c r="J1258" s="85"/>
      <c r="K1258" s="85"/>
      <c r="L1258" s="85"/>
      <c r="M1258" s="85"/>
      <c r="N1258" s="888"/>
      <c r="O1258" s="85"/>
      <c r="P1258" s="85"/>
      <c r="Q1258" s="85"/>
      <c r="R1258" s="896"/>
      <c r="S1258" s="85"/>
      <c r="T1258" s="85"/>
      <c r="U1258" s="888"/>
      <c r="V1258" s="888"/>
      <c r="W1258" s="888"/>
      <c r="X1258" s="85"/>
    </row>
    <row r="1259" spans="1:24" s="184" customFormat="1" hidden="1">
      <c r="A1259" s="56">
        <f t="shared" si="182"/>
        <v>1000</v>
      </c>
      <c r="B1259" s="961" t="s">
        <v>429</v>
      </c>
      <c r="C1259" s="632"/>
      <c r="D1259" s="621"/>
      <c r="E1259" s="85"/>
      <c r="F1259" s="85"/>
      <c r="G1259" s="85"/>
      <c r="H1259" s="85"/>
      <c r="I1259" s="85"/>
      <c r="J1259" s="85"/>
      <c r="K1259" s="85"/>
      <c r="L1259" s="85"/>
      <c r="M1259" s="85"/>
      <c r="N1259" s="888"/>
      <c r="O1259" s="85"/>
      <c r="P1259" s="85">
        <v>840</v>
      </c>
      <c r="Q1259" s="85"/>
      <c r="R1259" s="896"/>
      <c r="S1259" s="85"/>
      <c r="T1259" s="85"/>
      <c r="U1259" s="888"/>
      <c r="V1259" s="888"/>
      <c r="W1259" s="888"/>
      <c r="X1259" s="85"/>
    </row>
    <row r="1260" spans="1:24" s="184" customFormat="1" hidden="1">
      <c r="A1260" s="56">
        <f t="shared" si="182"/>
        <v>1001</v>
      </c>
      <c r="B1260" s="967" t="s">
        <v>1413</v>
      </c>
      <c r="C1260" s="639"/>
      <c r="D1260" s="188"/>
      <c r="E1260" s="892"/>
      <c r="F1260" s="892"/>
      <c r="G1260" s="892"/>
      <c r="H1260" s="892"/>
      <c r="I1260" s="892"/>
      <c r="J1260" s="892"/>
      <c r="K1260" s="892"/>
      <c r="L1260" s="96">
        <v>513</v>
      </c>
      <c r="M1260" s="98"/>
      <c r="N1260" s="85"/>
      <c r="O1260" s="892"/>
      <c r="P1260" s="892"/>
      <c r="Q1260" s="892"/>
      <c r="R1260" s="85"/>
      <c r="S1260" s="85"/>
      <c r="T1260" s="85"/>
      <c r="U1260" s="888"/>
      <c r="V1260" s="888"/>
      <c r="W1260" s="888"/>
      <c r="X1260" s="85"/>
    </row>
    <row r="1261" spans="1:24" s="184" customFormat="1" hidden="1">
      <c r="A1261" s="56">
        <f t="shared" si="182"/>
        <v>1002</v>
      </c>
      <c r="B1261" s="967" t="s">
        <v>1414</v>
      </c>
      <c r="C1261" s="639"/>
      <c r="D1261" s="188"/>
      <c r="E1261" s="892"/>
      <c r="F1261" s="892"/>
      <c r="G1261" s="892"/>
      <c r="H1261" s="892"/>
      <c r="I1261" s="892"/>
      <c r="J1261" s="892"/>
      <c r="K1261" s="892"/>
      <c r="L1261" s="96">
        <v>255</v>
      </c>
      <c r="M1261" s="98"/>
      <c r="N1261" s="892"/>
      <c r="O1261" s="892"/>
      <c r="P1261" s="892"/>
      <c r="Q1261" s="892"/>
      <c r="R1261" s="85"/>
      <c r="S1261" s="85"/>
      <c r="T1261" s="85"/>
      <c r="U1261" s="888"/>
      <c r="V1261" s="888"/>
      <c r="W1261" s="888"/>
      <c r="X1261" s="85"/>
    </row>
    <row r="1262" spans="1:24" s="184" customFormat="1" hidden="1">
      <c r="A1262" s="56">
        <f t="shared" si="182"/>
        <v>1003</v>
      </c>
      <c r="B1262" s="967" t="s">
        <v>1415</v>
      </c>
      <c r="C1262" s="639"/>
      <c r="D1262" s="188"/>
      <c r="E1262" s="892"/>
      <c r="F1262" s="892"/>
      <c r="G1262" s="892"/>
      <c r="H1262" s="892"/>
      <c r="I1262" s="892"/>
      <c r="J1262" s="892"/>
      <c r="K1262" s="892"/>
      <c r="L1262" s="96">
        <v>326</v>
      </c>
      <c r="M1262" s="98"/>
      <c r="N1262" s="892"/>
      <c r="O1262" s="892"/>
      <c r="P1262" s="892"/>
      <c r="Q1262" s="892"/>
      <c r="R1262" s="85"/>
      <c r="S1262" s="85"/>
      <c r="T1262" s="85"/>
      <c r="U1262" s="888"/>
      <c r="V1262" s="888"/>
      <c r="W1262" s="888"/>
      <c r="X1262" s="85"/>
    </row>
    <row r="1263" spans="1:24" s="184" customFormat="1" hidden="1">
      <c r="A1263" s="56">
        <f t="shared" si="182"/>
        <v>1004</v>
      </c>
      <c r="B1263" s="967" t="s">
        <v>1416</v>
      </c>
      <c r="C1263" s="639"/>
      <c r="D1263" s="188"/>
      <c r="E1263" s="892"/>
      <c r="F1263" s="892"/>
      <c r="G1263" s="892"/>
      <c r="H1263" s="892"/>
      <c r="I1263" s="892"/>
      <c r="J1263" s="892"/>
      <c r="K1263" s="892"/>
      <c r="L1263" s="96">
        <v>291</v>
      </c>
      <c r="M1263" s="98"/>
      <c r="N1263" s="892"/>
      <c r="O1263" s="892"/>
      <c r="P1263" s="892"/>
      <c r="Q1263" s="892"/>
      <c r="R1263" s="85"/>
      <c r="S1263" s="85"/>
      <c r="T1263" s="85"/>
      <c r="U1263" s="888"/>
      <c r="V1263" s="888"/>
      <c r="W1263" s="888"/>
      <c r="X1263" s="85"/>
    </row>
    <row r="1264" spans="1:24" s="184" customFormat="1" hidden="1">
      <c r="A1264" s="56">
        <f t="shared" si="182"/>
        <v>1005</v>
      </c>
      <c r="B1264" s="967" t="s">
        <v>1417</v>
      </c>
      <c r="C1264" s="639"/>
      <c r="D1264" s="188"/>
      <c r="E1264" s="892"/>
      <c r="F1264" s="892"/>
      <c r="G1264" s="892"/>
      <c r="H1264" s="892"/>
      <c r="I1264" s="892"/>
      <c r="J1264" s="892"/>
      <c r="K1264" s="892"/>
      <c r="L1264" s="96">
        <v>285</v>
      </c>
      <c r="M1264" s="98"/>
      <c r="N1264" s="892"/>
      <c r="O1264" s="892"/>
      <c r="P1264" s="892"/>
      <c r="Q1264" s="892"/>
      <c r="R1264" s="85"/>
      <c r="S1264" s="85"/>
      <c r="T1264" s="85"/>
      <c r="U1264" s="888"/>
      <c r="V1264" s="888"/>
      <c r="W1264" s="888"/>
      <c r="X1264" s="85"/>
    </row>
    <row r="1265" spans="1:31" s="184" customFormat="1" hidden="1">
      <c r="A1265" s="56">
        <f t="shared" si="182"/>
        <v>1006</v>
      </c>
      <c r="B1265" s="967" t="s">
        <v>1418</v>
      </c>
      <c r="C1265" s="639"/>
      <c r="D1265" s="188"/>
      <c r="E1265" s="892"/>
      <c r="F1265" s="892"/>
      <c r="G1265" s="892"/>
      <c r="H1265" s="892"/>
      <c r="I1265" s="892"/>
      <c r="J1265" s="892"/>
      <c r="K1265" s="892"/>
      <c r="L1265" s="96">
        <v>181</v>
      </c>
      <c r="M1265" s="98"/>
      <c r="N1265" s="892"/>
      <c r="O1265" s="892"/>
      <c r="P1265" s="892"/>
      <c r="Q1265" s="892"/>
      <c r="R1265" s="85"/>
      <c r="S1265" s="85"/>
      <c r="T1265" s="85"/>
      <c r="U1265" s="888"/>
      <c r="V1265" s="888"/>
      <c r="W1265" s="888"/>
      <c r="X1265" s="85"/>
    </row>
    <row r="1266" spans="1:31" s="184" customFormat="1" hidden="1">
      <c r="A1266" s="56">
        <f t="shared" si="182"/>
        <v>1007</v>
      </c>
      <c r="B1266" s="967" t="s">
        <v>1419</v>
      </c>
      <c r="C1266" s="639"/>
      <c r="D1266" s="188"/>
      <c r="E1266" s="892"/>
      <c r="F1266" s="892"/>
      <c r="G1266" s="892"/>
      <c r="H1266" s="892"/>
      <c r="I1266" s="892"/>
      <c r="J1266" s="892"/>
      <c r="K1266" s="892"/>
      <c r="L1266" s="96">
        <v>219</v>
      </c>
      <c r="M1266" s="98"/>
      <c r="N1266" s="892"/>
      <c r="O1266" s="892"/>
      <c r="P1266" s="892"/>
      <c r="Q1266" s="892"/>
      <c r="R1266" s="85"/>
      <c r="S1266" s="85"/>
      <c r="T1266" s="85"/>
      <c r="U1266" s="888"/>
      <c r="V1266" s="888"/>
      <c r="W1266" s="888"/>
      <c r="X1266" s="85"/>
    </row>
    <row r="1267" spans="1:31" s="184" customFormat="1" hidden="1">
      <c r="A1267" s="56">
        <f t="shared" si="182"/>
        <v>1008</v>
      </c>
      <c r="B1267" s="967" t="s">
        <v>1420</v>
      </c>
      <c r="C1267" s="639"/>
      <c r="D1267" s="188"/>
      <c r="E1267" s="85"/>
      <c r="F1267" s="85"/>
      <c r="G1267" s="85"/>
      <c r="H1267" s="85"/>
      <c r="I1267" s="85"/>
      <c r="J1267" s="85"/>
      <c r="K1267" s="85"/>
      <c r="L1267" s="96">
        <v>219</v>
      </c>
      <c r="M1267" s="98"/>
      <c r="N1267" s="85"/>
      <c r="O1267" s="85"/>
      <c r="P1267" s="85"/>
      <c r="Q1267" s="85"/>
      <c r="R1267" s="85"/>
      <c r="S1267" s="85"/>
      <c r="T1267" s="85"/>
      <c r="U1267" s="888"/>
      <c r="V1267" s="888"/>
      <c r="W1267" s="888"/>
      <c r="X1267" s="85"/>
    </row>
    <row r="1268" spans="1:31" s="184" customFormat="1" hidden="1">
      <c r="A1268" s="56">
        <f t="shared" si="182"/>
        <v>1009</v>
      </c>
      <c r="B1268" s="967" t="s">
        <v>1421</v>
      </c>
      <c r="C1268" s="639"/>
      <c r="D1268" s="188"/>
      <c r="E1268" s="85"/>
      <c r="F1268" s="85"/>
      <c r="G1268" s="85"/>
      <c r="H1268" s="85"/>
      <c r="I1268" s="85"/>
      <c r="J1268" s="85"/>
      <c r="K1268" s="85"/>
      <c r="L1268" s="96">
        <v>376.4</v>
      </c>
      <c r="M1268" s="98"/>
      <c r="N1268" s="85"/>
      <c r="O1268" s="85"/>
      <c r="P1268" s="85"/>
      <c r="Q1268" s="85"/>
      <c r="R1268" s="85"/>
      <c r="S1268" s="85"/>
      <c r="T1268" s="85"/>
      <c r="U1268" s="888"/>
      <c r="V1268" s="888"/>
      <c r="W1268" s="888"/>
      <c r="X1268" s="85"/>
    </row>
    <row r="1269" spans="1:31" s="7" customFormat="1" ht="19.5" hidden="1" customHeight="1">
      <c r="A1269" s="56">
        <f t="shared" si="182"/>
        <v>1010</v>
      </c>
      <c r="B1269" s="695" t="s">
        <v>854</v>
      </c>
      <c r="C1269" s="52">
        <f>D1269+K1269+M1269+O1269+Q1269+S1269+U1269+V1269+W1269+X1269</f>
        <v>2383024.16</v>
      </c>
      <c r="D1269" s="52">
        <f>SUM(E1269:I1269)</f>
        <v>0</v>
      </c>
      <c r="E1269" s="51"/>
      <c r="F1269" s="51"/>
      <c r="G1269" s="51"/>
      <c r="H1269" s="51"/>
      <c r="I1269" s="51"/>
      <c r="J1269" s="52"/>
      <c r="K1269" s="52"/>
      <c r="L1269" s="51"/>
      <c r="M1269" s="52">
        <v>2383024.16</v>
      </c>
      <c r="N1269" s="51"/>
      <c r="O1269" s="51"/>
      <c r="P1269" s="51"/>
      <c r="Q1269" s="51"/>
      <c r="R1269" s="52"/>
      <c r="S1269" s="52"/>
      <c r="T1269" s="52"/>
      <c r="U1269" s="52"/>
      <c r="V1269" s="52"/>
      <c r="W1269" s="52"/>
      <c r="X1269" s="52"/>
      <c r="Y1269" s="9"/>
      <c r="Z1269" s="8"/>
      <c r="AA1269" s="5"/>
      <c r="AB1269" s="8"/>
      <c r="AC1269" s="28"/>
    </row>
    <row r="1270" spans="1:31" s="7" customFormat="1" ht="19.5" hidden="1" customHeight="1">
      <c r="A1270" s="1475" t="s">
        <v>518</v>
      </c>
      <c r="B1270" s="1475"/>
      <c r="C1270" s="52">
        <f t="shared" ref="C1270:X1270" si="183">SUM(C1177:C1269)</f>
        <v>17227533.899999999</v>
      </c>
      <c r="D1270" s="52">
        <f t="shared" si="183"/>
        <v>0</v>
      </c>
      <c r="E1270" s="52">
        <f t="shared" si="183"/>
        <v>0</v>
      </c>
      <c r="F1270" s="52">
        <f t="shared" si="183"/>
        <v>0</v>
      </c>
      <c r="G1270" s="52">
        <f t="shared" si="183"/>
        <v>0</v>
      </c>
      <c r="H1270" s="52">
        <f t="shared" si="183"/>
        <v>0</v>
      </c>
      <c r="I1270" s="52">
        <f t="shared" si="183"/>
        <v>0</v>
      </c>
      <c r="J1270" s="52">
        <f t="shared" si="183"/>
        <v>0</v>
      </c>
      <c r="K1270" s="52">
        <f t="shared" si="183"/>
        <v>0</v>
      </c>
      <c r="L1270" s="52">
        <f t="shared" si="183"/>
        <v>17873.400000000001</v>
      </c>
      <c r="M1270" s="52">
        <f t="shared" si="183"/>
        <v>2383024.16</v>
      </c>
      <c r="N1270" s="52">
        <f t="shared" si="183"/>
        <v>162166.81000000003</v>
      </c>
      <c r="O1270" s="52">
        <f t="shared" si="183"/>
        <v>0</v>
      </c>
      <c r="P1270" s="52">
        <f t="shared" si="183"/>
        <v>45892.68</v>
      </c>
      <c r="Q1270" s="52">
        <f t="shared" si="183"/>
        <v>14844509.74</v>
      </c>
      <c r="R1270" s="52">
        <f t="shared" si="183"/>
        <v>180.2</v>
      </c>
      <c r="S1270" s="52">
        <f t="shared" si="183"/>
        <v>0</v>
      </c>
      <c r="T1270" s="52">
        <f t="shared" si="183"/>
        <v>0</v>
      </c>
      <c r="U1270" s="52">
        <f t="shared" si="183"/>
        <v>0</v>
      </c>
      <c r="V1270" s="52">
        <f t="shared" si="183"/>
        <v>0</v>
      </c>
      <c r="W1270" s="52">
        <f t="shared" si="183"/>
        <v>0</v>
      </c>
      <c r="X1270" s="52">
        <f t="shared" si="183"/>
        <v>0</v>
      </c>
      <c r="Y1270" s="9"/>
      <c r="Z1270" s="8"/>
      <c r="AA1270" s="8"/>
      <c r="AB1270" s="8"/>
      <c r="AC1270" s="28"/>
      <c r="AE1270" s="28"/>
    </row>
    <row r="1271" spans="1:31" s="17" customFormat="1" ht="20.25" hidden="1" customHeight="1">
      <c r="A1271" s="1479" t="s">
        <v>637</v>
      </c>
      <c r="B1271" s="1479"/>
      <c r="C1271" s="61">
        <f>C1270</f>
        <v>17227533.899999999</v>
      </c>
      <c r="D1271" s="61">
        <f t="shared" ref="D1271:X1271" si="184">D1270</f>
        <v>0</v>
      </c>
      <c r="E1271" s="61">
        <f t="shared" si="184"/>
        <v>0</v>
      </c>
      <c r="F1271" s="61">
        <f t="shared" si="184"/>
        <v>0</v>
      </c>
      <c r="G1271" s="61">
        <f t="shared" si="184"/>
        <v>0</v>
      </c>
      <c r="H1271" s="61">
        <f t="shared" si="184"/>
        <v>0</v>
      </c>
      <c r="I1271" s="61">
        <f t="shared" si="184"/>
        <v>0</v>
      </c>
      <c r="J1271" s="61">
        <f t="shared" si="184"/>
        <v>0</v>
      </c>
      <c r="K1271" s="61">
        <f t="shared" si="184"/>
        <v>0</v>
      </c>
      <c r="L1271" s="61">
        <f t="shared" si="184"/>
        <v>17873.400000000001</v>
      </c>
      <c r="M1271" s="61">
        <f t="shared" si="184"/>
        <v>2383024.16</v>
      </c>
      <c r="N1271" s="61">
        <f t="shared" si="184"/>
        <v>162166.81000000003</v>
      </c>
      <c r="O1271" s="61">
        <f t="shared" si="184"/>
        <v>0</v>
      </c>
      <c r="P1271" s="61">
        <f t="shared" si="184"/>
        <v>45892.68</v>
      </c>
      <c r="Q1271" s="61">
        <f t="shared" si="184"/>
        <v>14844509.74</v>
      </c>
      <c r="R1271" s="61">
        <f t="shared" si="184"/>
        <v>180.2</v>
      </c>
      <c r="S1271" s="61">
        <f t="shared" si="184"/>
        <v>0</v>
      </c>
      <c r="T1271" s="61">
        <f t="shared" si="184"/>
        <v>0</v>
      </c>
      <c r="U1271" s="61">
        <f t="shared" si="184"/>
        <v>0</v>
      </c>
      <c r="V1271" s="61">
        <f t="shared" si="184"/>
        <v>0</v>
      </c>
      <c r="W1271" s="61">
        <f t="shared" si="184"/>
        <v>0</v>
      </c>
      <c r="X1271" s="61">
        <f t="shared" si="184"/>
        <v>0</v>
      </c>
      <c r="Y1271" s="9"/>
      <c r="Z1271" s="8"/>
      <c r="AA1271" s="8"/>
      <c r="AB1271" s="8"/>
      <c r="AC1271" s="28"/>
    </row>
    <row r="1272" spans="1:31" s="7" customFormat="1" ht="18" hidden="1" customHeight="1">
      <c r="A1272" s="1487" t="s">
        <v>882</v>
      </c>
      <c r="B1272" s="1487"/>
      <c r="C1272" s="1487"/>
      <c r="D1272" s="1487"/>
      <c r="E1272" s="1487"/>
      <c r="F1272" s="1487"/>
      <c r="G1272" s="1487"/>
      <c r="H1272" s="1487"/>
      <c r="I1272" s="1487"/>
      <c r="J1272" s="1487"/>
      <c r="K1272" s="1487"/>
      <c r="L1272" s="1487"/>
      <c r="M1272" s="1487"/>
      <c r="N1272" s="1487"/>
      <c r="O1272" s="1487"/>
      <c r="P1272" s="1487"/>
      <c r="Q1272" s="1487"/>
      <c r="R1272" s="1487"/>
      <c r="S1272" s="1487"/>
      <c r="T1272" s="1487"/>
      <c r="U1272" s="1487"/>
      <c r="V1272" s="1487"/>
      <c r="W1272" s="1487"/>
      <c r="X1272" s="1487"/>
      <c r="Y1272" s="9"/>
      <c r="Z1272" s="8"/>
      <c r="AB1272" s="8"/>
      <c r="AC1272" s="28"/>
    </row>
    <row r="1273" spans="1:31" s="7" customFormat="1" ht="18" hidden="1" customHeight="1">
      <c r="A1273" s="657"/>
      <c r="B1273" s="951" t="s">
        <v>1432</v>
      </c>
      <c r="C1273" s="657"/>
      <c r="D1273" s="657"/>
      <c r="E1273" s="61"/>
      <c r="F1273" s="61"/>
      <c r="G1273" s="61"/>
      <c r="H1273" s="61"/>
      <c r="I1273" s="61"/>
      <c r="J1273" s="61"/>
      <c r="K1273" s="61"/>
      <c r="L1273" s="61"/>
      <c r="M1273" s="61"/>
      <c r="N1273" s="61"/>
      <c r="O1273" s="61"/>
      <c r="P1273" s="61"/>
      <c r="Q1273" s="61"/>
      <c r="R1273" s="61"/>
      <c r="S1273" s="61"/>
      <c r="T1273" s="61"/>
      <c r="U1273" s="61"/>
      <c r="V1273" s="61"/>
      <c r="W1273" s="61"/>
      <c r="X1273" s="61"/>
      <c r="Y1273" s="9"/>
      <c r="Z1273" s="8"/>
      <c r="AB1273" s="8"/>
      <c r="AC1273" s="28"/>
    </row>
    <row r="1274" spans="1:31" s="7" customFormat="1" ht="18" hidden="1" customHeight="1">
      <c r="A1274" s="657"/>
      <c r="B1274" s="968" t="s">
        <v>1431</v>
      </c>
      <c r="C1274" s="657"/>
      <c r="D1274" s="657"/>
      <c r="E1274" s="61"/>
      <c r="F1274" s="61"/>
      <c r="G1274" s="61"/>
      <c r="H1274" s="61"/>
      <c r="I1274" s="61"/>
      <c r="J1274" s="61"/>
      <c r="K1274" s="61"/>
      <c r="L1274" s="61"/>
      <c r="M1274" s="61"/>
      <c r="N1274" s="61"/>
      <c r="O1274" s="61"/>
      <c r="P1274" s="61"/>
      <c r="Q1274" s="61"/>
      <c r="R1274" s="61"/>
      <c r="S1274" s="61"/>
      <c r="T1274" s="61"/>
      <c r="U1274" s="61"/>
      <c r="V1274" s="61"/>
      <c r="W1274" s="61"/>
      <c r="X1274" s="61"/>
      <c r="Y1274" s="9"/>
      <c r="Z1274" s="8"/>
      <c r="AB1274" s="8"/>
      <c r="AC1274" s="28"/>
    </row>
    <row r="1275" spans="1:31" s="7" customFormat="1" ht="18" hidden="1" customHeight="1">
      <c r="A1275" s="657"/>
      <c r="B1275" s="968"/>
      <c r="C1275" s="657"/>
      <c r="D1275" s="657"/>
      <c r="E1275" s="61"/>
      <c r="F1275" s="61"/>
      <c r="G1275" s="61"/>
      <c r="H1275" s="61"/>
      <c r="I1275" s="61"/>
      <c r="J1275" s="61"/>
      <c r="K1275" s="61"/>
      <c r="L1275" s="61"/>
      <c r="M1275" s="61"/>
      <c r="N1275" s="61"/>
      <c r="O1275" s="61"/>
      <c r="P1275" s="61"/>
      <c r="Q1275" s="61"/>
      <c r="R1275" s="61"/>
      <c r="S1275" s="61"/>
      <c r="T1275" s="61"/>
      <c r="U1275" s="61"/>
      <c r="V1275" s="61"/>
      <c r="W1275" s="61"/>
      <c r="X1275" s="61"/>
      <c r="Y1275" s="9"/>
      <c r="Z1275" s="8"/>
      <c r="AB1275" s="8"/>
      <c r="AC1275" s="28"/>
    </row>
    <row r="1276" spans="1:31" s="7" customFormat="1" ht="18" hidden="1" customHeight="1">
      <c r="A1276" s="1575" t="s">
        <v>875</v>
      </c>
      <c r="B1276" s="1575"/>
      <c r="C1276" s="1575"/>
      <c r="D1276" s="1575"/>
      <c r="E1276" s="1575"/>
      <c r="F1276" s="61"/>
      <c r="G1276" s="61"/>
      <c r="H1276" s="61"/>
      <c r="I1276" s="61"/>
      <c r="J1276" s="61"/>
      <c r="K1276" s="61"/>
      <c r="L1276" s="61"/>
      <c r="M1276" s="61"/>
      <c r="N1276" s="61"/>
      <c r="O1276" s="61"/>
      <c r="P1276" s="61"/>
      <c r="Q1276" s="61"/>
      <c r="R1276" s="61"/>
      <c r="S1276" s="61"/>
      <c r="T1276" s="61"/>
      <c r="U1276" s="61"/>
      <c r="V1276" s="61"/>
      <c r="W1276" s="61"/>
      <c r="X1276" s="61"/>
      <c r="Y1276" s="9"/>
      <c r="Z1276" s="8"/>
      <c r="AB1276" s="8"/>
      <c r="AC1276" s="28"/>
    </row>
    <row r="1277" spans="1:31" s="22" customFormat="1" ht="18" hidden="1" customHeight="1">
      <c r="A1277" s="56">
        <f>A1269+1</f>
        <v>1011</v>
      </c>
      <c r="B1277" s="716" t="s">
        <v>876</v>
      </c>
      <c r="C1277" s="52">
        <f>D1277+K1277+M1277+O1277+Q1277+S1277+U1277+V1277+W1277+X1277</f>
        <v>11724343.470000001</v>
      </c>
      <c r="D1277" s="52">
        <f>SUM(E1277:I1277)</f>
        <v>0</v>
      </c>
      <c r="E1277" s="61"/>
      <c r="F1277" s="61"/>
      <c r="G1277" s="61"/>
      <c r="H1277" s="61"/>
      <c r="I1277" s="61"/>
      <c r="J1277" s="61"/>
      <c r="K1277" s="61"/>
      <c r="L1277" s="61"/>
      <c r="M1277" s="61"/>
      <c r="N1277" s="61"/>
      <c r="O1277" s="61"/>
      <c r="P1277" s="61"/>
      <c r="Q1277" s="52">
        <v>11724343.470000001</v>
      </c>
      <c r="R1277" s="61"/>
      <c r="S1277" s="61"/>
      <c r="T1277" s="61"/>
      <c r="U1277" s="61"/>
      <c r="V1277" s="61"/>
      <c r="W1277" s="52"/>
      <c r="X1277" s="61"/>
      <c r="Y1277" s="9"/>
      <c r="Z1277" s="23"/>
      <c r="AB1277" s="8"/>
      <c r="AC1277" s="27"/>
    </row>
    <row r="1278" spans="1:31" s="7" customFormat="1" ht="18" hidden="1" customHeight="1">
      <c r="A1278" s="1576" t="s">
        <v>518</v>
      </c>
      <c r="B1278" s="1576"/>
      <c r="C1278" s="52">
        <f>SUM(C1277)</f>
        <v>11724343.470000001</v>
      </c>
      <c r="D1278" s="52">
        <f t="shared" ref="D1278:X1278" si="185">SUM(D1277)</f>
        <v>0</v>
      </c>
      <c r="E1278" s="52">
        <f t="shared" si="185"/>
        <v>0</v>
      </c>
      <c r="F1278" s="52">
        <f t="shared" si="185"/>
        <v>0</v>
      </c>
      <c r="G1278" s="52">
        <f t="shared" si="185"/>
        <v>0</v>
      </c>
      <c r="H1278" s="52">
        <f t="shared" si="185"/>
        <v>0</v>
      </c>
      <c r="I1278" s="52">
        <f t="shared" si="185"/>
        <v>0</v>
      </c>
      <c r="J1278" s="52">
        <f t="shared" si="185"/>
        <v>0</v>
      </c>
      <c r="K1278" s="52">
        <f t="shared" si="185"/>
        <v>0</v>
      </c>
      <c r="L1278" s="52">
        <f t="shared" si="185"/>
        <v>0</v>
      </c>
      <c r="M1278" s="52">
        <f t="shared" si="185"/>
        <v>0</v>
      </c>
      <c r="N1278" s="52">
        <f t="shared" si="185"/>
        <v>0</v>
      </c>
      <c r="O1278" s="52">
        <f t="shared" si="185"/>
        <v>0</v>
      </c>
      <c r="P1278" s="52">
        <f t="shared" si="185"/>
        <v>0</v>
      </c>
      <c r="Q1278" s="52">
        <f t="shared" si="185"/>
        <v>11724343.470000001</v>
      </c>
      <c r="R1278" s="52">
        <f t="shared" si="185"/>
        <v>0</v>
      </c>
      <c r="S1278" s="52">
        <f t="shared" si="185"/>
        <v>0</v>
      </c>
      <c r="T1278" s="52">
        <f t="shared" si="185"/>
        <v>0</v>
      </c>
      <c r="U1278" s="52">
        <f t="shared" si="185"/>
        <v>0</v>
      </c>
      <c r="V1278" s="52">
        <f t="shared" si="185"/>
        <v>0</v>
      </c>
      <c r="W1278" s="52">
        <f t="shared" si="185"/>
        <v>0</v>
      </c>
      <c r="X1278" s="52">
        <f t="shared" si="185"/>
        <v>0</v>
      </c>
      <c r="Y1278" s="9"/>
      <c r="Z1278" s="8"/>
      <c r="AB1278" s="8"/>
      <c r="AC1278" s="28"/>
    </row>
    <row r="1279" spans="1:31" s="7" customFormat="1" ht="18" hidden="1" customHeight="1">
      <c r="A1279" s="1479" t="s">
        <v>574</v>
      </c>
      <c r="B1279" s="1479"/>
      <c r="C1279" s="1479"/>
      <c r="D1279" s="1452"/>
      <c r="E1279" s="1452"/>
      <c r="F1279" s="1452"/>
      <c r="G1279" s="1452"/>
      <c r="H1279" s="1452"/>
      <c r="I1279" s="1452"/>
      <c r="J1279" s="1452"/>
      <c r="K1279" s="1452"/>
      <c r="L1279" s="1452"/>
      <c r="M1279" s="1452"/>
      <c r="N1279" s="1452"/>
      <c r="O1279" s="1452"/>
      <c r="P1279" s="1452"/>
      <c r="Q1279" s="1452"/>
      <c r="R1279" s="1452"/>
      <c r="S1279" s="1452"/>
      <c r="T1279" s="1452"/>
      <c r="U1279" s="1452"/>
      <c r="V1279" s="1452"/>
      <c r="W1279" s="1452"/>
      <c r="X1279" s="1452"/>
      <c r="Y1279" s="9"/>
      <c r="Z1279" s="8"/>
      <c r="AB1279" s="8"/>
      <c r="AC1279" s="28"/>
    </row>
    <row r="1280" spans="1:31" s="7" customFormat="1" ht="18" hidden="1" customHeight="1">
      <c r="A1280" s="56">
        <f>A1277+1</f>
        <v>1012</v>
      </c>
      <c r="B1280" s="717" t="s">
        <v>592</v>
      </c>
      <c r="C1280" s="52" t="e">
        <f>D1280+K1280+M1280+#REF!+#REF!+S1280+U1280+V1280+#REF!+X1280</f>
        <v>#REF!</v>
      </c>
      <c r="D1280" s="52">
        <f>SUM(E1280:I1280)</f>
        <v>8677683.4199999999</v>
      </c>
      <c r="E1280" s="51"/>
      <c r="F1280" s="52">
        <v>6369768.6200000001</v>
      </c>
      <c r="G1280" s="52">
        <v>626368.78</v>
      </c>
      <c r="H1280" s="52">
        <v>1315432.1399999999</v>
      </c>
      <c r="I1280" s="52">
        <v>366113.88</v>
      </c>
      <c r="J1280" s="52"/>
      <c r="K1280" s="52"/>
      <c r="L1280" s="52"/>
      <c r="M1280" s="52"/>
      <c r="N1280" s="52"/>
      <c r="O1280" s="665" t="s">
        <v>1422</v>
      </c>
      <c r="P1280" s="52"/>
      <c r="Q1280" s="665" t="s">
        <v>1422</v>
      </c>
      <c r="R1280" s="52"/>
      <c r="S1280" s="52"/>
      <c r="T1280" s="52"/>
      <c r="U1280" s="52"/>
      <c r="V1280" s="52">
        <f>36310.96+251684.56</f>
        <v>287995.52000000002</v>
      </c>
      <c r="W1280" s="52">
        <f>778348.02+249147.41</f>
        <v>1027495.43</v>
      </c>
      <c r="X1280" s="52"/>
      <c r="Y1280" s="9" t="s">
        <v>884</v>
      </c>
      <c r="Z1280" s="8"/>
      <c r="AB1280" s="8"/>
      <c r="AC1280" s="28"/>
    </row>
    <row r="1281" spans="1:31" s="7" customFormat="1" ht="18" hidden="1" customHeight="1">
      <c r="A1281" s="56">
        <f t="shared" ref="A1281:A1286" si="186">A1280+1</f>
        <v>1013</v>
      </c>
      <c r="B1281" s="717" t="s">
        <v>593</v>
      </c>
      <c r="C1281" s="52" t="e">
        <f>D1281+K1281+M1281+#REF!+#REF!+S1281+U1281+V1281+#REF!+X1281</f>
        <v>#REF!</v>
      </c>
      <c r="D1281" s="52">
        <f>SUM(E1281:I1281)</f>
        <v>9637136.6999999993</v>
      </c>
      <c r="E1281" s="51"/>
      <c r="F1281" s="52">
        <v>6629046.4800000004</v>
      </c>
      <c r="G1281" s="52">
        <v>591157.57999999996</v>
      </c>
      <c r="H1281" s="52">
        <v>1241369.44</v>
      </c>
      <c r="I1281" s="52">
        <v>1175563.2</v>
      </c>
      <c r="J1281" s="52"/>
      <c r="K1281" s="52"/>
      <c r="L1281" s="52"/>
      <c r="M1281" s="52"/>
      <c r="N1281" s="52"/>
      <c r="O1281" s="665" t="s">
        <v>1422</v>
      </c>
      <c r="P1281" s="52"/>
      <c r="Q1281" s="665" t="s">
        <v>1422</v>
      </c>
      <c r="R1281" s="52"/>
      <c r="S1281" s="52"/>
      <c r="T1281" s="52"/>
      <c r="U1281" s="52"/>
      <c r="V1281" s="52">
        <f>36310.96+249659.68</f>
        <v>285970.64</v>
      </c>
      <c r="W1281" s="52">
        <f>772662.5+245371.61</f>
        <v>1018034.11</v>
      </c>
      <c r="X1281" s="52"/>
      <c r="Y1281" s="9" t="s">
        <v>884</v>
      </c>
      <c r="Z1281" s="8"/>
      <c r="AB1281" s="8"/>
      <c r="AC1281" s="28"/>
    </row>
    <row r="1282" spans="1:31" s="7" customFormat="1" ht="18" hidden="1" customHeight="1">
      <c r="A1282" s="56">
        <f t="shared" si="186"/>
        <v>1014</v>
      </c>
      <c r="B1282" s="718" t="s">
        <v>855</v>
      </c>
      <c r="C1282" s="52" t="e">
        <f>D1282+K1282+M1282+O1282+#REF!+S1282+U1282+V1282+#REF!+X1282</f>
        <v>#REF!</v>
      </c>
      <c r="D1282" s="52">
        <f>SUM(E1282:I1282)</f>
        <v>7640108.2400000002</v>
      </c>
      <c r="E1282" s="51"/>
      <c r="F1282" s="52">
        <v>7640108.2400000002</v>
      </c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665" t="s">
        <v>1422</v>
      </c>
      <c r="R1282" s="52"/>
      <c r="S1282" s="52"/>
      <c r="T1282" s="52"/>
      <c r="U1282" s="52"/>
      <c r="V1282" s="52"/>
      <c r="W1282" s="52">
        <v>1026041.64</v>
      </c>
      <c r="X1282" s="52"/>
      <c r="Y1282" s="9"/>
      <c r="Z1282" s="8"/>
      <c r="AB1282" s="8"/>
      <c r="AC1282" s="28"/>
    </row>
    <row r="1283" spans="1:31" s="7" customFormat="1" ht="18" hidden="1" customHeight="1">
      <c r="A1283" s="56">
        <f t="shared" si="186"/>
        <v>1015</v>
      </c>
      <c r="B1283" s="718" t="s">
        <v>856</v>
      </c>
      <c r="C1283" s="52" t="e">
        <f>D1283+K1283+M1283+O1283+#REF!+S1283+U1283+V1283+#REF!+X1283</f>
        <v>#REF!</v>
      </c>
      <c r="D1283" s="52">
        <f>SUM(E1283:I1283)</f>
        <v>0</v>
      </c>
      <c r="E1283" s="52"/>
      <c r="F1283" s="52"/>
      <c r="G1283" s="52"/>
      <c r="H1283" s="52"/>
      <c r="I1283" s="52"/>
      <c r="J1283" s="52"/>
      <c r="K1283" s="52"/>
      <c r="L1283" s="52"/>
      <c r="M1283" s="52"/>
      <c r="N1283" s="52"/>
      <c r="O1283" s="52">
        <v>1605188.22</v>
      </c>
      <c r="P1283" s="52"/>
      <c r="Q1283" s="665" t="s">
        <v>1422</v>
      </c>
      <c r="R1283" s="52"/>
      <c r="S1283" s="52">
        <v>1913515.14</v>
      </c>
      <c r="T1283" s="52"/>
      <c r="U1283" s="52"/>
      <c r="V1283" s="52"/>
      <c r="W1283" s="52">
        <v>782544.06</v>
      </c>
      <c r="X1283" s="52"/>
      <c r="Y1283" s="9"/>
      <c r="Z1283" s="8"/>
      <c r="AB1283" s="8"/>
      <c r="AC1283" s="28"/>
    </row>
    <row r="1284" spans="1:31" customFormat="1" hidden="1">
      <c r="A1284" s="56">
        <f t="shared" si="186"/>
        <v>1016</v>
      </c>
      <c r="B1284" s="969" t="s">
        <v>1424</v>
      </c>
      <c r="C1284" s="646"/>
      <c r="D1284" s="646"/>
      <c r="E1284" s="52"/>
      <c r="F1284" s="52"/>
      <c r="G1284" s="52"/>
      <c r="H1284" s="52"/>
      <c r="I1284" s="52"/>
      <c r="J1284" s="52"/>
      <c r="K1284" s="52"/>
      <c r="L1284" s="52"/>
      <c r="M1284" s="52"/>
      <c r="N1284" s="138"/>
      <c r="O1284" s="61"/>
      <c r="P1284" s="138"/>
      <c r="Q1284" s="665" t="s">
        <v>1422</v>
      </c>
      <c r="R1284" s="52"/>
      <c r="S1284" s="52"/>
      <c r="T1284" s="52"/>
      <c r="U1284" s="52"/>
      <c r="V1284" s="52"/>
      <c r="W1284" s="52">
        <v>421564.84</v>
      </c>
      <c r="X1284" s="52"/>
      <c r="Y1284" s="648" t="s">
        <v>1423</v>
      </c>
      <c r="Z1284" s="649"/>
    </row>
    <row r="1285" spans="1:31" customFormat="1" hidden="1">
      <c r="A1285" s="56">
        <f t="shared" si="186"/>
        <v>1017</v>
      </c>
      <c r="B1285" s="969" t="s">
        <v>1425</v>
      </c>
      <c r="C1285" s="646"/>
      <c r="D1285" s="646"/>
      <c r="E1285" s="52"/>
      <c r="F1285" s="52"/>
      <c r="G1285" s="52"/>
      <c r="H1285" s="52"/>
      <c r="I1285" s="52"/>
      <c r="J1285" s="52"/>
      <c r="K1285" s="52"/>
      <c r="L1285" s="463"/>
      <c r="M1285" s="665" t="s">
        <v>1422</v>
      </c>
      <c r="N1285" s="138"/>
      <c r="O1285" s="665" t="s">
        <v>1422</v>
      </c>
      <c r="P1285" s="138"/>
      <c r="Q1285" s="665" t="s">
        <v>1422</v>
      </c>
      <c r="R1285" s="52"/>
      <c r="S1285" s="52"/>
      <c r="T1285" s="52"/>
      <c r="U1285" s="52"/>
      <c r="V1285" s="52"/>
      <c r="W1285" s="52">
        <f>589346.91+311878.12+272598.47</f>
        <v>1173823.5</v>
      </c>
      <c r="X1285" s="52"/>
      <c r="Y1285" s="648" t="s">
        <v>1426</v>
      </c>
      <c r="Z1285" s="649"/>
    </row>
    <row r="1286" spans="1:31" customFormat="1" ht="40.5" hidden="1" customHeight="1">
      <c r="A1286" s="56">
        <f t="shared" si="186"/>
        <v>1018</v>
      </c>
      <c r="B1286" s="969" t="s">
        <v>1427</v>
      </c>
      <c r="C1286" s="646"/>
      <c r="D1286" s="646"/>
      <c r="E1286" s="665" t="s">
        <v>1422</v>
      </c>
      <c r="F1286" s="665" t="s">
        <v>1422</v>
      </c>
      <c r="G1286" s="665" t="s">
        <v>1422</v>
      </c>
      <c r="H1286" s="665" t="s">
        <v>1422</v>
      </c>
      <c r="I1286" s="665" t="s">
        <v>1422</v>
      </c>
      <c r="J1286" s="52"/>
      <c r="K1286" s="52"/>
      <c r="L1286" s="52"/>
      <c r="M1286" s="52"/>
      <c r="N1286" s="463"/>
      <c r="O1286" s="665"/>
      <c r="P1286" s="138"/>
      <c r="Q1286" s="665" t="s">
        <v>1422</v>
      </c>
      <c r="R1286" s="61"/>
      <c r="S1286" s="665" t="s">
        <v>1422</v>
      </c>
      <c r="T1286" s="52"/>
      <c r="U1286" s="52"/>
      <c r="V1286" s="61"/>
      <c r="W1286" s="52">
        <f>104675.88+114960.27+214378.38+114960.27+117108.25</f>
        <v>666083.05000000005</v>
      </c>
      <c r="X1286" s="52"/>
      <c r="Y1286" s="651" t="s">
        <v>1428</v>
      </c>
      <c r="Z1286" s="649"/>
    </row>
    <row r="1287" spans="1:31" s="7" customFormat="1" ht="18" hidden="1" customHeight="1">
      <c r="A1287" s="1475" t="s">
        <v>518</v>
      </c>
      <c r="B1287" s="1475"/>
      <c r="C1287" s="52" t="e">
        <f t="shared" ref="C1287:P1287" si="187">SUM(C1280:C1283)</f>
        <v>#REF!</v>
      </c>
      <c r="D1287" s="52">
        <f t="shared" si="187"/>
        <v>25954928.359999999</v>
      </c>
      <c r="E1287" s="52">
        <f t="shared" si="187"/>
        <v>0</v>
      </c>
      <c r="F1287" s="52">
        <f t="shared" si="187"/>
        <v>20638923.340000004</v>
      </c>
      <c r="G1287" s="52">
        <f t="shared" si="187"/>
        <v>1217526.3599999999</v>
      </c>
      <c r="H1287" s="52">
        <f t="shared" si="187"/>
        <v>2556801.58</v>
      </c>
      <c r="I1287" s="52">
        <f t="shared" si="187"/>
        <v>1541677.08</v>
      </c>
      <c r="J1287" s="52">
        <f t="shared" si="187"/>
        <v>0</v>
      </c>
      <c r="K1287" s="52">
        <f t="shared" si="187"/>
        <v>0</v>
      </c>
      <c r="L1287" s="52">
        <f t="shared" si="187"/>
        <v>0</v>
      </c>
      <c r="M1287" s="52">
        <f t="shared" si="187"/>
        <v>0</v>
      </c>
      <c r="N1287" s="52">
        <f t="shared" si="187"/>
        <v>0</v>
      </c>
      <c r="O1287" s="52">
        <f t="shared" si="187"/>
        <v>1605188.22</v>
      </c>
      <c r="P1287" s="52">
        <f t="shared" si="187"/>
        <v>0</v>
      </c>
      <c r="Q1287" s="52" t="e">
        <f>SUM(#REF!)</f>
        <v>#REF!</v>
      </c>
      <c r="R1287" s="52">
        <f>SUM(R1280:R1283)</f>
        <v>0</v>
      </c>
      <c r="S1287" s="52">
        <f>SUM(S1280:S1283)</f>
        <v>1913515.14</v>
      </c>
      <c r="T1287" s="52">
        <f>SUM(T1280:T1283)</f>
        <v>0</v>
      </c>
      <c r="U1287" s="52">
        <f>SUM(U1280:U1283)</f>
        <v>0</v>
      </c>
      <c r="V1287" s="52">
        <f>SUM(V1280:V1283)</f>
        <v>573966.16</v>
      </c>
      <c r="W1287" s="52" t="e">
        <f>SUM(#REF!)</f>
        <v>#REF!</v>
      </c>
      <c r="X1287" s="52">
        <f>SUM(X1280:X1283)</f>
        <v>0</v>
      </c>
      <c r="Y1287" s="9"/>
      <c r="Z1287" s="8"/>
      <c r="AB1287" s="8"/>
      <c r="AC1287" s="28"/>
      <c r="AE1287" s="28"/>
    </row>
    <row r="1288" spans="1:31" s="22" customFormat="1" ht="18" hidden="1" customHeight="1">
      <c r="A1288" s="1479" t="s">
        <v>594</v>
      </c>
      <c r="B1288" s="1479"/>
      <c r="C1288" s="1479"/>
      <c r="D1288" s="1452"/>
      <c r="E1288" s="1452"/>
      <c r="F1288" s="1452"/>
      <c r="G1288" s="1452"/>
      <c r="H1288" s="1452"/>
      <c r="I1288" s="1452"/>
      <c r="J1288" s="1452"/>
      <c r="K1288" s="1452"/>
      <c r="L1288" s="1452"/>
      <c r="M1288" s="1452"/>
      <c r="N1288" s="1452"/>
      <c r="O1288" s="1452"/>
      <c r="P1288" s="1452"/>
      <c r="Q1288" s="1452"/>
      <c r="R1288" s="1452"/>
      <c r="S1288" s="1452"/>
      <c r="T1288" s="1452"/>
      <c r="U1288" s="1452"/>
      <c r="V1288" s="1452"/>
      <c r="W1288" s="1452"/>
      <c r="X1288" s="1452"/>
      <c r="Y1288" s="24"/>
      <c r="Z1288" s="23"/>
      <c r="AB1288" s="8"/>
      <c r="AC1288" s="27"/>
    </row>
    <row r="1289" spans="1:31" s="7" customFormat="1" ht="18" hidden="1" customHeight="1">
      <c r="A1289" s="55">
        <f>A1286+1</f>
        <v>1019</v>
      </c>
      <c r="B1289" s="695" t="s">
        <v>857</v>
      </c>
      <c r="C1289" s="52">
        <f>D1289+K1289+M1289+O1289+Q1289+S1289+U1289+V1289+W1289+X1289</f>
        <v>871053.58000000007</v>
      </c>
      <c r="D1289" s="52">
        <f>SUM(E1289:I1289)</f>
        <v>871053.58000000007</v>
      </c>
      <c r="E1289" s="51">
        <v>488822.08</v>
      </c>
      <c r="F1289" s="51"/>
      <c r="G1289" s="51"/>
      <c r="H1289" s="51"/>
      <c r="I1289" s="51">
        <v>382231.5</v>
      </c>
      <c r="J1289" s="55"/>
      <c r="K1289" s="51"/>
      <c r="L1289" s="51"/>
      <c r="M1289" s="52"/>
      <c r="N1289" s="52"/>
      <c r="O1289" s="52"/>
      <c r="P1289" s="51"/>
      <c r="Q1289" s="52"/>
      <c r="R1289" s="51"/>
      <c r="S1289" s="52"/>
      <c r="T1289" s="52"/>
      <c r="U1289" s="52"/>
      <c r="V1289" s="52"/>
      <c r="W1289" s="52"/>
      <c r="X1289" s="52"/>
      <c r="Y1289" s="9"/>
      <c r="Z1289" s="8"/>
      <c r="AA1289" s="8"/>
      <c r="AB1289" s="8"/>
      <c r="AC1289" s="28"/>
    </row>
    <row r="1290" spans="1:31" s="7" customFormat="1" ht="18" hidden="1" customHeight="1">
      <c r="A1290" s="55">
        <f>A1289+1</f>
        <v>1020</v>
      </c>
      <c r="B1290" s="695" t="s">
        <v>858</v>
      </c>
      <c r="C1290" s="52">
        <f>D1290+K1290+M1290+O1290+Q1290+S1290+U1290+V1290+W1290+X1290</f>
        <v>931466.04</v>
      </c>
      <c r="D1290" s="52">
        <f>SUM(E1290:I1290)</f>
        <v>931466.04</v>
      </c>
      <c r="E1290" s="51">
        <v>491309.52</v>
      </c>
      <c r="F1290" s="51"/>
      <c r="G1290" s="51"/>
      <c r="H1290" s="51"/>
      <c r="I1290" s="51">
        <v>440156.52</v>
      </c>
      <c r="J1290" s="55"/>
      <c r="K1290" s="51"/>
      <c r="L1290" s="51"/>
      <c r="M1290" s="52"/>
      <c r="N1290" s="52"/>
      <c r="O1290" s="52"/>
      <c r="P1290" s="51"/>
      <c r="Q1290" s="52"/>
      <c r="R1290" s="51"/>
      <c r="S1290" s="52"/>
      <c r="T1290" s="52"/>
      <c r="U1290" s="52"/>
      <c r="V1290" s="52"/>
      <c r="W1290" s="52"/>
      <c r="X1290" s="52"/>
      <c r="Y1290" s="9"/>
      <c r="Z1290" s="8"/>
      <c r="AA1290" s="8"/>
      <c r="AB1290" s="8"/>
      <c r="AC1290" s="28"/>
    </row>
    <row r="1291" spans="1:31" s="7" customFormat="1" ht="18" hidden="1" customHeight="1">
      <c r="A1291" s="55">
        <f>A1290+1</f>
        <v>1021</v>
      </c>
      <c r="B1291" s="695" t="s">
        <v>859</v>
      </c>
      <c r="C1291" s="52">
        <f>D1291+K1291+M1291+O1291+Q1291+S1291+U1291+V1291+W1291+X1291</f>
        <v>1016547.5800000001</v>
      </c>
      <c r="D1291" s="52">
        <f>SUM(E1291:I1291)</f>
        <v>1016547.5800000001</v>
      </c>
      <c r="E1291" s="51">
        <v>576391.06000000006</v>
      </c>
      <c r="F1291" s="51"/>
      <c r="G1291" s="51"/>
      <c r="H1291" s="51"/>
      <c r="I1291" s="51">
        <v>440156.52</v>
      </c>
      <c r="J1291" s="55"/>
      <c r="K1291" s="51"/>
      <c r="L1291" s="51"/>
      <c r="M1291" s="52"/>
      <c r="N1291" s="52"/>
      <c r="O1291" s="52"/>
      <c r="P1291" s="51"/>
      <c r="Q1291" s="52"/>
      <c r="R1291" s="51"/>
      <c r="S1291" s="52"/>
      <c r="T1291" s="52"/>
      <c r="U1291" s="52"/>
      <c r="V1291" s="52"/>
      <c r="W1291" s="52"/>
      <c r="X1291" s="52"/>
      <c r="Y1291" s="9"/>
      <c r="Z1291" s="8"/>
      <c r="AA1291" s="8"/>
      <c r="AB1291" s="8"/>
      <c r="AC1291" s="28"/>
    </row>
    <row r="1292" spans="1:31" s="7" customFormat="1" ht="18" hidden="1" customHeight="1">
      <c r="A1292" s="55">
        <f>A1291+1</f>
        <v>1022</v>
      </c>
      <c r="B1292" s="695" t="s">
        <v>860</v>
      </c>
      <c r="C1292" s="52">
        <f>D1292+K1292+M1292+O1292+Q1292+S1292+U1292+V1292+W1292+X1292</f>
        <v>904187.98</v>
      </c>
      <c r="D1292" s="52">
        <f>SUM(E1292:I1292)</f>
        <v>904187.98</v>
      </c>
      <c r="E1292" s="51">
        <v>464031.46</v>
      </c>
      <c r="F1292" s="51"/>
      <c r="G1292" s="51"/>
      <c r="H1292" s="51"/>
      <c r="I1292" s="51">
        <v>440156.52</v>
      </c>
      <c r="J1292" s="55"/>
      <c r="K1292" s="51"/>
      <c r="L1292" s="51"/>
      <c r="M1292" s="52"/>
      <c r="N1292" s="52"/>
      <c r="O1292" s="52"/>
      <c r="P1292" s="51"/>
      <c r="Q1292" s="52"/>
      <c r="R1292" s="51"/>
      <c r="S1292" s="52"/>
      <c r="T1292" s="52"/>
      <c r="U1292" s="52"/>
      <c r="V1292" s="52"/>
      <c r="W1292" s="52"/>
      <c r="X1292" s="52"/>
      <c r="Y1292" s="9"/>
      <c r="Z1292" s="8"/>
      <c r="AA1292" s="8"/>
      <c r="AB1292" s="8"/>
      <c r="AC1292" s="28"/>
    </row>
    <row r="1293" spans="1:31" s="7" customFormat="1" ht="18" hidden="1" customHeight="1">
      <c r="A1293" s="55">
        <f>A1292+1</f>
        <v>1023</v>
      </c>
      <c r="B1293" s="695" t="s">
        <v>861</v>
      </c>
      <c r="C1293" s="52">
        <f>D1293+K1293+M1293+O1293+Q1293+S1293+U1293+V1293+W1293+X1293</f>
        <v>1018564.2000000001</v>
      </c>
      <c r="D1293" s="52">
        <f>SUM(E1293:I1293)</f>
        <v>1018564.2000000001</v>
      </c>
      <c r="E1293" s="51">
        <v>578407.68000000005</v>
      </c>
      <c r="F1293" s="51"/>
      <c r="G1293" s="51"/>
      <c r="H1293" s="51"/>
      <c r="I1293" s="51">
        <v>440156.52</v>
      </c>
      <c r="J1293" s="55"/>
      <c r="K1293" s="51"/>
      <c r="L1293" s="51"/>
      <c r="M1293" s="52"/>
      <c r="N1293" s="52"/>
      <c r="O1293" s="52"/>
      <c r="P1293" s="51"/>
      <c r="Q1293" s="52"/>
      <c r="R1293" s="51"/>
      <c r="S1293" s="52"/>
      <c r="T1293" s="52"/>
      <c r="U1293" s="52"/>
      <c r="V1293" s="52"/>
      <c r="W1293" s="52"/>
      <c r="X1293" s="52"/>
      <c r="Y1293" s="9"/>
      <c r="Z1293" s="8"/>
      <c r="AA1293" s="8"/>
      <c r="AB1293" s="8"/>
      <c r="AC1293" s="28"/>
    </row>
    <row r="1294" spans="1:31" s="7" customFormat="1" ht="18" hidden="1" customHeight="1">
      <c r="A1294" s="1475" t="s">
        <v>518</v>
      </c>
      <c r="B1294" s="1475"/>
      <c r="C1294" s="52">
        <f t="shared" ref="C1294:X1294" si="188">SUM(C1289:C1293)</f>
        <v>4741819.38</v>
      </c>
      <c r="D1294" s="52">
        <f t="shared" si="188"/>
        <v>4741819.38</v>
      </c>
      <c r="E1294" s="52">
        <f t="shared" si="188"/>
        <v>2598961.8000000003</v>
      </c>
      <c r="F1294" s="52">
        <f t="shared" si="188"/>
        <v>0</v>
      </c>
      <c r="G1294" s="52">
        <f t="shared" si="188"/>
        <v>0</v>
      </c>
      <c r="H1294" s="52">
        <f t="shared" si="188"/>
        <v>0</v>
      </c>
      <c r="I1294" s="52">
        <f t="shared" si="188"/>
        <v>2142857.58</v>
      </c>
      <c r="J1294" s="52">
        <f t="shared" si="188"/>
        <v>0</v>
      </c>
      <c r="K1294" s="52">
        <f t="shared" si="188"/>
        <v>0</v>
      </c>
      <c r="L1294" s="52">
        <f t="shared" si="188"/>
        <v>0</v>
      </c>
      <c r="M1294" s="52">
        <f t="shared" si="188"/>
        <v>0</v>
      </c>
      <c r="N1294" s="52">
        <f t="shared" si="188"/>
        <v>0</v>
      </c>
      <c r="O1294" s="52">
        <f t="shared" si="188"/>
        <v>0</v>
      </c>
      <c r="P1294" s="52">
        <f t="shared" si="188"/>
        <v>0</v>
      </c>
      <c r="Q1294" s="52">
        <f t="shared" si="188"/>
        <v>0</v>
      </c>
      <c r="R1294" s="52">
        <f t="shared" si="188"/>
        <v>0</v>
      </c>
      <c r="S1294" s="52">
        <f t="shared" si="188"/>
        <v>0</v>
      </c>
      <c r="T1294" s="52">
        <f t="shared" si="188"/>
        <v>0</v>
      </c>
      <c r="U1294" s="52">
        <f t="shared" si="188"/>
        <v>0</v>
      </c>
      <c r="V1294" s="52">
        <f t="shared" si="188"/>
        <v>0</v>
      </c>
      <c r="W1294" s="52">
        <f t="shared" si="188"/>
        <v>0</v>
      </c>
      <c r="X1294" s="52">
        <f t="shared" si="188"/>
        <v>0</v>
      </c>
      <c r="Y1294" s="9"/>
      <c r="Z1294" s="8"/>
      <c r="AA1294" s="8"/>
      <c r="AB1294" s="8"/>
      <c r="AC1294" s="28"/>
      <c r="AE1294" s="28"/>
    </row>
    <row r="1295" spans="1:31" s="22" customFormat="1" ht="18" hidden="1" customHeight="1">
      <c r="A1295" s="1479" t="s">
        <v>595</v>
      </c>
      <c r="B1295" s="1479"/>
      <c r="C1295" s="1479"/>
      <c r="D1295" s="1452"/>
      <c r="E1295" s="1452"/>
      <c r="F1295" s="1452"/>
      <c r="G1295" s="1452"/>
      <c r="H1295" s="1452"/>
      <c r="I1295" s="1452"/>
      <c r="J1295" s="1452"/>
      <c r="K1295" s="1452"/>
      <c r="L1295" s="1452"/>
      <c r="M1295" s="1452"/>
      <c r="N1295" s="1452"/>
      <c r="O1295" s="1452"/>
      <c r="P1295" s="1452"/>
      <c r="Q1295" s="1452"/>
      <c r="R1295" s="1452"/>
      <c r="S1295" s="1452"/>
      <c r="T1295" s="1452"/>
      <c r="U1295" s="1452"/>
      <c r="V1295" s="1452"/>
      <c r="W1295" s="1452"/>
      <c r="X1295" s="1452"/>
      <c r="Y1295" s="24"/>
      <c r="Z1295" s="23"/>
      <c r="AB1295" s="8"/>
      <c r="AC1295" s="27"/>
    </row>
    <row r="1296" spans="1:31" s="7" customFormat="1" ht="18" hidden="1" customHeight="1">
      <c r="A1296" s="55">
        <f>A1293+1</f>
        <v>1024</v>
      </c>
      <c r="B1296" s="695" t="s">
        <v>862</v>
      </c>
      <c r="C1296" s="52">
        <f t="shared" ref="C1296:C1301" si="189">D1296+K1296+M1296+O1296+Q1296+S1296+U1296+V1296+W1296+X1296</f>
        <v>659451.26</v>
      </c>
      <c r="D1296" s="52">
        <f>SUM(E1296:I1296)</f>
        <v>659451.26</v>
      </c>
      <c r="E1296" s="52">
        <v>659451.26</v>
      </c>
      <c r="F1296" s="52"/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9"/>
      <c r="Z1296" s="8"/>
      <c r="AA1296" s="8"/>
      <c r="AB1296" s="8"/>
      <c r="AC1296" s="28"/>
    </row>
    <row r="1297" spans="1:31" s="7" customFormat="1" ht="18" hidden="1" customHeight="1">
      <c r="A1297" s="55">
        <f t="shared" ref="A1297:A1302" si="190">A1296+1</f>
        <v>1025</v>
      </c>
      <c r="B1297" s="695" t="s">
        <v>863</v>
      </c>
      <c r="C1297" s="52">
        <f t="shared" si="189"/>
        <v>589041.84</v>
      </c>
      <c r="D1297" s="52">
        <f t="shared" ref="D1297:D1302" si="191">SUM(E1297:I1297)</f>
        <v>589041.84</v>
      </c>
      <c r="E1297" s="52">
        <v>589041.84</v>
      </c>
      <c r="F1297" s="52"/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9"/>
      <c r="Z1297" s="8"/>
      <c r="AA1297" s="8"/>
      <c r="AB1297" s="8"/>
      <c r="AC1297" s="28"/>
    </row>
    <row r="1298" spans="1:31" s="7" customFormat="1" ht="18" hidden="1" customHeight="1">
      <c r="A1298" s="55">
        <f t="shared" si="190"/>
        <v>1026</v>
      </c>
      <c r="B1298" s="695" t="s">
        <v>864</v>
      </c>
      <c r="C1298" s="52">
        <f t="shared" si="189"/>
        <v>265607.38</v>
      </c>
      <c r="D1298" s="52">
        <f t="shared" si="191"/>
        <v>265607.38</v>
      </c>
      <c r="E1298" s="52">
        <v>265607.38</v>
      </c>
      <c r="F1298" s="52"/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9"/>
      <c r="Z1298" s="8"/>
      <c r="AB1298" s="8"/>
      <c r="AC1298" s="28"/>
    </row>
    <row r="1299" spans="1:31" s="7" customFormat="1" ht="18" hidden="1" customHeight="1">
      <c r="A1299" s="55">
        <f t="shared" si="190"/>
        <v>1027</v>
      </c>
      <c r="B1299" s="695" t="s">
        <v>865</v>
      </c>
      <c r="C1299" s="52">
        <f t="shared" si="189"/>
        <v>11806085.26</v>
      </c>
      <c r="D1299" s="52">
        <f t="shared" si="191"/>
        <v>507801.19999999995</v>
      </c>
      <c r="E1299" s="52">
        <v>347335.36</v>
      </c>
      <c r="F1299" s="52"/>
      <c r="G1299" s="52"/>
      <c r="H1299" s="52"/>
      <c r="I1299" s="52">
        <v>160465.84</v>
      </c>
      <c r="J1299" s="52"/>
      <c r="K1299" s="52"/>
      <c r="L1299" s="52"/>
      <c r="M1299" s="52">
        <v>2645244.94</v>
      </c>
      <c r="N1299" s="52"/>
      <c r="O1299" s="52"/>
      <c r="P1299" s="52"/>
      <c r="Q1299" s="52">
        <v>4974798.58</v>
      </c>
      <c r="R1299" s="52"/>
      <c r="S1299" s="52">
        <v>3678240.54</v>
      </c>
      <c r="T1299" s="52"/>
      <c r="U1299" s="52"/>
      <c r="V1299" s="52"/>
      <c r="W1299" s="52"/>
      <c r="X1299" s="52"/>
      <c r="Y1299" s="9"/>
      <c r="Z1299" s="8"/>
      <c r="AB1299" s="8"/>
      <c r="AC1299" s="28"/>
    </row>
    <row r="1300" spans="1:31" s="7" customFormat="1" ht="18" hidden="1" customHeight="1">
      <c r="A1300" s="55">
        <f t="shared" si="190"/>
        <v>1028</v>
      </c>
      <c r="B1300" s="695" t="s">
        <v>866</v>
      </c>
      <c r="C1300" s="52">
        <f t="shared" si="189"/>
        <v>11458749.899999999</v>
      </c>
      <c r="D1300" s="52">
        <f t="shared" si="191"/>
        <v>160465.84</v>
      </c>
      <c r="E1300" s="52"/>
      <c r="F1300" s="52"/>
      <c r="G1300" s="52"/>
      <c r="H1300" s="52"/>
      <c r="I1300" s="52">
        <v>160465.84</v>
      </c>
      <c r="J1300" s="52"/>
      <c r="K1300" s="52"/>
      <c r="L1300" s="52"/>
      <c r="M1300" s="52">
        <v>2645244.94</v>
      </c>
      <c r="N1300" s="52"/>
      <c r="O1300" s="52"/>
      <c r="P1300" s="52"/>
      <c r="Q1300" s="52">
        <v>4974798.58</v>
      </c>
      <c r="R1300" s="52"/>
      <c r="S1300" s="52">
        <v>3678240.54</v>
      </c>
      <c r="T1300" s="52"/>
      <c r="U1300" s="52"/>
      <c r="V1300" s="52"/>
      <c r="W1300" s="52"/>
      <c r="X1300" s="52"/>
      <c r="Y1300" s="9"/>
      <c r="Z1300" s="8"/>
      <c r="AB1300" s="8"/>
      <c r="AC1300" s="28"/>
    </row>
    <row r="1301" spans="1:31" s="7" customFormat="1" ht="18" hidden="1" customHeight="1">
      <c r="A1301" s="55">
        <f t="shared" si="190"/>
        <v>1029</v>
      </c>
      <c r="B1301" s="695" t="s">
        <v>867</v>
      </c>
      <c r="C1301" s="52">
        <f t="shared" si="189"/>
        <v>11458749.899999999</v>
      </c>
      <c r="D1301" s="52">
        <f t="shared" si="191"/>
        <v>160465.84</v>
      </c>
      <c r="E1301" s="52"/>
      <c r="F1301" s="52"/>
      <c r="G1301" s="52"/>
      <c r="H1301" s="52"/>
      <c r="I1301" s="52">
        <v>160465.84</v>
      </c>
      <c r="J1301" s="52"/>
      <c r="K1301" s="52"/>
      <c r="L1301" s="52"/>
      <c r="M1301" s="52">
        <v>2645244.94</v>
      </c>
      <c r="N1301" s="52"/>
      <c r="O1301" s="52"/>
      <c r="P1301" s="52"/>
      <c r="Q1301" s="52">
        <v>4974798.58</v>
      </c>
      <c r="R1301" s="52"/>
      <c r="S1301" s="52">
        <v>3678240.54</v>
      </c>
      <c r="T1301" s="52"/>
      <c r="U1301" s="52"/>
      <c r="V1301" s="52"/>
      <c r="W1301" s="52"/>
      <c r="X1301" s="52"/>
      <c r="Y1301" s="9"/>
      <c r="Z1301" s="8"/>
      <c r="AB1301" s="8"/>
      <c r="AC1301" s="28"/>
    </row>
    <row r="1302" spans="1:31" s="7" customFormat="1" ht="18" hidden="1" customHeight="1">
      <c r="A1302" s="55">
        <f t="shared" si="190"/>
        <v>1030</v>
      </c>
      <c r="B1302" s="695" t="s">
        <v>868</v>
      </c>
      <c r="C1302" s="52">
        <f>D1302+K1302+M1302+O1302+Q1302+S1302+U1302+V1302+W1302+X1302</f>
        <v>375651.82</v>
      </c>
      <c r="D1302" s="52">
        <f t="shared" si="191"/>
        <v>375651.82</v>
      </c>
      <c r="E1302" s="52">
        <f>368490.4+7161.42</f>
        <v>375651.82</v>
      </c>
      <c r="F1302" s="52"/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9" t="s">
        <v>889</v>
      </c>
      <c r="Z1302" s="8"/>
      <c r="AA1302" s="8"/>
      <c r="AB1302" s="8"/>
      <c r="AC1302" s="28"/>
    </row>
    <row r="1303" spans="1:31" s="7" customFormat="1" ht="18" hidden="1" customHeight="1">
      <c r="A1303" s="1475" t="s">
        <v>518</v>
      </c>
      <c r="B1303" s="1475"/>
      <c r="C1303" s="52">
        <f t="shared" ref="C1303:X1303" si="192">SUM(C1296:C1302)</f>
        <v>36613337.359999999</v>
      </c>
      <c r="D1303" s="52">
        <f t="shared" si="192"/>
        <v>2718485.1799999997</v>
      </c>
      <c r="E1303" s="52">
        <f t="shared" si="192"/>
        <v>2237087.6599999997</v>
      </c>
      <c r="F1303" s="52">
        <f t="shared" si="192"/>
        <v>0</v>
      </c>
      <c r="G1303" s="52">
        <f t="shared" si="192"/>
        <v>0</v>
      </c>
      <c r="H1303" s="52">
        <f t="shared" si="192"/>
        <v>0</v>
      </c>
      <c r="I1303" s="52">
        <f t="shared" si="192"/>
        <v>481397.52</v>
      </c>
      <c r="J1303" s="52">
        <f t="shared" si="192"/>
        <v>0</v>
      </c>
      <c r="K1303" s="52">
        <f t="shared" si="192"/>
        <v>0</v>
      </c>
      <c r="L1303" s="52">
        <f t="shared" si="192"/>
        <v>0</v>
      </c>
      <c r="M1303" s="52">
        <f t="shared" si="192"/>
        <v>7935734.8200000003</v>
      </c>
      <c r="N1303" s="52">
        <f t="shared" si="192"/>
        <v>0</v>
      </c>
      <c r="O1303" s="52">
        <f t="shared" si="192"/>
        <v>0</v>
      </c>
      <c r="P1303" s="52">
        <f t="shared" si="192"/>
        <v>0</v>
      </c>
      <c r="Q1303" s="52">
        <f t="shared" si="192"/>
        <v>14924395.74</v>
      </c>
      <c r="R1303" s="52">
        <f t="shared" si="192"/>
        <v>0</v>
      </c>
      <c r="S1303" s="52">
        <f t="shared" si="192"/>
        <v>11034721.620000001</v>
      </c>
      <c r="T1303" s="52">
        <f t="shared" si="192"/>
        <v>0</v>
      </c>
      <c r="U1303" s="52">
        <f t="shared" si="192"/>
        <v>0</v>
      </c>
      <c r="V1303" s="52">
        <f t="shared" si="192"/>
        <v>0</v>
      </c>
      <c r="W1303" s="52">
        <f t="shared" si="192"/>
        <v>0</v>
      </c>
      <c r="X1303" s="52">
        <f t="shared" si="192"/>
        <v>0</v>
      </c>
      <c r="Y1303" s="9"/>
      <c r="Z1303" s="8"/>
      <c r="AA1303" s="8"/>
      <c r="AB1303" s="8"/>
      <c r="AC1303" s="28"/>
      <c r="AE1303" s="28"/>
    </row>
    <row r="1304" spans="1:31" s="17" customFormat="1" ht="18" hidden="1" customHeight="1">
      <c r="A1304" s="1479" t="s">
        <v>596</v>
      </c>
      <c r="B1304" s="1479"/>
      <c r="C1304" s="61" t="e">
        <f t="shared" ref="C1304:X1304" si="193">C1303+C1294+C1287+C1278</f>
        <v>#REF!</v>
      </c>
      <c r="D1304" s="61">
        <f t="shared" si="193"/>
        <v>33415232.919999998</v>
      </c>
      <c r="E1304" s="61">
        <f t="shared" si="193"/>
        <v>4836049.46</v>
      </c>
      <c r="F1304" s="61">
        <f t="shared" si="193"/>
        <v>20638923.340000004</v>
      </c>
      <c r="G1304" s="61">
        <f t="shared" si="193"/>
        <v>1217526.3599999999</v>
      </c>
      <c r="H1304" s="61">
        <f t="shared" si="193"/>
        <v>2556801.58</v>
      </c>
      <c r="I1304" s="61">
        <f t="shared" si="193"/>
        <v>4165932.18</v>
      </c>
      <c r="J1304" s="61">
        <f t="shared" si="193"/>
        <v>0</v>
      </c>
      <c r="K1304" s="61">
        <f t="shared" si="193"/>
        <v>0</v>
      </c>
      <c r="L1304" s="61">
        <f t="shared" si="193"/>
        <v>0</v>
      </c>
      <c r="M1304" s="61">
        <f t="shared" si="193"/>
        <v>7935734.8200000003</v>
      </c>
      <c r="N1304" s="61">
        <f t="shared" si="193"/>
        <v>0</v>
      </c>
      <c r="O1304" s="61">
        <f t="shared" si="193"/>
        <v>1605188.22</v>
      </c>
      <c r="P1304" s="61">
        <f t="shared" si="193"/>
        <v>0</v>
      </c>
      <c r="Q1304" s="61" t="e">
        <f t="shared" si="193"/>
        <v>#REF!</v>
      </c>
      <c r="R1304" s="61">
        <f t="shared" si="193"/>
        <v>0</v>
      </c>
      <c r="S1304" s="61">
        <f t="shared" si="193"/>
        <v>12948236.760000002</v>
      </c>
      <c r="T1304" s="61">
        <f t="shared" si="193"/>
        <v>0</v>
      </c>
      <c r="U1304" s="61">
        <f t="shared" si="193"/>
        <v>0</v>
      </c>
      <c r="V1304" s="61">
        <f t="shared" si="193"/>
        <v>573966.16</v>
      </c>
      <c r="W1304" s="61" t="e">
        <f t="shared" si="193"/>
        <v>#REF!</v>
      </c>
      <c r="X1304" s="61">
        <f t="shared" si="193"/>
        <v>0</v>
      </c>
      <c r="Y1304" s="9"/>
      <c r="Z1304" s="8"/>
      <c r="AA1304" s="8"/>
      <c r="AB1304" s="8"/>
      <c r="AC1304" s="28"/>
    </row>
    <row r="1305" spans="1:31" s="7" customFormat="1" ht="18" hidden="1" customHeight="1">
      <c r="A1305" s="1485" t="s">
        <v>597</v>
      </c>
      <c r="B1305" s="1485"/>
      <c r="C1305" s="61" t="e">
        <f t="shared" ref="C1305:X1305" si="194">C1304+C1271+C1163+C1103+C1055+C1020+C977+C889+C834+C777+C624+C612+C577+C413+C322+C236+C144+C80</f>
        <v>#REF!</v>
      </c>
      <c r="D1305" s="61" t="e">
        <f t="shared" si="194"/>
        <v>#REF!</v>
      </c>
      <c r="E1305" s="61">
        <f t="shared" si="194"/>
        <v>117433816.25999999</v>
      </c>
      <c r="F1305" s="61">
        <f t="shared" si="194"/>
        <v>348701348.56999999</v>
      </c>
      <c r="G1305" s="61">
        <f t="shared" si="194"/>
        <v>56865389.059999995</v>
      </c>
      <c r="H1305" s="61">
        <f t="shared" si="194"/>
        <v>69478899.159999996</v>
      </c>
      <c r="I1305" s="61">
        <f t="shared" si="194"/>
        <v>48991026.339999996</v>
      </c>
      <c r="J1305" s="61">
        <f t="shared" si="194"/>
        <v>13</v>
      </c>
      <c r="K1305" s="61">
        <f t="shared" si="194"/>
        <v>35381806</v>
      </c>
      <c r="L1305" s="61">
        <f t="shared" si="194"/>
        <v>76100.875</v>
      </c>
      <c r="M1305" s="61">
        <f t="shared" si="194"/>
        <v>251047658.48000002</v>
      </c>
      <c r="N1305" s="61">
        <f t="shared" si="194"/>
        <v>181553.91000000003</v>
      </c>
      <c r="O1305" s="61">
        <f t="shared" si="194"/>
        <v>313621299.48000002</v>
      </c>
      <c r="P1305" s="61">
        <f t="shared" si="194"/>
        <v>172382.36</v>
      </c>
      <c r="Q1305" s="61" t="e">
        <f t="shared" si="194"/>
        <v>#REF!</v>
      </c>
      <c r="R1305" s="61">
        <f t="shared" si="194"/>
        <v>180.2</v>
      </c>
      <c r="S1305" s="61">
        <f t="shared" si="194"/>
        <v>50142523.520000003</v>
      </c>
      <c r="T1305" s="61">
        <f t="shared" si="194"/>
        <v>6674.76</v>
      </c>
      <c r="U1305" s="61">
        <f t="shared" si="194"/>
        <v>28883954.620000001</v>
      </c>
      <c r="V1305" s="61">
        <f t="shared" si="194"/>
        <v>6762999.2799999993</v>
      </c>
      <c r="W1305" s="61" t="e">
        <f t="shared" si="194"/>
        <v>#REF!</v>
      </c>
      <c r="X1305" s="61">
        <f t="shared" si="194"/>
        <v>1000000</v>
      </c>
      <c r="Y1305" s="9"/>
      <c r="Z1305" s="8"/>
      <c r="AA1305" s="8"/>
      <c r="AB1305" s="8"/>
      <c r="AC1305" s="28"/>
    </row>
    <row r="1306" spans="1:31" s="7" customFormat="1" ht="18" hidden="1" customHeight="1">
      <c r="A1306" s="1578" t="s">
        <v>639</v>
      </c>
      <c r="B1306" s="1578"/>
      <c r="C1306" s="67" t="e">
        <f>C1305*2.14%</f>
        <v>#REF!</v>
      </c>
      <c r="D1306" s="52"/>
      <c r="E1306" s="52"/>
      <c r="F1306" s="52"/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9"/>
      <c r="Z1306" s="8"/>
      <c r="AB1306" s="8"/>
      <c r="AC1306" s="28"/>
    </row>
    <row r="1307" spans="1:31" s="7" customFormat="1" ht="18" hidden="1" customHeight="1">
      <c r="A1307" s="1479" t="s">
        <v>638</v>
      </c>
      <c r="B1307" s="1479"/>
      <c r="C1307" s="78" t="e">
        <f>C1305+C1306</f>
        <v>#REF!</v>
      </c>
      <c r="D1307" s="52"/>
      <c r="E1307" s="52"/>
      <c r="F1307" s="52"/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9"/>
      <c r="Z1307" s="8"/>
      <c r="AB1307" s="8"/>
      <c r="AC1307" s="28"/>
      <c r="AE1307" s="28"/>
    </row>
    <row r="1308" spans="1:31" s="7" customFormat="1">
      <c r="A1308" s="57"/>
      <c r="B1308" s="689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15"/>
      <c r="AC1308" s="28"/>
    </row>
    <row r="1309" spans="1:31" s="7" customFormat="1">
      <c r="A1309" s="57"/>
      <c r="B1309" s="689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15"/>
      <c r="AC1309" s="28"/>
    </row>
    <row r="1310" spans="1:31" s="7" customFormat="1">
      <c r="A1310" s="57"/>
      <c r="B1310" s="689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15"/>
      <c r="AC1310" s="28"/>
    </row>
    <row r="1311" spans="1:31" s="7" customFormat="1">
      <c r="A1311" s="57"/>
      <c r="B1311" s="689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15"/>
      <c r="AC1311" s="28"/>
    </row>
    <row r="1312" spans="1:31" s="7" customFormat="1">
      <c r="A1312" s="57"/>
      <c r="B1312" s="689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15"/>
      <c r="AC1312" s="28"/>
    </row>
    <row r="1313" spans="1:29" s="4" customFormat="1">
      <c r="A1313" s="57"/>
      <c r="B1313" s="689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6"/>
      <c r="AC1313" s="31"/>
    </row>
    <row r="1314" spans="1:29" s="4" customFormat="1">
      <c r="A1314" s="57"/>
      <c r="B1314" s="689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6"/>
      <c r="AC1314" s="31"/>
    </row>
    <row r="1315" spans="1:29" s="4" customFormat="1">
      <c r="A1315" s="57"/>
      <c r="B1315" s="689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6"/>
      <c r="AC1315" s="31"/>
    </row>
    <row r="1316" spans="1:29" s="4" customFormat="1">
      <c r="A1316" s="57"/>
      <c r="B1316" s="689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6"/>
      <c r="AC1316" s="31"/>
    </row>
    <row r="1317" spans="1:29" s="4" customFormat="1">
      <c r="A1317" s="57"/>
      <c r="B1317" s="689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6"/>
      <c r="AC1317" s="31"/>
    </row>
    <row r="1318" spans="1:29" s="4" customFormat="1">
      <c r="A1318" s="57"/>
      <c r="B1318" s="689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6"/>
      <c r="AC1318" s="31"/>
    </row>
    <row r="1319" spans="1:29" s="3" customFormat="1">
      <c r="A1319" s="57"/>
      <c r="B1319" s="689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1"/>
      <c r="AC1319" s="32"/>
    </row>
    <row r="1320" spans="1:29" s="3" customFormat="1">
      <c r="A1320" s="57"/>
      <c r="B1320" s="689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1"/>
      <c r="AC1320" s="32"/>
    </row>
    <row r="1321" spans="1:29" s="3" customFormat="1">
      <c r="A1321" s="57"/>
      <c r="B1321" s="689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1"/>
      <c r="AC1321" s="32"/>
    </row>
    <row r="1322" spans="1:29" s="3" customFormat="1">
      <c r="A1322" s="57"/>
      <c r="B1322" s="689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1"/>
      <c r="AC1322" s="32"/>
    </row>
    <row r="1323" spans="1:29" s="3" customFormat="1">
      <c r="A1323" s="57"/>
      <c r="B1323" s="689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1"/>
      <c r="AC1323" s="32"/>
    </row>
    <row r="1324" spans="1:29" s="3" customFormat="1">
      <c r="A1324" s="57"/>
      <c r="B1324" s="689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1"/>
      <c r="AC1324" s="32"/>
    </row>
    <row r="1325" spans="1:29" s="3" customFormat="1">
      <c r="A1325" s="57"/>
      <c r="B1325" s="689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1"/>
      <c r="AC1325" s="32"/>
    </row>
    <row r="1326" spans="1:29" s="3" customFormat="1">
      <c r="A1326" s="57"/>
      <c r="B1326" s="689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1"/>
      <c r="AC1326" s="32"/>
    </row>
    <row r="1327" spans="1:29" s="3" customFormat="1">
      <c r="A1327" s="57"/>
      <c r="B1327" s="689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1"/>
      <c r="AC1327" s="32"/>
    </row>
    <row r="1328" spans="1:29" s="3" customFormat="1">
      <c r="A1328" s="57"/>
      <c r="B1328" s="689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1"/>
      <c r="AC1328" s="32"/>
    </row>
    <row r="1329" spans="1:29" s="3" customFormat="1">
      <c r="A1329" s="57"/>
      <c r="B1329" s="689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1"/>
      <c r="AC1329" s="32"/>
    </row>
    <row r="1330" spans="1:29" s="3" customFormat="1">
      <c r="A1330" s="57"/>
      <c r="B1330" s="689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1"/>
      <c r="AC1330" s="32"/>
    </row>
    <row r="1331" spans="1:29" s="3" customFormat="1">
      <c r="A1331" s="57"/>
      <c r="B1331" s="689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1"/>
      <c r="AC1331" s="32"/>
    </row>
    <row r="1332" spans="1:29" s="3" customFormat="1">
      <c r="A1332" s="57"/>
      <c r="B1332" s="689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1"/>
      <c r="AC1332" s="32"/>
    </row>
    <row r="1333" spans="1:29" s="3" customFormat="1">
      <c r="A1333" s="57"/>
      <c r="B1333" s="689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1"/>
      <c r="AC1333" s="32"/>
    </row>
    <row r="1334" spans="1:29" s="3" customFormat="1">
      <c r="A1334" s="57"/>
      <c r="B1334" s="689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1"/>
      <c r="AC1334" s="32"/>
    </row>
    <row r="1335" spans="1:29" s="3" customFormat="1">
      <c r="A1335" s="57"/>
      <c r="B1335" s="689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1"/>
      <c r="AC1335" s="32"/>
    </row>
    <row r="1336" spans="1:29" s="3" customFormat="1">
      <c r="A1336" s="57"/>
      <c r="B1336" s="689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1"/>
      <c r="AC1336" s="32"/>
    </row>
    <row r="1337" spans="1:29" s="3" customFormat="1">
      <c r="A1337" s="57"/>
      <c r="B1337" s="689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1"/>
      <c r="AC1337" s="32"/>
    </row>
    <row r="1338" spans="1:29" s="3" customFormat="1">
      <c r="A1338" s="57"/>
      <c r="B1338" s="689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1"/>
      <c r="AC1338" s="32"/>
    </row>
    <row r="1339" spans="1:29" s="3" customFormat="1">
      <c r="A1339" s="57"/>
      <c r="B1339" s="689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1"/>
      <c r="AC1339" s="32"/>
    </row>
    <row r="1340" spans="1:29" s="3" customFormat="1">
      <c r="A1340" s="57"/>
      <c r="B1340" s="689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1"/>
      <c r="AC1340" s="32"/>
    </row>
    <row r="1341" spans="1:29" s="3" customFormat="1">
      <c r="A1341" s="57"/>
      <c r="B1341" s="689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1"/>
      <c r="AC1341" s="32"/>
    </row>
    <row r="1342" spans="1:29" s="3" customFormat="1">
      <c r="A1342" s="57"/>
      <c r="B1342" s="689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1"/>
      <c r="AC1342" s="32"/>
    </row>
    <row r="1343" spans="1:29" s="3" customFormat="1">
      <c r="A1343" s="57"/>
      <c r="B1343" s="689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1"/>
      <c r="AC1343" s="32"/>
    </row>
    <row r="1344" spans="1:29" s="3" customFormat="1">
      <c r="A1344" s="57"/>
      <c r="B1344" s="689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1"/>
      <c r="AC1344" s="32"/>
    </row>
    <row r="1345" spans="1:29" s="3" customFormat="1">
      <c r="A1345" s="57"/>
      <c r="B1345" s="689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1"/>
      <c r="AC1345" s="32"/>
    </row>
    <row r="1346" spans="1:29" s="3" customFormat="1">
      <c r="A1346" s="57"/>
      <c r="B1346" s="689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1"/>
      <c r="AC1346" s="32"/>
    </row>
    <row r="1347" spans="1:29" s="3" customFormat="1">
      <c r="A1347" s="57"/>
      <c r="B1347" s="689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1"/>
      <c r="AC1347" s="32"/>
    </row>
    <row r="1348" spans="1:29" s="3" customFormat="1">
      <c r="A1348" s="57"/>
      <c r="B1348" s="689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1"/>
      <c r="AC1348" s="32"/>
    </row>
    <row r="1349" spans="1:29" s="3" customFormat="1">
      <c r="A1349" s="57"/>
      <c r="B1349" s="689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1"/>
      <c r="AC1349" s="32"/>
    </row>
    <row r="1350" spans="1:29" s="3" customFormat="1">
      <c r="A1350" s="57"/>
      <c r="B1350" s="689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1"/>
      <c r="AC1350" s="32"/>
    </row>
    <row r="1351" spans="1:29" s="3" customFormat="1">
      <c r="A1351" s="57"/>
      <c r="B1351" s="689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1"/>
      <c r="AC1351" s="32"/>
    </row>
    <row r="1352" spans="1:29" s="3" customFormat="1">
      <c r="A1352" s="57"/>
      <c r="B1352" s="689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1"/>
      <c r="AC1352" s="32"/>
    </row>
    <row r="1353" spans="1:29" s="3" customFormat="1">
      <c r="A1353" s="57"/>
      <c r="B1353" s="689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1"/>
      <c r="AC1353" s="32"/>
    </row>
    <row r="1354" spans="1:29" s="3" customFormat="1">
      <c r="A1354" s="57"/>
      <c r="B1354" s="689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1"/>
      <c r="AC1354" s="32"/>
    </row>
    <row r="1355" spans="1:29" s="3" customFormat="1">
      <c r="A1355" s="57"/>
      <c r="B1355" s="689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1"/>
      <c r="AC1355" s="32"/>
    </row>
    <row r="1356" spans="1:29" s="3" customFormat="1">
      <c r="A1356" s="57"/>
      <c r="B1356" s="689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1"/>
      <c r="AC1356" s="32"/>
    </row>
    <row r="1357" spans="1:29" s="3" customFormat="1">
      <c r="A1357" s="57"/>
      <c r="B1357" s="689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1"/>
      <c r="AC1357" s="32"/>
    </row>
    <row r="1358" spans="1:29" s="3" customFormat="1">
      <c r="A1358" s="57"/>
      <c r="B1358" s="689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1"/>
      <c r="AC1358" s="32"/>
    </row>
    <row r="1359" spans="1:29" s="3" customFormat="1">
      <c r="A1359" s="57"/>
      <c r="B1359" s="689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1"/>
      <c r="AC1359" s="32"/>
    </row>
    <row r="1360" spans="1:29" s="3" customFormat="1">
      <c r="A1360" s="57"/>
      <c r="B1360" s="689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1"/>
      <c r="AC1360" s="32"/>
    </row>
    <row r="1361" spans="1:29" s="3" customFormat="1">
      <c r="A1361" s="57"/>
      <c r="B1361" s="689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1"/>
      <c r="AC1361" s="32"/>
    </row>
    <row r="1362" spans="1:29" s="3" customFormat="1">
      <c r="A1362" s="57"/>
      <c r="B1362" s="689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1"/>
      <c r="AC1362" s="32"/>
    </row>
    <row r="1363" spans="1:29" s="3" customFormat="1">
      <c r="A1363" s="57"/>
      <c r="B1363" s="689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1"/>
      <c r="AC1363" s="32"/>
    </row>
    <row r="1364" spans="1:29" s="3" customFormat="1">
      <c r="A1364" s="57"/>
      <c r="B1364" s="689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1"/>
      <c r="AC1364" s="32"/>
    </row>
    <row r="1365" spans="1:29" s="3" customFormat="1">
      <c r="A1365" s="57"/>
      <c r="B1365" s="689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1"/>
      <c r="AC1365" s="32"/>
    </row>
    <row r="1366" spans="1:29" s="3" customFormat="1">
      <c r="A1366" s="57"/>
      <c r="B1366" s="689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1"/>
      <c r="AC1366" s="32"/>
    </row>
    <row r="1367" spans="1:29" s="3" customFormat="1">
      <c r="A1367" s="57"/>
      <c r="B1367" s="689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1"/>
      <c r="AC1367" s="32"/>
    </row>
    <row r="1368" spans="1:29" s="3" customFormat="1">
      <c r="A1368" s="57"/>
      <c r="B1368" s="689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1"/>
      <c r="AC1368" s="32"/>
    </row>
    <row r="1369" spans="1:29" s="3" customFormat="1">
      <c r="A1369" s="57"/>
      <c r="B1369" s="689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1"/>
      <c r="AC1369" s="32"/>
    </row>
    <row r="1370" spans="1:29" s="3" customFormat="1">
      <c r="A1370" s="57"/>
      <c r="B1370" s="689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1"/>
      <c r="AC1370" s="32"/>
    </row>
  </sheetData>
  <autoFilter ref="A8:AE1307">
    <filterColumn colId="0">
      <colorFilter dxfId="0"/>
    </filterColumn>
  </autoFilter>
  <mergeCells count="422">
    <mergeCell ref="A1271:B1271"/>
    <mergeCell ref="A1305:B1305"/>
    <mergeCell ref="A1272:X1272"/>
    <mergeCell ref="A1276:E1276"/>
    <mergeCell ref="A1278:B1278"/>
    <mergeCell ref="A1279:C1279"/>
    <mergeCell ref="D1279:X1279"/>
    <mergeCell ref="D1288:X1288"/>
    <mergeCell ref="D1295:X1295"/>
    <mergeCell ref="A1307:B1307"/>
    <mergeCell ref="A1287:B1287"/>
    <mergeCell ref="A1288:C1288"/>
    <mergeCell ref="A1294:B1294"/>
    <mergeCell ref="A1295:C1295"/>
    <mergeCell ref="A1303:B1303"/>
    <mergeCell ref="A1306:B1306"/>
    <mergeCell ref="V1161:W1161"/>
    <mergeCell ref="X1161:Y1161"/>
    <mergeCell ref="A1304:B1304"/>
    <mergeCell ref="A1164:X1164"/>
    <mergeCell ref="A1171:B1171"/>
    <mergeCell ref="A1174:B1174"/>
    <mergeCell ref="V1162:W1162"/>
    <mergeCell ref="X1162:Y1162"/>
    <mergeCell ref="A1163:B1163"/>
    <mergeCell ref="A1270:B1270"/>
    <mergeCell ref="V1160:W1160"/>
    <mergeCell ref="X1160:Y1160"/>
    <mergeCell ref="V1158:W1158"/>
    <mergeCell ref="X1158:Y1158"/>
    <mergeCell ref="V1155:W1155"/>
    <mergeCell ref="X1155:Y1155"/>
    <mergeCell ref="V1156:W1156"/>
    <mergeCell ref="X1156:Y1156"/>
    <mergeCell ref="V1157:W1157"/>
    <mergeCell ref="X1157:Y1157"/>
    <mergeCell ref="V1146:W1146"/>
    <mergeCell ref="X1146:Y1146"/>
    <mergeCell ref="V1148:W1148"/>
    <mergeCell ref="X1148:Y1148"/>
    <mergeCell ref="V1159:W1159"/>
    <mergeCell ref="X1159:Y1159"/>
    <mergeCell ref="V1153:W1153"/>
    <mergeCell ref="X1153:Y1153"/>
    <mergeCell ref="V1154:W1154"/>
    <mergeCell ref="X1154:Y1154"/>
    <mergeCell ref="V1141:W1141"/>
    <mergeCell ref="X1141:Y1141"/>
    <mergeCell ref="V1152:W1152"/>
    <mergeCell ref="X1152:Y1152"/>
    <mergeCell ref="V1149:W1149"/>
    <mergeCell ref="X1149:Y1149"/>
    <mergeCell ref="V1150:W1150"/>
    <mergeCell ref="X1150:Y1150"/>
    <mergeCell ref="V1151:W1151"/>
    <mergeCell ref="X1151:Y1151"/>
    <mergeCell ref="V1144:W1144"/>
    <mergeCell ref="X1144:Y1144"/>
    <mergeCell ref="V1145:W1145"/>
    <mergeCell ref="V1139:W1139"/>
    <mergeCell ref="X1139:Y1139"/>
    <mergeCell ref="V1133:W1133"/>
    <mergeCell ref="X1133:Y1133"/>
    <mergeCell ref="V1137:W1137"/>
    <mergeCell ref="X1137:Y1137"/>
    <mergeCell ref="X1145:Y1145"/>
    <mergeCell ref="V1116:W1116"/>
    <mergeCell ref="X1116:Y1116"/>
    <mergeCell ref="V1117:W1117"/>
    <mergeCell ref="X1117:Y1117"/>
    <mergeCell ref="V1143:W1143"/>
    <mergeCell ref="X1143:Y1143"/>
    <mergeCell ref="V1142:W1142"/>
    <mergeCell ref="X1142:Y1142"/>
    <mergeCell ref="V1140:W1140"/>
    <mergeCell ref="X1140:Y1140"/>
    <mergeCell ref="V1121:W1121"/>
    <mergeCell ref="X1121:Y1121"/>
    <mergeCell ref="V1138:W1138"/>
    <mergeCell ref="X1138:Y1138"/>
    <mergeCell ref="V1122:W1122"/>
    <mergeCell ref="X1122:Y1122"/>
    <mergeCell ref="V1123:W1123"/>
    <mergeCell ref="X1123:Y1123"/>
    <mergeCell ref="V1127:W1127"/>
    <mergeCell ref="X1127:Y1127"/>
    <mergeCell ref="V1124:W1124"/>
    <mergeCell ref="X1124:Y1124"/>
    <mergeCell ref="V1128:W1128"/>
    <mergeCell ref="X1128:Y1128"/>
    <mergeCell ref="V1126:W1126"/>
    <mergeCell ref="X1126:Y1126"/>
    <mergeCell ref="V1129:W1129"/>
    <mergeCell ref="X1129:Y1129"/>
    <mergeCell ref="V1118:W1118"/>
    <mergeCell ref="X1118:Y1118"/>
    <mergeCell ref="V1119:W1119"/>
    <mergeCell ref="X1119:Y1119"/>
    <mergeCell ref="V1120:W1120"/>
    <mergeCell ref="X1120:Y1120"/>
    <mergeCell ref="V1125:W1125"/>
    <mergeCell ref="X1125:Y1125"/>
    <mergeCell ref="D1057:X1057"/>
    <mergeCell ref="A1059:B1059"/>
    <mergeCell ref="A1102:B1102"/>
    <mergeCell ref="V1115:W1115"/>
    <mergeCell ref="X1115:Y1115"/>
    <mergeCell ref="V1112:W1112"/>
    <mergeCell ref="X1112:Y1112"/>
    <mergeCell ref="V1113:W1113"/>
    <mergeCell ref="X1113:Y1113"/>
    <mergeCell ref="V1111:W1111"/>
    <mergeCell ref="X1111:Y1111"/>
    <mergeCell ref="V1114:W1114"/>
    <mergeCell ref="X1114:Y1114"/>
    <mergeCell ref="V1105:W1105"/>
    <mergeCell ref="X1105:Y1105"/>
    <mergeCell ref="V1110:W1110"/>
    <mergeCell ref="X1110:Y1110"/>
    <mergeCell ref="V1109:W1109"/>
    <mergeCell ref="A1035:B1035"/>
    <mergeCell ref="A1036:C1036"/>
    <mergeCell ref="D1036:X1036"/>
    <mergeCell ref="A1050:B1050"/>
    <mergeCell ref="A1056:X1056"/>
    <mergeCell ref="A1054:B1054"/>
    <mergeCell ref="A1055:B1055"/>
    <mergeCell ref="X1109:Y1109"/>
    <mergeCell ref="V1106:W1106"/>
    <mergeCell ref="X1106:Y1106"/>
    <mergeCell ref="V1107:W1107"/>
    <mergeCell ref="X1107:Y1107"/>
    <mergeCell ref="V1108:W1108"/>
    <mergeCell ref="X1108:Y1108"/>
    <mergeCell ref="A1103:B1103"/>
    <mergeCell ref="A1104:X1104"/>
    <mergeCell ref="A1057:C1057"/>
    <mergeCell ref="D1051:X1051"/>
    <mergeCell ref="A1066:C1066"/>
    <mergeCell ref="D1066:X1066"/>
    <mergeCell ref="A1051:C1051"/>
    <mergeCell ref="A1065:B1065"/>
    <mergeCell ref="A1060:C1060"/>
    <mergeCell ref="D1060:X1060"/>
    <mergeCell ref="A1020:B1020"/>
    <mergeCell ref="A1021:X1021"/>
    <mergeCell ref="A977:B977"/>
    <mergeCell ref="A978:X978"/>
    <mergeCell ref="A979:B979"/>
    <mergeCell ref="A990:B990"/>
    <mergeCell ref="A996:B996"/>
    <mergeCell ref="A997:C997"/>
    <mergeCell ref="D997:X997"/>
    <mergeCell ref="A1000:B1000"/>
    <mergeCell ref="D1022:X1022"/>
    <mergeCell ref="A1025:C1025"/>
    <mergeCell ref="D1025:X1025"/>
    <mergeCell ref="A1028:C1028"/>
    <mergeCell ref="D1028:X1028"/>
    <mergeCell ref="A1022:C1022"/>
    <mergeCell ref="A1027:B1027"/>
    <mergeCell ref="A1001:C1001"/>
    <mergeCell ref="D1001:X1001"/>
    <mergeCell ref="A1019:B1019"/>
    <mergeCell ref="A959:B959"/>
    <mergeCell ref="A969:C969"/>
    <mergeCell ref="A973:B973"/>
    <mergeCell ref="A974:C974"/>
    <mergeCell ref="D974:X974"/>
    <mergeCell ref="A976:B976"/>
    <mergeCell ref="A934:C934"/>
    <mergeCell ref="D934:X934"/>
    <mergeCell ref="A968:B968"/>
    <mergeCell ref="A950:B950"/>
    <mergeCell ref="A951:C951"/>
    <mergeCell ref="D951:X951"/>
    <mergeCell ref="A960:C960"/>
    <mergeCell ref="D960:X960"/>
    <mergeCell ref="A912:C912"/>
    <mergeCell ref="D912:X912"/>
    <mergeCell ref="A927:B927"/>
    <mergeCell ref="A928:C928"/>
    <mergeCell ref="D928:X928"/>
    <mergeCell ref="A933:B933"/>
    <mergeCell ref="D852:X852"/>
    <mergeCell ref="A859:B859"/>
    <mergeCell ref="A860:C860"/>
    <mergeCell ref="D856:X856"/>
    <mergeCell ref="A855:B855"/>
    <mergeCell ref="A856:C856"/>
    <mergeCell ref="A852:C852"/>
    <mergeCell ref="A911:B911"/>
    <mergeCell ref="A879:B879"/>
    <mergeCell ref="A880:C880"/>
    <mergeCell ref="A886:C886"/>
    <mergeCell ref="A888:B888"/>
    <mergeCell ref="A889:B889"/>
    <mergeCell ref="A890:X890"/>
    <mergeCell ref="A891:C891"/>
    <mergeCell ref="D891:X891"/>
    <mergeCell ref="A899:B899"/>
    <mergeCell ref="A900:C900"/>
    <mergeCell ref="D900:X900"/>
    <mergeCell ref="D880:X880"/>
    <mergeCell ref="A885:B885"/>
    <mergeCell ref="A848:B848"/>
    <mergeCell ref="A849:C849"/>
    <mergeCell ref="D849:X849"/>
    <mergeCell ref="A851:B851"/>
    <mergeCell ref="A624:B624"/>
    <mergeCell ref="A625:X625"/>
    <mergeCell ref="A626:C626"/>
    <mergeCell ref="D626:X626"/>
    <mergeCell ref="A846:C846"/>
    <mergeCell ref="D846:X846"/>
    <mergeCell ref="A833:B833"/>
    <mergeCell ref="A834:B834"/>
    <mergeCell ref="A777:B777"/>
    <mergeCell ref="A778:X778"/>
    <mergeCell ref="A779:C779"/>
    <mergeCell ref="D779:X779"/>
    <mergeCell ref="A835:X835"/>
    <mergeCell ref="A836:C836"/>
    <mergeCell ref="D836:X836"/>
    <mergeCell ref="A775:B775"/>
    <mergeCell ref="A723:B723"/>
    <mergeCell ref="A845:B845"/>
    <mergeCell ref="A716:C716"/>
    <mergeCell ref="D716:X716"/>
    <mergeCell ref="A702:C702"/>
    <mergeCell ref="D702:X702"/>
    <mergeCell ref="A715:B715"/>
    <mergeCell ref="A707:B707"/>
    <mergeCell ref="A584:B584"/>
    <mergeCell ref="A614:C614"/>
    <mergeCell ref="D614:X614"/>
    <mergeCell ref="A578:X578"/>
    <mergeCell ref="A579:C579"/>
    <mergeCell ref="D579:X579"/>
    <mergeCell ref="A607:C607"/>
    <mergeCell ref="D607:X607"/>
    <mergeCell ref="A708:C708"/>
    <mergeCell ref="D708:X708"/>
    <mergeCell ref="A683:B683"/>
    <mergeCell ref="A684:C684"/>
    <mergeCell ref="D684:X684"/>
    <mergeCell ref="A701:B701"/>
    <mergeCell ref="A705:C705"/>
    <mergeCell ref="D705:X705"/>
    <mergeCell ref="A704:B704"/>
    <mergeCell ref="A623:B623"/>
    <mergeCell ref="A611:B611"/>
    <mergeCell ref="A612:B612"/>
    <mergeCell ref="A613:X613"/>
    <mergeCell ref="A617:B617"/>
    <mergeCell ref="A618:C618"/>
    <mergeCell ref="A418:B418"/>
    <mergeCell ref="A554:B554"/>
    <mergeCell ref="A555:F555"/>
    <mergeCell ref="A585:F585"/>
    <mergeCell ref="A606:B606"/>
    <mergeCell ref="A558:F558"/>
    <mergeCell ref="A562:F562"/>
    <mergeCell ref="A569:F569"/>
    <mergeCell ref="A574:F574"/>
    <mergeCell ref="A577:B577"/>
    <mergeCell ref="D536:X536"/>
    <mergeCell ref="A389:B389"/>
    <mergeCell ref="D548:X548"/>
    <mergeCell ref="A397:C397"/>
    <mergeCell ref="D397:X397"/>
    <mergeCell ref="A406:C406"/>
    <mergeCell ref="D406:X406"/>
    <mergeCell ref="A412:B412"/>
    <mergeCell ref="A413:B413"/>
    <mergeCell ref="A405:B405"/>
    <mergeCell ref="A385:C385"/>
    <mergeCell ref="D276:X276"/>
    <mergeCell ref="A419:B419"/>
    <mergeCell ref="A415:C415"/>
    <mergeCell ref="D415:X415"/>
    <mergeCell ref="A547:B547"/>
    <mergeCell ref="A420:C420"/>
    <mergeCell ref="D420:X420"/>
    <mergeCell ref="A535:B535"/>
    <mergeCell ref="A536:C536"/>
    <mergeCell ref="D394:X394"/>
    <mergeCell ref="A356:C356"/>
    <mergeCell ref="A548:C548"/>
    <mergeCell ref="D324:X324"/>
    <mergeCell ref="A275:B275"/>
    <mergeCell ref="A276:C276"/>
    <mergeCell ref="A321:B321"/>
    <mergeCell ref="A322:B322"/>
    <mergeCell ref="D356:X356"/>
    <mergeCell ref="A384:B384"/>
    <mergeCell ref="D302:X302"/>
    <mergeCell ref="A323:X323"/>
    <mergeCell ref="A272:C272"/>
    <mergeCell ref="D272:X272"/>
    <mergeCell ref="A414:X414"/>
    <mergeCell ref="A390:C390"/>
    <mergeCell ref="D390:X390"/>
    <mergeCell ref="A393:B393"/>
    <mergeCell ref="A394:C394"/>
    <mergeCell ref="A355:B355"/>
    <mergeCell ref="A265:B265"/>
    <mergeCell ref="A266:C266"/>
    <mergeCell ref="A324:C324"/>
    <mergeCell ref="A251:B251"/>
    <mergeCell ref="A271:B271"/>
    <mergeCell ref="A228:C228"/>
    <mergeCell ref="A253:C253"/>
    <mergeCell ref="A238:C238"/>
    <mergeCell ref="A301:B301"/>
    <mergeCell ref="A302:C302"/>
    <mergeCell ref="A224:B224"/>
    <mergeCell ref="A225:C225"/>
    <mergeCell ref="D228:X228"/>
    <mergeCell ref="D266:X266"/>
    <mergeCell ref="D225:X225"/>
    <mergeCell ref="A227:B227"/>
    <mergeCell ref="A235:B235"/>
    <mergeCell ref="A236:B236"/>
    <mergeCell ref="A237:X237"/>
    <mergeCell ref="D253:X253"/>
    <mergeCell ref="D215:X215"/>
    <mergeCell ref="A219:B219"/>
    <mergeCell ref="A220:F220"/>
    <mergeCell ref="G220:Y220"/>
    <mergeCell ref="A214:B214"/>
    <mergeCell ref="A215:C215"/>
    <mergeCell ref="A176:C176"/>
    <mergeCell ref="D176:X176"/>
    <mergeCell ref="A178:B178"/>
    <mergeCell ref="A179:C179"/>
    <mergeCell ref="D179:X179"/>
    <mergeCell ref="A192:B192"/>
    <mergeCell ref="A172:C172"/>
    <mergeCell ref="D172:X172"/>
    <mergeCell ref="A175:B175"/>
    <mergeCell ref="A145:X145"/>
    <mergeCell ref="A146:C146"/>
    <mergeCell ref="D146:X146"/>
    <mergeCell ref="A151:B151"/>
    <mergeCell ref="D113:X113"/>
    <mergeCell ref="A117:B117"/>
    <mergeCell ref="A118:C118"/>
    <mergeCell ref="D118:X118"/>
    <mergeCell ref="A113:C113"/>
    <mergeCell ref="A193:C193"/>
    <mergeCell ref="D193:X193"/>
    <mergeCell ref="A143:B143"/>
    <mergeCell ref="A144:B144"/>
    <mergeCell ref="A171:B171"/>
    <mergeCell ref="A141:C141"/>
    <mergeCell ref="D137:X137"/>
    <mergeCell ref="A140:B140"/>
    <mergeCell ref="A126:B126"/>
    <mergeCell ref="A127:C127"/>
    <mergeCell ref="A131:B131"/>
    <mergeCell ref="A132:C132"/>
    <mergeCell ref="A99:C99"/>
    <mergeCell ref="D141:X141"/>
    <mergeCell ref="A102:B102"/>
    <mergeCell ref="A103:C103"/>
    <mergeCell ref="A105:B105"/>
    <mergeCell ref="A106:C106"/>
    <mergeCell ref="A108:B108"/>
    <mergeCell ref="A121:C121"/>
    <mergeCell ref="A123:B123"/>
    <mergeCell ref="A124:C124"/>
    <mergeCell ref="A85:B85"/>
    <mergeCell ref="A120:B120"/>
    <mergeCell ref="A136:B136"/>
    <mergeCell ref="A137:C137"/>
    <mergeCell ref="D86:X86"/>
    <mergeCell ref="A89:C89"/>
    <mergeCell ref="A109:C109"/>
    <mergeCell ref="A112:B112"/>
    <mergeCell ref="D89:X89"/>
    <mergeCell ref="A98:B98"/>
    <mergeCell ref="A10:C10"/>
    <mergeCell ref="D99:X99"/>
    <mergeCell ref="A88:B88"/>
    <mergeCell ref="D53:X53"/>
    <mergeCell ref="A65:B65"/>
    <mergeCell ref="A66:C66"/>
    <mergeCell ref="D66:X66"/>
    <mergeCell ref="A79:B79"/>
    <mergeCell ref="A81:X81"/>
    <mergeCell ref="A82:C82"/>
    <mergeCell ref="N4:O6"/>
    <mergeCell ref="A86:C86"/>
    <mergeCell ref="W4:W6"/>
    <mergeCell ref="X4:X6"/>
    <mergeCell ref="A80:B80"/>
    <mergeCell ref="A53:C53"/>
    <mergeCell ref="A52:B52"/>
    <mergeCell ref="D10:X10"/>
    <mergeCell ref="A43:B43"/>
    <mergeCell ref="T4:U6"/>
    <mergeCell ref="B3:B7"/>
    <mergeCell ref="A3:A7"/>
    <mergeCell ref="R4:S6"/>
    <mergeCell ref="V4:V6"/>
    <mergeCell ref="AC1:AC10"/>
    <mergeCell ref="C3:C6"/>
    <mergeCell ref="D3:X3"/>
    <mergeCell ref="D4:I4"/>
    <mergeCell ref="J4:K6"/>
    <mergeCell ref="L4:M6"/>
    <mergeCell ref="P4:Q6"/>
    <mergeCell ref="A48:B48"/>
    <mergeCell ref="A49:C49"/>
    <mergeCell ref="D49:X49"/>
    <mergeCell ref="A1:X1"/>
    <mergeCell ref="D5:D6"/>
    <mergeCell ref="E5:I5"/>
    <mergeCell ref="A9:X9"/>
    <mergeCell ref="A44:C44"/>
    <mergeCell ref="D44:X44"/>
  </mergeCells>
  <phoneticPr fontId="21" type="noConversion"/>
  <printOptions horizontalCentered="1"/>
  <pageMargins left="0.15748031496062992" right="0.15748031496062992" top="0.35433070866141736" bottom="0.23622047244094491" header="0.15748031496062992" footer="0.15748031496062992"/>
  <pageSetup paperSize="9" scale="42" fitToHeight="0" orientation="landscape" cellComments="asDisplayed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7"/>
  <sheetViews>
    <sheetView tabSelected="1" view="pageBreakPreview" zoomScaleNormal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11" sqref="A11"/>
    </sheetView>
  </sheetViews>
  <sheetFormatPr defaultRowHeight="12.75"/>
  <cols>
    <col min="1" max="1" width="6.85546875" style="7" customWidth="1"/>
    <col min="2" max="2" width="45.85546875" style="7" customWidth="1"/>
    <col min="3" max="3" width="24" style="41" customWidth="1"/>
    <col min="4" max="4" width="17.28515625" style="41" customWidth="1"/>
    <col min="5" max="5" width="15.5703125" style="41" customWidth="1"/>
    <col min="6" max="6" width="16.42578125" style="41" customWidth="1"/>
    <col min="7" max="7" width="15.140625" style="41" customWidth="1"/>
    <col min="8" max="10" width="14.28515625" style="41" customWidth="1"/>
    <col min="11" max="11" width="7.28515625" style="41" customWidth="1"/>
    <col min="12" max="12" width="15.7109375" style="41" customWidth="1"/>
    <col min="13" max="13" width="8.42578125" style="41" customWidth="1"/>
    <col min="14" max="14" width="15.85546875" style="41" customWidth="1"/>
    <col min="15" max="15" width="8.42578125" style="41" customWidth="1"/>
    <col min="16" max="16" width="15.5703125" style="41" customWidth="1"/>
    <col min="17" max="17" width="9" style="41" customWidth="1"/>
    <col min="18" max="18" width="16.85546875" style="41" customWidth="1"/>
    <col min="19" max="19" width="7" style="41" customWidth="1"/>
    <col min="20" max="20" width="17.42578125" style="41" customWidth="1"/>
    <col min="21" max="21" width="7.28515625" style="41" customWidth="1"/>
    <col min="22" max="22" width="18.7109375" style="41" customWidth="1"/>
    <col min="23" max="23" width="16" style="41" customWidth="1"/>
    <col min="24" max="24" width="15.7109375" style="1400" customWidth="1"/>
    <col min="25" max="25" width="13.140625" style="15" customWidth="1"/>
    <col min="26" max="26" width="31.42578125" style="7" customWidth="1"/>
    <col min="27" max="27" width="15.42578125" style="7" customWidth="1"/>
    <col min="28" max="28" width="18.7109375" style="7" customWidth="1"/>
    <col min="29" max="29" width="31" style="28" customWidth="1"/>
    <col min="30" max="30" width="9.140625" style="7"/>
    <col min="31" max="31" width="20.85546875" style="7" customWidth="1"/>
    <col min="32" max="16384" width="9.140625" style="7"/>
  </cols>
  <sheetData>
    <row r="1" spans="1:29">
      <c r="A1" s="1438" t="s">
        <v>1146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V1" s="1438"/>
      <c r="W1" s="1438"/>
      <c r="X1" s="1438"/>
      <c r="Y1" s="1438"/>
      <c r="Z1" s="1438"/>
      <c r="AC1" s="1448"/>
    </row>
    <row r="2" spans="1:29"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4"/>
      <c r="V2" s="1414"/>
      <c r="W2" s="1414"/>
      <c r="AC2" s="1448"/>
    </row>
    <row r="3" spans="1:29" ht="12.75" customHeight="1">
      <c r="A3" s="1418" t="s">
        <v>500</v>
      </c>
      <c r="B3" s="1418" t="s">
        <v>501</v>
      </c>
      <c r="C3" s="1418" t="s">
        <v>502</v>
      </c>
      <c r="D3" s="1417" t="s">
        <v>646</v>
      </c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416"/>
      <c r="S3" s="1416"/>
      <c r="T3" s="1416"/>
      <c r="U3" s="1416"/>
      <c r="V3" s="1416"/>
      <c r="W3" s="1416"/>
      <c r="X3" s="1416"/>
      <c r="AC3" s="1448"/>
    </row>
    <row r="4" spans="1:29" ht="69.75" customHeight="1">
      <c r="A4" s="1419"/>
      <c r="B4" s="1419"/>
      <c r="C4" s="1419"/>
      <c r="D4" s="1445" t="s">
        <v>647</v>
      </c>
      <c r="E4" s="1446"/>
      <c r="F4" s="1446"/>
      <c r="G4" s="1446"/>
      <c r="H4" s="1446"/>
      <c r="I4" s="1446"/>
      <c r="J4" s="1447"/>
      <c r="K4" s="1439" t="s">
        <v>640</v>
      </c>
      <c r="L4" s="1440"/>
      <c r="M4" s="1439" t="s">
        <v>641</v>
      </c>
      <c r="N4" s="1440"/>
      <c r="O4" s="1439" t="s">
        <v>642</v>
      </c>
      <c r="P4" s="1440"/>
      <c r="Q4" s="1439" t="s">
        <v>643</v>
      </c>
      <c r="R4" s="1440"/>
      <c r="S4" s="1439" t="s">
        <v>644</v>
      </c>
      <c r="T4" s="1440"/>
      <c r="U4" s="1439" t="s">
        <v>645</v>
      </c>
      <c r="V4" s="1440"/>
      <c r="W4" s="1418" t="s">
        <v>503</v>
      </c>
      <c r="X4" s="1418" t="s">
        <v>1454</v>
      </c>
      <c r="Y4" s="248" t="s">
        <v>1733</v>
      </c>
      <c r="Z4" s="1418" t="s">
        <v>1455</v>
      </c>
      <c r="AC4" s="1448"/>
    </row>
    <row r="5" spans="1:29" ht="51.75" customHeight="1">
      <c r="A5" s="1419"/>
      <c r="B5" s="1419"/>
      <c r="C5" s="1419"/>
      <c r="D5" s="1418" t="s">
        <v>505</v>
      </c>
      <c r="E5" s="1147" t="s">
        <v>506</v>
      </c>
      <c r="F5" s="1408"/>
      <c r="G5" s="1408"/>
      <c r="H5" s="1408"/>
      <c r="I5" s="1408"/>
      <c r="J5" s="1409"/>
      <c r="K5" s="1441"/>
      <c r="L5" s="1442"/>
      <c r="M5" s="1441"/>
      <c r="N5" s="1442"/>
      <c r="O5" s="1441"/>
      <c r="P5" s="1442"/>
      <c r="Q5" s="1441"/>
      <c r="R5" s="1442"/>
      <c r="S5" s="1441"/>
      <c r="T5" s="1442"/>
      <c r="U5" s="1441"/>
      <c r="V5" s="1442"/>
      <c r="W5" s="1419"/>
      <c r="X5" s="1419"/>
      <c r="Y5" s="1396"/>
      <c r="Z5" s="1419"/>
      <c r="AC5" s="1448"/>
    </row>
    <row r="6" spans="1:29" ht="53.25" customHeight="1">
      <c r="A6" s="1419"/>
      <c r="B6" s="1419"/>
      <c r="C6" s="1420"/>
      <c r="D6" s="1420"/>
      <c r="E6" s="1420" t="s">
        <v>1541</v>
      </c>
      <c r="F6" s="38" t="s">
        <v>507</v>
      </c>
      <c r="G6" s="38" t="s">
        <v>508</v>
      </c>
      <c r="H6" s="38" t="s">
        <v>509</v>
      </c>
      <c r="I6" s="38" t="s">
        <v>510</v>
      </c>
      <c r="J6" s="38" t="s">
        <v>511</v>
      </c>
      <c r="K6" s="1443"/>
      <c r="L6" s="1444"/>
      <c r="M6" s="1443"/>
      <c r="N6" s="1444"/>
      <c r="O6" s="1443"/>
      <c r="P6" s="1444"/>
      <c r="Q6" s="1443"/>
      <c r="R6" s="1444"/>
      <c r="S6" s="1443"/>
      <c r="T6" s="1444"/>
      <c r="U6" s="1443"/>
      <c r="V6" s="1444"/>
      <c r="W6" s="1420"/>
      <c r="X6" s="1420"/>
      <c r="Y6" s="1397"/>
      <c r="Z6" s="1420"/>
      <c r="AC6" s="1448"/>
    </row>
    <row r="7" spans="1:29" s="11" customFormat="1" ht="19.5" customHeight="1">
      <c r="A7" s="1420"/>
      <c r="B7" s="1420"/>
      <c r="C7" s="38" t="s">
        <v>512</v>
      </c>
      <c r="D7" s="38" t="s">
        <v>512</v>
      </c>
      <c r="E7" s="38"/>
      <c r="F7" s="38" t="s">
        <v>512</v>
      </c>
      <c r="G7" s="38" t="s">
        <v>512</v>
      </c>
      <c r="H7" s="38" t="s">
        <v>512</v>
      </c>
      <c r="I7" s="38" t="s">
        <v>512</v>
      </c>
      <c r="J7" s="38" t="s">
        <v>512</v>
      </c>
      <c r="K7" s="38" t="s">
        <v>513</v>
      </c>
      <c r="L7" s="38" t="s">
        <v>512</v>
      </c>
      <c r="M7" s="38" t="s">
        <v>514</v>
      </c>
      <c r="N7" s="38" t="s">
        <v>512</v>
      </c>
      <c r="O7" s="38" t="s">
        <v>514</v>
      </c>
      <c r="P7" s="38" t="s">
        <v>512</v>
      </c>
      <c r="Q7" s="38" t="s">
        <v>514</v>
      </c>
      <c r="R7" s="38" t="s">
        <v>512</v>
      </c>
      <c r="S7" s="38" t="s">
        <v>515</v>
      </c>
      <c r="T7" s="38" t="s">
        <v>512</v>
      </c>
      <c r="U7" s="38" t="s">
        <v>514</v>
      </c>
      <c r="V7" s="38" t="s">
        <v>512</v>
      </c>
      <c r="W7" s="38" t="s">
        <v>512</v>
      </c>
      <c r="X7" s="1147"/>
      <c r="Y7" s="1390"/>
      <c r="Z7" s="1140"/>
      <c r="AC7" s="1448"/>
    </row>
    <row r="8" spans="1:29" s="11" customFormat="1" ht="22.5" customHeight="1">
      <c r="A8" s="238">
        <v>1</v>
      </c>
      <c r="B8" s="238">
        <v>2</v>
      </c>
      <c r="C8" s="238">
        <v>3</v>
      </c>
      <c r="D8" s="238">
        <v>4</v>
      </c>
      <c r="E8" s="238"/>
      <c r="F8" s="238">
        <v>5</v>
      </c>
      <c r="G8" s="238">
        <v>6</v>
      </c>
      <c r="H8" s="238">
        <v>7</v>
      </c>
      <c r="I8" s="238">
        <v>8</v>
      </c>
      <c r="J8" s="238">
        <v>9</v>
      </c>
      <c r="K8" s="238">
        <v>10</v>
      </c>
      <c r="L8" s="238">
        <v>11</v>
      </c>
      <c r="M8" s="238">
        <v>12</v>
      </c>
      <c r="N8" s="238">
        <v>13</v>
      </c>
      <c r="O8" s="238">
        <v>14</v>
      </c>
      <c r="P8" s="238">
        <v>15</v>
      </c>
      <c r="Q8" s="238">
        <v>16</v>
      </c>
      <c r="R8" s="238">
        <v>17</v>
      </c>
      <c r="S8" s="238">
        <v>18</v>
      </c>
      <c r="T8" s="238">
        <v>19</v>
      </c>
      <c r="U8" s="238">
        <v>20</v>
      </c>
      <c r="V8" s="238">
        <v>21</v>
      </c>
      <c r="W8" s="238">
        <v>22</v>
      </c>
      <c r="X8" s="1148"/>
      <c r="Y8" s="1390"/>
      <c r="Z8" s="1140"/>
      <c r="AC8" s="1448"/>
    </row>
    <row r="9" spans="1:29" ht="18" customHeight="1">
      <c r="A9" s="1449" t="s">
        <v>574</v>
      </c>
      <c r="B9" s="1450"/>
      <c r="C9" s="1451"/>
      <c r="D9" s="1452"/>
      <c r="E9" s="1452"/>
      <c r="F9" s="1452"/>
      <c r="G9" s="1452"/>
      <c r="H9" s="1452"/>
      <c r="I9" s="1452"/>
      <c r="J9" s="1452"/>
      <c r="K9" s="1452"/>
      <c r="L9" s="1452"/>
      <c r="M9" s="1452"/>
      <c r="N9" s="1452"/>
      <c r="O9" s="1452"/>
      <c r="P9" s="1452"/>
      <c r="Q9" s="1452"/>
      <c r="R9" s="1452"/>
      <c r="S9" s="1452"/>
      <c r="T9" s="1452"/>
      <c r="U9" s="1452"/>
      <c r="V9" s="1452"/>
      <c r="W9" s="1452"/>
      <c r="X9" s="1452"/>
      <c r="Y9" s="9"/>
      <c r="Z9" s="94"/>
      <c r="AB9" s="8"/>
    </row>
    <row r="10" spans="1:29" ht="18" customHeight="1">
      <c r="A10" s="238">
        <v>1</v>
      </c>
      <c r="B10" s="1421" t="s">
        <v>592</v>
      </c>
      <c r="C10" s="1392">
        <f t="shared" ref="C10:C16" si="0">D10+L10+N10+P10+R10+T10+V10+W10+X10</f>
        <v>9941218.7899999991</v>
      </c>
      <c r="D10" s="1392">
        <f t="shared" ref="D10:D16" si="1">E10+F10+G10+H10+I10+J10</f>
        <v>8677683.4199999999</v>
      </c>
      <c r="E10" s="284"/>
      <c r="F10" s="285"/>
      <c r="G10" s="284">
        <v>6369768.6200000001</v>
      </c>
      <c r="H10" s="284">
        <v>626368.78</v>
      </c>
      <c r="I10" s="284">
        <v>1315432.1399999999</v>
      </c>
      <c r="J10" s="284">
        <v>366113.88</v>
      </c>
      <c r="K10" s="284"/>
      <c r="L10" s="284"/>
      <c r="M10" s="284"/>
      <c r="N10" s="284"/>
      <c r="O10" s="284"/>
      <c r="P10" s="1413"/>
      <c r="Q10" s="284"/>
      <c r="R10" s="1413"/>
      <c r="S10" s="284"/>
      <c r="T10" s="284"/>
      <c r="U10" s="284"/>
      <c r="V10" s="284"/>
      <c r="W10" s="284">
        <f>36310.96+251684.56</f>
        <v>287995.52000000002</v>
      </c>
      <c r="X10" s="287">
        <v>975539.85000000009</v>
      </c>
      <c r="Y10" s="9" t="s">
        <v>884</v>
      </c>
      <c r="Z10" s="94" t="s">
        <v>1669</v>
      </c>
      <c r="AB10" s="8"/>
    </row>
    <row r="11" spans="1:29" ht="18" customHeight="1">
      <c r="A11" s="238">
        <f t="shared" ref="A11:A16" si="2">A10+1</f>
        <v>2</v>
      </c>
      <c r="B11" s="1421" t="s">
        <v>593</v>
      </c>
      <c r="C11" s="1392">
        <f t="shared" si="0"/>
        <v>10888719.51</v>
      </c>
      <c r="D11" s="1392">
        <f t="shared" si="1"/>
        <v>9637136.6999999993</v>
      </c>
      <c r="E11" s="284"/>
      <c r="F11" s="285"/>
      <c r="G11" s="284">
        <v>6629046.4800000004</v>
      </c>
      <c r="H11" s="284">
        <v>591157.57999999996</v>
      </c>
      <c r="I11" s="284">
        <v>1241369.44</v>
      </c>
      <c r="J11" s="284">
        <v>1175563.2</v>
      </c>
      <c r="K11" s="284"/>
      <c r="L11" s="284"/>
      <c r="M11" s="284"/>
      <c r="N11" s="284"/>
      <c r="O11" s="284"/>
      <c r="P11" s="1413"/>
      <c r="Q11" s="284"/>
      <c r="R11" s="1413"/>
      <c r="S11" s="284"/>
      <c r="T11" s="284"/>
      <c r="U11" s="284"/>
      <c r="V11" s="284"/>
      <c r="W11" s="284">
        <f>36310.96+249659.68</f>
        <v>285970.64</v>
      </c>
      <c r="X11" s="287">
        <v>965612.16999999993</v>
      </c>
      <c r="Y11" s="9" t="s">
        <v>884</v>
      </c>
      <c r="Z11" s="94" t="s">
        <v>1669</v>
      </c>
      <c r="AB11" s="8"/>
    </row>
    <row r="12" spans="1:29" ht="18" customHeight="1">
      <c r="A12" s="238">
        <f t="shared" si="2"/>
        <v>3</v>
      </c>
      <c r="B12" s="1422" t="s">
        <v>855</v>
      </c>
      <c r="C12" s="1392">
        <f t="shared" si="0"/>
        <v>8836060.290000001</v>
      </c>
      <c r="D12" s="1392">
        <f t="shared" si="1"/>
        <v>7640108.2400000002</v>
      </c>
      <c r="E12" s="284"/>
      <c r="F12" s="285"/>
      <c r="G12" s="284">
        <v>7640108.2400000002</v>
      </c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1413"/>
      <c r="S12" s="284"/>
      <c r="T12" s="284"/>
      <c r="U12" s="284"/>
      <c r="V12" s="284"/>
      <c r="W12" s="284"/>
      <c r="X12" s="287">
        <v>1195952.05</v>
      </c>
      <c r="Y12" s="9"/>
      <c r="Z12" s="94" t="s">
        <v>1459</v>
      </c>
      <c r="AB12" s="8"/>
    </row>
    <row r="13" spans="1:29" ht="18" customHeight="1">
      <c r="A13" s="238">
        <f t="shared" si="2"/>
        <v>4</v>
      </c>
      <c r="B13" s="1422" t="s">
        <v>856</v>
      </c>
      <c r="C13" s="1392">
        <f t="shared" si="0"/>
        <v>4301247.42</v>
      </c>
      <c r="D13" s="1392">
        <f t="shared" si="1"/>
        <v>0</v>
      </c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>
        <v>740</v>
      </c>
      <c r="P13" s="284">
        <v>1605188.22</v>
      </c>
      <c r="Q13" s="284"/>
      <c r="R13" s="1413"/>
      <c r="S13" s="284">
        <v>318</v>
      </c>
      <c r="T13" s="284">
        <v>1913515.14</v>
      </c>
      <c r="U13" s="284"/>
      <c r="V13" s="284"/>
      <c r="W13" s="284"/>
      <c r="X13" s="287">
        <v>782544.06</v>
      </c>
      <c r="Y13" s="9"/>
      <c r="Z13" s="94" t="s">
        <v>1459</v>
      </c>
      <c r="AB13" s="8"/>
    </row>
    <row r="14" spans="1:29" s="1403" customFormat="1">
      <c r="A14" s="238">
        <f t="shared" si="2"/>
        <v>5</v>
      </c>
      <c r="B14" s="1391" t="s">
        <v>1424</v>
      </c>
      <c r="C14" s="1392">
        <f t="shared" si="0"/>
        <v>397182.09</v>
      </c>
      <c r="D14" s="1392">
        <f t="shared" si="1"/>
        <v>0</v>
      </c>
      <c r="E14" s="646"/>
      <c r="F14" s="646"/>
      <c r="G14" s="646"/>
      <c r="H14" s="646"/>
      <c r="I14" s="646"/>
      <c r="J14" s="646"/>
      <c r="K14" s="646"/>
      <c r="L14" s="646"/>
      <c r="M14" s="646"/>
      <c r="N14" s="646"/>
      <c r="O14" s="36"/>
      <c r="P14" s="650"/>
      <c r="Q14" s="36"/>
      <c r="R14" s="1413"/>
      <c r="S14" s="646"/>
      <c r="T14" s="646"/>
      <c r="U14" s="646"/>
      <c r="V14" s="646"/>
      <c r="W14" s="646"/>
      <c r="X14" s="284">
        <v>397182.09</v>
      </c>
      <c r="Y14" s="1249" t="s">
        <v>1423</v>
      </c>
      <c r="Z14" s="94" t="s">
        <v>1459</v>
      </c>
    </row>
    <row r="15" spans="1:29" s="1403" customFormat="1">
      <c r="A15" s="238">
        <f t="shared" si="2"/>
        <v>6</v>
      </c>
      <c r="B15" s="1391" t="s">
        <v>1425</v>
      </c>
      <c r="C15" s="1392">
        <f t="shared" si="0"/>
        <v>1225932.8999999999</v>
      </c>
      <c r="D15" s="1392">
        <f t="shared" si="1"/>
        <v>0</v>
      </c>
      <c r="E15" s="646"/>
      <c r="F15" s="646"/>
      <c r="G15" s="646"/>
      <c r="H15" s="646"/>
      <c r="I15" s="646"/>
      <c r="J15" s="646"/>
      <c r="K15" s="646"/>
      <c r="L15" s="646"/>
      <c r="N15" s="1413"/>
      <c r="O15" s="36"/>
      <c r="P15" s="1413"/>
      <c r="Q15" s="36"/>
      <c r="R15" s="1413"/>
      <c r="S15" s="646"/>
      <c r="T15" s="646"/>
      <c r="U15" s="646"/>
      <c r="V15" s="646"/>
      <c r="W15" s="646"/>
      <c r="X15" s="284">
        <v>1225932.8999999999</v>
      </c>
      <c r="Y15" s="1249" t="s">
        <v>1426</v>
      </c>
      <c r="Z15" s="94" t="s">
        <v>1547</v>
      </c>
    </row>
    <row r="16" spans="1:29" s="1403" customFormat="1" ht="18.75" customHeight="1">
      <c r="A16" s="238">
        <f t="shared" si="2"/>
        <v>7</v>
      </c>
      <c r="B16" s="1391" t="s">
        <v>1427</v>
      </c>
      <c r="C16" s="1392">
        <f t="shared" si="0"/>
        <v>562906.75</v>
      </c>
      <c r="D16" s="1392">
        <f t="shared" si="1"/>
        <v>0</v>
      </c>
      <c r="E16" s="646"/>
      <c r="F16" s="1413"/>
      <c r="G16" s="1413"/>
      <c r="H16" s="1413"/>
      <c r="I16" s="1413"/>
      <c r="J16" s="1413"/>
      <c r="K16" s="646"/>
      <c r="L16" s="646"/>
      <c r="M16" s="646"/>
      <c r="N16" s="646"/>
      <c r="P16" s="1413"/>
      <c r="Q16" s="36"/>
      <c r="R16" s="1413"/>
      <c r="S16" s="650"/>
      <c r="T16" s="1413"/>
      <c r="U16" s="646"/>
      <c r="V16" s="646"/>
      <c r="W16" s="650"/>
      <c r="X16" s="284">
        <v>562906.75</v>
      </c>
      <c r="Y16" s="1250" t="s">
        <v>1428</v>
      </c>
      <c r="Z16" s="94" t="s">
        <v>1559</v>
      </c>
    </row>
    <row r="17" spans="1:31" ht="18" customHeight="1">
      <c r="A17" s="1453" t="s">
        <v>518</v>
      </c>
      <c r="B17" s="1454"/>
      <c r="C17" s="284">
        <f>SUM(C10:C16)</f>
        <v>36153267.75</v>
      </c>
      <c r="D17" s="284">
        <f t="shared" ref="D17:X17" si="3">SUM(D10:D16)</f>
        <v>25954928.359999999</v>
      </c>
      <c r="E17" s="284">
        <f t="shared" si="3"/>
        <v>0</v>
      </c>
      <c r="F17" s="284">
        <f t="shared" si="3"/>
        <v>0</v>
      </c>
      <c r="G17" s="284">
        <f t="shared" si="3"/>
        <v>20638923.340000004</v>
      </c>
      <c r="H17" s="284">
        <f t="shared" si="3"/>
        <v>1217526.3599999999</v>
      </c>
      <c r="I17" s="284">
        <f t="shared" si="3"/>
        <v>2556801.58</v>
      </c>
      <c r="J17" s="284">
        <f t="shared" si="3"/>
        <v>1541677.08</v>
      </c>
      <c r="K17" s="284">
        <f t="shared" si="3"/>
        <v>0</v>
      </c>
      <c r="L17" s="284">
        <f t="shared" si="3"/>
        <v>0</v>
      </c>
      <c r="M17" s="284">
        <f t="shared" si="3"/>
        <v>0</v>
      </c>
      <c r="N17" s="284">
        <f t="shared" si="3"/>
        <v>0</v>
      </c>
      <c r="O17" s="284">
        <f t="shared" si="3"/>
        <v>740</v>
      </c>
      <c r="P17" s="284">
        <f t="shared" si="3"/>
        <v>1605188.22</v>
      </c>
      <c r="Q17" s="284">
        <f t="shared" si="3"/>
        <v>0</v>
      </c>
      <c r="R17" s="284">
        <f t="shared" si="3"/>
        <v>0</v>
      </c>
      <c r="S17" s="284">
        <f t="shared" si="3"/>
        <v>318</v>
      </c>
      <c r="T17" s="284">
        <f t="shared" si="3"/>
        <v>1913515.14</v>
      </c>
      <c r="U17" s="284">
        <f t="shared" si="3"/>
        <v>0</v>
      </c>
      <c r="V17" s="284">
        <f t="shared" si="3"/>
        <v>0</v>
      </c>
      <c r="W17" s="284">
        <f t="shared" si="3"/>
        <v>573966.16</v>
      </c>
      <c r="X17" s="284">
        <f t="shared" si="3"/>
        <v>6105669.870000001</v>
      </c>
      <c r="Y17" s="9"/>
      <c r="Z17" s="94"/>
      <c r="AB17" s="8"/>
      <c r="AE17" s="28"/>
    </row>
  </sheetData>
  <autoFilter ref="A8:AE17"/>
  <mergeCells count="12">
    <mergeCell ref="A9:C9"/>
    <mergeCell ref="D9:X9"/>
    <mergeCell ref="A17:B17"/>
    <mergeCell ref="A1:Z1"/>
    <mergeCell ref="K4:L6"/>
    <mergeCell ref="D4:J4"/>
    <mergeCell ref="U4:V6"/>
    <mergeCell ref="S4:T6"/>
    <mergeCell ref="AC1:AC8"/>
    <mergeCell ref="M4:N6"/>
    <mergeCell ref="Q4:R6"/>
    <mergeCell ref="O4:P6"/>
  </mergeCells>
  <phoneticPr fontId="21" type="noConversion"/>
  <printOptions horizontalCentered="1"/>
  <pageMargins left="0.25" right="0.25" top="0.75" bottom="0.75" header="0.3" footer="0.3"/>
  <pageSetup paperSize="9" scale="39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318"/>
  <sheetViews>
    <sheetView zoomScale="90" zoomScaleNormal="90" workbookViewId="0">
      <selection activeCell="B1" sqref="B1:B65536"/>
    </sheetView>
  </sheetViews>
  <sheetFormatPr defaultRowHeight="15"/>
  <cols>
    <col min="1" max="1" width="15.85546875" customWidth="1"/>
    <col min="4" max="4" width="48.140625" customWidth="1"/>
    <col min="6" max="6" width="47.85546875" customWidth="1"/>
  </cols>
  <sheetData>
    <row r="1" spans="1:6">
      <c r="D1" t="s">
        <v>740</v>
      </c>
    </row>
    <row r="3" spans="1:6">
      <c r="A3" t="s">
        <v>739</v>
      </c>
      <c r="C3">
        <v>1</v>
      </c>
      <c r="D3" t="s">
        <v>1030</v>
      </c>
      <c r="F3" t="s">
        <v>1701</v>
      </c>
    </row>
    <row r="4" spans="1:6">
      <c r="C4">
        <v>2</v>
      </c>
      <c r="D4" t="s">
        <v>1032</v>
      </c>
      <c r="F4" t="s">
        <v>1703</v>
      </c>
    </row>
    <row r="5" spans="1:6">
      <c r="C5">
        <v>3</v>
      </c>
      <c r="D5" t="s">
        <v>1035</v>
      </c>
      <c r="F5" t="s">
        <v>1705</v>
      </c>
    </row>
    <row r="6" spans="1:6">
      <c r="C6">
        <v>4</v>
      </c>
      <c r="D6" t="s">
        <v>1036</v>
      </c>
      <c r="F6" t="s">
        <v>1706</v>
      </c>
    </row>
    <row r="7" spans="1:6">
      <c r="C7">
        <v>5</v>
      </c>
      <c r="D7" t="s">
        <v>1038</v>
      </c>
      <c r="F7" t="s">
        <v>1708</v>
      </c>
    </row>
    <row r="8" spans="1:6">
      <c r="C8">
        <v>6</v>
      </c>
      <c r="D8" t="s">
        <v>1039</v>
      </c>
      <c r="F8" t="s">
        <v>1708</v>
      </c>
    </row>
    <row r="9" spans="1:6">
      <c r="C9">
        <v>7</v>
      </c>
      <c r="D9" t="s">
        <v>1040</v>
      </c>
      <c r="F9" t="s">
        <v>1708</v>
      </c>
    </row>
    <row r="10" spans="1:6">
      <c r="C10">
        <v>8</v>
      </c>
      <c r="D10" t="s">
        <v>1041</v>
      </c>
      <c r="F10" t="s">
        <v>1709</v>
      </c>
    </row>
    <row r="11" spans="1:6">
      <c r="C11">
        <v>9</v>
      </c>
      <c r="D11" t="s">
        <v>1042</v>
      </c>
      <c r="F11" t="s">
        <v>1462</v>
      </c>
    </row>
    <row r="12" spans="1:6">
      <c r="C12">
        <v>10</v>
      </c>
      <c r="D12" t="s">
        <v>1043</v>
      </c>
      <c r="F12" t="s">
        <v>1462</v>
      </c>
    </row>
    <row r="13" spans="1:6">
      <c r="C13">
        <v>11</v>
      </c>
      <c r="D13" t="s">
        <v>1052</v>
      </c>
      <c r="F13" t="s">
        <v>1462</v>
      </c>
    </row>
    <row r="14" spans="1:6">
      <c r="C14">
        <v>12</v>
      </c>
      <c r="D14" t="s">
        <v>1051</v>
      </c>
      <c r="F14" t="s">
        <v>1462</v>
      </c>
    </row>
    <row r="15" spans="1:6">
      <c r="C15">
        <v>13</v>
      </c>
      <c r="D15" t="s">
        <v>1053</v>
      </c>
      <c r="F15" t="s">
        <v>1712</v>
      </c>
    </row>
    <row r="16" spans="1:6">
      <c r="C16">
        <v>14</v>
      </c>
      <c r="D16" t="s">
        <v>1060</v>
      </c>
      <c r="F16" t="s">
        <v>1462</v>
      </c>
    </row>
    <row r="17" spans="3:6">
      <c r="C17">
        <v>15</v>
      </c>
      <c r="D17" t="s">
        <v>1061</v>
      </c>
      <c r="F17" t="s">
        <v>1500</v>
      </c>
    </row>
    <row r="18" spans="3:6">
      <c r="C18">
        <v>16</v>
      </c>
      <c r="D18" t="s">
        <v>1062</v>
      </c>
      <c r="F18" t="s">
        <v>1459</v>
      </c>
    </row>
    <row r="19" spans="3:6">
      <c r="C19">
        <v>17</v>
      </c>
      <c r="D19" t="s">
        <v>1063</v>
      </c>
      <c r="F19" t="s">
        <v>1459</v>
      </c>
    </row>
    <row r="20" spans="3:6">
      <c r="C20">
        <v>18</v>
      </c>
      <c r="D20" t="s">
        <v>1064</v>
      </c>
      <c r="F20" t="s">
        <v>1547</v>
      </c>
    </row>
    <row r="21" spans="3:6">
      <c r="C21">
        <v>19</v>
      </c>
      <c r="D21" t="s">
        <v>1066</v>
      </c>
      <c r="F21" t="s">
        <v>1467</v>
      </c>
    </row>
    <row r="22" spans="3:6">
      <c r="C22">
        <v>20</v>
      </c>
      <c r="D22" t="s">
        <v>1068</v>
      </c>
      <c r="F22" t="s">
        <v>1467</v>
      </c>
    </row>
    <row r="23" spans="3:6">
      <c r="C23">
        <v>21</v>
      </c>
      <c r="D23" t="s">
        <v>1097</v>
      </c>
      <c r="F23" t="s">
        <v>1714</v>
      </c>
    </row>
    <row r="24" spans="3:6">
      <c r="C24">
        <v>22</v>
      </c>
      <c r="D24" t="s">
        <v>1098</v>
      </c>
      <c r="F24" t="s">
        <v>1715</v>
      </c>
    </row>
    <row r="25" spans="3:6">
      <c r="C25">
        <v>23</v>
      </c>
      <c r="D25" t="s">
        <v>1152</v>
      </c>
      <c r="F25" t="s">
        <v>1653</v>
      </c>
    </row>
    <row r="26" spans="3:6">
      <c r="C26">
        <v>24</v>
      </c>
      <c r="D26" t="s">
        <v>35</v>
      </c>
      <c r="F26" t="s">
        <v>1651</v>
      </c>
    </row>
    <row r="27" spans="3:6">
      <c r="C27">
        <v>25</v>
      </c>
      <c r="D27" t="s">
        <v>36</v>
      </c>
      <c r="F27" t="s">
        <v>1459</v>
      </c>
    </row>
    <row r="28" spans="3:6">
      <c r="C28">
        <v>26</v>
      </c>
      <c r="D28" t="s">
        <v>34</v>
      </c>
      <c r="F28" t="s">
        <v>1695</v>
      </c>
    </row>
    <row r="29" spans="3:6">
      <c r="C29">
        <v>27</v>
      </c>
      <c r="D29" t="s">
        <v>37</v>
      </c>
      <c r="F29" t="s">
        <v>1500</v>
      </c>
    </row>
    <row r="30" spans="3:6">
      <c r="C30">
        <v>28</v>
      </c>
      <c r="D30" t="s">
        <v>25</v>
      </c>
      <c r="F30" t="s">
        <v>1500</v>
      </c>
    </row>
    <row r="31" spans="3:6">
      <c r="C31">
        <v>29</v>
      </c>
      <c r="D31" t="s">
        <v>26</v>
      </c>
      <c r="F31" t="s">
        <v>722</v>
      </c>
    </row>
    <row r="32" spans="3:6">
      <c r="C32">
        <v>30</v>
      </c>
      <c r="D32" t="s">
        <v>27</v>
      </c>
      <c r="F32" t="s">
        <v>1500</v>
      </c>
    </row>
    <row r="33" spans="3:6">
      <c r="C33">
        <v>31</v>
      </c>
      <c r="D33" t="s">
        <v>28</v>
      </c>
      <c r="F33" t="s">
        <v>1459</v>
      </c>
    </row>
    <row r="34" spans="3:6">
      <c r="C34">
        <v>32</v>
      </c>
      <c r="D34" t="s">
        <v>38</v>
      </c>
      <c r="F34" t="s">
        <v>1459</v>
      </c>
    </row>
    <row r="35" spans="3:6">
      <c r="C35">
        <v>33</v>
      </c>
      <c r="D35" t="s">
        <v>39</v>
      </c>
      <c r="F35" t="s">
        <v>1500</v>
      </c>
    </row>
    <row r="36" spans="3:6">
      <c r="C36">
        <v>34</v>
      </c>
      <c r="D36" t="s">
        <v>40</v>
      </c>
      <c r="F36" t="s">
        <v>1459</v>
      </c>
    </row>
    <row r="37" spans="3:6">
      <c r="C37">
        <v>35</v>
      </c>
      <c r="D37" t="s">
        <v>41</v>
      </c>
      <c r="F37" t="s">
        <v>1500</v>
      </c>
    </row>
    <row r="38" spans="3:6">
      <c r="C38">
        <v>36</v>
      </c>
      <c r="D38" t="s">
        <v>42</v>
      </c>
      <c r="F38" t="s">
        <v>489</v>
      </c>
    </row>
    <row r="39" spans="3:6">
      <c r="C39">
        <v>37</v>
      </c>
      <c r="D39" t="s">
        <v>29</v>
      </c>
      <c r="F39" t="s">
        <v>723</v>
      </c>
    </row>
    <row r="40" spans="3:6">
      <c r="C40">
        <v>38</v>
      </c>
      <c r="D40" t="s">
        <v>30</v>
      </c>
      <c r="F40" t="s">
        <v>1459</v>
      </c>
    </row>
    <row r="41" spans="3:6">
      <c r="C41">
        <v>39</v>
      </c>
      <c r="D41" t="s">
        <v>31</v>
      </c>
      <c r="F41" t="s">
        <v>724</v>
      </c>
    </row>
    <row r="42" spans="3:6">
      <c r="C42">
        <v>40</v>
      </c>
      <c r="D42" t="s">
        <v>32</v>
      </c>
      <c r="F42" t="s">
        <v>1500</v>
      </c>
    </row>
    <row r="43" spans="3:6">
      <c r="C43">
        <v>41</v>
      </c>
      <c r="D43" t="s">
        <v>33</v>
      </c>
      <c r="F43" t="s">
        <v>1500</v>
      </c>
    </row>
    <row r="44" spans="3:6">
      <c r="C44">
        <v>42</v>
      </c>
      <c r="D44" t="s">
        <v>48</v>
      </c>
      <c r="F44" t="s">
        <v>1462</v>
      </c>
    </row>
    <row r="45" spans="3:6">
      <c r="C45">
        <v>43</v>
      </c>
      <c r="D45" t="s">
        <v>49</v>
      </c>
      <c r="F45" t="s">
        <v>1475</v>
      </c>
    </row>
    <row r="46" spans="3:6">
      <c r="C46">
        <v>44</v>
      </c>
      <c r="D46" t="s">
        <v>1537</v>
      </c>
      <c r="F46" t="s">
        <v>470</v>
      </c>
    </row>
    <row r="47" spans="3:6">
      <c r="C47">
        <v>45</v>
      </c>
      <c r="D47" t="s">
        <v>1538</v>
      </c>
      <c r="F47" t="s">
        <v>470</v>
      </c>
    </row>
    <row r="48" spans="3:6">
      <c r="C48">
        <v>46</v>
      </c>
      <c r="D48" t="s">
        <v>1540</v>
      </c>
      <c r="F48" t="s">
        <v>471</v>
      </c>
    </row>
    <row r="49" spans="3:6">
      <c r="C49">
        <v>47</v>
      </c>
      <c r="D49" t="s">
        <v>1543</v>
      </c>
      <c r="F49" t="s">
        <v>472</v>
      </c>
    </row>
    <row r="50" spans="3:6">
      <c r="C50">
        <v>48</v>
      </c>
      <c r="D50" t="s">
        <v>1544</v>
      </c>
      <c r="F50" t="s">
        <v>472</v>
      </c>
    </row>
    <row r="51" spans="3:6">
      <c r="C51">
        <v>49</v>
      </c>
      <c r="D51" t="s">
        <v>156</v>
      </c>
      <c r="F51" t="s">
        <v>1671</v>
      </c>
    </row>
    <row r="52" spans="3:6">
      <c r="C52">
        <v>50</v>
      </c>
      <c r="D52" t="s">
        <v>158</v>
      </c>
      <c r="F52" t="s">
        <v>478</v>
      </c>
    </row>
    <row r="53" spans="3:6">
      <c r="C53">
        <v>51</v>
      </c>
      <c r="D53" t="s">
        <v>159</v>
      </c>
      <c r="F53" t="s">
        <v>1459</v>
      </c>
    </row>
    <row r="54" spans="3:6">
      <c r="C54">
        <v>52</v>
      </c>
      <c r="D54" t="s">
        <v>160</v>
      </c>
      <c r="F54" t="s">
        <v>1548</v>
      </c>
    </row>
    <row r="55" spans="3:6">
      <c r="C55">
        <v>53</v>
      </c>
      <c r="D55" t="s">
        <v>161</v>
      </c>
      <c r="F55" t="s">
        <v>479</v>
      </c>
    </row>
    <row r="56" spans="3:6">
      <c r="C56">
        <v>54</v>
      </c>
      <c r="D56" t="s">
        <v>163</v>
      </c>
      <c r="F56" t="s">
        <v>479</v>
      </c>
    </row>
    <row r="57" spans="3:6">
      <c r="C57">
        <v>55</v>
      </c>
      <c r="D57" t="s">
        <v>164</v>
      </c>
      <c r="F57" t="s">
        <v>1665</v>
      </c>
    </row>
    <row r="58" spans="3:6">
      <c r="C58">
        <v>56</v>
      </c>
      <c r="D58" t="s">
        <v>165</v>
      </c>
      <c r="F58" t="s">
        <v>1665</v>
      </c>
    </row>
    <row r="59" spans="3:6">
      <c r="C59">
        <v>57</v>
      </c>
      <c r="D59" t="s">
        <v>166</v>
      </c>
      <c r="F59" t="s">
        <v>1669</v>
      </c>
    </row>
    <row r="60" spans="3:6">
      <c r="C60">
        <v>58</v>
      </c>
      <c r="D60" t="s">
        <v>167</v>
      </c>
      <c r="F60" t="s">
        <v>1673</v>
      </c>
    </row>
    <row r="61" spans="3:6">
      <c r="C61">
        <v>59</v>
      </c>
      <c r="D61" t="s">
        <v>168</v>
      </c>
      <c r="F61" t="s">
        <v>480</v>
      </c>
    </row>
    <row r="62" spans="3:6">
      <c r="C62">
        <v>60</v>
      </c>
      <c r="D62" t="s">
        <v>170</v>
      </c>
      <c r="F62" t="s">
        <v>1445</v>
      </c>
    </row>
    <row r="63" spans="3:6">
      <c r="C63">
        <v>61</v>
      </c>
      <c r="D63" t="s">
        <v>172</v>
      </c>
      <c r="F63" t="s">
        <v>481</v>
      </c>
    </row>
    <row r="64" spans="3:6">
      <c r="C64">
        <v>62</v>
      </c>
      <c r="D64" t="s">
        <v>173</v>
      </c>
      <c r="F64" t="s">
        <v>482</v>
      </c>
    </row>
    <row r="65" spans="3:6">
      <c r="C65">
        <v>63</v>
      </c>
      <c r="D65" t="s">
        <v>175</v>
      </c>
      <c r="F65" t="s">
        <v>1672</v>
      </c>
    </row>
    <row r="66" spans="3:6">
      <c r="C66">
        <v>64</v>
      </c>
      <c r="D66" t="s">
        <v>176</v>
      </c>
      <c r="F66" t="s">
        <v>1665</v>
      </c>
    </row>
    <row r="67" spans="3:6">
      <c r="C67">
        <v>65</v>
      </c>
      <c r="D67" t="s">
        <v>178</v>
      </c>
      <c r="F67" t="s">
        <v>483</v>
      </c>
    </row>
    <row r="68" spans="3:6">
      <c r="C68">
        <v>66</v>
      </c>
      <c r="D68" t="s">
        <v>179</v>
      </c>
      <c r="F68" t="s">
        <v>483</v>
      </c>
    </row>
    <row r="69" spans="3:6">
      <c r="C69">
        <v>67</v>
      </c>
      <c r="D69" t="s">
        <v>180</v>
      </c>
      <c r="F69" t="s">
        <v>1676</v>
      </c>
    </row>
    <row r="70" spans="3:6">
      <c r="C70">
        <v>68</v>
      </c>
      <c r="D70" t="s">
        <v>182</v>
      </c>
      <c r="F70" t="s">
        <v>483</v>
      </c>
    </row>
    <row r="71" spans="3:6">
      <c r="C71">
        <v>69</v>
      </c>
      <c r="D71" t="s">
        <v>183</v>
      </c>
      <c r="F71" t="s">
        <v>483</v>
      </c>
    </row>
    <row r="72" spans="3:6">
      <c r="C72">
        <v>70</v>
      </c>
      <c r="D72" t="s">
        <v>184</v>
      </c>
      <c r="F72" t="s">
        <v>484</v>
      </c>
    </row>
    <row r="73" spans="3:6">
      <c r="C73">
        <v>71</v>
      </c>
      <c r="D73" t="s">
        <v>185</v>
      </c>
      <c r="F73" t="s">
        <v>1665</v>
      </c>
    </row>
    <row r="74" spans="3:6">
      <c r="C74">
        <v>72</v>
      </c>
      <c r="D74" t="s">
        <v>186</v>
      </c>
      <c r="F74" t="s">
        <v>1665</v>
      </c>
    </row>
    <row r="75" spans="3:6">
      <c r="C75">
        <v>73</v>
      </c>
      <c r="D75" t="s">
        <v>1546</v>
      </c>
      <c r="F75" t="s">
        <v>1645</v>
      </c>
    </row>
    <row r="76" spans="3:6">
      <c r="C76">
        <v>74</v>
      </c>
      <c r="D76" t="s">
        <v>202</v>
      </c>
      <c r="F76" t="s">
        <v>1630</v>
      </c>
    </row>
    <row r="77" spans="3:6">
      <c r="C77">
        <v>75</v>
      </c>
      <c r="D77" t="s">
        <v>203</v>
      </c>
      <c r="F77" t="s">
        <v>1629</v>
      </c>
    </row>
    <row r="78" spans="3:6">
      <c r="C78">
        <v>76</v>
      </c>
      <c r="D78" t="s">
        <v>204</v>
      </c>
      <c r="F78" t="s">
        <v>1462</v>
      </c>
    </row>
    <row r="79" spans="3:6">
      <c r="C79">
        <v>77</v>
      </c>
      <c r="D79" t="s">
        <v>205</v>
      </c>
      <c r="F79" t="s">
        <v>1462</v>
      </c>
    </row>
    <row r="80" spans="3:6">
      <c r="C80">
        <v>78</v>
      </c>
      <c r="D80" t="s">
        <v>212</v>
      </c>
      <c r="F80" t="s">
        <v>1459</v>
      </c>
    </row>
    <row r="81" spans="3:6">
      <c r="C81">
        <v>79</v>
      </c>
      <c r="D81" t="s">
        <v>214</v>
      </c>
      <c r="F81" t="s">
        <v>485</v>
      </c>
    </row>
    <row r="82" spans="3:6">
      <c r="C82">
        <v>80</v>
      </c>
      <c r="D82" t="s">
        <v>215</v>
      </c>
      <c r="F82" t="s">
        <v>486</v>
      </c>
    </row>
    <row r="83" spans="3:6">
      <c r="C83">
        <v>81</v>
      </c>
      <c r="D83" t="s">
        <v>216</v>
      </c>
      <c r="F83" t="s">
        <v>487</v>
      </c>
    </row>
    <row r="84" spans="3:6">
      <c r="C84">
        <v>82</v>
      </c>
      <c r="D84" t="s">
        <v>217</v>
      </c>
      <c r="F84" t="s">
        <v>488</v>
      </c>
    </row>
    <row r="85" spans="3:6">
      <c r="C85">
        <v>83</v>
      </c>
      <c r="D85" t="s">
        <v>1148</v>
      </c>
      <c r="F85" t="s">
        <v>1475</v>
      </c>
    </row>
    <row r="86" spans="3:6">
      <c r="C86">
        <v>84</v>
      </c>
      <c r="D86" t="s">
        <v>1149</v>
      </c>
      <c r="F86" t="s">
        <v>1462</v>
      </c>
    </row>
    <row r="87" spans="3:6">
      <c r="C87">
        <v>85</v>
      </c>
      <c r="D87" t="s">
        <v>1154</v>
      </c>
      <c r="F87" t="s">
        <v>1467</v>
      </c>
    </row>
    <row r="88" spans="3:6">
      <c r="C88">
        <v>86</v>
      </c>
      <c r="D88" t="s">
        <v>1155</v>
      </c>
      <c r="F88" t="s">
        <v>1467</v>
      </c>
    </row>
    <row r="89" spans="3:6">
      <c r="C89">
        <v>87</v>
      </c>
      <c r="D89" t="s">
        <v>1156</v>
      </c>
      <c r="F89" t="s">
        <v>1467</v>
      </c>
    </row>
    <row r="90" spans="3:6">
      <c r="C90">
        <v>88</v>
      </c>
      <c r="D90" t="s">
        <v>1157</v>
      </c>
      <c r="F90" t="s">
        <v>1467</v>
      </c>
    </row>
    <row r="91" spans="3:6">
      <c r="C91">
        <v>89</v>
      </c>
      <c r="D91" t="s">
        <v>1158</v>
      </c>
      <c r="F91" t="s">
        <v>1467</v>
      </c>
    </row>
    <row r="92" spans="3:6">
      <c r="C92">
        <v>90</v>
      </c>
      <c r="D92" t="s">
        <v>1159</v>
      </c>
      <c r="F92" t="s">
        <v>1467</v>
      </c>
    </row>
    <row r="93" spans="3:6">
      <c r="C93">
        <v>91</v>
      </c>
      <c r="D93" t="s">
        <v>1160</v>
      </c>
      <c r="F93" t="s">
        <v>1467</v>
      </c>
    </row>
    <row r="94" spans="3:6">
      <c r="C94">
        <v>92</v>
      </c>
      <c r="D94" t="s">
        <v>1161</v>
      </c>
      <c r="F94" t="s">
        <v>1467</v>
      </c>
    </row>
    <row r="95" spans="3:6">
      <c r="C95">
        <v>93</v>
      </c>
      <c r="D95" t="s">
        <v>1162</v>
      </c>
      <c r="F95" t="s">
        <v>1467</v>
      </c>
    </row>
    <row r="96" spans="3:6">
      <c r="C96">
        <v>94</v>
      </c>
      <c r="D96" t="s">
        <v>1163</v>
      </c>
      <c r="F96" t="s">
        <v>1467</v>
      </c>
    </row>
    <row r="97" spans="3:6">
      <c r="C97">
        <v>95</v>
      </c>
      <c r="D97" t="s">
        <v>1164</v>
      </c>
      <c r="F97" t="s">
        <v>1467</v>
      </c>
    </row>
    <row r="98" spans="3:6">
      <c r="C98">
        <v>96</v>
      </c>
      <c r="D98" t="s">
        <v>1165</v>
      </c>
      <c r="F98" t="s">
        <v>1467</v>
      </c>
    </row>
    <row r="99" spans="3:6">
      <c r="C99">
        <v>97</v>
      </c>
      <c r="D99" t="s">
        <v>1166</v>
      </c>
      <c r="F99" t="s">
        <v>1467</v>
      </c>
    </row>
    <row r="100" spans="3:6">
      <c r="C100">
        <v>98</v>
      </c>
      <c r="D100" t="s">
        <v>1167</v>
      </c>
      <c r="F100" t="s">
        <v>1467</v>
      </c>
    </row>
    <row r="101" spans="3:6">
      <c r="C101">
        <v>99</v>
      </c>
      <c r="D101" t="s">
        <v>1168</v>
      </c>
      <c r="F101" t="s">
        <v>1548</v>
      </c>
    </row>
    <row r="102" spans="3:6">
      <c r="C102">
        <v>100</v>
      </c>
      <c r="D102" t="s">
        <v>1169</v>
      </c>
      <c r="F102" t="s">
        <v>1462</v>
      </c>
    </row>
    <row r="103" spans="3:6">
      <c r="C103">
        <v>101</v>
      </c>
      <c r="D103" t="s">
        <v>1170</v>
      </c>
      <c r="F103" t="s">
        <v>1462</v>
      </c>
    </row>
    <row r="104" spans="3:6">
      <c r="C104">
        <v>102</v>
      </c>
      <c r="D104" t="s">
        <v>1171</v>
      </c>
      <c r="F104" t="s">
        <v>1462</v>
      </c>
    </row>
    <row r="105" spans="3:6">
      <c r="C105">
        <v>103</v>
      </c>
      <c r="D105" t="s">
        <v>1172</v>
      </c>
      <c r="F105" t="s">
        <v>1462</v>
      </c>
    </row>
    <row r="106" spans="3:6">
      <c r="C106">
        <v>104</v>
      </c>
      <c r="D106" t="s">
        <v>1173</v>
      </c>
      <c r="F106" t="s">
        <v>1462</v>
      </c>
    </row>
    <row r="107" spans="3:6">
      <c r="C107">
        <v>105</v>
      </c>
      <c r="D107" t="s">
        <v>1248</v>
      </c>
      <c r="F107" t="s">
        <v>1486</v>
      </c>
    </row>
    <row r="108" spans="3:6">
      <c r="C108">
        <v>106</v>
      </c>
      <c r="D108" t="s">
        <v>1258</v>
      </c>
      <c r="F108" t="s">
        <v>1490</v>
      </c>
    </row>
    <row r="109" spans="3:6">
      <c r="C109">
        <v>107</v>
      </c>
      <c r="D109" t="s">
        <v>1332</v>
      </c>
      <c r="F109" t="s">
        <v>1640</v>
      </c>
    </row>
    <row r="110" spans="3:6">
      <c r="C110">
        <v>108</v>
      </c>
      <c r="D110" t="s">
        <v>1337</v>
      </c>
      <c r="F110" t="s">
        <v>1643</v>
      </c>
    </row>
    <row r="111" spans="3:6">
      <c r="C111">
        <v>109</v>
      </c>
      <c r="D111" t="s">
        <v>1338</v>
      </c>
      <c r="F111" t="s">
        <v>1462</v>
      </c>
    </row>
    <row r="112" spans="3:6">
      <c r="C112">
        <v>110</v>
      </c>
      <c r="D112" t="s">
        <v>1339</v>
      </c>
      <c r="F112" t="s">
        <v>1459</v>
      </c>
    </row>
    <row r="113" spans="3:6">
      <c r="C113">
        <v>111</v>
      </c>
      <c r="D113" t="s">
        <v>1340</v>
      </c>
      <c r="F113" t="s">
        <v>1644</v>
      </c>
    </row>
    <row r="114" spans="3:6">
      <c r="C114">
        <v>112</v>
      </c>
      <c r="D114" t="s">
        <v>1341</v>
      </c>
      <c r="F114" t="s">
        <v>1462</v>
      </c>
    </row>
    <row r="115" spans="3:6">
      <c r="C115">
        <v>113</v>
      </c>
      <c r="D115" t="s">
        <v>1342</v>
      </c>
      <c r="F115" t="s">
        <v>1466</v>
      </c>
    </row>
    <row r="116" spans="3:6">
      <c r="C116">
        <v>114</v>
      </c>
      <c r="D116" t="s">
        <v>1343</v>
      </c>
      <c r="F116" t="s">
        <v>1645</v>
      </c>
    </row>
    <row r="117" spans="3:6">
      <c r="C117">
        <v>115</v>
      </c>
      <c r="D117" t="s">
        <v>1344</v>
      </c>
      <c r="F117" t="s">
        <v>1645</v>
      </c>
    </row>
    <row r="118" spans="3:6">
      <c r="C118">
        <v>116</v>
      </c>
      <c r="D118" t="s">
        <v>1345</v>
      </c>
      <c r="F118" t="s">
        <v>1646</v>
      </c>
    </row>
    <row r="119" spans="3:6">
      <c r="C119">
        <v>117</v>
      </c>
      <c r="D119" t="s">
        <v>1346</v>
      </c>
      <c r="F119" t="s">
        <v>1646</v>
      </c>
    </row>
    <row r="120" spans="3:6">
      <c r="C120">
        <v>118</v>
      </c>
      <c r="D120" t="s">
        <v>1352</v>
      </c>
      <c r="F120" t="s">
        <v>1648</v>
      </c>
    </row>
    <row r="121" spans="3:6">
      <c r="C121">
        <v>119</v>
      </c>
      <c r="D121" t="s">
        <v>1374</v>
      </c>
      <c r="F121" t="s">
        <v>1554</v>
      </c>
    </row>
    <row r="122" spans="3:6">
      <c r="C122">
        <v>120</v>
      </c>
      <c r="D122" t="s">
        <v>1375</v>
      </c>
      <c r="F122" t="s">
        <v>1554</v>
      </c>
    </row>
    <row r="123" spans="3:6">
      <c r="C123">
        <v>121</v>
      </c>
      <c r="D123" t="s">
        <v>1376</v>
      </c>
      <c r="F123" t="s">
        <v>1554</v>
      </c>
    </row>
    <row r="124" spans="3:6">
      <c r="C124">
        <v>122</v>
      </c>
      <c r="D124" t="s">
        <v>1327</v>
      </c>
      <c r="F124" t="s">
        <v>1462</v>
      </c>
    </row>
    <row r="125" spans="3:6">
      <c r="C125">
        <v>123</v>
      </c>
      <c r="D125" t="s">
        <v>1328</v>
      </c>
      <c r="F125" t="s">
        <v>1641</v>
      </c>
    </row>
    <row r="126" spans="3:6">
      <c r="C126">
        <v>124</v>
      </c>
      <c r="D126" t="s">
        <v>1329</v>
      </c>
      <c r="F126" t="s">
        <v>1638</v>
      </c>
    </row>
    <row r="127" spans="3:6">
      <c r="C127">
        <v>125</v>
      </c>
      <c r="D127" t="s">
        <v>243</v>
      </c>
      <c r="F127" t="s">
        <v>1442</v>
      </c>
    </row>
    <row r="128" spans="3:6">
      <c r="C128">
        <v>126</v>
      </c>
      <c r="D128" t="s">
        <v>245</v>
      </c>
      <c r="F128" t="s">
        <v>1462</v>
      </c>
    </row>
    <row r="129" spans="3:6">
      <c r="C129">
        <v>127</v>
      </c>
      <c r="D129" t="s">
        <v>246</v>
      </c>
      <c r="F129" t="s">
        <v>1462</v>
      </c>
    </row>
    <row r="130" spans="3:6">
      <c r="C130">
        <v>128</v>
      </c>
      <c r="D130" t="s">
        <v>249</v>
      </c>
      <c r="F130" t="s">
        <v>1462</v>
      </c>
    </row>
    <row r="131" spans="3:6">
      <c r="C131">
        <v>129</v>
      </c>
      <c r="D131" t="s">
        <v>250</v>
      </c>
      <c r="F131" t="s">
        <v>1462</v>
      </c>
    </row>
    <row r="132" spans="3:6">
      <c r="C132">
        <v>130</v>
      </c>
      <c r="D132" t="s">
        <v>251</v>
      </c>
      <c r="F132" t="s">
        <v>1462</v>
      </c>
    </row>
    <row r="133" spans="3:6">
      <c r="C133">
        <v>131</v>
      </c>
      <c r="D133" t="s">
        <v>253</v>
      </c>
      <c r="F133" t="s">
        <v>1462</v>
      </c>
    </row>
    <row r="134" spans="3:6">
      <c r="C134">
        <v>132</v>
      </c>
      <c r="D134" t="s">
        <v>252</v>
      </c>
      <c r="F134" t="s">
        <v>1462</v>
      </c>
    </row>
    <row r="135" spans="3:6">
      <c r="C135">
        <v>133</v>
      </c>
      <c r="D135" t="s">
        <v>808</v>
      </c>
      <c r="F135" t="s">
        <v>1665</v>
      </c>
    </row>
    <row r="136" spans="3:6">
      <c r="C136">
        <v>134</v>
      </c>
      <c r="D136" t="s">
        <v>809</v>
      </c>
      <c r="F136" t="s">
        <v>1511</v>
      </c>
    </row>
    <row r="137" spans="3:6">
      <c r="C137">
        <v>135</v>
      </c>
      <c r="D137" t="s">
        <v>268</v>
      </c>
      <c r="F137" t="s">
        <v>1660</v>
      </c>
    </row>
    <row r="138" spans="3:6">
      <c r="C138">
        <v>136</v>
      </c>
      <c r="D138" t="s">
        <v>269</v>
      </c>
      <c r="F138" t="s">
        <v>1575</v>
      </c>
    </row>
    <row r="139" spans="3:6">
      <c r="C139">
        <v>137</v>
      </c>
      <c r="D139" t="s">
        <v>254</v>
      </c>
      <c r="F139" t="s">
        <v>1548</v>
      </c>
    </row>
    <row r="140" spans="3:6">
      <c r="C140">
        <v>138</v>
      </c>
      <c r="D140" t="s">
        <v>255</v>
      </c>
      <c r="F140" t="s">
        <v>1660</v>
      </c>
    </row>
    <row r="141" spans="3:6">
      <c r="C141">
        <v>139</v>
      </c>
      <c r="D141" t="s">
        <v>256</v>
      </c>
      <c r="F141" t="s">
        <v>1575</v>
      </c>
    </row>
    <row r="142" spans="3:6">
      <c r="C142">
        <v>140</v>
      </c>
      <c r="D142" t="s">
        <v>257</v>
      </c>
      <c r="F142" t="s">
        <v>1575</v>
      </c>
    </row>
    <row r="143" spans="3:6">
      <c r="C143">
        <v>141</v>
      </c>
      <c r="D143" t="s">
        <v>258</v>
      </c>
      <c r="F143" t="s">
        <v>1500</v>
      </c>
    </row>
    <row r="144" spans="3:6">
      <c r="C144">
        <v>142</v>
      </c>
      <c r="D144" t="s">
        <v>259</v>
      </c>
      <c r="F144" t="s">
        <v>1660</v>
      </c>
    </row>
    <row r="145" spans="3:6">
      <c r="C145">
        <v>143</v>
      </c>
      <c r="D145" t="s">
        <v>260</v>
      </c>
      <c r="F145" t="s">
        <v>1575</v>
      </c>
    </row>
    <row r="146" spans="3:6">
      <c r="C146">
        <v>144</v>
      </c>
      <c r="D146" t="s">
        <v>261</v>
      </c>
      <c r="F146" t="s">
        <v>1575</v>
      </c>
    </row>
    <row r="147" spans="3:6">
      <c r="C147">
        <v>145</v>
      </c>
      <c r="D147" t="s">
        <v>262</v>
      </c>
      <c r="F147" t="s">
        <v>1500</v>
      </c>
    </row>
    <row r="148" spans="3:6">
      <c r="C148">
        <v>146</v>
      </c>
      <c r="D148" t="s">
        <v>263</v>
      </c>
      <c r="F148" t="s">
        <v>1500</v>
      </c>
    </row>
    <row r="149" spans="3:6">
      <c r="C149">
        <v>147</v>
      </c>
      <c r="D149" t="s">
        <v>264</v>
      </c>
      <c r="F149" t="s">
        <v>1500</v>
      </c>
    </row>
    <row r="150" spans="3:6">
      <c r="C150">
        <v>148</v>
      </c>
      <c r="D150" t="s">
        <v>265</v>
      </c>
      <c r="F150" t="s">
        <v>1500</v>
      </c>
    </row>
    <row r="151" spans="3:6">
      <c r="C151">
        <v>149</v>
      </c>
      <c r="D151" t="s">
        <v>266</v>
      </c>
      <c r="F151" t="s">
        <v>1500</v>
      </c>
    </row>
    <row r="152" spans="3:6">
      <c r="C152">
        <v>150</v>
      </c>
      <c r="D152" t="s">
        <v>267</v>
      </c>
      <c r="F152" t="s">
        <v>1575</v>
      </c>
    </row>
    <row r="153" spans="3:6">
      <c r="C153">
        <v>151</v>
      </c>
      <c r="D153" t="s">
        <v>284</v>
      </c>
      <c r="F153" t="s">
        <v>490</v>
      </c>
    </row>
    <row r="154" spans="3:6">
      <c r="C154">
        <v>152</v>
      </c>
      <c r="D154" t="s">
        <v>285</v>
      </c>
      <c r="F154" t="s">
        <v>1661</v>
      </c>
    </row>
    <row r="155" spans="3:6">
      <c r="C155">
        <v>153</v>
      </c>
      <c r="D155" t="s">
        <v>286</v>
      </c>
      <c r="F155" t="s">
        <v>1661</v>
      </c>
    </row>
    <row r="156" spans="3:6">
      <c r="C156">
        <v>154</v>
      </c>
      <c r="D156" t="s">
        <v>287</v>
      </c>
      <c r="F156" t="s">
        <v>1661</v>
      </c>
    </row>
    <row r="157" spans="3:6">
      <c r="C157">
        <v>155</v>
      </c>
      <c r="D157" t="s">
        <v>288</v>
      </c>
      <c r="F157" t="s">
        <v>491</v>
      </c>
    </row>
    <row r="158" spans="3:6">
      <c r="C158">
        <v>156</v>
      </c>
      <c r="D158" t="s">
        <v>289</v>
      </c>
      <c r="F158" t="s">
        <v>490</v>
      </c>
    </row>
    <row r="159" spans="3:6">
      <c r="C159">
        <v>157</v>
      </c>
      <c r="D159" t="s">
        <v>290</v>
      </c>
      <c r="F159" t="s">
        <v>492</v>
      </c>
    </row>
    <row r="160" spans="3:6">
      <c r="C160">
        <v>158</v>
      </c>
      <c r="D160" t="s">
        <v>291</v>
      </c>
      <c r="F160" t="s">
        <v>492</v>
      </c>
    </row>
    <row r="161" spans="3:6">
      <c r="C161">
        <v>159</v>
      </c>
      <c r="D161" t="s">
        <v>292</v>
      </c>
      <c r="F161" t="s">
        <v>492</v>
      </c>
    </row>
    <row r="162" spans="3:6">
      <c r="C162">
        <v>160</v>
      </c>
      <c r="D162" t="s">
        <v>293</v>
      </c>
      <c r="F162" t="s">
        <v>493</v>
      </c>
    </row>
    <row r="163" spans="3:6">
      <c r="C163">
        <v>161</v>
      </c>
      <c r="D163" t="s">
        <v>327</v>
      </c>
      <c r="F163" t="s">
        <v>1462</v>
      </c>
    </row>
    <row r="164" spans="3:6">
      <c r="C164">
        <v>162</v>
      </c>
      <c r="D164" t="s">
        <v>323</v>
      </c>
      <c r="F164" t="s">
        <v>728</v>
      </c>
    </row>
    <row r="165" spans="3:6">
      <c r="C165">
        <v>163</v>
      </c>
      <c r="D165" t="s">
        <v>322</v>
      </c>
      <c r="F165" t="s">
        <v>1548</v>
      </c>
    </row>
    <row r="166" spans="3:6">
      <c r="C166">
        <v>164</v>
      </c>
      <c r="D166" t="s">
        <v>324</v>
      </c>
      <c r="F166" t="s">
        <v>1499</v>
      </c>
    </row>
    <row r="167" spans="3:6">
      <c r="C167">
        <v>165</v>
      </c>
      <c r="D167" t="s">
        <v>357</v>
      </c>
      <c r="F167" t="s">
        <v>1549</v>
      </c>
    </row>
    <row r="168" spans="3:6">
      <c r="C168">
        <v>166</v>
      </c>
      <c r="D168" t="s">
        <v>358</v>
      </c>
      <c r="F168" t="s">
        <v>1549</v>
      </c>
    </row>
    <row r="169" spans="3:6">
      <c r="C169">
        <v>167</v>
      </c>
      <c r="D169" t="s">
        <v>359</v>
      </c>
      <c r="F169" t="s">
        <v>1459</v>
      </c>
    </row>
    <row r="170" spans="3:6">
      <c r="C170">
        <v>168</v>
      </c>
      <c r="D170" t="s">
        <v>360</v>
      </c>
      <c r="F170" t="s">
        <v>1549</v>
      </c>
    </row>
    <row r="171" spans="3:6">
      <c r="C171">
        <v>169</v>
      </c>
      <c r="D171" t="s">
        <v>381</v>
      </c>
      <c r="F171" t="s">
        <v>1459</v>
      </c>
    </row>
    <row r="172" spans="3:6">
      <c r="C172">
        <v>170</v>
      </c>
      <c r="D172" t="s">
        <v>390</v>
      </c>
      <c r="F172" t="s">
        <v>1467</v>
      </c>
    </row>
    <row r="173" spans="3:6">
      <c r="C173">
        <v>171</v>
      </c>
      <c r="D173" t="s">
        <v>391</v>
      </c>
      <c r="F173" t="s">
        <v>1467</v>
      </c>
    </row>
    <row r="174" spans="3:6">
      <c r="C174">
        <v>172</v>
      </c>
      <c r="D174" t="s">
        <v>392</v>
      </c>
      <c r="F174" t="s">
        <v>1467</v>
      </c>
    </row>
    <row r="175" spans="3:6">
      <c r="C175">
        <v>173</v>
      </c>
      <c r="D175" t="s">
        <v>393</v>
      </c>
      <c r="F175" t="s">
        <v>1467</v>
      </c>
    </row>
    <row r="176" spans="3:6">
      <c r="C176">
        <v>174</v>
      </c>
      <c r="D176" t="s">
        <v>394</v>
      </c>
      <c r="F176" t="s">
        <v>1467</v>
      </c>
    </row>
    <row r="177" spans="3:6">
      <c r="C177">
        <v>175</v>
      </c>
      <c r="D177" t="s">
        <v>395</v>
      </c>
      <c r="F177" t="s">
        <v>1467</v>
      </c>
    </row>
    <row r="178" spans="3:6">
      <c r="C178">
        <v>176</v>
      </c>
      <c r="D178" t="s">
        <v>396</v>
      </c>
      <c r="F178" t="s">
        <v>1467</v>
      </c>
    </row>
    <row r="179" spans="3:6">
      <c r="C179">
        <v>177</v>
      </c>
      <c r="D179" t="s">
        <v>361</v>
      </c>
      <c r="F179" t="s">
        <v>1549</v>
      </c>
    </row>
    <row r="180" spans="3:6">
      <c r="C180">
        <v>178</v>
      </c>
      <c r="D180" t="s">
        <v>362</v>
      </c>
      <c r="F180" t="s">
        <v>1548</v>
      </c>
    </row>
    <row r="181" spans="3:6">
      <c r="C181">
        <v>179</v>
      </c>
      <c r="D181" t="s">
        <v>375</v>
      </c>
      <c r="F181" t="s">
        <v>1665</v>
      </c>
    </row>
    <row r="182" spans="3:6">
      <c r="C182">
        <v>180</v>
      </c>
      <c r="D182" t="s">
        <v>376</v>
      </c>
      <c r="F182" t="s">
        <v>1500</v>
      </c>
    </row>
    <row r="183" spans="3:6">
      <c r="C183">
        <v>181</v>
      </c>
      <c r="D183" t="s">
        <v>377</v>
      </c>
      <c r="F183" t="s">
        <v>494</v>
      </c>
    </row>
    <row r="184" spans="3:6">
      <c r="C184">
        <v>182</v>
      </c>
      <c r="D184" t="s">
        <v>378</v>
      </c>
      <c r="F184" t="s">
        <v>1500</v>
      </c>
    </row>
    <row r="185" spans="3:6">
      <c r="C185">
        <v>183</v>
      </c>
      <c r="D185" t="s">
        <v>379</v>
      </c>
      <c r="F185" t="s">
        <v>1670</v>
      </c>
    </row>
    <row r="186" spans="3:6">
      <c r="C186">
        <v>184</v>
      </c>
      <c r="D186" t="s">
        <v>380</v>
      </c>
      <c r="F186" t="s">
        <v>1459</v>
      </c>
    </row>
    <row r="187" spans="3:6">
      <c r="C187">
        <v>185</v>
      </c>
      <c r="D187" t="s">
        <v>386</v>
      </c>
      <c r="F187" t="s">
        <v>1459</v>
      </c>
    </row>
    <row r="188" spans="3:6">
      <c r="C188">
        <v>186</v>
      </c>
      <c r="D188" t="s">
        <v>387</v>
      </c>
      <c r="F188" t="s">
        <v>1548</v>
      </c>
    </row>
    <row r="189" spans="3:6">
      <c r="C189">
        <v>187</v>
      </c>
      <c r="D189" t="s">
        <v>388</v>
      </c>
      <c r="F189" t="s">
        <v>1548</v>
      </c>
    </row>
    <row r="190" spans="3:6">
      <c r="C190">
        <v>188</v>
      </c>
      <c r="D190" t="s">
        <v>389</v>
      </c>
      <c r="F190" t="s">
        <v>1467</v>
      </c>
    </row>
    <row r="191" spans="3:6">
      <c r="C191">
        <v>189</v>
      </c>
      <c r="D191" t="s">
        <v>363</v>
      </c>
      <c r="F191" t="s">
        <v>1547</v>
      </c>
    </row>
    <row r="192" spans="3:6">
      <c r="C192">
        <v>190</v>
      </c>
      <c r="D192" t="s">
        <v>374</v>
      </c>
      <c r="F192" t="s">
        <v>1670</v>
      </c>
    </row>
    <row r="193" spans="3:6">
      <c r="C193">
        <v>191</v>
      </c>
      <c r="D193" t="s">
        <v>852</v>
      </c>
      <c r="F193" t="s">
        <v>1548</v>
      </c>
    </row>
    <row r="194" spans="3:6">
      <c r="C194">
        <v>192</v>
      </c>
      <c r="D194" t="s">
        <v>364</v>
      </c>
      <c r="F194" t="s">
        <v>1549</v>
      </c>
    </row>
    <row r="195" spans="3:6">
      <c r="C195">
        <v>193</v>
      </c>
      <c r="D195" t="s">
        <v>365</v>
      </c>
      <c r="F195" t="s">
        <v>495</v>
      </c>
    </row>
    <row r="196" spans="3:6">
      <c r="C196">
        <v>194</v>
      </c>
      <c r="D196" t="s">
        <v>366</v>
      </c>
      <c r="F196" t="s">
        <v>1549</v>
      </c>
    </row>
    <row r="197" spans="3:6">
      <c r="C197">
        <v>195</v>
      </c>
      <c r="D197" t="s">
        <v>367</v>
      </c>
      <c r="F197" t="s">
        <v>496</v>
      </c>
    </row>
    <row r="198" spans="3:6">
      <c r="C198">
        <v>196</v>
      </c>
      <c r="D198" t="s">
        <v>368</v>
      </c>
      <c r="F198" t="s">
        <v>1548</v>
      </c>
    </row>
    <row r="199" spans="3:6">
      <c r="C199">
        <v>197</v>
      </c>
      <c r="D199" t="s">
        <v>369</v>
      </c>
      <c r="F199" t="s">
        <v>1547</v>
      </c>
    </row>
    <row r="200" spans="3:6">
      <c r="C200">
        <v>198</v>
      </c>
      <c r="D200" t="s">
        <v>370</v>
      </c>
      <c r="F200" t="s">
        <v>1549</v>
      </c>
    </row>
    <row r="201" spans="3:6">
      <c r="C201">
        <v>199</v>
      </c>
      <c r="D201" t="s">
        <v>371</v>
      </c>
      <c r="F201" t="s">
        <v>1549</v>
      </c>
    </row>
    <row r="202" spans="3:6">
      <c r="C202">
        <v>200</v>
      </c>
      <c r="D202" t="s">
        <v>372</v>
      </c>
      <c r="F202" t="s">
        <v>497</v>
      </c>
    </row>
    <row r="203" spans="3:6">
      <c r="C203">
        <v>201</v>
      </c>
      <c r="D203" t="s">
        <v>373</v>
      </c>
      <c r="F203" t="s">
        <v>1548</v>
      </c>
    </row>
    <row r="204" spans="3:6">
      <c r="C204">
        <v>202</v>
      </c>
      <c r="D204" t="s">
        <v>401</v>
      </c>
      <c r="F204" t="s">
        <v>1462</v>
      </c>
    </row>
    <row r="205" spans="3:6">
      <c r="C205">
        <v>203</v>
      </c>
      <c r="D205" t="s">
        <v>402</v>
      </c>
      <c r="F205" t="s">
        <v>1459</v>
      </c>
    </row>
    <row r="206" spans="3:6">
      <c r="C206">
        <v>204</v>
      </c>
      <c r="D206" t="s">
        <v>403</v>
      </c>
      <c r="F206" t="s">
        <v>1459</v>
      </c>
    </row>
    <row r="207" spans="3:6">
      <c r="C207">
        <v>205</v>
      </c>
      <c r="D207" t="s">
        <v>382</v>
      </c>
      <c r="F207" t="s">
        <v>1459</v>
      </c>
    </row>
    <row r="208" spans="3:6">
      <c r="C208">
        <v>206</v>
      </c>
      <c r="D208" t="s">
        <v>383</v>
      </c>
      <c r="F208" t="s">
        <v>498</v>
      </c>
    </row>
    <row r="209" spans="3:6">
      <c r="C209">
        <v>207</v>
      </c>
      <c r="D209" t="s">
        <v>384</v>
      </c>
      <c r="F209" t="s">
        <v>499</v>
      </c>
    </row>
    <row r="210" spans="3:6">
      <c r="C210">
        <v>208</v>
      </c>
      <c r="D210" t="s">
        <v>385</v>
      </c>
      <c r="F210" t="s">
        <v>1500</v>
      </c>
    </row>
    <row r="211" spans="3:6">
      <c r="C211">
        <v>209</v>
      </c>
      <c r="D211" t="s">
        <v>397</v>
      </c>
      <c r="F211" t="s">
        <v>1548</v>
      </c>
    </row>
    <row r="212" spans="3:6">
      <c r="C212">
        <v>210</v>
      </c>
      <c r="D212" t="s">
        <v>398</v>
      </c>
      <c r="F212" t="s">
        <v>1467</v>
      </c>
    </row>
    <row r="213" spans="3:6">
      <c r="C213">
        <v>211</v>
      </c>
      <c r="D213" t="s">
        <v>399</v>
      </c>
      <c r="F213" t="s">
        <v>1467</v>
      </c>
    </row>
    <row r="214" spans="3:6">
      <c r="C214">
        <v>212</v>
      </c>
      <c r="D214" t="s">
        <v>400</v>
      </c>
      <c r="F214" t="s">
        <v>1462</v>
      </c>
    </row>
    <row r="215" spans="3:6">
      <c r="C215">
        <v>213</v>
      </c>
      <c r="D215" t="s">
        <v>353</v>
      </c>
      <c r="F215" t="s">
        <v>715</v>
      </c>
    </row>
    <row r="216" spans="3:6">
      <c r="C216">
        <v>214</v>
      </c>
      <c r="D216" t="s">
        <v>354</v>
      </c>
      <c r="F216" t="s">
        <v>715</v>
      </c>
    </row>
    <row r="217" spans="3:6">
      <c r="C217">
        <v>215</v>
      </c>
      <c r="D217" t="s">
        <v>355</v>
      </c>
      <c r="F217" t="s">
        <v>1669</v>
      </c>
    </row>
    <row r="218" spans="3:6">
      <c r="C218">
        <v>216</v>
      </c>
      <c r="D218" t="s">
        <v>356</v>
      </c>
      <c r="F218" t="s">
        <v>1669</v>
      </c>
    </row>
    <row r="219" spans="3:6">
      <c r="C219">
        <v>217</v>
      </c>
      <c r="D219" t="s">
        <v>1685</v>
      </c>
      <c r="F219" t="s">
        <v>716</v>
      </c>
    </row>
    <row r="220" spans="3:6">
      <c r="C220">
        <v>218</v>
      </c>
      <c r="D220" t="s">
        <v>1686</v>
      </c>
      <c r="F220" t="s">
        <v>716</v>
      </c>
    </row>
    <row r="221" spans="3:6">
      <c r="C221">
        <v>219</v>
      </c>
      <c r="D221" t="s">
        <v>1687</v>
      </c>
      <c r="F221" t="s">
        <v>717</v>
      </c>
    </row>
    <row r="222" spans="3:6">
      <c r="C222">
        <v>220</v>
      </c>
      <c r="D222" t="s">
        <v>1688</v>
      </c>
      <c r="F222" t="s">
        <v>716</v>
      </c>
    </row>
    <row r="223" spans="3:6">
      <c r="C223">
        <v>221</v>
      </c>
      <c r="D223" t="s">
        <v>1689</v>
      </c>
      <c r="F223" t="s">
        <v>487</v>
      </c>
    </row>
    <row r="224" spans="3:6">
      <c r="C224">
        <v>222</v>
      </c>
      <c r="D224" t="s">
        <v>430</v>
      </c>
      <c r="F224" t="s">
        <v>1498</v>
      </c>
    </row>
    <row r="225" spans="3:6">
      <c r="C225">
        <v>223</v>
      </c>
      <c r="D225" t="s">
        <v>431</v>
      </c>
      <c r="F225" t="s">
        <v>1500</v>
      </c>
    </row>
    <row r="226" spans="3:6">
      <c r="C226">
        <v>224</v>
      </c>
      <c r="D226" t="s">
        <v>432</v>
      </c>
      <c r="F226" t="s">
        <v>1500</v>
      </c>
    </row>
    <row r="227" spans="3:6">
      <c r="C227">
        <v>225</v>
      </c>
      <c r="D227" t="s">
        <v>433</v>
      </c>
      <c r="F227" t="s">
        <v>1500</v>
      </c>
    </row>
    <row r="228" spans="3:6">
      <c r="C228">
        <v>226</v>
      </c>
      <c r="D228" t="s">
        <v>434</v>
      </c>
      <c r="F228" t="s">
        <v>1549</v>
      </c>
    </row>
    <row r="229" spans="3:6">
      <c r="C229">
        <v>227</v>
      </c>
      <c r="D229" t="s">
        <v>435</v>
      </c>
      <c r="F229" t="s">
        <v>1549</v>
      </c>
    </row>
    <row r="230" spans="3:6">
      <c r="C230">
        <v>228</v>
      </c>
      <c r="D230" t="s">
        <v>436</v>
      </c>
      <c r="F230" t="s">
        <v>1549</v>
      </c>
    </row>
    <row r="231" spans="3:6">
      <c r="C231">
        <v>229</v>
      </c>
      <c r="D231" t="s">
        <v>437</v>
      </c>
      <c r="F231" t="s">
        <v>1500</v>
      </c>
    </row>
    <row r="232" spans="3:6">
      <c r="C232">
        <v>230</v>
      </c>
      <c r="D232" t="s">
        <v>438</v>
      </c>
      <c r="F232" t="s">
        <v>1500</v>
      </c>
    </row>
    <row r="233" spans="3:6">
      <c r="C233">
        <v>231</v>
      </c>
      <c r="D233" t="s">
        <v>439</v>
      </c>
      <c r="F233" t="s">
        <v>1500</v>
      </c>
    </row>
    <row r="234" spans="3:6">
      <c r="C234">
        <v>232</v>
      </c>
      <c r="D234" t="s">
        <v>440</v>
      </c>
      <c r="F234" t="s">
        <v>1549</v>
      </c>
    </row>
    <row r="235" spans="3:6">
      <c r="C235">
        <v>233</v>
      </c>
      <c r="D235" t="s">
        <v>441</v>
      </c>
      <c r="F235" t="s">
        <v>1549</v>
      </c>
    </row>
    <row r="236" spans="3:6">
      <c r="C236">
        <v>234</v>
      </c>
      <c r="D236" t="s">
        <v>442</v>
      </c>
      <c r="F236" t="s">
        <v>1549</v>
      </c>
    </row>
    <row r="237" spans="3:6">
      <c r="C237">
        <v>235</v>
      </c>
      <c r="D237" t="s">
        <v>443</v>
      </c>
      <c r="F237" t="s">
        <v>1549</v>
      </c>
    </row>
    <row r="238" spans="3:6">
      <c r="C238">
        <v>236</v>
      </c>
      <c r="D238" t="s">
        <v>444</v>
      </c>
      <c r="F238" t="s">
        <v>1549</v>
      </c>
    </row>
    <row r="239" spans="3:6">
      <c r="C239">
        <v>237</v>
      </c>
      <c r="D239" t="s">
        <v>445</v>
      </c>
      <c r="F239" t="s">
        <v>1549</v>
      </c>
    </row>
    <row r="240" spans="3:6">
      <c r="C240">
        <v>238</v>
      </c>
      <c r="D240" t="s">
        <v>446</v>
      </c>
      <c r="F240" t="s">
        <v>1549</v>
      </c>
    </row>
    <row r="241" spans="3:6">
      <c r="C241">
        <v>239</v>
      </c>
      <c r="D241" t="s">
        <v>447</v>
      </c>
      <c r="F241" t="s">
        <v>1549</v>
      </c>
    </row>
    <row r="242" spans="3:6">
      <c r="C242">
        <v>240</v>
      </c>
      <c r="D242" t="s">
        <v>448</v>
      </c>
      <c r="F242" t="s">
        <v>1549</v>
      </c>
    </row>
    <row r="243" spans="3:6">
      <c r="C243">
        <v>241</v>
      </c>
      <c r="D243" t="s">
        <v>449</v>
      </c>
      <c r="F243" t="s">
        <v>1549</v>
      </c>
    </row>
    <row r="244" spans="3:6">
      <c r="C244">
        <v>242</v>
      </c>
      <c r="D244" t="s">
        <v>450</v>
      </c>
      <c r="F244" t="s">
        <v>1500</v>
      </c>
    </row>
    <row r="245" spans="3:6">
      <c r="C245">
        <v>243</v>
      </c>
      <c r="D245" t="s">
        <v>451</v>
      </c>
      <c r="F245" t="s">
        <v>1549</v>
      </c>
    </row>
    <row r="246" spans="3:6">
      <c r="C246">
        <v>244</v>
      </c>
      <c r="D246" t="s">
        <v>452</v>
      </c>
      <c r="F246" t="s">
        <v>1549</v>
      </c>
    </row>
    <row r="247" spans="3:6">
      <c r="C247">
        <v>245</v>
      </c>
      <c r="D247" t="s">
        <v>453</v>
      </c>
      <c r="F247" t="s">
        <v>1549</v>
      </c>
    </row>
    <row r="248" spans="3:6">
      <c r="C248">
        <v>246</v>
      </c>
      <c r="D248" t="s">
        <v>454</v>
      </c>
      <c r="F248" t="s">
        <v>1549</v>
      </c>
    </row>
    <row r="249" spans="3:6">
      <c r="C249">
        <v>247</v>
      </c>
      <c r="D249" t="s">
        <v>455</v>
      </c>
      <c r="F249" t="s">
        <v>1549</v>
      </c>
    </row>
    <row r="250" spans="3:6">
      <c r="C250">
        <v>248</v>
      </c>
      <c r="D250" t="s">
        <v>456</v>
      </c>
      <c r="F250" t="s">
        <v>1549</v>
      </c>
    </row>
    <row r="251" spans="3:6">
      <c r="C251">
        <v>249</v>
      </c>
      <c r="D251" t="s">
        <v>457</v>
      </c>
      <c r="F251" t="s">
        <v>1500</v>
      </c>
    </row>
    <row r="252" spans="3:6">
      <c r="C252">
        <v>250</v>
      </c>
      <c r="D252" t="s">
        <v>458</v>
      </c>
      <c r="F252" t="s">
        <v>1500</v>
      </c>
    </row>
    <row r="253" spans="3:6">
      <c r="C253">
        <v>251</v>
      </c>
      <c r="D253" t="s">
        <v>459</v>
      </c>
      <c r="F253" t="s">
        <v>1500</v>
      </c>
    </row>
    <row r="254" spans="3:6">
      <c r="C254">
        <v>252</v>
      </c>
      <c r="D254" t="s">
        <v>460</v>
      </c>
      <c r="F254" t="s">
        <v>1500</v>
      </c>
    </row>
    <row r="255" spans="3:6">
      <c r="C255">
        <v>253</v>
      </c>
      <c r="D255" t="s">
        <v>461</v>
      </c>
      <c r="F255" t="s">
        <v>1549</v>
      </c>
    </row>
    <row r="256" spans="3:6">
      <c r="C256">
        <v>254</v>
      </c>
      <c r="D256" t="s">
        <v>462</v>
      </c>
      <c r="F256" t="s">
        <v>1549</v>
      </c>
    </row>
    <row r="257" spans="3:6">
      <c r="C257">
        <v>255</v>
      </c>
      <c r="D257" t="s">
        <v>463</v>
      </c>
      <c r="F257" t="s">
        <v>718</v>
      </c>
    </row>
    <row r="258" spans="3:6">
      <c r="C258">
        <v>256</v>
      </c>
      <c r="D258" t="s">
        <v>464</v>
      </c>
      <c r="F258" t="s">
        <v>1499</v>
      </c>
    </row>
    <row r="259" spans="3:6">
      <c r="C259">
        <v>257</v>
      </c>
      <c r="D259" t="s">
        <v>465</v>
      </c>
      <c r="F259" t="s">
        <v>1499</v>
      </c>
    </row>
    <row r="260" spans="3:6">
      <c r="C260">
        <v>258</v>
      </c>
      <c r="D260" t="s">
        <v>466</v>
      </c>
      <c r="F260" t="s">
        <v>1499</v>
      </c>
    </row>
    <row r="261" spans="3:6">
      <c r="C261">
        <v>259</v>
      </c>
      <c r="D261" t="s">
        <v>467</v>
      </c>
      <c r="F261" t="s">
        <v>718</v>
      </c>
    </row>
    <row r="262" spans="3:6">
      <c r="C262">
        <v>260</v>
      </c>
      <c r="D262" t="s">
        <v>468</v>
      </c>
      <c r="F262" t="s">
        <v>1549</v>
      </c>
    </row>
    <row r="263" spans="3:6">
      <c r="C263">
        <v>261</v>
      </c>
      <c r="D263" t="s">
        <v>1386</v>
      </c>
      <c r="F263" t="s">
        <v>718</v>
      </c>
    </row>
    <row r="264" spans="3:6">
      <c r="C264">
        <v>262</v>
      </c>
      <c r="D264" t="s">
        <v>1387</v>
      </c>
      <c r="F264" t="s">
        <v>1459</v>
      </c>
    </row>
    <row r="265" spans="3:6">
      <c r="C265">
        <v>263</v>
      </c>
      <c r="D265" t="s">
        <v>1388</v>
      </c>
      <c r="F265" t="s">
        <v>1547</v>
      </c>
    </row>
    <row r="266" spans="3:6">
      <c r="C266">
        <v>264</v>
      </c>
      <c r="D266" t="s">
        <v>1389</v>
      </c>
      <c r="F266" t="s">
        <v>1547</v>
      </c>
    </row>
    <row r="267" spans="3:6">
      <c r="C267">
        <v>265</v>
      </c>
      <c r="D267" t="s">
        <v>1390</v>
      </c>
      <c r="F267" t="s">
        <v>1462</v>
      </c>
    </row>
    <row r="268" spans="3:6">
      <c r="C268">
        <v>266</v>
      </c>
      <c r="D268" t="s">
        <v>1391</v>
      </c>
      <c r="F268" t="s">
        <v>1665</v>
      </c>
    </row>
    <row r="269" spans="3:6">
      <c r="C269">
        <v>267</v>
      </c>
      <c r="D269" t="s">
        <v>1392</v>
      </c>
      <c r="F269" t="s">
        <v>1665</v>
      </c>
    </row>
    <row r="270" spans="3:6">
      <c r="C270">
        <v>268</v>
      </c>
      <c r="D270" t="s">
        <v>1393</v>
      </c>
      <c r="F270" t="s">
        <v>1665</v>
      </c>
    </row>
    <row r="271" spans="3:6">
      <c r="C271">
        <v>269</v>
      </c>
      <c r="D271" t="s">
        <v>1394</v>
      </c>
      <c r="F271" t="s">
        <v>1549</v>
      </c>
    </row>
    <row r="272" spans="3:6">
      <c r="C272">
        <v>270</v>
      </c>
      <c r="D272" t="s">
        <v>1395</v>
      </c>
      <c r="F272" t="s">
        <v>1500</v>
      </c>
    </row>
    <row r="273" spans="3:6">
      <c r="C273">
        <v>271</v>
      </c>
      <c r="D273" t="s">
        <v>1396</v>
      </c>
      <c r="F273" t="s">
        <v>719</v>
      </c>
    </row>
    <row r="274" spans="3:6">
      <c r="C274">
        <v>272</v>
      </c>
      <c r="D274" t="s">
        <v>1397</v>
      </c>
      <c r="F274" t="s">
        <v>1670</v>
      </c>
    </row>
    <row r="275" spans="3:6">
      <c r="C275">
        <v>273</v>
      </c>
      <c r="D275" t="s">
        <v>1398</v>
      </c>
      <c r="F275" t="s">
        <v>1547</v>
      </c>
    </row>
    <row r="276" spans="3:6">
      <c r="C276">
        <v>274</v>
      </c>
      <c r="D276" t="s">
        <v>1399</v>
      </c>
      <c r="F276" t="s">
        <v>1547</v>
      </c>
    </row>
    <row r="277" spans="3:6">
      <c r="C277">
        <v>275</v>
      </c>
      <c r="D277" t="s">
        <v>1400</v>
      </c>
      <c r="F277" t="s">
        <v>1549</v>
      </c>
    </row>
    <row r="278" spans="3:6">
      <c r="C278">
        <v>276</v>
      </c>
      <c r="D278" t="s">
        <v>1401</v>
      </c>
      <c r="F278" t="s">
        <v>1500</v>
      </c>
    </row>
    <row r="279" spans="3:6">
      <c r="C279">
        <v>277</v>
      </c>
      <c r="D279" t="s">
        <v>1402</v>
      </c>
      <c r="F279" t="s">
        <v>1500</v>
      </c>
    </row>
    <row r="280" spans="3:6">
      <c r="C280">
        <v>278</v>
      </c>
      <c r="D280" t="s">
        <v>1403</v>
      </c>
      <c r="F280" t="s">
        <v>1660</v>
      </c>
    </row>
    <row r="281" spans="3:6">
      <c r="C281">
        <v>279</v>
      </c>
      <c r="D281" t="s">
        <v>1404</v>
      </c>
      <c r="F281" t="s">
        <v>1548</v>
      </c>
    </row>
    <row r="282" spans="3:6">
      <c r="C282">
        <v>280</v>
      </c>
      <c r="D282" t="s">
        <v>1405</v>
      </c>
      <c r="F282" t="s">
        <v>1660</v>
      </c>
    </row>
    <row r="283" spans="3:6">
      <c r="C283">
        <v>281</v>
      </c>
      <c r="D283" t="s">
        <v>1406</v>
      </c>
      <c r="F283" t="s">
        <v>1660</v>
      </c>
    </row>
    <row r="284" spans="3:6">
      <c r="C284">
        <v>282</v>
      </c>
      <c r="D284" t="s">
        <v>1407</v>
      </c>
      <c r="F284" t="s">
        <v>1500</v>
      </c>
    </row>
    <row r="285" spans="3:6">
      <c r="C285">
        <v>283</v>
      </c>
      <c r="D285" t="s">
        <v>1408</v>
      </c>
      <c r="F285" t="s">
        <v>1660</v>
      </c>
    </row>
    <row r="286" spans="3:6">
      <c r="C286">
        <v>284</v>
      </c>
      <c r="D286" t="s">
        <v>1409</v>
      </c>
      <c r="F286" t="s">
        <v>1660</v>
      </c>
    </row>
    <row r="287" spans="3:6">
      <c r="C287">
        <v>285</v>
      </c>
      <c r="D287" t="s">
        <v>1410</v>
      </c>
      <c r="F287" t="s">
        <v>1500</v>
      </c>
    </row>
    <row r="288" spans="3:6">
      <c r="C288">
        <v>286</v>
      </c>
      <c r="D288" t="s">
        <v>1411</v>
      </c>
      <c r="F288" t="s">
        <v>1660</v>
      </c>
    </row>
    <row r="289" spans="3:6">
      <c r="C289">
        <v>287</v>
      </c>
      <c r="D289" t="s">
        <v>1412</v>
      </c>
      <c r="F289" t="s">
        <v>720</v>
      </c>
    </row>
    <row r="290" spans="3:6">
      <c r="C290">
        <v>288</v>
      </c>
      <c r="D290" t="s">
        <v>414</v>
      </c>
      <c r="F290" t="s">
        <v>1547</v>
      </c>
    </row>
    <row r="291" spans="3:6">
      <c r="C291">
        <v>289</v>
      </c>
      <c r="D291" t="s">
        <v>415</v>
      </c>
      <c r="F291" t="s">
        <v>1660</v>
      </c>
    </row>
    <row r="292" spans="3:6">
      <c r="C292">
        <v>290</v>
      </c>
      <c r="D292" t="s">
        <v>416</v>
      </c>
      <c r="F292" t="s">
        <v>1660</v>
      </c>
    </row>
    <row r="293" spans="3:6">
      <c r="C293">
        <v>291</v>
      </c>
      <c r="D293" t="s">
        <v>417</v>
      </c>
      <c r="F293" t="s">
        <v>1548</v>
      </c>
    </row>
    <row r="294" spans="3:6">
      <c r="C294">
        <v>292</v>
      </c>
      <c r="D294" t="s">
        <v>418</v>
      </c>
      <c r="F294" t="s">
        <v>1669</v>
      </c>
    </row>
    <row r="295" spans="3:6">
      <c r="C295">
        <v>293</v>
      </c>
      <c r="D295" t="s">
        <v>419</v>
      </c>
      <c r="F295" t="s">
        <v>1665</v>
      </c>
    </row>
    <row r="296" spans="3:6">
      <c r="C296">
        <v>294</v>
      </c>
      <c r="D296" t="s">
        <v>420</v>
      </c>
      <c r="F296" t="s">
        <v>1547</v>
      </c>
    </row>
    <row r="297" spans="3:6">
      <c r="C297">
        <v>295</v>
      </c>
      <c r="D297" t="s">
        <v>421</v>
      </c>
      <c r="F297" t="s">
        <v>721</v>
      </c>
    </row>
    <row r="298" spans="3:6">
      <c r="C298">
        <v>296</v>
      </c>
      <c r="D298" t="s">
        <v>422</v>
      </c>
      <c r="F298" t="s">
        <v>1665</v>
      </c>
    </row>
    <row r="299" spans="3:6">
      <c r="C299">
        <v>297</v>
      </c>
      <c r="D299" t="s">
        <v>423</v>
      </c>
      <c r="F299" t="s">
        <v>1669</v>
      </c>
    </row>
    <row r="300" spans="3:6">
      <c r="C300">
        <v>298</v>
      </c>
      <c r="D300" t="s">
        <v>424</v>
      </c>
      <c r="F300" t="s">
        <v>1669</v>
      </c>
    </row>
    <row r="301" spans="3:6">
      <c r="C301">
        <v>299</v>
      </c>
      <c r="D301" t="s">
        <v>425</v>
      </c>
      <c r="F301" t="s">
        <v>1673</v>
      </c>
    </row>
    <row r="302" spans="3:6">
      <c r="C302">
        <v>300</v>
      </c>
      <c r="D302" t="s">
        <v>426</v>
      </c>
      <c r="F302" t="s">
        <v>1548</v>
      </c>
    </row>
    <row r="303" spans="3:6">
      <c r="C303">
        <v>301</v>
      </c>
      <c r="D303" t="s">
        <v>427</v>
      </c>
      <c r="F303" t="s">
        <v>1549</v>
      </c>
    </row>
    <row r="304" spans="3:6">
      <c r="C304">
        <v>302</v>
      </c>
      <c r="D304" t="s">
        <v>428</v>
      </c>
      <c r="F304" t="s">
        <v>1572</v>
      </c>
    </row>
    <row r="305" spans="3:6">
      <c r="C305">
        <v>303</v>
      </c>
      <c r="D305" t="s">
        <v>429</v>
      </c>
      <c r="F305" t="s">
        <v>1459</v>
      </c>
    </row>
    <row r="306" spans="3:6">
      <c r="C306">
        <v>304</v>
      </c>
      <c r="D306" t="s">
        <v>1413</v>
      </c>
      <c r="F306" t="s">
        <v>1462</v>
      </c>
    </row>
    <row r="307" spans="3:6">
      <c r="C307">
        <v>305</v>
      </c>
      <c r="D307" t="s">
        <v>1414</v>
      </c>
      <c r="F307" t="s">
        <v>1462</v>
      </c>
    </row>
    <row r="308" spans="3:6">
      <c r="C308">
        <v>306</v>
      </c>
      <c r="D308" t="s">
        <v>1415</v>
      </c>
      <c r="F308" t="s">
        <v>1462</v>
      </c>
    </row>
    <row r="309" spans="3:6">
      <c r="C309">
        <v>307</v>
      </c>
      <c r="D309" t="s">
        <v>1416</v>
      </c>
      <c r="F309" t="s">
        <v>1462</v>
      </c>
    </row>
    <row r="310" spans="3:6">
      <c r="C310">
        <v>308</v>
      </c>
      <c r="D310" t="s">
        <v>1417</v>
      </c>
      <c r="F310" t="s">
        <v>1462</v>
      </c>
    </row>
    <row r="311" spans="3:6">
      <c r="C311">
        <v>309</v>
      </c>
      <c r="D311" t="s">
        <v>1418</v>
      </c>
      <c r="F311" t="s">
        <v>1462</v>
      </c>
    </row>
    <row r="312" spans="3:6">
      <c r="C312">
        <v>310</v>
      </c>
      <c r="D312" t="s">
        <v>1419</v>
      </c>
      <c r="F312" t="s">
        <v>1462</v>
      </c>
    </row>
    <row r="313" spans="3:6">
      <c r="C313">
        <v>311</v>
      </c>
      <c r="D313" t="s">
        <v>1420</v>
      </c>
      <c r="F313" t="s">
        <v>1462</v>
      </c>
    </row>
    <row r="314" spans="3:6">
      <c r="C314">
        <v>312</v>
      </c>
      <c r="D314" t="s">
        <v>1421</v>
      </c>
      <c r="F314" t="s">
        <v>1462</v>
      </c>
    </row>
    <row r="315" spans="3:6">
      <c r="C315">
        <v>313</v>
      </c>
      <c r="D315" t="s">
        <v>592</v>
      </c>
      <c r="F315" t="s">
        <v>1669</v>
      </c>
    </row>
    <row r="316" spans="3:6">
      <c r="C316">
        <v>314</v>
      </c>
      <c r="D316" t="s">
        <v>593</v>
      </c>
      <c r="F316" t="s">
        <v>1669</v>
      </c>
    </row>
    <row r="317" spans="3:6">
      <c r="C317">
        <v>315</v>
      </c>
      <c r="D317" t="s">
        <v>855</v>
      </c>
      <c r="F317" t="s">
        <v>1459</v>
      </c>
    </row>
    <row r="318" spans="3:6">
      <c r="C318">
        <v>316</v>
      </c>
      <c r="D318" t="s">
        <v>856</v>
      </c>
      <c r="F318" t="s">
        <v>1459</v>
      </c>
    </row>
  </sheetData>
  <phoneticPr fontId="2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C3:K503"/>
  <sheetViews>
    <sheetView workbookViewId="0">
      <selection activeCell="K8" sqref="K8"/>
    </sheetView>
  </sheetViews>
  <sheetFormatPr defaultRowHeight="15"/>
  <cols>
    <col min="4" max="4" width="41.85546875" customWidth="1"/>
    <col min="5" max="5" width="22.140625" customWidth="1"/>
    <col min="6" max="6" width="33.7109375" customWidth="1"/>
    <col min="11" max="11" width="21" customWidth="1"/>
  </cols>
  <sheetData>
    <row r="3" spans="3:11">
      <c r="C3">
        <v>1</v>
      </c>
      <c r="D3" t="s">
        <v>1577</v>
      </c>
      <c r="E3">
        <v>115853.54</v>
      </c>
      <c r="F3" t="s">
        <v>1500</v>
      </c>
      <c r="I3" t="s">
        <v>729</v>
      </c>
    </row>
    <row r="4" spans="3:11">
      <c r="C4">
        <v>2</v>
      </c>
      <c r="D4" t="s">
        <v>1578</v>
      </c>
      <c r="E4">
        <v>116431.91</v>
      </c>
      <c r="F4" t="s">
        <v>1500</v>
      </c>
      <c r="I4" t="s">
        <v>730</v>
      </c>
      <c r="K4" s="1387">
        <v>293304557.56</v>
      </c>
    </row>
    <row r="5" spans="3:11">
      <c r="C5">
        <v>3</v>
      </c>
      <c r="D5" t="s">
        <v>1579</v>
      </c>
      <c r="E5">
        <v>282763.34000000003</v>
      </c>
      <c r="F5" t="s">
        <v>1576</v>
      </c>
    </row>
    <row r="6" spans="3:11">
      <c r="C6">
        <v>4</v>
      </c>
      <c r="D6" t="s">
        <v>1580</v>
      </c>
      <c r="E6">
        <v>232613.28</v>
      </c>
      <c r="F6" t="s">
        <v>1500</v>
      </c>
    </row>
    <row r="7" spans="3:11">
      <c r="C7">
        <v>5</v>
      </c>
      <c r="D7" t="s">
        <v>1582</v>
      </c>
      <c r="E7">
        <v>2042918.33</v>
      </c>
      <c r="F7" t="s">
        <v>725</v>
      </c>
    </row>
    <row r="8" spans="3:11">
      <c r="C8">
        <v>6</v>
      </c>
      <c r="D8" t="s">
        <v>1583</v>
      </c>
      <c r="E8">
        <v>599323.06999999995</v>
      </c>
      <c r="F8" t="s">
        <v>1653</v>
      </c>
    </row>
    <row r="9" spans="3:11">
      <c r="C9">
        <v>7</v>
      </c>
      <c r="D9" t="s">
        <v>1584</v>
      </c>
      <c r="E9">
        <v>344144.09</v>
      </c>
      <c r="F9" t="s">
        <v>1653</v>
      </c>
    </row>
    <row r="10" spans="3:11">
      <c r="C10">
        <v>8</v>
      </c>
      <c r="D10" t="s">
        <v>1585</v>
      </c>
      <c r="E10">
        <v>434766</v>
      </c>
      <c r="F10" t="s">
        <v>1459</v>
      </c>
    </row>
    <row r="11" spans="3:11">
      <c r="C11">
        <v>9</v>
      </c>
      <c r="D11" t="s">
        <v>1654</v>
      </c>
      <c r="E11">
        <v>113154.05</v>
      </c>
      <c r="F11" t="s">
        <v>1500</v>
      </c>
    </row>
    <row r="12" spans="3:11">
      <c r="C12">
        <v>10</v>
      </c>
      <c r="D12" t="s">
        <v>1587</v>
      </c>
      <c r="E12">
        <v>675639.39</v>
      </c>
      <c r="F12" t="s">
        <v>1511</v>
      </c>
    </row>
    <row r="13" spans="3:11">
      <c r="C13">
        <v>11</v>
      </c>
      <c r="D13" t="s">
        <v>1588</v>
      </c>
      <c r="E13">
        <v>217367.47</v>
      </c>
      <c r="F13" t="s">
        <v>1462</v>
      </c>
    </row>
    <row r="14" spans="3:11">
      <c r="C14">
        <v>12</v>
      </c>
      <c r="D14" t="s">
        <v>1589</v>
      </c>
      <c r="E14">
        <v>114179.23</v>
      </c>
      <c r="F14" t="s">
        <v>1500</v>
      </c>
    </row>
    <row r="15" spans="3:11">
      <c r="C15">
        <v>13</v>
      </c>
      <c r="D15" t="s">
        <v>1590</v>
      </c>
      <c r="E15">
        <v>225287.49</v>
      </c>
      <c r="F15" t="s">
        <v>1462</v>
      </c>
    </row>
    <row r="16" spans="3:11">
      <c r="C16">
        <v>14</v>
      </c>
      <c r="D16" t="s">
        <v>1591</v>
      </c>
      <c r="E16">
        <v>114221.35</v>
      </c>
      <c r="F16" t="s">
        <v>1500</v>
      </c>
    </row>
    <row r="17" spans="3:6">
      <c r="C17">
        <v>15</v>
      </c>
      <c r="D17" t="s">
        <v>1592</v>
      </c>
      <c r="E17">
        <v>152701</v>
      </c>
      <c r="F17" t="s">
        <v>1500</v>
      </c>
    </row>
    <row r="18" spans="3:6">
      <c r="C18">
        <v>16</v>
      </c>
      <c r="D18" t="s">
        <v>1593</v>
      </c>
      <c r="E18">
        <v>114909.51</v>
      </c>
      <c r="F18" t="s">
        <v>1500</v>
      </c>
    </row>
    <row r="19" spans="3:6">
      <c r="C19">
        <v>17</v>
      </c>
      <c r="D19" t="s">
        <v>1594</v>
      </c>
      <c r="E19">
        <v>116721.14</v>
      </c>
      <c r="F19" t="s">
        <v>1500</v>
      </c>
    </row>
    <row r="20" spans="3:6">
      <c r="C20">
        <v>18</v>
      </c>
      <c r="D20" t="s">
        <v>1595</v>
      </c>
      <c r="E20">
        <v>98535.07</v>
      </c>
      <c r="F20" t="s">
        <v>1500</v>
      </c>
    </row>
    <row r="21" spans="3:6">
      <c r="C21">
        <v>19</v>
      </c>
      <c r="D21" t="s">
        <v>1596</v>
      </c>
      <c r="E21">
        <v>471504.18</v>
      </c>
      <c r="F21" t="s">
        <v>1462</v>
      </c>
    </row>
    <row r="22" spans="3:6">
      <c r="C22">
        <v>20</v>
      </c>
      <c r="D22" t="s">
        <v>919</v>
      </c>
      <c r="E22">
        <v>826710.12</v>
      </c>
      <c r="F22" t="s">
        <v>1691</v>
      </c>
    </row>
    <row r="23" spans="3:6">
      <c r="C23">
        <v>21</v>
      </c>
      <c r="D23" t="s">
        <v>921</v>
      </c>
      <c r="E23">
        <v>1117565.5799999998</v>
      </c>
      <c r="F23" t="s">
        <v>1691</v>
      </c>
    </row>
    <row r="24" spans="3:6">
      <c r="C24">
        <v>22</v>
      </c>
      <c r="D24" t="s">
        <v>922</v>
      </c>
      <c r="E24">
        <v>921364.60000000009</v>
      </c>
      <c r="F24" t="s">
        <v>1691</v>
      </c>
    </row>
    <row r="25" spans="3:6">
      <c r="C25">
        <v>23</v>
      </c>
      <c r="D25" t="s">
        <v>924</v>
      </c>
      <c r="E25">
        <v>369856.56</v>
      </c>
      <c r="F25" t="s">
        <v>1458</v>
      </c>
    </row>
    <row r="26" spans="3:6">
      <c r="C26">
        <v>24</v>
      </c>
      <c r="D26" t="s">
        <v>925</v>
      </c>
      <c r="E26">
        <v>456494.63</v>
      </c>
      <c r="F26" t="s">
        <v>1458</v>
      </c>
    </row>
    <row r="27" spans="3:6">
      <c r="C27">
        <v>25</v>
      </c>
      <c r="D27" t="s">
        <v>1597</v>
      </c>
      <c r="E27">
        <v>282252.40000000002</v>
      </c>
      <c r="F27" t="s">
        <v>1459</v>
      </c>
    </row>
    <row r="28" spans="3:6">
      <c r="C28">
        <v>26</v>
      </c>
      <c r="D28" t="s">
        <v>1598</v>
      </c>
      <c r="E28">
        <v>372310.80000000005</v>
      </c>
      <c r="F28" t="s">
        <v>1511</v>
      </c>
    </row>
    <row r="29" spans="3:6">
      <c r="C29">
        <v>27</v>
      </c>
      <c r="D29" t="s">
        <v>1599</v>
      </c>
      <c r="E29">
        <v>282252.40000000002</v>
      </c>
      <c r="F29" t="s">
        <v>1459</v>
      </c>
    </row>
    <row r="30" spans="3:6">
      <c r="C30">
        <v>28</v>
      </c>
      <c r="D30" t="s">
        <v>1600</v>
      </c>
      <c r="E30">
        <v>338123.8</v>
      </c>
      <c r="F30" t="s">
        <v>1459</v>
      </c>
    </row>
    <row r="31" spans="3:6">
      <c r="C31">
        <v>29</v>
      </c>
      <c r="D31" t="s">
        <v>686</v>
      </c>
      <c r="E31">
        <v>434932.72</v>
      </c>
      <c r="F31" t="s">
        <v>1692</v>
      </c>
    </row>
    <row r="32" spans="3:6">
      <c r="C32">
        <v>30</v>
      </c>
      <c r="D32" t="s">
        <v>687</v>
      </c>
      <c r="E32">
        <v>434932.72</v>
      </c>
      <c r="F32" t="s">
        <v>1692</v>
      </c>
    </row>
    <row r="33" spans="3:6">
      <c r="C33">
        <v>31</v>
      </c>
      <c r="D33" t="s">
        <v>688</v>
      </c>
      <c r="E33">
        <v>429637.49</v>
      </c>
      <c r="F33" t="s">
        <v>1692</v>
      </c>
    </row>
    <row r="34" spans="3:6">
      <c r="C34">
        <v>32</v>
      </c>
      <c r="D34" t="s">
        <v>1601</v>
      </c>
      <c r="E34">
        <v>434663.49</v>
      </c>
      <c r="F34" t="s">
        <v>1459</v>
      </c>
    </row>
    <row r="35" spans="3:6">
      <c r="C35">
        <v>33</v>
      </c>
      <c r="D35" t="s">
        <v>1602</v>
      </c>
      <c r="E35">
        <v>424073.97</v>
      </c>
      <c r="F35" t="s">
        <v>1459</v>
      </c>
    </row>
    <row r="36" spans="3:6">
      <c r="C36">
        <v>34</v>
      </c>
      <c r="D36" t="s">
        <v>1603</v>
      </c>
      <c r="E36">
        <v>497985.24</v>
      </c>
      <c r="F36" t="s">
        <v>1459</v>
      </c>
    </row>
    <row r="37" spans="3:6">
      <c r="C37">
        <v>35</v>
      </c>
      <c r="D37" t="s">
        <v>1604</v>
      </c>
      <c r="E37">
        <v>497989.72</v>
      </c>
      <c r="F37" t="s">
        <v>1459</v>
      </c>
    </row>
    <row r="38" spans="3:6">
      <c r="C38">
        <v>36</v>
      </c>
      <c r="D38" t="s">
        <v>1605</v>
      </c>
      <c r="E38">
        <v>328723.3</v>
      </c>
      <c r="F38" t="s">
        <v>1462</v>
      </c>
    </row>
    <row r="39" spans="3:6">
      <c r="C39">
        <v>37</v>
      </c>
      <c r="D39" t="s">
        <v>1606</v>
      </c>
      <c r="E39">
        <v>209732.73</v>
      </c>
      <c r="F39" t="s">
        <v>1462</v>
      </c>
    </row>
    <row r="40" spans="3:6">
      <c r="C40">
        <v>38</v>
      </c>
      <c r="D40" t="s">
        <v>1607</v>
      </c>
      <c r="E40">
        <v>909048.26</v>
      </c>
      <c r="F40" t="s">
        <v>1554</v>
      </c>
    </row>
    <row r="41" spans="3:6">
      <c r="C41">
        <v>39</v>
      </c>
      <c r="D41" t="s">
        <v>1608</v>
      </c>
      <c r="E41">
        <v>330534.82</v>
      </c>
      <c r="F41" t="s">
        <v>1462</v>
      </c>
    </row>
    <row r="42" spans="3:6">
      <c r="C42">
        <v>40</v>
      </c>
      <c r="D42" t="s">
        <v>1609</v>
      </c>
      <c r="E42">
        <v>1112927.43</v>
      </c>
      <c r="F42" t="s">
        <v>1693</v>
      </c>
    </row>
    <row r="43" spans="3:6">
      <c r="C43">
        <v>41</v>
      </c>
      <c r="D43" t="s">
        <v>1612</v>
      </c>
      <c r="E43">
        <v>480529.91</v>
      </c>
      <c r="F43" t="s">
        <v>1462</v>
      </c>
    </row>
    <row r="44" spans="3:6">
      <c r="C44">
        <v>42</v>
      </c>
      <c r="D44" t="s">
        <v>1613</v>
      </c>
      <c r="E44">
        <v>261973.71</v>
      </c>
      <c r="F44" t="s">
        <v>1695</v>
      </c>
    </row>
    <row r="45" spans="3:6">
      <c r="C45">
        <v>43</v>
      </c>
      <c r="D45" t="s">
        <v>1614</v>
      </c>
      <c r="E45">
        <v>1688468.41</v>
      </c>
      <c r="F45" t="s">
        <v>1555</v>
      </c>
    </row>
    <row r="46" spans="3:6">
      <c r="C46">
        <v>44</v>
      </c>
      <c r="D46" t="s">
        <v>1615</v>
      </c>
      <c r="E46">
        <v>1398151.51</v>
      </c>
      <c r="F46" t="s">
        <v>1554</v>
      </c>
    </row>
    <row r="47" spans="3:6">
      <c r="C47">
        <v>45</v>
      </c>
      <c r="D47" t="s">
        <v>1616</v>
      </c>
      <c r="E47">
        <v>1189783.99</v>
      </c>
      <c r="F47" t="s">
        <v>1499</v>
      </c>
    </row>
    <row r="48" spans="3:6">
      <c r="C48">
        <v>46</v>
      </c>
      <c r="D48" t="s">
        <v>963</v>
      </c>
      <c r="E48">
        <v>353554.83</v>
      </c>
      <c r="F48" t="s">
        <v>1462</v>
      </c>
    </row>
    <row r="49" spans="3:6">
      <c r="C49">
        <v>47</v>
      </c>
      <c r="D49" t="s">
        <v>964</v>
      </c>
      <c r="E49">
        <v>355502.53</v>
      </c>
      <c r="F49" t="s">
        <v>1462</v>
      </c>
    </row>
    <row r="50" spans="3:6">
      <c r="C50">
        <v>48</v>
      </c>
      <c r="D50" t="s">
        <v>966</v>
      </c>
      <c r="E50">
        <v>299730.28000000003</v>
      </c>
      <c r="F50" t="s">
        <v>1462</v>
      </c>
    </row>
    <row r="51" spans="3:6">
      <c r="C51">
        <v>49</v>
      </c>
      <c r="D51" t="s">
        <v>968</v>
      </c>
      <c r="E51">
        <v>1347572.38</v>
      </c>
      <c r="F51" t="s">
        <v>1499</v>
      </c>
    </row>
    <row r="52" spans="3:6">
      <c r="C52">
        <v>50</v>
      </c>
      <c r="D52" t="s">
        <v>969</v>
      </c>
      <c r="E52">
        <v>932989.28</v>
      </c>
      <c r="F52" t="s">
        <v>1499</v>
      </c>
    </row>
    <row r="53" spans="3:6">
      <c r="C53">
        <v>51</v>
      </c>
      <c r="D53" t="s">
        <v>970</v>
      </c>
      <c r="E53">
        <v>1083938.0900000001</v>
      </c>
      <c r="F53" t="s">
        <v>1499</v>
      </c>
    </row>
    <row r="54" spans="3:6">
      <c r="C54">
        <v>52</v>
      </c>
      <c r="D54" t="s">
        <v>971</v>
      </c>
      <c r="E54">
        <v>1858668.9100000001</v>
      </c>
      <c r="F54" t="s">
        <v>1499</v>
      </c>
    </row>
    <row r="55" spans="3:6">
      <c r="C55">
        <v>53</v>
      </c>
      <c r="D55" t="s">
        <v>972</v>
      </c>
      <c r="E55">
        <v>531656.93999999994</v>
      </c>
      <c r="F55" t="s">
        <v>1696</v>
      </c>
    </row>
    <row r="56" spans="3:6">
      <c r="C56">
        <v>54</v>
      </c>
      <c r="D56" t="s">
        <v>973</v>
      </c>
      <c r="E56">
        <v>293527.71000000002</v>
      </c>
      <c r="F56" t="s">
        <v>1696</v>
      </c>
    </row>
    <row r="57" spans="3:6">
      <c r="C57">
        <v>55</v>
      </c>
      <c r="D57" t="s">
        <v>974</v>
      </c>
      <c r="E57">
        <v>487044.6</v>
      </c>
      <c r="F57" t="s">
        <v>1696</v>
      </c>
    </row>
    <row r="58" spans="3:6">
      <c r="C58">
        <v>56</v>
      </c>
      <c r="D58" t="s">
        <v>975</v>
      </c>
      <c r="E58">
        <v>386028.15</v>
      </c>
      <c r="F58" t="s">
        <v>1696</v>
      </c>
    </row>
    <row r="59" spans="3:6">
      <c r="C59">
        <v>57</v>
      </c>
      <c r="D59" t="s">
        <v>977</v>
      </c>
      <c r="E59">
        <v>319018.51</v>
      </c>
      <c r="F59" t="s">
        <v>1462</v>
      </c>
    </row>
    <row r="60" spans="3:6">
      <c r="C60">
        <v>58</v>
      </c>
      <c r="D60" t="s">
        <v>978</v>
      </c>
      <c r="E60">
        <v>430264.1</v>
      </c>
      <c r="F60" t="s">
        <v>1462</v>
      </c>
    </row>
    <row r="61" spans="3:6">
      <c r="C61">
        <v>59</v>
      </c>
      <c r="D61" t="s">
        <v>980</v>
      </c>
      <c r="E61">
        <v>100313.09</v>
      </c>
      <c r="F61" t="s">
        <v>1462</v>
      </c>
    </row>
    <row r="62" spans="3:6">
      <c r="C62">
        <v>60</v>
      </c>
      <c r="D62" t="s">
        <v>982</v>
      </c>
      <c r="E62">
        <v>368120.12</v>
      </c>
      <c r="F62" t="s">
        <v>1462</v>
      </c>
    </row>
    <row r="63" spans="3:6">
      <c r="C63">
        <v>61</v>
      </c>
      <c r="D63" t="s">
        <v>984</v>
      </c>
      <c r="E63">
        <v>392159.62</v>
      </c>
      <c r="F63" t="s">
        <v>1462</v>
      </c>
    </row>
    <row r="64" spans="3:6">
      <c r="C64">
        <v>62</v>
      </c>
      <c r="D64" t="s">
        <v>985</v>
      </c>
      <c r="E64">
        <v>310721.12</v>
      </c>
      <c r="F64" t="s">
        <v>1462</v>
      </c>
    </row>
    <row r="65" spans="3:6">
      <c r="C65">
        <v>63</v>
      </c>
      <c r="D65" t="s">
        <v>987</v>
      </c>
      <c r="E65">
        <v>323926.40999999997</v>
      </c>
      <c r="F65" t="s">
        <v>1459</v>
      </c>
    </row>
    <row r="66" spans="3:6">
      <c r="C66">
        <v>64</v>
      </c>
      <c r="D66" t="s">
        <v>988</v>
      </c>
      <c r="E66">
        <v>152127.9</v>
      </c>
      <c r="F66" t="s">
        <v>1462</v>
      </c>
    </row>
    <row r="67" spans="3:6">
      <c r="C67">
        <v>65</v>
      </c>
      <c r="D67" t="s">
        <v>989</v>
      </c>
      <c r="E67">
        <v>189697.86</v>
      </c>
      <c r="F67" t="s">
        <v>1462</v>
      </c>
    </row>
    <row r="68" spans="3:6">
      <c r="C68">
        <v>66</v>
      </c>
      <c r="D68" t="s">
        <v>991</v>
      </c>
      <c r="E68">
        <v>180871.36</v>
      </c>
      <c r="F68" t="s">
        <v>1462</v>
      </c>
    </row>
    <row r="69" spans="3:6">
      <c r="C69">
        <v>67</v>
      </c>
      <c r="D69" t="s">
        <v>993</v>
      </c>
      <c r="E69">
        <v>855114.23</v>
      </c>
      <c r="F69" t="s">
        <v>1462</v>
      </c>
    </row>
    <row r="70" spans="3:6">
      <c r="C70">
        <v>68</v>
      </c>
      <c r="D70" t="s">
        <v>995</v>
      </c>
      <c r="E70">
        <v>361008.96</v>
      </c>
      <c r="F70" t="s">
        <v>1462</v>
      </c>
    </row>
    <row r="71" spans="3:6">
      <c r="C71">
        <v>69</v>
      </c>
      <c r="D71" t="s">
        <v>997</v>
      </c>
      <c r="E71">
        <v>175421.5</v>
      </c>
      <c r="F71" t="s">
        <v>1462</v>
      </c>
    </row>
    <row r="72" spans="3:6">
      <c r="C72">
        <v>70</v>
      </c>
      <c r="D72" t="s">
        <v>998</v>
      </c>
      <c r="E72">
        <v>306432.39</v>
      </c>
      <c r="F72" t="s">
        <v>1462</v>
      </c>
    </row>
    <row r="73" spans="3:6">
      <c r="C73">
        <v>71</v>
      </c>
      <c r="D73" t="s">
        <v>999</v>
      </c>
      <c r="E73">
        <v>306432.39</v>
      </c>
      <c r="F73" t="s">
        <v>1462</v>
      </c>
    </row>
    <row r="74" spans="3:6">
      <c r="C74">
        <v>72</v>
      </c>
      <c r="D74" t="s">
        <v>1001</v>
      </c>
      <c r="E74">
        <v>1231891.25</v>
      </c>
      <c r="F74" t="s">
        <v>1697</v>
      </c>
    </row>
    <row r="75" spans="3:6">
      <c r="C75">
        <v>73</v>
      </c>
      <c r="D75" t="s">
        <v>1002</v>
      </c>
      <c r="E75">
        <v>950335.85</v>
      </c>
      <c r="F75" t="s">
        <v>1697</v>
      </c>
    </row>
    <row r="76" spans="3:6">
      <c r="C76">
        <v>74</v>
      </c>
      <c r="D76" t="s">
        <v>1003</v>
      </c>
      <c r="E76">
        <v>940445.78</v>
      </c>
      <c r="F76" t="s">
        <v>1697</v>
      </c>
    </row>
    <row r="77" spans="3:6">
      <c r="C77">
        <v>75</v>
      </c>
      <c r="D77" t="s">
        <v>1004</v>
      </c>
      <c r="E77">
        <v>317822.83</v>
      </c>
      <c r="F77" t="s">
        <v>1462</v>
      </c>
    </row>
    <row r="78" spans="3:6">
      <c r="C78">
        <v>76</v>
      </c>
      <c r="D78" t="s">
        <v>1006</v>
      </c>
      <c r="E78">
        <v>277814.69</v>
      </c>
      <c r="F78" t="s">
        <v>1462</v>
      </c>
    </row>
    <row r="79" spans="3:6">
      <c r="C79">
        <v>77</v>
      </c>
      <c r="D79" t="s">
        <v>1007</v>
      </c>
      <c r="E79">
        <v>1152327.47</v>
      </c>
      <c r="F79" t="s">
        <v>1467</v>
      </c>
    </row>
    <row r="80" spans="3:6">
      <c r="C80">
        <v>78</v>
      </c>
      <c r="D80" t="s">
        <v>1008</v>
      </c>
      <c r="E80">
        <v>281237.58</v>
      </c>
      <c r="F80" t="s">
        <v>1463</v>
      </c>
    </row>
    <row r="81" spans="3:6">
      <c r="C81">
        <v>79</v>
      </c>
      <c r="D81" t="s">
        <v>1009</v>
      </c>
      <c r="E81">
        <v>371871.17</v>
      </c>
      <c r="F81" t="s">
        <v>1466</v>
      </c>
    </row>
    <row r="82" spans="3:6">
      <c r="C82">
        <v>80</v>
      </c>
      <c r="D82" t="s">
        <v>1010</v>
      </c>
      <c r="E82">
        <v>256421.75</v>
      </c>
      <c r="F82" t="s">
        <v>1466</v>
      </c>
    </row>
    <row r="83" spans="3:6">
      <c r="C83">
        <v>81</v>
      </c>
      <c r="D83" t="s">
        <v>1011</v>
      </c>
      <c r="E83">
        <v>1286257.1800000002</v>
      </c>
      <c r="F83" t="s">
        <v>1698</v>
      </c>
    </row>
    <row r="84" spans="3:6">
      <c r="C84">
        <v>82</v>
      </c>
      <c r="D84" t="s">
        <v>1012</v>
      </c>
      <c r="E84">
        <v>573792.97</v>
      </c>
      <c r="F84" t="s">
        <v>1459</v>
      </c>
    </row>
    <row r="85" spans="3:6">
      <c r="C85">
        <v>83</v>
      </c>
      <c r="D85" t="s">
        <v>1013</v>
      </c>
      <c r="E85">
        <v>975089.63</v>
      </c>
      <c r="F85" t="s">
        <v>1459</v>
      </c>
    </row>
    <row r="86" spans="3:6">
      <c r="C86">
        <v>84</v>
      </c>
      <c r="D86" t="s">
        <v>1014</v>
      </c>
      <c r="E86">
        <v>619456.47</v>
      </c>
      <c r="F86" t="s">
        <v>1459</v>
      </c>
    </row>
    <row r="87" spans="3:6">
      <c r="C87">
        <v>85</v>
      </c>
      <c r="D87" t="s">
        <v>1015</v>
      </c>
      <c r="E87">
        <v>220401.2</v>
      </c>
      <c r="F87" t="s">
        <v>1464</v>
      </c>
    </row>
    <row r="88" spans="3:6">
      <c r="C88">
        <v>86</v>
      </c>
      <c r="D88" t="s">
        <v>1016</v>
      </c>
      <c r="E88">
        <v>348649.57</v>
      </c>
      <c r="F88" t="s">
        <v>1462</v>
      </c>
    </row>
    <row r="89" spans="3:6">
      <c r="C89">
        <v>87</v>
      </c>
      <c r="D89" t="s">
        <v>1017</v>
      </c>
      <c r="E89">
        <v>1096284.99</v>
      </c>
      <c r="F89" t="s">
        <v>1459</v>
      </c>
    </row>
    <row r="90" spans="3:6">
      <c r="C90">
        <v>88</v>
      </c>
      <c r="D90" t="s">
        <v>1018</v>
      </c>
      <c r="E90">
        <v>451931.76</v>
      </c>
      <c r="F90" t="s">
        <v>1459</v>
      </c>
    </row>
    <row r="91" spans="3:6">
      <c r="C91">
        <v>89</v>
      </c>
      <c r="D91" t="s">
        <v>1019</v>
      </c>
      <c r="E91">
        <v>306088.34000000003</v>
      </c>
      <c r="F91" t="s">
        <v>1462</v>
      </c>
    </row>
    <row r="92" spans="3:6">
      <c r="C92">
        <v>90</v>
      </c>
      <c r="D92" t="s">
        <v>1020</v>
      </c>
      <c r="E92">
        <v>141932.23000000001</v>
      </c>
      <c r="F92" t="s">
        <v>1462</v>
      </c>
    </row>
    <row r="93" spans="3:6">
      <c r="C93">
        <v>91</v>
      </c>
      <c r="D93" t="s">
        <v>1021</v>
      </c>
      <c r="E93">
        <v>143984.56</v>
      </c>
      <c r="F93" t="s">
        <v>1462</v>
      </c>
    </row>
    <row r="94" spans="3:6">
      <c r="C94">
        <v>92</v>
      </c>
      <c r="D94" t="s">
        <v>1022</v>
      </c>
      <c r="E94">
        <v>140346.32999999999</v>
      </c>
      <c r="F94" t="s">
        <v>1462</v>
      </c>
    </row>
    <row r="95" spans="3:6">
      <c r="C95">
        <v>93</v>
      </c>
      <c r="D95" t="s">
        <v>1023</v>
      </c>
      <c r="E95">
        <v>139646.68</v>
      </c>
      <c r="F95" t="s">
        <v>1462</v>
      </c>
    </row>
    <row r="96" spans="3:6">
      <c r="C96">
        <v>94</v>
      </c>
      <c r="D96" t="s">
        <v>1024</v>
      </c>
      <c r="E96">
        <v>145570.43</v>
      </c>
      <c r="F96" t="s">
        <v>1462</v>
      </c>
    </row>
    <row r="97" spans="3:6">
      <c r="C97">
        <v>95</v>
      </c>
      <c r="D97" t="s">
        <v>1028</v>
      </c>
      <c r="E97">
        <v>620187.25</v>
      </c>
      <c r="F97" t="s">
        <v>1699</v>
      </c>
    </row>
    <row r="98" spans="3:6">
      <c r="C98">
        <v>96</v>
      </c>
      <c r="D98" t="s">
        <v>1029</v>
      </c>
      <c r="E98">
        <v>533879.34</v>
      </c>
      <c r="F98" t="s">
        <v>1700</v>
      </c>
    </row>
    <row r="99" spans="3:6">
      <c r="C99">
        <v>97</v>
      </c>
      <c r="D99" t="s">
        <v>1030</v>
      </c>
      <c r="F99" t="s">
        <v>1701</v>
      </c>
    </row>
    <row r="100" spans="3:6">
      <c r="C100">
        <v>98</v>
      </c>
      <c r="D100" t="s">
        <v>1031</v>
      </c>
      <c r="E100">
        <v>868501.27</v>
      </c>
      <c r="F100" t="s">
        <v>1702</v>
      </c>
    </row>
    <row r="101" spans="3:6">
      <c r="C101">
        <v>99</v>
      </c>
      <c r="D101" t="s">
        <v>1033</v>
      </c>
      <c r="E101">
        <v>1000886.39</v>
      </c>
      <c r="F101" t="s">
        <v>1653</v>
      </c>
    </row>
    <row r="102" spans="3:6">
      <c r="C102">
        <v>100</v>
      </c>
      <c r="D102" t="s">
        <v>1034</v>
      </c>
      <c r="E102">
        <v>486620.81</v>
      </c>
      <c r="F102" t="s">
        <v>1704</v>
      </c>
    </row>
    <row r="103" spans="3:6">
      <c r="C103">
        <v>101</v>
      </c>
      <c r="D103" t="s">
        <v>1037</v>
      </c>
      <c r="E103">
        <v>507680.38</v>
      </c>
      <c r="F103" t="s">
        <v>1707</v>
      </c>
    </row>
    <row r="104" spans="3:6">
      <c r="C104">
        <v>102</v>
      </c>
      <c r="D104" t="s">
        <v>1045</v>
      </c>
      <c r="E104">
        <v>314688.66000000003</v>
      </c>
      <c r="F104" t="s">
        <v>1710</v>
      </c>
    </row>
    <row r="105" spans="3:6">
      <c r="C105">
        <v>103</v>
      </c>
      <c r="D105" t="s">
        <v>1046</v>
      </c>
      <c r="E105">
        <v>313839.69</v>
      </c>
      <c r="F105" t="s">
        <v>1710</v>
      </c>
    </row>
    <row r="106" spans="3:6">
      <c r="C106">
        <v>104</v>
      </c>
      <c r="D106" t="s">
        <v>1047</v>
      </c>
      <c r="E106">
        <v>817115.56</v>
      </c>
      <c r="F106" t="s">
        <v>1711</v>
      </c>
    </row>
    <row r="107" spans="3:6">
      <c r="C107">
        <v>105</v>
      </c>
      <c r="D107" t="s">
        <v>1067</v>
      </c>
      <c r="E107">
        <v>1576230.67</v>
      </c>
      <c r="F107" t="s">
        <v>1467</v>
      </c>
    </row>
    <row r="108" spans="3:6">
      <c r="C108">
        <v>106</v>
      </c>
      <c r="D108" t="s">
        <v>1069</v>
      </c>
      <c r="E108">
        <v>227226.92</v>
      </c>
      <c r="F108" t="s">
        <v>1467</v>
      </c>
    </row>
    <row r="109" spans="3:6">
      <c r="C109">
        <v>107</v>
      </c>
      <c r="D109" t="s">
        <v>1070</v>
      </c>
      <c r="E109">
        <v>226684.22</v>
      </c>
      <c r="F109" t="s">
        <v>1467</v>
      </c>
    </row>
    <row r="110" spans="3:6">
      <c r="C110">
        <v>108</v>
      </c>
      <c r="D110" t="s">
        <v>1071</v>
      </c>
      <c r="E110">
        <v>609209.30999999994</v>
      </c>
      <c r="F110" t="s">
        <v>1475</v>
      </c>
    </row>
    <row r="111" spans="3:6">
      <c r="C111">
        <v>109</v>
      </c>
      <c r="D111" t="s">
        <v>1072</v>
      </c>
      <c r="E111">
        <v>645926.35</v>
      </c>
      <c r="F111" t="s">
        <v>1475</v>
      </c>
    </row>
    <row r="112" spans="3:6">
      <c r="C112">
        <v>110</v>
      </c>
      <c r="D112" t="s">
        <v>1073</v>
      </c>
      <c r="E112">
        <v>575024.16</v>
      </c>
      <c r="F112" t="s">
        <v>1475</v>
      </c>
    </row>
    <row r="113" spans="3:6">
      <c r="C113">
        <v>111</v>
      </c>
      <c r="D113" t="s">
        <v>1075</v>
      </c>
      <c r="E113">
        <v>613590.21</v>
      </c>
      <c r="F113" t="s">
        <v>1475</v>
      </c>
    </row>
    <row r="114" spans="3:6">
      <c r="C114">
        <v>112</v>
      </c>
      <c r="D114" t="s">
        <v>1076</v>
      </c>
      <c r="E114">
        <v>575024.16</v>
      </c>
      <c r="F114" t="s">
        <v>1475</v>
      </c>
    </row>
    <row r="115" spans="3:6">
      <c r="C115">
        <v>113</v>
      </c>
      <c r="D115" t="s">
        <v>1077</v>
      </c>
      <c r="E115">
        <v>863082.83000000007</v>
      </c>
      <c r="F115" t="s">
        <v>1475</v>
      </c>
    </row>
    <row r="116" spans="3:6">
      <c r="C116">
        <v>114</v>
      </c>
      <c r="D116" t="s">
        <v>1082</v>
      </c>
      <c r="E116">
        <v>2112428.7400000002</v>
      </c>
      <c r="F116" t="s">
        <v>1713</v>
      </c>
    </row>
    <row r="117" spans="3:6">
      <c r="C117">
        <v>115</v>
      </c>
      <c r="D117" t="s">
        <v>1083</v>
      </c>
      <c r="E117">
        <v>2481022.8199999998</v>
      </c>
      <c r="F117" t="s">
        <v>1713</v>
      </c>
    </row>
    <row r="118" spans="3:6">
      <c r="C118">
        <v>116</v>
      </c>
      <c r="D118" t="s">
        <v>1081</v>
      </c>
      <c r="E118">
        <v>2481117.29</v>
      </c>
      <c r="F118" t="s">
        <v>1713</v>
      </c>
    </row>
    <row r="119" spans="3:6">
      <c r="C119">
        <v>117</v>
      </c>
      <c r="D119" t="s">
        <v>1084</v>
      </c>
      <c r="E119">
        <v>2256747.66</v>
      </c>
      <c r="F119" t="s">
        <v>1713</v>
      </c>
    </row>
    <row r="120" spans="3:6">
      <c r="C120">
        <v>118</v>
      </c>
      <c r="D120" t="s">
        <v>1085</v>
      </c>
      <c r="E120">
        <v>2461533.2000000002</v>
      </c>
      <c r="F120" t="s">
        <v>1713</v>
      </c>
    </row>
    <row r="121" spans="3:6">
      <c r="C121">
        <v>119</v>
      </c>
      <c r="D121" t="s">
        <v>1086</v>
      </c>
      <c r="E121">
        <v>1563206.17</v>
      </c>
      <c r="F121" t="s">
        <v>1713</v>
      </c>
    </row>
    <row r="122" spans="3:6">
      <c r="C122">
        <v>120</v>
      </c>
      <c r="D122" t="s">
        <v>1087</v>
      </c>
      <c r="E122">
        <v>1563206.17</v>
      </c>
      <c r="F122" t="s">
        <v>1713</v>
      </c>
    </row>
    <row r="123" spans="3:6">
      <c r="C123">
        <v>121</v>
      </c>
      <c r="D123" t="s">
        <v>1088</v>
      </c>
      <c r="E123">
        <v>1563206.17</v>
      </c>
      <c r="F123" t="s">
        <v>1713</v>
      </c>
    </row>
    <row r="124" spans="3:6">
      <c r="C124">
        <v>122</v>
      </c>
      <c r="D124" t="s">
        <v>1089</v>
      </c>
      <c r="E124">
        <v>1830669.32</v>
      </c>
      <c r="F124" t="s">
        <v>1713</v>
      </c>
    </row>
    <row r="125" spans="3:6">
      <c r="C125">
        <v>123</v>
      </c>
      <c r="D125" t="s">
        <v>1090</v>
      </c>
      <c r="E125">
        <v>2244781.63</v>
      </c>
      <c r="F125" t="s">
        <v>1713</v>
      </c>
    </row>
    <row r="126" spans="3:6">
      <c r="C126">
        <v>124</v>
      </c>
      <c r="D126" t="s">
        <v>1091</v>
      </c>
      <c r="E126">
        <v>2137915.64</v>
      </c>
      <c r="F126" t="s">
        <v>1713</v>
      </c>
    </row>
    <row r="127" spans="3:6">
      <c r="C127">
        <v>125</v>
      </c>
      <c r="D127" t="s">
        <v>1102</v>
      </c>
      <c r="E127">
        <v>229353.23</v>
      </c>
      <c r="F127" t="s">
        <v>1467</v>
      </c>
    </row>
    <row r="128" spans="3:6">
      <c r="C128">
        <v>126</v>
      </c>
      <c r="D128" t="s">
        <v>1103</v>
      </c>
      <c r="E128">
        <v>279341.05</v>
      </c>
      <c r="F128" t="s">
        <v>1459</v>
      </c>
    </row>
    <row r="129" spans="3:6">
      <c r="C129">
        <v>127</v>
      </c>
      <c r="D129" t="s">
        <v>1104</v>
      </c>
      <c r="E129">
        <v>276096.95</v>
      </c>
      <c r="F129" t="s">
        <v>1459</v>
      </c>
    </row>
    <row r="130" spans="3:6">
      <c r="C130">
        <v>128</v>
      </c>
      <c r="D130" t="s">
        <v>1105</v>
      </c>
      <c r="E130">
        <v>179824.15</v>
      </c>
      <c r="F130" t="s">
        <v>1548</v>
      </c>
    </row>
    <row r="131" spans="3:6">
      <c r="C131">
        <v>129</v>
      </c>
      <c r="D131" t="s">
        <v>1106</v>
      </c>
      <c r="E131">
        <v>699868.04</v>
      </c>
      <c r="F131" t="s">
        <v>1462</v>
      </c>
    </row>
    <row r="132" spans="3:6">
      <c r="C132">
        <v>130</v>
      </c>
      <c r="D132" t="s">
        <v>1107</v>
      </c>
      <c r="E132">
        <v>1445684.1</v>
      </c>
      <c r="F132" t="s">
        <v>1716</v>
      </c>
    </row>
    <row r="133" spans="3:6">
      <c r="C133">
        <v>131</v>
      </c>
      <c r="D133" t="s">
        <v>1108</v>
      </c>
      <c r="E133">
        <v>295551.86</v>
      </c>
      <c r="F133" t="s">
        <v>1462</v>
      </c>
    </row>
    <row r="134" spans="3:6">
      <c r="C134">
        <v>132</v>
      </c>
      <c r="D134" t="s">
        <v>1109</v>
      </c>
      <c r="E134">
        <v>997737.71</v>
      </c>
      <c r="F134" t="s">
        <v>1547</v>
      </c>
    </row>
    <row r="135" spans="3:6">
      <c r="C135">
        <v>133</v>
      </c>
      <c r="D135" t="s">
        <v>1110</v>
      </c>
      <c r="E135">
        <v>337022.97</v>
      </c>
      <c r="F135" t="s">
        <v>1717</v>
      </c>
    </row>
    <row r="136" spans="3:6">
      <c r="C136">
        <v>134</v>
      </c>
      <c r="D136" t="s">
        <v>1111</v>
      </c>
      <c r="E136">
        <v>978570.45</v>
      </c>
      <c r="F136" t="s">
        <v>1475</v>
      </c>
    </row>
    <row r="137" spans="3:6">
      <c r="C137">
        <v>135</v>
      </c>
      <c r="D137" t="s">
        <v>1113</v>
      </c>
      <c r="E137">
        <v>920377.57</v>
      </c>
      <c r="F137" t="s">
        <v>1549</v>
      </c>
    </row>
    <row r="138" spans="3:6">
      <c r="C138">
        <v>136</v>
      </c>
      <c r="D138" t="s">
        <v>1114</v>
      </c>
      <c r="E138">
        <v>2120609.9700000002</v>
      </c>
      <c r="F138" t="s">
        <v>1467</v>
      </c>
    </row>
    <row r="139" spans="3:6">
      <c r="C139">
        <v>137</v>
      </c>
      <c r="D139" t="s">
        <v>1115</v>
      </c>
      <c r="E139">
        <v>2118750.75</v>
      </c>
      <c r="F139" t="s">
        <v>1467</v>
      </c>
    </row>
    <row r="140" spans="3:6">
      <c r="C140">
        <v>138</v>
      </c>
      <c r="D140" t="s">
        <v>1116</v>
      </c>
      <c r="E140">
        <v>2129932.23</v>
      </c>
      <c r="F140" t="s">
        <v>1467</v>
      </c>
    </row>
    <row r="141" spans="3:6">
      <c r="C141">
        <v>139</v>
      </c>
      <c r="D141" t="s">
        <v>1101</v>
      </c>
      <c r="E141">
        <v>1448926.39</v>
      </c>
      <c r="F141" t="s">
        <v>1467</v>
      </c>
    </row>
    <row r="142" spans="3:6">
      <c r="C142">
        <v>140</v>
      </c>
      <c r="D142" t="s">
        <v>1117</v>
      </c>
      <c r="E142">
        <v>420843.28</v>
      </c>
      <c r="F142" t="s">
        <v>1459</v>
      </c>
    </row>
    <row r="143" spans="3:6">
      <c r="C143">
        <v>141</v>
      </c>
      <c r="D143" t="s">
        <v>1118</v>
      </c>
      <c r="E143">
        <v>424477.81</v>
      </c>
      <c r="F143" t="s">
        <v>1459</v>
      </c>
    </row>
    <row r="144" spans="3:6">
      <c r="C144">
        <v>142</v>
      </c>
      <c r="D144" t="s">
        <v>1119</v>
      </c>
      <c r="E144">
        <v>230897.36</v>
      </c>
      <c r="F144" t="s">
        <v>1548</v>
      </c>
    </row>
    <row r="145" spans="3:6">
      <c r="C145">
        <v>143</v>
      </c>
      <c r="D145" t="s">
        <v>1120</v>
      </c>
      <c r="E145">
        <v>316523.26</v>
      </c>
      <c r="F145" t="s">
        <v>1459</v>
      </c>
    </row>
    <row r="146" spans="3:6">
      <c r="C146">
        <v>144</v>
      </c>
      <c r="D146" t="s">
        <v>1121</v>
      </c>
      <c r="E146">
        <v>415620.64</v>
      </c>
      <c r="F146" t="s">
        <v>1525</v>
      </c>
    </row>
    <row r="147" spans="3:6">
      <c r="C147">
        <v>145</v>
      </c>
      <c r="D147" t="s">
        <v>1122</v>
      </c>
      <c r="E147">
        <v>339381.42</v>
      </c>
      <c r="F147" t="s">
        <v>1459</v>
      </c>
    </row>
    <row r="148" spans="3:6">
      <c r="C148">
        <v>146</v>
      </c>
      <c r="D148" t="s">
        <v>1137</v>
      </c>
      <c r="E148">
        <v>1078246.4100000001</v>
      </c>
      <c r="F148" t="s">
        <v>1475</v>
      </c>
    </row>
    <row r="149" spans="3:6">
      <c r="C149">
        <v>147</v>
      </c>
      <c r="D149" t="s">
        <v>1123</v>
      </c>
      <c r="E149">
        <v>279885.52</v>
      </c>
      <c r="F149" t="s">
        <v>1459</v>
      </c>
    </row>
    <row r="150" spans="3:6">
      <c r="C150">
        <v>148</v>
      </c>
      <c r="D150" t="s">
        <v>1124</v>
      </c>
      <c r="E150">
        <v>581589.1</v>
      </c>
      <c r="F150" t="s">
        <v>1475</v>
      </c>
    </row>
    <row r="151" spans="3:6">
      <c r="C151">
        <v>149</v>
      </c>
      <c r="D151" t="s">
        <v>1136</v>
      </c>
      <c r="E151">
        <v>205242.69</v>
      </c>
      <c r="F151" t="s">
        <v>1463</v>
      </c>
    </row>
    <row r="152" spans="3:6">
      <c r="C152">
        <v>150</v>
      </c>
      <c r="D152" t="s">
        <v>1125</v>
      </c>
      <c r="E152">
        <v>294895.89</v>
      </c>
      <c r="F152" t="s">
        <v>1475</v>
      </c>
    </row>
    <row r="153" spans="3:6">
      <c r="C153">
        <v>151</v>
      </c>
      <c r="D153" t="s">
        <v>1126</v>
      </c>
      <c r="E153">
        <v>438341</v>
      </c>
      <c r="F153" t="s">
        <v>1719</v>
      </c>
    </row>
    <row r="154" spans="3:6">
      <c r="C154">
        <v>152</v>
      </c>
      <c r="D154" t="s">
        <v>1127</v>
      </c>
      <c r="E154">
        <v>360462.95</v>
      </c>
      <c r="F154" t="s">
        <v>1719</v>
      </c>
    </row>
    <row r="155" spans="3:6">
      <c r="C155">
        <v>153</v>
      </c>
      <c r="D155" t="s">
        <v>1128</v>
      </c>
      <c r="E155">
        <v>279091.5</v>
      </c>
      <c r="F155" t="s">
        <v>1459</v>
      </c>
    </row>
    <row r="156" spans="3:6">
      <c r="C156">
        <v>154</v>
      </c>
      <c r="D156" t="s">
        <v>1129</v>
      </c>
      <c r="E156">
        <v>414381.57</v>
      </c>
      <c r="F156" t="s">
        <v>1665</v>
      </c>
    </row>
    <row r="157" spans="3:6">
      <c r="C157">
        <v>155</v>
      </c>
      <c r="D157" t="s">
        <v>1130</v>
      </c>
      <c r="E157">
        <v>298140.09000000003</v>
      </c>
      <c r="F157" t="s">
        <v>1459</v>
      </c>
    </row>
    <row r="158" spans="3:6">
      <c r="C158">
        <v>156</v>
      </c>
      <c r="D158" t="s">
        <v>1131</v>
      </c>
      <c r="E158">
        <v>175098.56</v>
      </c>
      <c r="F158" t="s">
        <v>1720</v>
      </c>
    </row>
    <row r="159" spans="3:6">
      <c r="C159">
        <v>157</v>
      </c>
      <c r="D159" t="s">
        <v>1132</v>
      </c>
      <c r="E159">
        <v>298140.09000000003</v>
      </c>
      <c r="F159" t="s">
        <v>1459</v>
      </c>
    </row>
    <row r="160" spans="3:6">
      <c r="C160">
        <v>158</v>
      </c>
      <c r="D160" t="s">
        <v>1133</v>
      </c>
      <c r="E160">
        <v>190555.29</v>
      </c>
      <c r="F160" t="s">
        <v>1520</v>
      </c>
    </row>
    <row r="161" spans="3:6">
      <c r="C161">
        <v>159</v>
      </c>
      <c r="D161" t="s">
        <v>1134</v>
      </c>
      <c r="E161">
        <v>453732.59</v>
      </c>
      <c r="F161" t="s">
        <v>1721</v>
      </c>
    </row>
    <row r="162" spans="3:6">
      <c r="C162">
        <v>160</v>
      </c>
      <c r="D162" t="s">
        <v>1139</v>
      </c>
      <c r="E162">
        <v>1784579.41</v>
      </c>
      <c r="F162" t="s">
        <v>1722</v>
      </c>
    </row>
    <row r="163" spans="3:6">
      <c r="C163">
        <v>161</v>
      </c>
      <c r="D163" t="s">
        <v>1140</v>
      </c>
      <c r="E163">
        <v>1873086.4500000002</v>
      </c>
      <c r="F163" t="s">
        <v>1722</v>
      </c>
    </row>
    <row r="164" spans="3:6">
      <c r="C164">
        <v>162</v>
      </c>
      <c r="D164" t="s">
        <v>1142</v>
      </c>
      <c r="E164">
        <v>533627.62</v>
      </c>
      <c r="F164" t="s">
        <v>1462</v>
      </c>
    </row>
    <row r="165" spans="3:6">
      <c r="C165">
        <v>163</v>
      </c>
      <c r="D165" t="s">
        <v>0</v>
      </c>
      <c r="E165">
        <v>1710502.29</v>
      </c>
      <c r="F165" t="s">
        <v>1726</v>
      </c>
    </row>
    <row r="166" spans="3:6">
      <c r="C166">
        <v>164</v>
      </c>
      <c r="D166" t="s">
        <v>1</v>
      </c>
      <c r="E166">
        <v>978648.81</v>
      </c>
      <c r="F166" t="s">
        <v>1475</v>
      </c>
    </row>
    <row r="167" spans="3:6">
      <c r="C167">
        <v>165</v>
      </c>
      <c r="D167" t="s">
        <v>2</v>
      </c>
      <c r="E167">
        <v>1960955.69</v>
      </c>
      <c r="F167" t="s">
        <v>1726</v>
      </c>
    </row>
    <row r="168" spans="3:6">
      <c r="C168">
        <v>166</v>
      </c>
      <c r="D168" t="s">
        <v>3</v>
      </c>
      <c r="E168">
        <v>2167998.7600000002</v>
      </c>
      <c r="F168" t="s">
        <v>1727</v>
      </c>
    </row>
    <row r="169" spans="3:6">
      <c r="C169">
        <v>167</v>
      </c>
      <c r="D169" t="s">
        <v>4</v>
      </c>
      <c r="E169">
        <v>566247.91</v>
      </c>
      <c r="F169" t="s">
        <v>1475</v>
      </c>
    </row>
    <row r="170" spans="3:6">
      <c r="C170">
        <v>168</v>
      </c>
      <c r="D170" t="s">
        <v>5</v>
      </c>
      <c r="E170">
        <v>1055759.57</v>
      </c>
      <c r="F170" t="s">
        <v>1475</v>
      </c>
    </row>
    <row r="171" spans="3:6">
      <c r="C171">
        <v>169</v>
      </c>
      <c r="D171" t="s">
        <v>6</v>
      </c>
      <c r="E171">
        <v>911548.5</v>
      </c>
      <c r="F171" t="s">
        <v>1475</v>
      </c>
    </row>
    <row r="172" spans="3:6">
      <c r="C172">
        <v>170</v>
      </c>
      <c r="D172" t="s">
        <v>7</v>
      </c>
      <c r="E172">
        <v>1423800.03</v>
      </c>
      <c r="F172" t="s">
        <v>1728</v>
      </c>
    </row>
    <row r="173" spans="3:6">
      <c r="C173">
        <v>171</v>
      </c>
      <c r="D173" t="s">
        <v>8</v>
      </c>
      <c r="E173">
        <v>2572754.39</v>
      </c>
      <c r="F173" t="s">
        <v>726</v>
      </c>
    </row>
    <row r="174" spans="3:6">
      <c r="C174">
        <v>172</v>
      </c>
      <c r="D174" t="s">
        <v>10</v>
      </c>
      <c r="E174">
        <v>2536781.7800000003</v>
      </c>
      <c r="F174" t="s">
        <v>1729</v>
      </c>
    </row>
    <row r="175" spans="3:6">
      <c r="C175">
        <v>173</v>
      </c>
      <c r="D175" t="s">
        <v>11</v>
      </c>
      <c r="E175">
        <v>424327.57</v>
      </c>
      <c r="F175" t="s">
        <v>1653</v>
      </c>
    </row>
    <row r="176" spans="3:6">
      <c r="C176">
        <v>174</v>
      </c>
      <c r="D176" t="s">
        <v>16</v>
      </c>
      <c r="E176">
        <v>1305179.42</v>
      </c>
      <c r="F176" t="s">
        <v>1475</v>
      </c>
    </row>
    <row r="177" spans="3:6">
      <c r="C177">
        <v>175</v>
      </c>
      <c r="D177" t="s">
        <v>18</v>
      </c>
      <c r="E177">
        <v>1188516.29</v>
      </c>
      <c r="F177" t="s">
        <v>1727</v>
      </c>
    </row>
    <row r="178" spans="3:6">
      <c r="C178">
        <v>176</v>
      </c>
      <c r="D178" t="s">
        <v>19</v>
      </c>
      <c r="E178">
        <v>3254673.04</v>
      </c>
      <c r="F178" t="s">
        <v>1726</v>
      </c>
    </row>
    <row r="179" spans="3:6">
      <c r="C179">
        <v>177</v>
      </c>
      <c r="D179" t="s">
        <v>20</v>
      </c>
      <c r="E179">
        <v>2105019.48</v>
      </c>
      <c r="F179" t="s">
        <v>1499</v>
      </c>
    </row>
    <row r="180" spans="3:6">
      <c r="C180">
        <v>178</v>
      </c>
      <c r="D180" t="s">
        <v>21</v>
      </c>
      <c r="E180">
        <v>748474.83000000007</v>
      </c>
      <c r="F180" t="s">
        <v>1499</v>
      </c>
    </row>
    <row r="181" spans="3:6">
      <c r="C181">
        <v>179</v>
      </c>
      <c r="D181" t="s">
        <v>1152</v>
      </c>
      <c r="F181" t="s">
        <v>1653</v>
      </c>
    </row>
    <row r="182" spans="3:6">
      <c r="C182">
        <v>180</v>
      </c>
      <c r="D182" t="s">
        <v>37</v>
      </c>
      <c r="F182" t="s">
        <v>1500</v>
      </c>
    </row>
    <row r="183" spans="3:6">
      <c r="C183">
        <v>181</v>
      </c>
      <c r="D183" t="s">
        <v>25</v>
      </c>
      <c r="F183" t="s">
        <v>1500</v>
      </c>
    </row>
    <row r="184" spans="3:6">
      <c r="C184">
        <v>182</v>
      </c>
      <c r="D184" t="s">
        <v>27</v>
      </c>
      <c r="F184" t="s">
        <v>1500</v>
      </c>
    </row>
    <row r="185" spans="3:6">
      <c r="C185">
        <v>183</v>
      </c>
      <c r="D185" t="s">
        <v>39</v>
      </c>
      <c r="F185" t="s">
        <v>1500</v>
      </c>
    </row>
    <row r="186" spans="3:6">
      <c r="C186">
        <v>184</v>
      </c>
      <c r="D186" t="s">
        <v>41</v>
      </c>
      <c r="F186" t="s">
        <v>1500</v>
      </c>
    </row>
    <row r="187" spans="3:6">
      <c r="C187">
        <v>185</v>
      </c>
      <c r="D187" t="s">
        <v>44</v>
      </c>
      <c r="E187">
        <v>1155556.95</v>
      </c>
      <c r="F187" t="s">
        <v>1734</v>
      </c>
    </row>
    <row r="188" spans="3:6">
      <c r="C188">
        <v>186</v>
      </c>
      <c r="D188" t="s">
        <v>45</v>
      </c>
      <c r="E188">
        <v>1485982.55</v>
      </c>
      <c r="F188" t="s">
        <v>1735</v>
      </c>
    </row>
    <row r="189" spans="3:6">
      <c r="C189">
        <v>187</v>
      </c>
      <c r="D189" t="s">
        <v>46</v>
      </c>
      <c r="E189">
        <v>1014444.54</v>
      </c>
      <c r="F189" t="s">
        <v>727</v>
      </c>
    </row>
    <row r="190" spans="3:6">
      <c r="C190">
        <v>188</v>
      </c>
      <c r="D190" t="s">
        <v>54</v>
      </c>
      <c r="E190">
        <v>712404.60000000009</v>
      </c>
      <c r="F190" t="s">
        <v>469</v>
      </c>
    </row>
    <row r="191" spans="3:6">
      <c r="C191">
        <v>189</v>
      </c>
      <c r="D191" t="s">
        <v>55</v>
      </c>
      <c r="E191">
        <v>717704.83000000007</v>
      </c>
      <c r="F191" t="s">
        <v>469</v>
      </c>
    </row>
    <row r="192" spans="3:6">
      <c r="C192">
        <v>190</v>
      </c>
      <c r="D192" t="s">
        <v>57</v>
      </c>
      <c r="E192">
        <v>546640.31000000006</v>
      </c>
      <c r="F192" t="s">
        <v>473</v>
      </c>
    </row>
    <row r="193" spans="3:6">
      <c r="C193">
        <v>191</v>
      </c>
      <c r="D193" t="s">
        <v>59</v>
      </c>
      <c r="E193">
        <v>449345.20999999996</v>
      </c>
      <c r="F193" t="s">
        <v>473</v>
      </c>
    </row>
    <row r="194" spans="3:6">
      <c r="C194">
        <v>192</v>
      </c>
      <c r="D194" t="s">
        <v>61</v>
      </c>
      <c r="E194">
        <v>579076.77</v>
      </c>
      <c r="F194" t="s">
        <v>474</v>
      </c>
    </row>
    <row r="195" spans="3:6">
      <c r="C195">
        <v>193</v>
      </c>
      <c r="D195" t="s">
        <v>62</v>
      </c>
      <c r="E195">
        <v>427351.64</v>
      </c>
      <c r="F195" t="s">
        <v>475</v>
      </c>
    </row>
    <row r="196" spans="3:6">
      <c r="C196">
        <v>194</v>
      </c>
      <c r="D196" t="s">
        <v>64</v>
      </c>
      <c r="E196">
        <v>588709.21</v>
      </c>
      <c r="F196" t="s">
        <v>476</v>
      </c>
    </row>
    <row r="197" spans="3:6">
      <c r="C197">
        <v>195</v>
      </c>
      <c r="D197" t="s">
        <v>66</v>
      </c>
      <c r="E197">
        <v>412800.84</v>
      </c>
      <c r="F197" t="s">
        <v>1462</v>
      </c>
    </row>
    <row r="198" spans="3:6">
      <c r="C198">
        <v>196</v>
      </c>
      <c r="D198" t="s">
        <v>79</v>
      </c>
      <c r="E198">
        <v>939812.51</v>
      </c>
      <c r="F198" t="s">
        <v>1656</v>
      </c>
    </row>
    <row r="199" spans="3:6">
      <c r="C199">
        <v>197</v>
      </c>
      <c r="D199" t="s">
        <v>81</v>
      </c>
      <c r="E199">
        <v>895371.44</v>
      </c>
      <c r="F199" t="s">
        <v>1669</v>
      </c>
    </row>
    <row r="200" spans="3:6">
      <c r="C200">
        <v>198</v>
      </c>
      <c r="D200" t="s">
        <v>83</v>
      </c>
      <c r="E200">
        <v>130422.18</v>
      </c>
      <c r="F200" t="s">
        <v>1500</v>
      </c>
    </row>
    <row r="201" spans="3:6">
      <c r="C201">
        <v>199</v>
      </c>
      <c r="D201" t="s">
        <v>84</v>
      </c>
      <c r="E201">
        <v>562668.80000000005</v>
      </c>
      <c r="F201" t="s">
        <v>477</v>
      </c>
    </row>
    <row r="202" spans="3:6">
      <c r="C202">
        <v>200</v>
      </c>
      <c r="D202" t="s">
        <v>85</v>
      </c>
      <c r="E202">
        <v>486364.45</v>
      </c>
      <c r="F202" t="s">
        <v>1653</v>
      </c>
    </row>
    <row r="203" spans="3:6">
      <c r="C203">
        <v>201</v>
      </c>
      <c r="D203" t="s">
        <v>86</v>
      </c>
      <c r="E203">
        <v>799999.99</v>
      </c>
      <c r="F203" t="s">
        <v>1653</v>
      </c>
    </row>
    <row r="204" spans="3:6">
      <c r="C204">
        <v>202</v>
      </c>
      <c r="D204" t="s">
        <v>87</v>
      </c>
      <c r="E204">
        <v>266828.44</v>
      </c>
      <c r="F204" t="s">
        <v>1653</v>
      </c>
    </row>
    <row r="205" spans="3:6">
      <c r="C205">
        <v>203</v>
      </c>
      <c r="D205" t="s">
        <v>89</v>
      </c>
      <c r="E205">
        <v>266828.44</v>
      </c>
      <c r="F205" t="s">
        <v>1653</v>
      </c>
    </row>
    <row r="206" spans="3:6">
      <c r="C206">
        <v>204</v>
      </c>
      <c r="D206" t="s">
        <v>90</v>
      </c>
      <c r="E206">
        <v>417373.35</v>
      </c>
      <c r="F206" t="s">
        <v>1511</v>
      </c>
    </row>
    <row r="207" spans="3:6">
      <c r="C207">
        <v>205</v>
      </c>
      <c r="D207" t="s">
        <v>92</v>
      </c>
      <c r="E207">
        <v>631236.73</v>
      </c>
      <c r="F207" t="s">
        <v>1657</v>
      </c>
    </row>
    <row r="208" spans="3:6">
      <c r="C208">
        <v>206</v>
      </c>
      <c r="D208" t="s">
        <v>94</v>
      </c>
      <c r="E208">
        <v>974775.25</v>
      </c>
      <c r="F208" t="s">
        <v>1658</v>
      </c>
    </row>
    <row r="209" spans="3:6">
      <c r="C209">
        <v>207</v>
      </c>
      <c r="D209" t="s">
        <v>95</v>
      </c>
      <c r="E209">
        <v>958693.98</v>
      </c>
      <c r="F209" t="s">
        <v>1658</v>
      </c>
    </row>
    <row r="210" spans="3:6">
      <c r="C210">
        <v>208</v>
      </c>
      <c r="D210" t="s">
        <v>96</v>
      </c>
      <c r="E210">
        <v>1191834.06</v>
      </c>
      <c r="F210" t="s">
        <v>1659</v>
      </c>
    </row>
    <row r="211" spans="3:6">
      <c r="C211">
        <v>209</v>
      </c>
      <c r="D211" t="s">
        <v>98</v>
      </c>
      <c r="E211">
        <v>303044.54000000004</v>
      </c>
      <c r="F211" t="s">
        <v>1660</v>
      </c>
    </row>
    <row r="212" spans="3:6">
      <c r="C212">
        <v>210</v>
      </c>
      <c r="D212" t="s">
        <v>99</v>
      </c>
      <c r="E212">
        <v>603240.68999999994</v>
      </c>
      <c r="F212" t="s">
        <v>1661</v>
      </c>
    </row>
    <row r="213" spans="3:6">
      <c r="C213">
        <v>211</v>
      </c>
      <c r="D213" t="s">
        <v>101</v>
      </c>
      <c r="E213">
        <v>630508.04</v>
      </c>
      <c r="F213" t="s">
        <v>1662</v>
      </c>
    </row>
    <row r="214" spans="3:6">
      <c r="C214">
        <v>212</v>
      </c>
      <c r="D214" t="s">
        <v>103</v>
      </c>
      <c r="E214">
        <v>713886.82000000007</v>
      </c>
      <c r="F214" t="s">
        <v>1663</v>
      </c>
    </row>
    <row r="215" spans="3:6">
      <c r="C215">
        <v>213</v>
      </c>
      <c r="D215" t="s">
        <v>105</v>
      </c>
      <c r="E215">
        <v>724597.11</v>
      </c>
      <c r="F215" t="s">
        <v>1664</v>
      </c>
    </row>
    <row r="216" spans="3:6">
      <c r="C216">
        <v>214</v>
      </c>
      <c r="D216" t="s">
        <v>106</v>
      </c>
      <c r="E216">
        <v>1160525.7</v>
      </c>
      <c r="F216" t="s">
        <v>1665</v>
      </c>
    </row>
    <row r="217" spans="3:6">
      <c r="C217">
        <v>215</v>
      </c>
      <c r="D217" t="s">
        <v>107</v>
      </c>
      <c r="E217">
        <v>886140.01</v>
      </c>
      <c r="F217" t="s">
        <v>1666</v>
      </c>
    </row>
    <row r="218" spans="3:6">
      <c r="C218">
        <v>216</v>
      </c>
      <c r="D218" t="s">
        <v>109</v>
      </c>
      <c r="E218">
        <v>238890.45</v>
      </c>
      <c r="F218" t="s">
        <v>1665</v>
      </c>
    </row>
    <row r="219" spans="3:6">
      <c r="C219">
        <v>217</v>
      </c>
      <c r="D219" t="s">
        <v>110</v>
      </c>
      <c r="E219">
        <v>898794.99</v>
      </c>
      <c r="F219" t="s">
        <v>1667</v>
      </c>
    </row>
    <row r="220" spans="3:6">
      <c r="C220">
        <v>218</v>
      </c>
      <c r="D220" t="s">
        <v>112</v>
      </c>
      <c r="E220">
        <v>612616.43999999994</v>
      </c>
      <c r="F220" t="s">
        <v>1668</v>
      </c>
    </row>
    <row r="221" spans="3:6">
      <c r="C221">
        <v>219</v>
      </c>
      <c r="D221" t="s">
        <v>113</v>
      </c>
      <c r="E221">
        <v>314702.2</v>
      </c>
      <c r="F221" t="s">
        <v>1660</v>
      </c>
    </row>
    <row r="222" spans="3:6">
      <c r="C222">
        <v>220</v>
      </c>
      <c r="D222" t="s">
        <v>114</v>
      </c>
      <c r="E222">
        <v>779443.93</v>
      </c>
      <c r="F222" t="s">
        <v>1668</v>
      </c>
    </row>
    <row r="223" spans="3:6">
      <c r="C223">
        <v>221</v>
      </c>
      <c r="D223" t="s">
        <v>115</v>
      </c>
      <c r="E223">
        <v>810333.51</v>
      </c>
      <c r="F223" t="s">
        <v>1669</v>
      </c>
    </row>
    <row r="224" spans="3:6">
      <c r="C224">
        <v>222</v>
      </c>
      <c r="D224" t="s">
        <v>116</v>
      </c>
      <c r="E224">
        <v>239770</v>
      </c>
      <c r="F224" t="s">
        <v>1670</v>
      </c>
    </row>
    <row r="225" spans="3:6">
      <c r="C225">
        <v>223</v>
      </c>
      <c r="D225" t="s">
        <v>117</v>
      </c>
      <c r="E225">
        <v>798628.22</v>
      </c>
      <c r="F225" t="s">
        <v>1671</v>
      </c>
    </row>
    <row r="226" spans="3:6">
      <c r="C226">
        <v>224</v>
      </c>
      <c r="D226" t="s">
        <v>119</v>
      </c>
      <c r="E226">
        <v>656502.17000000004</v>
      </c>
      <c r="F226" t="s">
        <v>1672</v>
      </c>
    </row>
    <row r="227" spans="3:6">
      <c r="C227">
        <v>225</v>
      </c>
      <c r="D227" t="s">
        <v>120</v>
      </c>
      <c r="E227">
        <v>1325657.45</v>
      </c>
      <c r="F227" t="s">
        <v>1673</v>
      </c>
    </row>
    <row r="228" spans="3:6">
      <c r="C228">
        <v>226</v>
      </c>
      <c r="D228" t="s">
        <v>122</v>
      </c>
      <c r="E228">
        <v>725755.02</v>
      </c>
      <c r="F228" t="s">
        <v>1674</v>
      </c>
    </row>
    <row r="229" spans="3:6">
      <c r="C229">
        <v>227</v>
      </c>
      <c r="D229" t="s">
        <v>124</v>
      </c>
      <c r="E229">
        <v>468309.15</v>
      </c>
      <c r="F229" t="s">
        <v>1511</v>
      </c>
    </row>
    <row r="230" spans="3:6">
      <c r="C230">
        <v>228</v>
      </c>
      <c r="D230" t="s">
        <v>126</v>
      </c>
      <c r="E230">
        <v>514652.09</v>
      </c>
      <c r="F230" t="s">
        <v>1475</v>
      </c>
    </row>
    <row r="231" spans="3:6">
      <c r="C231">
        <v>229</v>
      </c>
      <c r="D231" t="s">
        <v>127</v>
      </c>
      <c r="E231">
        <v>793802.73</v>
      </c>
      <c r="F231" t="s">
        <v>1675</v>
      </c>
    </row>
    <row r="232" spans="3:6">
      <c r="C232">
        <v>230</v>
      </c>
      <c r="D232" t="s">
        <v>129</v>
      </c>
      <c r="E232">
        <v>1033991.34</v>
      </c>
      <c r="F232" t="s">
        <v>1656</v>
      </c>
    </row>
    <row r="233" spans="3:6">
      <c r="C233">
        <v>231</v>
      </c>
      <c r="D233" t="s">
        <v>131</v>
      </c>
      <c r="E233">
        <v>1300458.06</v>
      </c>
      <c r="F233" t="s">
        <v>1675</v>
      </c>
    </row>
    <row r="234" spans="3:6">
      <c r="C234">
        <v>232</v>
      </c>
      <c r="D234" t="s">
        <v>132</v>
      </c>
      <c r="E234">
        <v>1305561.6200000001</v>
      </c>
      <c r="F234" t="s">
        <v>1675</v>
      </c>
    </row>
    <row r="235" spans="3:6">
      <c r="C235">
        <v>233</v>
      </c>
      <c r="D235" t="s">
        <v>133</v>
      </c>
      <c r="E235">
        <v>334859.36</v>
      </c>
      <c r="F235" t="s">
        <v>1676</v>
      </c>
    </row>
    <row r="236" spans="3:6">
      <c r="C236">
        <v>234</v>
      </c>
      <c r="D236" t="s">
        <v>134</v>
      </c>
      <c r="E236">
        <v>1402849.84</v>
      </c>
      <c r="F236" t="s">
        <v>1677</v>
      </c>
    </row>
    <row r="237" spans="3:6">
      <c r="C237">
        <v>235</v>
      </c>
      <c r="D237" t="s">
        <v>135</v>
      </c>
      <c r="E237">
        <v>795734.18</v>
      </c>
      <c r="F237" t="s">
        <v>1677</v>
      </c>
    </row>
    <row r="238" spans="3:6">
      <c r="C238">
        <v>236</v>
      </c>
      <c r="D238" t="s">
        <v>67</v>
      </c>
      <c r="E238">
        <v>430444.75</v>
      </c>
      <c r="F238" t="s">
        <v>1678</v>
      </c>
    </row>
    <row r="239" spans="3:6">
      <c r="C239">
        <v>237</v>
      </c>
      <c r="D239" t="s">
        <v>69</v>
      </c>
      <c r="E239">
        <v>1060996.67</v>
      </c>
      <c r="F239" t="s">
        <v>1669</v>
      </c>
    </row>
    <row r="240" spans="3:6">
      <c r="C240">
        <v>238</v>
      </c>
      <c r="D240" t="s">
        <v>71</v>
      </c>
      <c r="E240">
        <v>771606.63</v>
      </c>
      <c r="F240" t="s">
        <v>1668</v>
      </c>
    </row>
    <row r="241" spans="3:6">
      <c r="C241">
        <v>239</v>
      </c>
      <c r="D241" t="s">
        <v>73</v>
      </c>
      <c r="E241">
        <v>874084.44</v>
      </c>
      <c r="F241" t="s">
        <v>1679</v>
      </c>
    </row>
    <row r="242" spans="3:6">
      <c r="C242">
        <v>240</v>
      </c>
      <c r="D242" t="s">
        <v>75</v>
      </c>
      <c r="E242">
        <v>591627.16999999993</v>
      </c>
      <c r="F242" t="s">
        <v>1675</v>
      </c>
    </row>
    <row r="243" spans="3:6">
      <c r="C243">
        <v>241</v>
      </c>
      <c r="D243" t="s">
        <v>77</v>
      </c>
      <c r="E243">
        <v>101199.54</v>
      </c>
      <c r="F243" t="s">
        <v>1500</v>
      </c>
    </row>
    <row r="244" spans="3:6">
      <c r="C244">
        <v>242</v>
      </c>
      <c r="D244" t="s">
        <v>136</v>
      </c>
      <c r="E244">
        <v>615459.69999999995</v>
      </c>
      <c r="F244" t="s">
        <v>1680</v>
      </c>
    </row>
    <row r="245" spans="3:6">
      <c r="C245">
        <v>243</v>
      </c>
      <c r="D245" t="s">
        <v>138</v>
      </c>
      <c r="E245">
        <v>927038.43</v>
      </c>
      <c r="F245" t="s">
        <v>1668</v>
      </c>
    </row>
    <row r="246" spans="3:6">
      <c r="C246">
        <v>244</v>
      </c>
      <c r="D246" t="s">
        <v>139</v>
      </c>
      <c r="E246">
        <v>947419.89</v>
      </c>
      <c r="F246" t="s">
        <v>1668</v>
      </c>
    </row>
    <row r="247" spans="3:6">
      <c r="C247">
        <v>245</v>
      </c>
      <c r="D247" t="s">
        <v>140</v>
      </c>
      <c r="E247">
        <v>400452.6</v>
      </c>
      <c r="F247" t="s">
        <v>1670</v>
      </c>
    </row>
    <row r="248" spans="3:6">
      <c r="C248">
        <v>246</v>
      </c>
      <c r="D248" t="s">
        <v>141</v>
      </c>
      <c r="E248">
        <v>273361.27</v>
      </c>
      <c r="F248" t="s">
        <v>1670</v>
      </c>
    </row>
    <row r="249" spans="3:6">
      <c r="C249">
        <v>247</v>
      </c>
      <c r="D249" t="s">
        <v>142</v>
      </c>
      <c r="E249">
        <v>359328.13</v>
      </c>
      <c r="F249" t="s">
        <v>1670</v>
      </c>
    </row>
    <row r="250" spans="3:6">
      <c r="C250">
        <v>248</v>
      </c>
      <c r="D250" t="s">
        <v>143</v>
      </c>
      <c r="E250">
        <v>272405.64</v>
      </c>
      <c r="F250" t="s">
        <v>1670</v>
      </c>
    </row>
    <row r="251" spans="3:6">
      <c r="C251">
        <v>249</v>
      </c>
      <c r="D251" t="s">
        <v>144</v>
      </c>
      <c r="E251">
        <v>1149443.93</v>
      </c>
      <c r="F251" t="s">
        <v>1673</v>
      </c>
    </row>
    <row r="252" spans="3:6">
      <c r="C252">
        <v>250</v>
      </c>
      <c r="D252" t="s">
        <v>145</v>
      </c>
      <c r="E252">
        <v>1330360.26</v>
      </c>
      <c r="F252" t="s">
        <v>1656</v>
      </c>
    </row>
    <row r="253" spans="3:6">
      <c r="C253">
        <v>251</v>
      </c>
      <c r="D253" t="s">
        <v>146</v>
      </c>
      <c r="E253">
        <v>459358.69999999995</v>
      </c>
      <c r="F253" t="s">
        <v>1498</v>
      </c>
    </row>
    <row r="254" spans="3:6">
      <c r="C254">
        <v>252</v>
      </c>
      <c r="D254" t="s">
        <v>148</v>
      </c>
      <c r="E254">
        <v>737588.06</v>
      </c>
      <c r="F254" t="s">
        <v>1675</v>
      </c>
    </row>
    <row r="255" spans="3:6">
      <c r="C255">
        <v>253</v>
      </c>
      <c r="D255" t="s">
        <v>150</v>
      </c>
      <c r="E255">
        <v>873789.3</v>
      </c>
      <c r="F255" t="s">
        <v>1549</v>
      </c>
    </row>
    <row r="256" spans="3:6">
      <c r="C256">
        <v>254</v>
      </c>
      <c r="D256" t="s">
        <v>151</v>
      </c>
      <c r="E256">
        <v>858532.57</v>
      </c>
      <c r="F256" t="s">
        <v>1668</v>
      </c>
    </row>
    <row r="257" spans="3:6">
      <c r="C257">
        <v>255</v>
      </c>
      <c r="D257" t="s">
        <v>152</v>
      </c>
      <c r="E257">
        <v>325040.44</v>
      </c>
      <c r="F257" t="s">
        <v>1670</v>
      </c>
    </row>
    <row r="258" spans="3:6">
      <c r="C258">
        <v>256</v>
      </c>
      <c r="D258" t="s">
        <v>154</v>
      </c>
      <c r="E258">
        <v>403088.58999999997</v>
      </c>
      <c r="F258" t="s">
        <v>1670</v>
      </c>
    </row>
    <row r="259" spans="3:6">
      <c r="C259">
        <v>257</v>
      </c>
      <c r="D259" t="s">
        <v>155</v>
      </c>
      <c r="E259">
        <v>291137.39</v>
      </c>
      <c r="F259" t="s">
        <v>1690</v>
      </c>
    </row>
    <row r="260" spans="3:6">
      <c r="C260">
        <v>258</v>
      </c>
      <c r="D260" t="s">
        <v>189</v>
      </c>
      <c r="E260">
        <v>259549.76</v>
      </c>
      <c r="F260" t="s">
        <v>1463</v>
      </c>
    </row>
    <row r="261" spans="3:6">
      <c r="C261">
        <v>259</v>
      </c>
      <c r="D261" t="s">
        <v>191</v>
      </c>
      <c r="E261">
        <v>243842.05000000002</v>
      </c>
      <c r="F261" t="s">
        <v>1445</v>
      </c>
    </row>
    <row r="262" spans="3:6">
      <c r="C262">
        <v>260</v>
      </c>
      <c r="D262" t="s">
        <v>193</v>
      </c>
      <c r="E262">
        <v>156534.25</v>
      </c>
      <c r="F262" t="s">
        <v>1482</v>
      </c>
    </row>
    <row r="263" spans="3:6">
      <c r="C263">
        <v>261</v>
      </c>
      <c r="D263" t="s">
        <v>195</v>
      </c>
      <c r="E263">
        <v>169651.22</v>
      </c>
      <c r="F263" t="s">
        <v>1482</v>
      </c>
    </row>
    <row r="264" spans="3:6">
      <c r="C264">
        <v>262</v>
      </c>
      <c r="D264" t="s">
        <v>196</v>
      </c>
      <c r="E264">
        <v>161885.76999999999</v>
      </c>
      <c r="F264" t="s">
        <v>1482</v>
      </c>
    </row>
    <row r="265" spans="3:6">
      <c r="C265">
        <v>263</v>
      </c>
      <c r="D265" t="s">
        <v>197</v>
      </c>
      <c r="E265">
        <v>130529.12</v>
      </c>
      <c r="F265" t="s">
        <v>1458</v>
      </c>
    </row>
    <row r="266" spans="3:6">
      <c r="C266">
        <v>264</v>
      </c>
      <c r="D266" t="s">
        <v>199</v>
      </c>
      <c r="E266">
        <v>164170.79999999999</v>
      </c>
      <c r="F266" t="s">
        <v>1458</v>
      </c>
    </row>
    <row r="267" spans="3:6">
      <c r="C267">
        <v>265</v>
      </c>
      <c r="D267" t="s">
        <v>200</v>
      </c>
      <c r="E267">
        <v>266443.3</v>
      </c>
      <c r="F267" t="s">
        <v>1458</v>
      </c>
    </row>
    <row r="268" spans="3:6">
      <c r="C268">
        <v>266</v>
      </c>
      <c r="D268" t="s">
        <v>201</v>
      </c>
      <c r="E268">
        <v>266443.3</v>
      </c>
      <c r="F268" t="s">
        <v>1458</v>
      </c>
    </row>
    <row r="269" spans="3:6">
      <c r="C269">
        <v>267</v>
      </c>
      <c r="D269" t="s">
        <v>1151</v>
      </c>
      <c r="E269">
        <v>133832</v>
      </c>
      <c r="F269" t="s">
        <v>1481</v>
      </c>
    </row>
    <row r="270" spans="3:6">
      <c r="C270">
        <v>268</v>
      </c>
      <c r="D270" t="s">
        <v>1175</v>
      </c>
      <c r="E270">
        <v>189023.22</v>
      </c>
      <c r="F270" t="s">
        <v>1462</v>
      </c>
    </row>
    <row r="271" spans="3:6">
      <c r="C271">
        <v>269</v>
      </c>
      <c r="D271" t="s">
        <v>1177</v>
      </c>
      <c r="E271">
        <v>184191.89</v>
      </c>
      <c r="F271" t="s">
        <v>1462</v>
      </c>
    </row>
    <row r="272" spans="3:6">
      <c r="C272">
        <v>270</v>
      </c>
      <c r="D272" t="s">
        <v>1178</v>
      </c>
      <c r="E272">
        <v>316045.03999999998</v>
      </c>
      <c r="F272" t="s">
        <v>1462</v>
      </c>
    </row>
    <row r="273" spans="3:6">
      <c r="C273">
        <v>271</v>
      </c>
      <c r="D273" t="s">
        <v>1180</v>
      </c>
      <c r="E273">
        <v>72584.41</v>
      </c>
      <c r="F273" t="s">
        <v>1500</v>
      </c>
    </row>
    <row r="274" spans="3:6">
      <c r="C274">
        <v>272</v>
      </c>
      <c r="D274" t="s">
        <v>1181</v>
      </c>
      <c r="E274">
        <v>221583.46</v>
      </c>
      <c r="F274" t="s">
        <v>1548</v>
      </c>
    </row>
    <row r="275" spans="3:6">
      <c r="C275">
        <v>273</v>
      </c>
      <c r="D275" t="s">
        <v>1182</v>
      </c>
      <c r="E275">
        <v>293066.78999999998</v>
      </c>
      <c r="F275" t="s">
        <v>1548</v>
      </c>
    </row>
    <row r="276" spans="3:6">
      <c r="C276">
        <v>274</v>
      </c>
      <c r="D276" t="s">
        <v>1183</v>
      </c>
      <c r="E276">
        <v>344439.89</v>
      </c>
      <c r="F276" t="s">
        <v>1548</v>
      </c>
    </row>
    <row r="277" spans="3:6">
      <c r="C277">
        <v>275</v>
      </c>
      <c r="D277" t="s">
        <v>1506</v>
      </c>
      <c r="E277">
        <v>2214279.7400000002</v>
      </c>
      <c r="F277" t="s">
        <v>1459</v>
      </c>
    </row>
    <row r="278" spans="3:6">
      <c r="C278">
        <v>276</v>
      </c>
      <c r="D278" t="s">
        <v>1185</v>
      </c>
      <c r="E278">
        <v>226771.32</v>
      </c>
      <c r="F278" t="s">
        <v>1495</v>
      </c>
    </row>
    <row r="279" spans="3:6">
      <c r="C279">
        <v>277</v>
      </c>
      <c r="D279" t="s">
        <v>1186</v>
      </c>
      <c r="E279">
        <v>234141.18</v>
      </c>
      <c r="F279" t="s">
        <v>1495</v>
      </c>
    </row>
    <row r="280" spans="3:6">
      <c r="C280">
        <v>278</v>
      </c>
      <c r="D280" t="s">
        <v>1187</v>
      </c>
      <c r="E280">
        <v>195557.9</v>
      </c>
      <c r="F280" t="s">
        <v>1496</v>
      </c>
    </row>
    <row r="281" spans="3:6">
      <c r="C281">
        <v>279</v>
      </c>
      <c r="D281" t="s">
        <v>1188</v>
      </c>
      <c r="E281">
        <v>373416.53</v>
      </c>
      <c r="F281" t="s">
        <v>1497</v>
      </c>
    </row>
    <row r="282" spans="3:6">
      <c r="C282">
        <v>280</v>
      </c>
      <c r="D282" t="s">
        <v>1189</v>
      </c>
      <c r="E282">
        <v>547771.40999999992</v>
      </c>
      <c r="F282" t="s">
        <v>1498</v>
      </c>
    </row>
    <row r="283" spans="3:6">
      <c r="C283">
        <v>281</v>
      </c>
      <c r="D283" t="s">
        <v>1190</v>
      </c>
      <c r="E283">
        <v>452982.94</v>
      </c>
      <c r="F283" t="s">
        <v>1498</v>
      </c>
    </row>
    <row r="284" spans="3:6">
      <c r="C284">
        <v>282</v>
      </c>
      <c r="D284" t="s">
        <v>1191</v>
      </c>
      <c r="E284">
        <v>360971.1</v>
      </c>
      <c r="F284" t="s">
        <v>1459</v>
      </c>
    </row>
    <row r="285" spans="3:6">
      <c r="C285">
        <v>283</v>
      </c>
      <c r="D285" t="s">
        <v>1192</v>
      </c>
      <c r="E285">
        <v>360266.67</v>
      </c>
      <c r="F285" t="s">
        <v>1459</v>
      </c>
    </row>
    <row r="286" spans="3:6">
      <c r="C286">
        <v>284</v>
      </c>
      <c r="D286" t="s">
        <v>1193</v>
      </c>
      <c r="E286">
        <v>531888.03</v>
      </c>
      <c r="F286" t="s">
        <v>1498</v>
      </c>
    </row>
    <row r="287" spans="3:6">
      <c r="C287">
        <v>285</v>
      </c>
      <c r="D287" t="s">
        <v>1194</v>
      </c>
      <c r="E287">
        <v>360736.28</v>
      </c>
      <c r="F287" t="s">
        <v>1459</v>
      </c>
    </row>
    <row r="288" spans="3:6">
      <c r="C288">
        <v>286</v>
      </c>
      <c r="D288" t="s">
        <v>1195</v>
      </c>
      <c r="E288">
        <v>367780.64</v>
      </c>
      <c r="F288" t="s">
        <v>1459</v>
      </c>
    </row>
    <row r="289" spans="3:6">
      <c r="C289">
        <v>287</v>
      </c>
      <c r="D289" t="s">
        <v>1196</v>
      </c>
      <c r="E289">
        <v>346374.27999999997</v>
      </c>
      <c r="F289" t="s">
        <v>1497</v>
      </c>
    </row>
    <row r="290" spans="3:6">
      <c r="C290">
        <v>288</v>
      </c>
      <c r="D290" t="s">
        <v>1197</v>
      </c>
      <c r="E290">
        <v>513594.33999999997</v>
      </c>
      <c r="F290" t="s">
        <v>1498</v>
      </c>
    </row>
    <row r="291" spans="3:6">
      <c r="C291">
        <v>289</v>
      </c>
      <c r="D291" t="s">
        <v>1198</v>
      </c>
      <c r="E291">
        <v>545929.82000000007</v>
      </c>
      <c r="F291" t="s">
        <v>1499</v>
      </c>
    </row>
    <row r="292" spans="3:6">
      <c r="C292">
        <v>290</v>
      </c>
      <c r="D292" t="s">
        <v>1199</v>
      </c>
      <c r="E292">
        <v>354301.57</v>
      </c>
      <c r="F292" t="s">
        <v>1459</v>
      </c>
    </row>
    <row r="293" spans="3:6">
      <c r="C293">
        <v>291</v>
      </c>
      <c r="D293" t="s">
        <v>1200</v>
      </c>
      <c r="E293">
        <v>452982.94</v>
      </c>
      <c r="F293" t="s">
        <v>1498</v>
      </c>
    </row>
    <row r="294" spans="3:6">
      <c r="C294">
        <v>292</v>
      </c>
      <c r="D294" t="s">
        <v>1201</v>
      </c>
      <c r="E294">
        <v>109228.12</v>
      </c>
      <c r="F294" t="s">
        <v>1500</v>
      </c>
    </row>
    <row r="295" spans="3:6">
      <c r="C295">
        <v>293</v>
      </c>
      <c r="D295" t="s">
        <v>1202</v>
      </c>
      <c r="E295">
        <v>284637.71000000002</v>
      </c>
      <c r="F295" t="s">
        <v>1501</v>
      </c>
    </row>
    <row r="296" spans="3:6">
      <c r="C296">
        <v>294</v>
      </c>
      <c r="D296" t="s">
        <v>1203</v>
      </c>
      <c r="E296">
        <v>281169.33</v>
      </c>
      <c r="F296" t="s">
        <v>1502</v>
      </c>
    </row>
    <row r="297" spans="3:6">
      <c r="C297">
        <v>295</v>
      </c>
      <c r="D297" t="s">
        <v>1204</v>
      </c>
      <c r="E297">
        <v>277879.05000000005</v>
      </c>
      <c r="F297" t="s">
        <v>1502</v>
      </c>
    </row>
    <row r="298" spans="3:6">
      <c r="C298">
        <v>296</v>
      </c>
      <c r="D298" t="s">
        <v>1205</v>
      </c>
      <c r="E298">
        <v>177636.66</v>
      </c>
      <c r="F298" t="s">
        <v>1503</v>
      </c>
    </row>
    <row r="299" spans="3:6">
      <c r="C299">
        <v>297</v>
      </c>
      <c r="D299" t="s">
        <v>1206</v>
      </c>
      <c r="E299">
        <v>288148.13</v>
      </c>
      <c r="F299" t="s">
        <v>1504</v>
      </c>
    </row>
    <row r="300" spans="3:6">
      <c r="C300">
        <v>298</v>
      </c>
      <c r="D300" t="s">
        <v>1207</v>
      </c>
      <c r="E300">
        <v>157373.93</v>
      </c>
      <c r="F300" t="s">
        <v>1505</v>
      </c>
    </row>
    <row r="301" spans="3:6">
      <c r="C301">
        <v>299</v>
      </c>
      <c r="D301" t="s">
        <v>1208</v>
      </c>
      <c r="E301">
        <v>298894.78000000003</v>
      </c>
      <c r="F301" t="s">
        <v>1497</v>
      </c>
    </row>
    <row r="302" spans="3:6">
      <c r="C302">
        <v>300</v>
      </c>
      <c r="D302" t="s">
        <v>1209</v>
      </c>
      <c r="E302">
        <v>254227.5</v>
      </c>
      <c r="F302" t="s">
        <v>1497</v>
      </c>
    </row>
    <row r="303" spans="3:6">
      <c r="C303">
        <v>301</v>
      </c>
      <c r="D303" t="s">
        <v>1210</v>
      </c>
      <c r="E303">
        <v>97362.84</v>
      </c>
      <c r="F303" t="s">
        <v>1500</v>
      </c>
    </row>
    <row r="304" spans="3:6">
      <c r="C304">
        <v>302</v>
      </c>
      <c r="D304" t="s">
        <v>775</v>
      </c>
      <c r="E304">
        <v>612751.06000000006</v>
      </c>
      <c r="F304" t="s">
        <v>1508</v>
      </c>
    </row>
    <row r="305" spans="3:6">
      <c r="C305">
        <v>303</v>
      </c>
      <c r="D305" t="s">
        <v>1211</v>
      </c>
      <c r="E305">
        <v>493472.66</v>
      </c>
      <c r="F305" t="s">
        <v>1498</v>
      </c>
    </row>
    <row r="306" spans="3:6">
      <c r="C306">
        <v>304</v>
      </c>
      <c r="D306" t="s">
        <v>1212</v>
      </c>
      <c r="E306">
        <v>776360.87</v>
      </c>
      <c r="F306" t="s">
        <v>1509</v>
      </c>
    </row>
    <row r="307" spans="3:6">
      <c r="C307">
        <v>305</v>
      </c>
      <c r="D307" t="s">
        <v>1213</v>
      </c>
      <c r="E307">
        <v>357761.99</v>
      </c>
      <c r="F307" t="s">
        <v>1459</v>
      </c>
    </row>
    <row r="308" spans="3:6">
      <c r="C308">
        <v>306</v>
      </c>
      <c r="D308" t="s">
        <v>1214</v>
      </c>
      <c r="E308">
        <v>357761.99</v>
      </c>
      <c r="F308" t="s">
        <v>1459</v>
      </c>
    </row>
    <row r="309" spans="3:6">
      <c r="C309">
        <v>307</v>
      </c>
      <c r="D309" t="s">
        <v>1215</v>
      </c>
      <c r="E309">
        <v>357414.53</v>
      </c>
      <c r="F309" t="s">
        <v>1459</v>
      </c>
    </row>
    <row r="310" spans="3:6">
      <c r="C310">
        <v>308</v>
      </c>
      <c r="D310" t="s">
        <v>1216</v>
      </c>
      <c r="E310">
        <v>608401.9</v>
      </c>
      <c r="F310" t="s">
        <v>1510</v>
      </c>
    </row>
    <row r="311" spans="3:6">
      <c r="C311">
        <v>309</v>
      </c>
      <c r="D311" t="s">
        <v>1217</v>
      </c>
      <c r="E311">
        <v>460153.72</v>
      </c>
      <c r="F311" t="s">
        <v>1511</v>
      </c>
    </row>
    <row r="312" spans="3:6">
      <c r="C312">
        <v>310</v>
      </c>
      <c r="D312" t="s">
        <v>1218</v>
      </c>
      <c r="E312">
        <v>623095.64</v>
      </c>
      <c r="F312" t="s">
        <v>1508</v>
      </c>
    </row>
    <row r="313" spans="3:6">
      <c r="C313">
        <v>311</v>
      </c>
      <c r="D313" t="s">
        <v>1219</v>
      </c>
      <c r="E313">
        <v>653535.46</v>
      </c>
      <c r="F313" t="s">
        <v>1512</v>
      </c>
    </row>
    <row r="314" spans="3:6">
      <c r="C314">
        <v>312</v>
      </c>
      <c r="D314" t="s">
        <v>1220</v>
      </c>
      <c r="E314">
        <v>1238637.33</v>
      </c>
      <c r="F314" t="s">
        <v>1550</v>
      </c>
    </row>
    <row r="315" spans="3:6">
      <c r="C315">
        <v>313</v>
      </c>
      <c r="D315" t="s">
        <v>1221</v>
      </c>
      <c r="E315">
        <v>133480.43</v>
      </c>
      <c r="F315" t="s">
        <v>1500</v>
      </c>
    </row>
    <row r="316" spans="3:6">
      <c r="C316">
        <v>314</v>
      </c>
      <c r="D316" t="s">
        <v>1222</v>
      </c>
      <c r="E316">
        <v>156486.04</v>
      </c>
      <c r="F316" t="s">
        <v>1500</v>
      </c>
    </row>
    <row r="317" spans="3:6">
      <c r="C317">
        <v>315</v>
      </c>
      <c r="D317" t="s">
        <v>1223</v>
      </c>
      <c r="E317">
        <v>401144.96</v>
      </c>
      <c r="F317" t="s">
        <v>1459</v>
      </c>
    </row>
    <row r="318" spans="3:6">
      <c r="C318">
        <v>316</v>
      </c>
      <c r="D318" t="s">
        <v>1224</v>
      </c>
      <c r="E318">
        <v>120156.52</v>
      </c>
      <c r="F318" t="s">
        <v>1500</v>
      </c>
    </row>
    <row r="319" spans="3:6">
      <c r="C319">
        <v>317</v>
      </c>
      <c r="D319" t="s">
        <v>1225</v>
      </c>
      <c r="E319">
        <v>146564.06</v>
      </c>
      <c r="F319" t="s">
        <v>1500</v>
      </c>
    </row>
    <row r="320" spans="3:6">
      <c r="C320">
        <v>318</v>
      </c>
      <c r="D320" t="s">
        <v>1226</v>
      </c>
      <c r="E320">
        <v>315128.69</v>
      </c>
      <c r="F320" t="s">
        <v>1497</v>
      </c>
    </row>
    <row r="321" spans="3:6">
      <c r="C321">
        <v>319</v>
      </c>
      <c r="D321" t="s">
        <v>1227</v>
      </c>
      <c r="E321">
        <v>320022.01</v>
      </c>
      <c r="F321" t="s">
        <v>1501</v>
      </c>
    </row>
    <row r="322" spans="3:6">
      <c r="C322">
        <v>320</v>
      </c>
      <c r="D322" t="s">
        <v>1228</v>
      </c>
      <c r="E322">
        <v>136552.64000000001</v>
      </c>
      <c r="F322" t="s">
        <v>1466</v>
      </c>
    </row>
    <row r="323" spans="3:6">
      <c r="C323">
        <v>321</v>
      </c>
      <c r="D323" t="s">
        <v>1229</v>
      </c>
      <c r="E323">
        <v>133158.45000000001</v>
      </c>
      <c r="F323" t="s">
        <v>1500</v>
      </c>
    </row>
    <row r="324" spans="3:6">
      <c r="C324">
        <v>322</v>
      </c>
      <c r="D324" t="s">
        <v>1230</v>
      </c>
      <c r="E324">
        <v>122852.95</v>
      </c>
      <c r="F324" t="s">
        <v>1500</v>
      </c>
    </row>
    <row r="325" spans="3:6">
      <c r="C325">
        <v>323</v>
      </c>
      <c r="D325" t="s">
        <v>1231</v>
      </c>
      <c r="E325">
        <v>315734.7</v>
      </c>
      <c r="F325" t="s">
        <v>1497</v>
      </c>
    </row>
    <row r="326" spans="3:6">
      <c r="C326">
        <v>324</v>
      </c>
      <c r="D326" t="s">
        <v>1507</v>
      </c>
      <c r="E326">
        <v>901975.13</v>
      </c>
      <c r="F326" t="s">
        <v>1459</v>
      </c>
    </row>
    <row r="327" spans="3:6">
      <c r="C327">
        <v>325</v>
      </c>
      <c r="D327" t="s">
        <v>1244</v>
      </c>
      <c r="E327">
        <v>622396.15999999992</v>
      </c>
      <c r="F327" t="s">
        <v>1483</v>
      </c>
    </row>
    <row r="328" spans="3:6">
      <c r="C328">
        <v>326</v>
      </c>
      <c r="D328" t="s">
        <v>1245</v>
      </c>
      <c r="E328">
        <v>394392.66</v>
      </c>
      <c r="F328" t="s">
        <v>1484</v>
      </c>
    </row>
    <row r="329" spans="3:6">
      <c r="C329">
        <v>327</v>
      </c>
      <c r="D329" t="s">
        <v>1246</v>
      </c>
      <c r="E329">
        <v>348056.45</v>
      </c>
      <c r="F329" t="s">
        <v>1484</v>
      </c>
    </row>
    <row r="330" spans="3:6">
      <c r="C330">
        <v>328</v>
      </c>
      <c r="D330" t="s">
        <v>1247</v>
      </c>
      <c r="E330">
        <v>706246.19</v>
      </c>
      <c r="F330" t="s">
        <v>1485</v>
      </c>
    </row>
    <row r="331" spans="3:6">
      <c r="C331">
        <v>329</v>
      </c>
      <c r="D331" t="s">
        <v>1248</v>
      </c>
      <c r="F331" t="s">
        <v>1486</v>
      </c>
    </row>
    <row r="332" spans="3:6">
      <c r="C332">
        <v>330</v>
      </c>
      <c r="D332" t="s">
        <v>1249</v>
      </c>
      <c r="E332">
        <v>718523.5</v>
      </c>
      <c r="F332" t="s">
        <v>1494</v>
      </c>
    </row>
    <row r="333" spans="3:6">
      <c r="C333">
        <v>331</v>
      </c>
      <c r="D333" t="s">
        <v>1250</v>
      </c>
      <c r="E333">
        <v>554849.18000000005</v>
      </c>
      <c r="F333" t="s">
        <v>1488</v>
      </c>
    </row>
    <row r="334" spans="3:6">
      <c r="C334">
        <v>332</v>
      </c>
      <c r="D334" t="s">
        <v>1251</v>
      </c>
      <c r="E334">
        <v>405194.02</v>
      </c>
      <c r="F334" t="s">
        <v>1487</v>
      </c>
    </row>
    <row r="335" spans="3:6">
      <c r="C335">
        <v>333</v>
      </c>
      <c r="D335" t="s">
        <v>1252</v>
      </c>
      <c r="E335">
        <v>499071.5</v>
      </c>
      <c r="F335" t="s">
        <v>1488</v>
      </c>
    </row>
    <row r="336" spans="3:6">
      <c r="C336">
        <v>334</v>
      </c>
      <c r="D336" t="s">
        <v>1253</v>
      </c>
      <c r="E336">
        <v>505133.27</v>
      </c>
      <c r="F336" t="s">
        <v>1489</v>
      </c>
    </row>
    <row r="337" spans="3:6">
      <c r="C337">
        <v>335</v>
      </c>
      <c r="D337" t="s">
        <v>1254</v>
      </c>
      <c r="E337">
        <v>196097.71</v>
      </c>
      <c r="F337" t="s">
        <v>1491</v>
      </c>
    </row>
    <row r="338" spans="3:6">
      <c r="C338">
        <v>336</v>
      </c>
      <c r="D338" t="s">
        <v>1255</v>
      </c>
      <c r="E338">
        <v>355805.23</v>
      </c>
      <c r="F338" t="s">
        <v>1492</v>
      </c>
    </row>
    <row r="339" spans="3:6">
      <c r="C339">
        <v>337</v>
      </c>
      <c r="D339" t="s">
        <v>1256</v>
      </c>
      <c r="E339">
        <v>440619.1</v>
      </c>
      <c r="F339" t="s">
        <v>1493</v>
      </c>
    </row>
    <row r="340" spans="3:6">
      <c r="C340">
        <v>338</v>
      </c>
      <c r="D340" t="s">
        <v>1257</v>
      </c>
      <c r="E340">
        <v>372859.59</v>
      </c>
      <c r="F340" t="s">
        <v>1484</v>
      </c>
    </row>
    <row r="341" spans="3:6">
      <c r="C341">
        <v>339</v>
      </c>
      <c r="D341" t="s">
        <v>1258</v>
      </c>
      <c r="F341" t="s">
        <v>1490</v>
      </c>
    </row>
    <row r="342" spans="3:6">
      <c r="C342">
        <v>340</v>
      </c>
      <c r="D342" t="s">
        <v>1260</v>
      </c>
      <c r="E342">
        <v>822629.31</v>
      </c>
      <c r="F342" t="s">
        <v>1552</v>
      </c>
    </row>
    <row r="343" spans="3:6">
      <c r="C343">
        <v>341</v>
      </c>
      <c r="D343" t="s">
        <v>1261</v>
      </c>
      <c r="E343">
        <v>618390.27</v>
      </c>
      <c r="F343" t="s">
        <v>1553</v>
      </c>
    </row>
    <row r="344" spans="3:6">
      <c r="C344">
        <v>342</v>
      </c>
      <c r="D344" t="s">
        <v>1262</v>
      </c>
      <c r="E344">
        <v>418282.78</v>
      </c>
      <c r="F344" t="s">
        <v>1554</v>
      </c>
    </row>
    <row r="345" spans="3:6">
      <c r="C345">
        <v>343</v>
      </c>
      <c r="D345" t="s">
        <v>1264</v>
      </c>
      <c r="E345">
        <v>418164.8</v>
      </c>
      <c r="F345" t="s">
        <v>1555</v>
      </c>
    </row>
    <row r="346" spans="3:6">
      <c r="C346">
        <v>344</v>
      </c>
      <c r="D346" t="s">
        <v>1268</v>
      </c>
      <c r="E346">
        <v>621357.51</v>
      </c>
      <c r="F346" t="s">
        <v>1499</v>
      </c>
    </row>
    <row r="347" spans="3:6">
      <c r="C347">
        <v>345</v>
      </c>
      <c r="D347" t="s">
        <v>1269</v>
      </c>
      <c r="E347">
        <v>124300.61</v>
      </c>
      <c r="F347" t="s">
        <v>1458</v>
      </c>
    </row>
    <row r="348" spans="3:6">
      <c r="C348">
        <v>346</v>
      </c>
      <c r="D348" t="s">
        <v>1270</v>
      </c>
      <c r="E348">
        <v>414775.12</v>
      </c>
      <c r="F348" t="s">
        <v>1499</v>
      </c>
    </row>
    <row r="349" spans="3:6">
      <c r="C349">
        <v>347</v>
      </c>
      <c r="D349" t="s">
        <v>1271</v>
      </c>
      <c r="E349">
        <v>83348.38</v>
      </c>
      <c r="F349" t="s">
        <v>1500</v>
      </c>
    </row>
    <row r="350" spans="3:6">
      <c r="C350">
        <v>348</v>
      </c>
      <c r="D350" t="s">
        <v>1272</v>
      </c>
      <c r="E350">
        <v>564640.84</v>
      </c>
      <c r="F350" t="s">
        <v>1459</v>
      </c>
    </row>
    <row r="351" spans="3:6">
      <c r="C351">
        <v>349</v>
      </c>
      <c r="D351" t="s">
        <v>1273</v>
      </c>
      <c r="E351">
        <v>370936.27</v>
      </c>
      <c r="F351" t="s">
        <v>1462</v>
      </c>
    </row>
    <row r="352" spans="3:6">
      <c r="C352">
        <v>350</v>
      </c>
      <c r="D352" t="s">
        <v>1274</v>
      </c>
      <c r="E352">
        <v>378975.64</v>
      </c>
      <c r="F352" t="s">
        <v>1462</v>
      </c>
    </row>
    <row r="353" spans="3:6">
      <c r="C353">
        <v>351</v>
      </c>
      <c r="D353" t="s">
        <v>1275</v>
      </c>
      <c r="E353">
        <v>378645.27</v>
      </c>
      <c r="F353" t="s">
        <v>1462</v>
      </c>
    </row>
    <row r="354" spans="3:6">
      <c r="C354">
        <v>352</v>
      </c>
      <c r="D354" t="s">
        <v>1276</v>
      </c>
      <c r="E354">
        <v>384670.87</v>
      </c>
      <c r="F354" t="s">
        <v>1462</v>
      </c>
    </row>
    <row r="355" spans="3:6">
      <c r="C355">
        <v>353</v>
      </c>
      <c r="D355" t="s">
        <v>1277</v>
      </c>
      <c r="E355">
        <v>257934.7</v>
      </c>
      <c r="F355" t="s">
        <v>1548</v>
      </c>
    </row>
    <row r="356" spans="3:6">
      <c r="C356">
        <v>354</v>
      </c>
      <c r="D356" t="s">
        <v>1278</v>
      </c>
      <c r="E356">
        <v>300109.92</v>
      </c>
      <c r="F356" t="s">
        <v>1462</v>
      </c>
    </row>
    <row r="357" spans="3:6">
      <c r="C357">
        <v>355</v>
      </c>
      <c r="D357" t="s">
        <v>1279</v>
      </c>
      <c r="E357">
        <v>385720.37</v>
      </c>
      <c r="F357" t="s">
        <v>1499</v>
      </c>
    </row>
    <row r="358" spans="3:6">
      <c r="C358">
        <v>356</v>
      </c>
      <c r="D358" t="s">
        <v>1280</v>
      </c>
      <c r="E358">
        <v>667135.97</v>
      </c>
      <c r="F358" t="s">
        <v>1568</v>
      </c>
    </row>
    <row r="359" spans="3:6">
      <c r="C359">
        <v>357</v>
      </c>
      <c r="D359" t="s">
        <v>1282</v>
      </c>
      <c r="E359">
        <v>188664.24</v>
      </c>
      <c r="F359" t="s">
        <v>1462</v>
      </c>
    </row>
    <row r="360" spans="3:6">
      <c r="C360">
        <v>358</v>
      </c>
      <c r="D360" t="s">
        <v>1283</v>
      </c>
      <c r="E360">
        <v>107348.68</v>
      </c>
      <c r="F360" t="s">
        <v>1500</v>
      </c>
    </row>
    <row r="361" spans="3:6">
      <c r="C361">
        <v>359</v>
      </c>
      <c r="D361" t="s">
        <v>1284</v>
      </c>
      <c r="E361">
        <v>194384.66</v>
      </c>
      <c r="F361" t="s">
        <v>1570</v>
      </c>
    </row>
    <row r="362" spans="3:6">
      <c r="C362">
        <v>360</v>
      </c>
      <c r="D362" t="s">
        <v>1285</v>
      </c>
      <c r="E362">
        <v>136157.56</v>
      </c>
      <c r="F362" t="s">
        <v>1500</v>
      </c>
    </row>
    <row r="363" spans="3:6">
      <c r="C363">
        <v>361</v>
      </c>
      <c r="D363" t="s">
        <v>1286</v>
      </c>
      <c r="E363">
        <v>185824.31</v>
      </c>
      <c r="F363" t="s">
        <v>1462</v>
      </c>
    </row>
    <row r="364" spans="3:6">
      <c r="C364">
        <v>362</v>
      </c>
      <c r="D364" t="s">
        <v>1287</v>
      </c>
      <c r="E364">
        <v>184444.92</v>
      </c>
      <c r="F364" t="s">
        <v>1462</v>
      </c>
    </row>
    <row r="365" spans="3:6">
      <c r="C365">
        <v>363</v>
      </c>
      <c r="D365" t="s">
        <v>1289</v>
      </c>
      <c r="E365">
        <v>188055.67999999999</v>
      </c>
      <c r="F365" t="s">
        <v>1462</v>
      </c>
    </row>
    <row r="366" spans="3:6">
      <c r="C366">
        <v>364</v>
      </c>
      <c r="D366" t="s">
        <v>1290</v>
      </c>
      <c r="E366">
        <v>100174.67</v>
      </c>
      <c r="F366" t="s">
        <v>1500</v>
      </c>
    </row>
    <row r="367" spans="3:6">
      <c r="C367">
        <v>365</v>
      </c>
      <c r="D367" t="s">
        <v>1291</v>
      </c>
      <c r="E367">
        <v>185747.71</v>
      </c>
      <c r="F367" t="s">
        <v>1462</v>
      </c>
    </row>
    <row r="368" spans="3:6">
      <c r="C368">
        <v>366</v>
      </c>
      <c r="D368" t="s">
        <v>1292</v>
      </c>
      <c r="E368">
        <v>186493.02</v>
      </c>
      <c r="F368" t="s">
        <v>1462</v>
      </c>
    </row>
    <row r="369" spans="3:6">
      <c r="C369">
        <v>367</v>
      </c>
      <c r="D369" t="s">
        <v>1293</v>
      </c>
      <c r="E369">
        <v>545002.46</v>
      </c>
      <c r="F369" t="s">
        <v>1499</v>
      </c>
    </row>
    <row r="370" spans="3:6">
      <c r="C370">
        <v>368</v>
      </c>
      <c r="D370" t="s">
        <v>1294</v>
      </c>
      <c r="E370">
        <v>361591.33999999997</v>
      </c>
      <c r="F370" t="s">
        <v>1499</v>
      </c>
    </row>
    <row r="371" spans="3:6">
      <c r="C371">
        <v>369</v>
      </c>
      <c r="D371" t="s">
        <v>1295</v>
      </c>
      <c r="E371">
        <v>362315.02</v>
      </c>
      <c r="F371" t="s">
        <v>1499</v>
      </c>
    </row>
    <row r="372" spans="3:6">
      <c r="C372">
        <v>370</v>
      </c>
      <c r="D372" t="s">
        <v>1296</v>
      </c>
      <c r="E372">
        <v>188938.02</v>
      </c>
      <c r="F372" t="s">
        <v>1548</v>
      </c>
    </row>
    <row r="373" spans="3:6">
      <c r="C373">
        <v>371</v>
      </c>
      <c r="D373" t="s">
        <v>1297</v>
      </c>
      <c r="E373">
        <v>412879.51</v>
      </c>
      <c r="F373" t="s">
        <v>1462</v>
      </c>
    </row>
    <row r="374" spans="3:6">
      <c r="C374">
        <v>372</v>
      </c>
      <c r="D374" t="s">
        <v>1298</v>
      </c>
      <c r="E374">
        <v>129226.98</v>
      </c>
      <c r="F374" t="s">
        <v>1571</v>
      </c>
    </row>
    <row r="375" spans="3:6">
      <c r="C375">
        <v>373</v>
      </c>
      <c r="D375" t="s">
        <v>1299</v>
      </c>
      <c r="E375">
        <v>155551.29</v>
      </c>
      <c r="F375" t="s">
        <v>1462</v>
      </c>
    </row>
    <row r="376" spans="3:6">
      <c r="C376">
        <v>374</v>
      </c>
      <c r="D376" t="s">
        <v>1300</v>
      </c>
      <c r="E376">
        <v>155405.45000000001</v>
      </c>
      <c r="F376" t="s">
        <v>1462</v>
      </c>
    </row>
    <row r="377" spans="3:6">
      <c r="C377">
        <v>375</v>
      </c>
      <c r="D377" t="s">
        <v>1301</v>
      </c>
      <c r="E377">
        <v>395945.36</v>
      </c>
      <c r="F377" t="s">
        <v>1499</v>
      </c>
    </row>
    <row r="378" spans="3:6">
      <c r="C378">
        <v>376</v>
      </c>
      <c r="D378" t="s">
        <v>1302</v>
      </c>
      <c r="E378">
        <v>284844.63</v>
      </c>
      <c r="F378" t="s">
        <v>1459</v>
      </c>
    </row>
    <row r="379" spans="3:6">
      <c r="C379">
        <v>377</v>
      </c>
      <c r="D379" t="s">
        <v>1303</v>
      </c>
      <c r="E379">
        <v>93002.16</v>
      </c>
      <c r="F379" t="s">
        <v>1500</v>
      </c>
    </row>
    <row r="380" spans="3:6">
      <c r="C380">
        <v>378</v>
      </c>
      <c r="D380" t="s">
        <v>1304</v>
      </c>
      <c r="E380">
        <v>111316.1</v>
      </c>
      <c r="F380" t="s">
        <v>1572</v>
      </c>
    </row>
    <row r="381" spans="3:6">
      <c r="C381">
        <v>379</v>
      </c>
      <c r="D381" t="s">
        <v>1305</v>
      </c>
      <c r="E381">
        <v>280924.64</v>
      </c>
      <c r="F381" t="s">
        <v>1459</v>
      </c>
    </row>
    <row r="382" spans="3:6">
      <c r="C382">
        <v>380</v>
      </c>
      <c r="D382" t="s">
        <v>1306</v>
      </c>
      <c r="E382">
        <v>114410.72</v>
      </c>
      <c r="F382" t="s">
        <v>1572</v>
      </c>
    </row>
    <row r="383" spans="3:6">
      <c r="C383">
        <v>381</v>
      </c>
      <c r="D383" t="s">
        <v>1307</v>
      </c>
      <c r="E383">
        <v>315855.82</v>
      </c>
      <c r="F383" t="s">
        <v>1573</v>
      </c>
    </row>
    <row r="384" spans="3:6">
      <c r="C384">
        <v>382</v>
      </c>
      <c r="D384" t="s">
        <v>1308</v>
      </c>
      <c r="E384">
        <v>279110.82</v>
      </c>
      <c r="F384" t="s">
        <v>1574</v>
      </c>
    </row>
    <row r="385" spans="3:6">
      <c r="C385">
        <v>383</v>
      </c>
      <c r="D385" t="s">
        <v>1309</v>
      </c>
      <c r="E385">
        <v>155113.74</v>
      </c>
      <c r="F385" t="s">
        <v>1462</v>
      </c>
    </row>
    <row r="386" spans="3:6">
      <c r="C386">
        <v>384</v>
      </c>
      <c r="D386" t="s">
        <v>1310</v>
      </c>
      <c r="E386">
        <v>268163.78999999998</v>
      </c>
      <c r="F386" t="s">
        <v>1575</v>
      </c>
    </row>
    <row r="387" spans="3:6">
      <c r="C387">
        <v>385</v>
      </c>
      <c r="D387" t="s">
        <v>1311</v>
      </c>
      <c r="E387">
        <v>120891.89</v>
      </c>
      <c r="F387" t="s">
        <v>1576</v>
      </c>
    </row>
    <row r="388" spans="3:6">
      <c r="C388">
        <v>386</v>
      </c>
      <c r="D388" t="s">
        <v>1312</v>
      </c>
      <c r="E388">
        <v>93961.39</v>
      </c>
      <c r="F388" t="s">
        <v>1500</v>
      </c>
    </row>
    <row r="389" spans="3:6">
      <c r="C389">
        <v>387</v>
      </c>
      <c r="D389" t="s">
        <v>1313</v>
      </c>
      <c r="E389">
        <v>316132.21999999997</v>
      </c>
      <c r="F389" t="s">
        <v>1459</v>
      </c>
    </row>
    <row r="390" spans="3:6">
      <c r="C390">
        <v>388</v>
      </c>
      <c r="D390" t="s">
        <v>1314</v>
      </c>
      <c r="E390">
        <v>106768.22</v>
      </c>
      <c r="F390" t="s">
        <v>1500</v>
      </c>
    </row>
    <row r="391" spans="3:6">
      <c r="C391">
        <v>389</v>
      </c>
      <c r="D391" t="s">
        <v>1315</v>
      </c>
      <c r="E391">
        <v>84431.23</v>
      </c>
      <c r="F391" t="s">
        <v>1500</v>
      </c>
    </row>
    <row r="392" spans="3:6">
      <c r="C392">
        <v>390</v>
      </c>
      <c r="D392" t="s">
        <v>1316</v>
      </c>
      <c r="E392">
        <v>84431.23</v>
      </c>
      <c r="F392" t="s">
        <v>1500</v>
      </c>
    </row>
    <row r="393" spans="3:6">
      <c r="C393">
        <v>391</v>
      </c>
      <c r="D393" t="s">
        <v>1317</v>
      </c>
      <c r="E393">
        <v>84431.23</v>
      </c>
      <c r="F393" t="s">
        <v>1500</v>
      </c>
    </row>
    <row r="394" spans="3:6">
      <c r="C394">
        <v>392</v>
      </c>
      <c r="D394" t="s">
        <v>1330</v>
      </c>
      <c r="E394">
        <v>911322.32000000007</v>
      </c>
      <c r="F394" t="s">
        <v>1639</v>
      </c>
    </row>
    <row r="395" spans="3:6">
      <c r="C395">
        <v>393</v>
      </c>
      <c r="D395" t="s">
        <v>1331</v>
      </c>
      <c r="E395">
        <v>1592062.48</v>
      </c>
      <c r="F395" t="s">
        <v>1637</v>
      </c>
    </row>
    <row r="396" spans="3:6">
      <c r="C396">
        <v>394</v>
      </c>
      <c r="D396" t="s">
        <v>1333</v>
      </c>
      <c r="E396">
        <v>2008533.35</v>
      </c>
      <c r="F396" t="s">
        <v>1637</v>
      </c>
    </row>
    <row r="397" spans="3:6">
      <c r="C397">
        <v>395</v>
      </c>
      <c r="D397" t="s">
        <v>1334</v>
      </c>
      <c r="E397">
        <v>1392333.4800000002</v>
      </c>
      <c r="F397" t="s">
        <v>1641</v>
      </c>
    </row>
    <row r="398" spans="3:6">
      <c r="C398">
        <v>396</v>
      </c>
      <c r="D398" t="s">
        <v>1335</v>
      </c>
      <c r="E398">
        <v>1219192.02</v>
      </c>
      <c r="F398" t="s">
        <v>1638</v>
      </c>
    </row>
    <row r="399" spans="3:6">
      <c r="C399">
        <v>397</v>
      </c>
      <c r="D399" t="s">
        <v>1336</v>
      </c>
      <c r="E399">
        <v>343408.04000000004</v>
      </c>
      <c r="F399" t="s">
        <v>1642</v>
      </c>
    </row>
    <row r="400" spans="3:6">
      <c r="C400">
        <v>398</v>
      </c>
      <c r="D400" t="s">
        <v>1347</v>
      </c>
      <c r="E400">
        <v>723041.74</v>
      </c>
      <c r="F400" t="s">
        <v>1647</v>
      </c>
    </row>
    <row r="401" spans="3:6">
      <c r="C401">
        <v>399</v>
      </c>
      <c r="D401" t="s">
        <v>1348</v>
      </c>
      <c r="E401">
        <v>408783.35</v>
      </c>
      <c r="F401" t="s">
        <v>1645</v>
      </c>
    </row>
    <row r="402" spans="3:6">
      <c r="C402">
        <v>400</v>
      </c>
      <c r="D402" t="s">
        <v>1349</v>
      </c>
      <c r="E402">
        <v>427277.42</v>
      </c>
      <c r="F402" t="s">
        <v>1645</v>
      </c>
    </row>
    <row r="403" spans="3:6">
      <c r="C403">
        <v>401</v>
      </c>
      <c r="D403" t="s">
        <v>1350</v>
      </c>
      <c r="E403">
        <v>426530.18</v>
      </c>
      <c r="F403" t="s">
        <v>1645</v>
      </c>
    </row>
    <row r="404" spans="3:6">
      <c r="C404">
        <v>402</v>
      </c>
      <c r="D404" t="s">
        <v>1351</v>
      </c>
      <c r="E404">
        <v>416816.13</v>
      </c>
      <c r="F404" t="s">
        <v>1645</v>
      </c>
    </row>
    <row r="405" spans="3:6">
      <c r="C405">
        <v>403</v>
      </c>
      <c r="D405" t="s">
        <v>1353</v>
      </c>
      <c r="E405">
        <v>676769.09</v>
      </c>
      <c r="F405" t="s">
        <v>1649</v>
      </c>
    </row>
    <row r="406" spans="3:6">
      <c r="C406">
        <v>404</v>
      </c>
      <c r="D406" t="s">
        <v>1354</v>
      </c>
      <c r="E406">
        <v>645044.78</v>
      </c>
      <c r="F406" t="s">
        <v>1649</v>
      </c>
    </row>
    <row r="407" spans="3:6">
      <c r="C407">
        <v>405</v>
      </c>
      <c r="D407" t="s">
        <v>1355</v>
      </c>
      <c r="E407">
        <v>422046.78</v>
      </c>
      <c r="F407" t="s">
        <v>1645</v>
      </c>
    </row>
    <row r="408" spans="3:6">
      <c r="C408">
        <v>406</v>
      </c>
      <c r="D408" t="s">
        <v>1356</v>
      </c>
      <c r="E408">
        <v>418497.41</v>
      </c>
      <c r="F408" t="s">
        <v>1645</v>
      </c>
    </row>
    <row r="409" spans="3:6">
      <c r="C409">
        <v>407</v>
      </c>
      <c r="D409" t="s">
        <v>1357</v>
      </c>
      <c r="E409">
        <v>418673.65</v>
      </c>
      <c r="F409" t="s">
        <v>1645</v>
      </c>
    </row>
    <row r="410" spans="3:6">
      <c r="C410">
        <v>408</v>
      </c>
      <c r="D410" t="s">
        <v>1358</v>
      </c>
      <c r="E410">
        <v>126168.27</v>
      </c>
      <c r="F410" t="s">
        <v>1500</v>
      </c>
    </row>
    <row r="411" spans="3:6">
      <c r="C411">
        <v>409</v>
      </c>
      <c r="D411" t="s">
        <v>1359</v>
      </c>
      <c r="E411">
        <v>512027.47000000003</v>
      </c>
      <c r="F411" t="s">
        <v>1648</v>
      </c>
    </row>
    <row r="412" spans="3:6">
      <c r="C412">
        <v>410</v>
      </c>
      <c r="D412" t="s">
        <v>1360</v>
      </c>
      <c r="E412">
        <v>555751.91</v>
      </c>
      <c r="F412" t="s">
        <v>1648</v>
      </c>
    </row>
    <row r="413" spans="3:6">
      <c r="C413">
        <v>411</v>
      </c>
      <c r="D413" t="s">
        <v>1361</v>
      </c>
      <c r="E413">
        <v>523779.47</v>
      </c>
      <c r="F413" t="s">
        <v>1648</v>
      </c>
    </row>
    <row r="414" spans="3:6">
      <c r="C414">
        <v>412</v>
      </c>
      <c r="D414" t="s">
        <v>1362</v>
      </c>
      <c r="E414">
        <v>684777.15</v>
      </c>
      <c r="F414" t="s">
        <v>1649</v>
      </c>
    </row>
    <row r="415" spans="3:6">
      <c r="C415">
        <v>413</v>
      </c>
      <c r="D415" t="s">
        <v>1363</v>
      </c>
      <c r="E415">
        <v>370483.64</v>
      </c>
      <c r="F415" t="s">
        <v>1650</v>
      </c>
    </row>
    <row r="416" spans="3:6">
      <c r="C416">
        <v>414</v>
      </c>
      <c r="D416" t="s">
        <v>1364</v>
      </c>
      <c r="E416">
        <v>367348.59</v>
      </c>
      <c r="F416" t="s">
        <v>1650</v>
      </c>
    </row>
    <row r="417" spans="3:6">
      <c r="C417">
        <v>415</v>
      </c>
      <c r="D417" t="s">
        <v>1365</v>
      </c>
      <c r="E417">
        <v>274153.02</v>
      </c>
      <c r="F417" t="s">
        <v>1645</v>
      </c>
    </row>
    <row r="418" spans="3:6">
      <c r="C418">
        <v>416</v>
      </c>
      <c r="D418" t="s">
        <v>1366</v>
      </c>
      <c r="E418">
        <v>266286.45999999996</v>
      </c>
      <c r="F418" t="s">
        <v>1651</v>
      </c>
    </row>
    <row r="419" spans="3:6">
      <c r="C419">
        <v>417</v>
      </c>
      <c r="D419" t="s">
        <v>1367</v>
      </c>
      <c r="E419">
        <v>372315.31</v>
      </c>
      <c r="F419" t="s">
        <v>1462</v>
      </c>
    </row>
    <row r="420" spans="3:6">
      <c r="C420">
        <v>418</v>
      </c>
      <c r="D420" t="s">
        <v>1368</v>
      </c>
      <c r="E420">
        <v>522156.29</v>
      </c>
      <c r="F420" t="s">
        <v>1462</v>
      </c>
    </row>
    <row r="421" spans="3:6">
      <c r="C421">
        <v>419</v>
      </c>
      <c r="D421" t="s">
        <v>1369</v>
      </c>
      <c r="E421">
        <v>1912900.28</v>
      </c>
      <c r="F421" t="s">
        <v>1652</v>
      </c>
    </row>
    <row r="422" spans="3:6">
      <c r="C422">
        <v>420</v>
      </c>
      <c r="D422" t="s">
        <v>1370</v>
      </c>
      <c r="E422">
        <v>1109753.3799999999</v>
      </c>
      <c r="F422" t="s">
        <v>1554</v>
      </c>
    </row>
    <row r="423" spans="3:6">
      <c r="C423">
        <v>421</v>
      </c>
      <c r="D423" t="s">
        <v>1372</v>
      </c>
      <c r="E423">
        <v>1137015.53</v>
      </c>
      <c r="F423" t="s">
        <v>1554</v>
      </c>
    </row>
    <row r="424" spans="3:6">
      <c r="C424">
        <v>422</v>
      </c>
      <c r="D424" t="s">
        <v>1373</v>
      </c>
      <c r="E424">
        <v>1829370.4</v>
      </c>
      <c r="F424" t="s">
        <v>1652</v>
      </c>
    </row>
    <row r="425" spans="3:6">
      <c r="C425">
        <v>423</v>
      </c>
      <c r="D425" t="s">
        <v>1377</v>
      </c>
      <c r="E425">
        <v>1090535.08</v>
      </c>
      <c r="F425" t="s">
        <v>1554</v>
      </c>
    </row>
    <row r="426" spans="3:6">
      <c r="C426">
        <v>424</v>
      </c>
      <c r="D426" t="s">
        <v>1378</v>
      </c>
      <c r="E426">
        <v>1399593.14</v>
      </c>
      <c r="F426" t="s">
        <v>1554</v>
      </c>
    </row>
    <row r="427" spans="3:6">
      <c r="C427">
        <v>425</v>
      </c>
      <c r="D427" t="s">
        <v>1379</v>
      </c>
      <c r="E427">
        <v>1802492.5600000003</v>
      </c>
      <c r="F427" t="s">
        <v>1514</v>
      </c>
    </row>
    <row r="428" spans="3:6">
      <c r="C428">
        <v>426</v>
      </c>
      <c r="D428" t="s">
        <v>1380</v>
      </c>
      <c r="E428">
        <v>2065820.0999999999</v>
      </c>
      <c r="F428" t="s">
        <v>1683</v>
      </c>
    </row>
    <row r="429" spans="3:6">
      <c r="C429">
        <v>427</v>
      </c>
      <c r="D429" t="s">
        <v>1381</v>
      </c>
      <c r="E429">
        <v>2395162.08</v>
      </c>
      <c r="F429" t="s">
        <v>1684</v>
      </c>
    </row>
    <row r="430" spans="3:6">
      <c r="C430">
        <v>428</v>
      </c>
      <c r="D430" t="s">
        <v>1382</v>
      </c>
      <c r="E430">
        <v>879986.21</v>
      </c>
      <c r="F430" t="s">
        <v>1682</v>
      </c>
    </row>
    <row r="431" spans="3:6">
      <c r="C431">
        <v>429</v>
      </c>
      <c r="D431" t="s">
        <v>1383</v>
      </c>
      <c r="E431">
        <v>879087.27</v>
      </c>
      <c r="F431" t="s">
        <v>1682</v>
      </c>
    </row>
    <row r="432" spans="3:6">
      <c r="C432">
        <v>430</v>
      </c>
      <c r="D432" t="s">
        <v>1384</v>
      </c>
      <c r="E432">
        <v>1118765.99</v>
      </c>
      <c r="F432" t="s">
        <v>1682</v>
      </c>
    </row>
    <row r="433" spans="3:6">
      <c r="C433">
        <v>431</v>
      </c>
      <c r="D433" t="s">
        <v>219</v>
      </c>
      <c r="E433">
        <v>113443.39</v>
      </c>
      <c r="F433" t="s">
        <v>1556</v>
      </c>
    </row>
    <row r="434" spans="3:6">
      <c r="C434">
        <v>432</v>
      </c>
      <c r="D434" t="s">
        <v>220</v>
      </c>
      <c r="E434">
        <v>113443.39</v>
      </c>
      <c r="F434" t="s">
        <v>1556</v>
      </c>
    </row>
    <row r="435" spans="3:6">
      <c r="C435">
        <v>433</v>
      </c>
      <c r="D435" t="s">
        <v>221</v>
      </c>
      <c r="E435">
        <v>105661.78</v>
      </c>
      <c r="F435" t="s">
        <v>1556</v>
      </c>
    </row>
    <row r="436" spans="3:6">
      <c r="C436">
        <v>434</v>
      </c>
      <c r="D436" t="s">
        <v>222</v>
      </c>
      <c r="E436">
        <v>109466.62</v>
      </c>
      <c r="F436" t="s">
        <v>1556</v>
      </c>
    </row>
    <row r="437" spans="3:6">
      <c r="C437">
        <v>435</v>
      </c>
      <c r="D437" t="s">
        <v>223</v>
      </c>
      <c r="E437">
        <v>95376.76</v>
      </c>
      <c r="F437" t="s">
        <v>1556</v>
      </c>
    </row>
    <row r="438" spans="3:6">
      <c r="C438">
        <v>436</v>
      </c>
      <c r="D438" t="s">
        <v>224</v>
      </c>
      <c r="E438">
        <v>95376.76</v>
      </c>
      <c r="F438" t="s">
        <v>1556</v>
      </c>
    </row>
    <row r="439" spans="3:6">
      <c r="C439">
        <v>437</v>
      </c>
      <c r="D439" t="s">
        <v>225</v>
      </c>
      <c r="E439">
        <v>105223.33</v>
      </c>
      <c r="F439" t="s">
        <v>1556</v>
      </c>
    </row>
    <row r="440" spans="3:6">
      <c r="C440">
        <v>438</v>
      </c>
      <c r="D440" t="s">
        <v>226</v>
      </c>
      <c r="E440">
        <v>105223.33</v>
      </c>
      <c r="F440" t="s">
        <v>1556</v>
      </c>
    </row>
    <row r="441" spans="3:6">
      <c r="C441">
        <v>439</v>
      </c>
      <c r="D441" t="s">
        <v>227</v>
      </c>
      <c r="E441">
        <v>83865.070000000007</v>
      </c>
      <c r="F441" t="s">
        <v>1556</v>
      </c>
    </row>
    <row r="442" spans="3:6">
      <c r="C442">
        <v>440</v>
      </c>
      <c r="D442" t="s">
        <v>228</v>
      </c>
      <c r="E442">
        <v>84274.15</v>
      </c>
      <c r="F442" t="s">
        <v>1556</v>
      </c>
    </row>
    <row r="443" spans="3:6">
      <c r="C443">
        <v>441</v>
      </c>
      <c r="D443" t="s">
        <v>229</v>
      </c>
      <c r="E443">
        <v>100723.69</v>
      </c>
      <c r="F443" t="s">
        <v>1556</v>
      </c>
    </row>
    <row r="444" spans="3:6">
      <c r="C444">
        <v>442</v>
      </c>
      <c r="D444" t="s">
        <v>230</v>
      </c>
      <c r="E444">
        <v>100723.69</v>
      </c>
      <c r="F444" t="s">
        <v>1556</v>
      </c>
    </row>
    <row r="445" spans="3:6">
      <c r="C445">
        <v>443</v>
      </c>
      <c r="D445" t="s">
        <v>231</v>
      </c>
      <c r="E445">
        <v>97892.95</v>
      </c>
      <c r="F445" t="s">
        <v>1556</v>
      </c>
    </row>
    <row r="446" spans="3:6">
      <c r="C446">
        <v>444</v>
      </c>
      <c r="D446" t="s">
        <v>232</v>
      </c>
      <c r="E446">
        <v>187383.83</v>
      </c>
      <c r="F446" t="s">
        <v>1556</v>
      </c>
    </row>
    <row r="447" spans="3:6">
      <c r="C447">
        <v>445</v>
      </c>
      <c r="D447" t="s">
        <v>233</v>
      </c>
      <c r="E447">
        <v>187383.83</v>
      </c>
      <c r="F447" t="s">
        <v>1556</v>
      </c>
    </row>
    <row r="448" spans="3:6">
      <c r="C448">
        <v>446</v>
      </c>
      <c r="D448" t="s">
        <v>234</v>
      </c>
      <c r="E448">
        <v>184419.34</v>
      </c>
      <c r="F448" t="s">
        <v>1556</v>
      </c>
    </row>
    <row r="449" spans="3:6">
      <c r="C449">
        <v>447</v>
      </c>
      <c r="D449" t="s">
        <v>235</v>
      </c>
      <c r="E449">
        <v>344694.19</v>
      </c>
      <c r="F449" t="s">
        <v>1462</v>
      </c>
    </row>
    <row r="450" spans="3:6">
      <c r="C450">
        <v>448</v>
      </c>
      <c r="D450" t="s">
        <v>236</v>
      </c>
      <c r="E450">
        <v>207188.16</v>
      </c>
      <c r="F450" t="s">
        <v>1462</v>
      </c>
    </row>
    <row r="451" spans="3:6">
      <c r="C451">
        <v>449</v>
      </c>
      <c r="D451" t="s">
        <v>244</v>
      </c>
      <c r="E451">
        <v>825877.37</v>
      </c>
      <c r="F451" t="s">
        <v>1462</v>
      </c>
    </row>
    <row r="452" spans="3:6">
      <c r="C452">
        <v>450</v>
      </c>
      <c r="D452" t="s">
        <v>247</v>
      </c>
      <c r="E452">
        <v>210394.23999999999</v>
      </c>
      <c r="F452" t="s">
        <v>1462</v>
      </c>
    </row>
    <row r="453" spans="3:6">
      <c r="C453">
        <v>451</v>
      </c>
      <c r="D453" t="s">
        <v>248</v>
      </c>
      <c r="E453">
        <v>227238.61</v>
      </c>
      <c r="F453" t="s">
        <v>1462</v>
      </c>
    </row>
    <row r="454" spans="3:6">
      <c r="C454">
        <v>452</v>
      </c>
      <c r="D454" t="s">
        <v>1516</v>
      </c>
      <c r="E454">
        <v>341682.54000000004</v>
      </c>
      <c r="F454" t="s">
        <v>1518</v>
      </c>
    </row>
    <row r="455" spans="3:6">
      <c r="C455">
        <v>453</v>
      </c>
      <c r="D455" t="s">
        <v>273</v>
      </c>
      <c r="E455">
        <v>164521.1</v>
      </c>
      <c r="F455" t="s">
        <v>1462</v>
      </c>
    </row>
    <row r="456" spans="3:6">
      <c r="C456">
        <v>454</v>
      </c>
      <c r="D456" t="s">
        <v>274</v>
      </c>
      <c r="E456">
        <v>197774.99</v>
      </c>
      <c r="F456" t="s">
        <v>1462</v>
      </c>
    </row>
    <row r="457" spans="3:6">
      <c r="C457">
        <v>455</v>
      </c>
      <c r="D457" t="s">
        <v>275</v>
      </c>
      <c r="E457">
        <v>163440.12</v>
      </c>
      <c r="F457" t="s">
        <v>1462</v>
      </c>
    </row>
    <row r="458" spans="3:6">
      <c r="C458">
        <v>456</v>
      </c>
      <c r="D458" t="s">
        <v>276</v>
      </c>
      <c r="E458">
        <v>198212.54</v>
      </c>
      <c r="F458" t="s">
        <v>1462</v>
      </c>
    </row>
    <row r="459" spans="3:6">
      <c r="C459">
        <v>457</v>
      </c>
      <c r="D459" t="s">
        <v>278</v>
      </c>
      <c r="E459">
        <v>344408.15</v>
      </c>
      <c r="F459" t="s">
        <v>1459</v>
      </c>
    </row>
    <row r="460" spans="3:6">
      <c r="C460">
        <v>458</v>
      </c>
      <c r="D460" t="s">
        <v>279</v>
      </c>
      <c r="E460">
        <v>349020.72</v>
      </c>
      <c r="F460" t="s">
        <v>1459</v>
      </c>
    </row>
    <row r="461" spans="3:6">
      <c r="C461">
        <v>459</v>
      </c>
      <c r="D461" t="s">
        <v>280</v>
      </c>
      <c r="E461">
        <v>1108727.93</v>
      </c>
      <c r="F461" t="s">
        <v>1459</v>
      </c>
    </row>
    <row r="462" spans="3:6">
      <c r="C462">
        <v>460</v>
      </c>
      <c r="D462" t="s">
        <v>294</v>
      </c>
      <c r="E462">
        <v>246211.97</v>
      </c>
      <c r="F462" t="s">
        <v>1462</v>
      </c>
    </row>
    <row r="463" spans="3:6">
      <c r="C463">
        <v>461</v>
      </c>
      <c r="D463" t="s">
        <v>295</v>
      </c>
      <c r="E463">
        <v>256503.46</v>
      </c>
      <c r="F463" t="s">
        <v>1462</v>
      </c>
    </row>
    <row r="464" spans="3:6">
      <c r="C464">
        <v>462</v>
      </c>
      <c r="D464" t="s">
        <v>296</v>
      </c>
      <c r="E464">
        <v>585343.4</v>
      </c>
      <c r="F464" t="s">
        <v>1459</v>
      </c>
    </row>
    <row r="465" spans="3:6">
      <c r="C465">
        <v>463</v>
      </c>
      <c r="D465" t="s">
        <v>297</v>
      </c>
      <c r="E465">
        <v>191806.4</v>
      </c>
      <c r="F465" t="s">
        <v>1466</v>
      </c>
    </row>
    <row r="466" spans="3:6">
      <c r="C466">
        <v>464</v>
      </c>
      <c r="D466" t="s">
        <v>306</v>
      </c>
      <c r="E466">
        <v>549845.54</v>
      </c>
      <c r="F466" t="s">
        <v>1520</v>
      </c>
    </row>
    <row r="467" spans="3:6">
      <c r="C467">
        <v>465</v>
      </c>
      <c r="D467" t="s">
        <v>307</v>
      </c>
      <c r="E467">
        <v>797046.73</v>
      </c>
      <c r="F467" t="s">
        <v>1521</v>
      </c>
    </row>
    <row r="468" spans="3:6">
      <c r="C468">
        <v>466</v>
      </c>
      <c r="D468" t="s">
        <v>308</v>
      </c>
      <c r="E468">
        <v>802144.98</v>
      </c>
      <c r="F468" t="s">
        <v>1522</v>
      </c>
    </row>
    <row r="469" spans="3:6">
      <c r="C469">
        <v>467</v>
      </c>
      <c r="D469" t="s">
        <v>309</v>
      </c>
      <c r="E469">
        <v>615517.14999999991</v>
      </c>
      <c r="F469" t="s">
        <v>1523</v>
      </c>
    </row>
    <row r="470" spans="3:6">
      <c r="C470">
        <v>468</v>
      </c>
      <c r="D470" t="s">
        <v>310</v>
      </c>
      <c r="E470">
        <v>1309739.49</v>
      </c>
      <c r="F470" t="s">
        <v>1499</v>
      </c>
    </row>
    <row r="471" spans="3:6">
      <c r="C471">
        <v>469</v>
      </c>
      <c r="D471" t="s">
        <v>312</v>
      </c>
      <c r="E471">
        <v>901595.55</v>
      </c>
      <c r="F471" t="s">
        <v>1499</v>
      </c>
    </row>
    <row r="472" spans="3:6">
      <c r="C472">
        <v>470</v>
      </c>
      <c r="D472" t="s">
        <v>313</v>
      </c>
      <c r="E472">
        <v>392112.42</v>
      </c>
      <c r="F472" t="s">
        <v>1462</v>
      </c>
    </row>
    <row r="473" spans="3:6">
      <c r="C473">
        <v>471</v>
      </c>
      <c r="D473" t="s">
        <v>314</v>
      </c>
      <c r="E473">
        <v>991038.01</v>
      </c>
      <c r="F473" t="s">
        <v>1524</v>
      </c>
    </row>
    <row r="474" spans="3:6">
      <c r="C474">
        <v>472</v>
      </c>
      <c r="D474" t="s">
        <v>315</v>
      </c>
      <c r="E474">
        <v>1453722.2</v>
      </c>
      <c r="F474" t="s">
        <v>1525</v>
      </c>
    </row>
    <row r="475" spans="3:6">
      <c r="C475">
        <v>473</v>
      </c>
      <c r="D475" t="s">
        <v>317</v>
      </c>
      <c r="E475">
        <v>1448778.84</v>
      </c>
      <c r="F475" t="s">
        <v>1499</v>
      </c>
    </row>
    <row r="476" spans="3:6">
      <c r="C476">
        <v>474</v>
      </c>
      <c r="D476" t="s">
        <v>319</v>
      </c>
      <c r="E476">
        <v>556928.35</v>
      </c>
      <c r="F476" t="s">
        <v>1459</v>
      </c>
    </row>
    <row r="477" spans="3:6">
      <c r="C477">
        <v>475</v>
      </c>
      <c r="D477" t="s">
        <v>321</v>
      </c>
      <c r="E477">
        <v>104577.25</v>
      </c>
      <c r="F477" t="s">
        <v>1463</v>
      </c>
    </row>
    <row r="478" spans="3:6">
      <c r="C478">
        <v>476</v>
      </c>
      <c r="D478" t="s">
        <v>332</v>
      </c>
      <c r="E478">
        <v>229582.58</v>
      </c>
      <c r="F478" t="s">
        <v>1467</v>
      </c>
    </row>
    <row r="479" spans="3:6">
      <c r="C479">
        <v>477</v>
      </c>
      <c r="D479" t="s">
        <v>329</v>
      </c>
      <c r="E479">
        <v>535452.06000000006</v>
      </c>
      <c r="F479" t="s">
        <v>1528</v>
      </c>
    </row>
    <row r="480" spans="3:6">
      <c r="C480">
        <v>478</v>
      </c>
      <c r="D480" t="s">
        <v>330</v>
      </c>
      <c r="E480">
        <v>647721.93000000005</v>
      </c>
      <c r="F480" t="s">
        <v>1499</v>
      </c>
    </row>
    <row r="481" spans="3:6">
      <c r="C481">
        <v>479</v>
      </c>
      <c r="D481" t="s">
        <v>344</v>
      </c>
      <c r="E481">
        <v>438910.18</v>
      </c>
      <c r="F481" t="s">
        <v>1459</v>
      </c>
    </row>
    <row r="482" spans="3:6">
      <c r="C482">
        <v>480</v>
      </c>
      <c r="D482" t="s">
        <v>337</v>
      </c>
      <c r="E482">
        <v>622448.24</v>
      </c>
      <c r="F482" t="s">
        <v>1530</v>
      </c>
    </row>
    <row r="483" spans="3:6">
      <c r="C483">
        <v>481</v>
      </c>
      <c r="D483" t="s">
        <v>340</v>
      </c>
      <c r="E483">
        <v>556852.07000000007</v>
      </c>
      <c r="F483" t="s">
        <v>1499</v>
      </c>
    </row>
    <row r="484" spans="3:6">
      <c r="C484">
        <v>482</v>
      </c>
      <c r="D484" t="s">
        <v>346</v>
      </c>
      <c r="E484">
        <v>119475.6</v>
      </c>
      <c r="F484" t="s">
        <v>1529</v>
      </c>
    </row>
    <row r="485" spans="3:6">
      <c r="C485">
        <v>483</v>
      </c>
      <c r="D485" t="s">
        <v>348</v>
      </c>
      <c r="E485">
        <v>918330.33</v>
      </c>
      <c r="F485" t="s">
        <v>1467</v>
      </c>
    </row>
    <row r="486" spans="3:6">
      <c r="C486">
        <v>484</v>
      </c>
      <c r="D486" t="s">
        <v>846</v>
      </c>
      <c r="E486">
        <v>262327.48</v>
      </c>
      <c r="F486" t="s">
        <v>1462</v>
      </c>
    </row>
    <row r="487" spans="3:6">
      <c r="C487">
        <v>485</v>
      </c>
      <c r="D487" t="s">
        <v>331</v>
      </c>
      <c r="E487">
        <v>523028.74</v>
      </c>
      <c r="F487" t="s">
        <v>1499</v>
      </c>
    </row>
    <row r="488" spans="3:6">
      <c r="C488">
        <v>486</v>
      </c>
      <c r="D488" t="s">
        <v>325</v>
      </c>
      <c r="E488">
        <v>251476.18</v>
      </c>
      <c r="F488" t="s">
        <v>1462</v>
      </c>
    </row>
    <row r="489" spans="3:6">
      <c r="C489">
        <v>487</v>
      </c>
      <c r="D489" t="s">
        <v>326</v>
      </c>
      <c r="E489">
        <v>282775.84000000003</v>
      </c>
      <c r="F489" t="s">
        <v>1462</v>
      </c>
    </row>
    <row r="490" spans="3:6">
      <c r="C490">
        <v>488</v>
      </c>
      <c r="D490" t="s">
        <v>347</v>
      </c>
      <c r="E490">
        <v>1133367.56</v>
      </c>
      <c r="F490" t="s">
        <v>1499</v>
      </c>
    </row>
    <row r="491" spans="3:6">
      <c r="C491">
        <v>489</v>
      </c>
      <c r="D491" t="s">
        <v>328</v>
      </c>
      <c r="E491">
        <v>528004.67999999993</v>
      </c>
      <c r="F491" t="s">
        <v>1499</v>
      </c>
    </row>
    <row r="492" spans="3:6">
      <c r="C492">
        <v>490</v>
      </c>
      <c r="D492" t="s">
        <v>335</v>
      </c>
      <c r="E492">
        <v>482934.29</v>
      </c>
      <c r="F492" t="s">
        <v>1499</v>
      </c>
    </row>
    <row r="493" spans="3:6">
      <c r="C493">
        <v>491</v>
      </c>
      <c r="D493" t="s">
        <v>342</v>
      </c>
      <c r="E493">
        <v>355519.57</v>
      </c>
      <c r="F493" t="s">
        <v>1459</v>
      </c>
    </row>
    <row r="494" spans="3:6">
      <c r="C494">
        <v>492</v>
      </c>
      <c r="D494" t="s">
        <v>343</v>
      </c>
      <c r="E494">
        <v>569739.42000000004</v>
      </c>
      <c r="F494" t="s">
        <v>1459</v>
      </c>
    </row>
    <row r="495" spans="3:6">
      <c r="C495">
        <v>493</v>
      </c>
      <c r="D495" t="s">
        <v>338</v>
      </c>
      <c r="E495">
        <v>705149.63</v>
      </c>
      <c r="F495" t="s">
        <v>1499</v>
      </c>
    </row>
    <row r="496" spans="3:6">
      <c r="C496">
        <v>494</v>
      </c>
      <c r="D496" t="s">
        <v>333</v>
      </c>
      <c r="E496">
        <v>568149.85</v>
      </c>
      <c r="F496" t="s">
        <v>1499</v>
      </c>
    </row>
    <row r="497" spans="3:6">
      <c r="C497">
        <v>495</v>
      </c>
      <c r="D497" t="s">
        <v>341</v>
      </c>
      <c r="E497">
        <v>178067.82</v>
      </c>
      <c r="F497" t="s">
        <v>1459</v>
      </c>
    </row>
    <row r="498" spans="3:6">
      <c r="C498">
        <v>496</v>
      </c>
      <c r="D498" t="s">
        <v>345</v>
      </c>
      <c r="E498">
        <v>449439.54000000004</v>
      </c>
      <c r="F498" t="s">
        <v>1499</v>
      </c>
    </row>
    <row r="499" spans="3:6">
      <c r="C499">
        <v>497</v>
      </c>
      <c r="D499" t="s">
        <v>411</v>
      </c>
      <c r="E499">
        <v>230916.51</v>
      </c>
      <c r="F499" t="s">
        <v>1462</v>
      </c>
    </row>
    <row r="500" spans="3:6">
      <c r="C500">
        <v>498</v>
      </c>
      <c r="D500" t="s">
        <v>1424</v>
      </c>
      <c r="E500">
        <v>397182.09</v>
      </c>
      <c r="F500" t="s">
        <v>1459</v>
      </c>
    </row>
    <row r="501" spans="3:6">
      <c r="C501">
        <v>499</v>
      </c>
      <c r="D501" t="s">
        <v>1425</v>
      </c>
      <c r="E501">
        <v>1088744.8</v>
      </c>
      <c r="F501" t="s">
        <v>1547</v>
      </c>
    </row>
    <row r="502" spans="3:6">
      <c r="C502">
        <v>500</v>
      </c>
      <c r="D502" t="s">
        <v>1427</v>
      </c>
      <c r="E502">
        <v>505341.98</v>
      </c>
      <c r="F502" t="s">
        <v>1559</v>
      </c>
    </row>
    <row r="503" spans="3:6">
      <c r="E503" s="1387">
        <f>SUM(E3:E502)</f>
        <v>293304557.56</v>
      </c>
    </row>
  </sheetData>
  <phoneticPr fontId="2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2:E23"/>
  <sheetViews>
    <sheetView workbookViewId="0">
      <selection activeCell="C32" sqref="C32"/>
    </sheetView>
  </sheetViews>
  <sheetFormatPr defaultRowHeight="15"/>
  <cols>
    <col min="3" max="3" width="41.140625" customWidth="1"/>
    <col min="4" max="4" width="20.5703125" customWidth="1"/>
    <col min="5" max="5" width="68.42578125" customWidth="1"/>
  </cols>
  <sheetData>
    <row r="2" spans="2:5">
      <c r="B2">
        <v>1</v>
      </c>
      <c r="C2" t="s">
        <v>1610</v>
      </c>
      <c r="D2">
        <v>620013.81000000006</v>
      </c>
      <c r="E2" t="s">
        <v>1694</v>
      </c>
    </row>
    <row r="3" spans="2:5">
      <c r="B3">
        <v>2</v>
      </c>
      <c r="C3" t="s">
        <v>1611</v>
      </c>
      <c r="D3">
        <v>727659.06</v>
      </c>
      <c r="E3" t="s">
        <v>1694</v>
      </c>
    </row>
    <row r="4" spans="2:5">
      <c r="B4">
        <v>3</v>
      </c>
      <c r="C4" t="s">
        <v>1112</v>
      </c>
      <c r="D4">
        <v>1727915.1</v>
      </c>
      <c r="E4" t="s">
        <v>1718</v>
      </c>
    </row>
    <row r="5" spans="2:5">
      <c r="B5">
        <v>4</v>
      </c>
      <c r="C5" t="s">
        <v>1141</v>
      </c>
      <c r="D5">
        <v>611966.81000000006</v>
      </c>
      <c r="E5" t="s">
        <v>1723</v>
      </c>
    </row>
    <row r="6" spans="2:5">
      <c r="B6">
        <v>5</v>
      </c>
      <c r="C6" t="s">
        <v>1143</v>
      </c>
      <c r="D6">
        <v>459994.61</v>
      </c>
      <c r="E6" t="s">
        <v>1724</v>
      </c>
    </row>
    <row r="7" spans="2:5">
      <c r="B7">
        <v>6</v>
      </c>
      <c r="C7" t="s">
        <v>1144</v>
      </c>
      <c r="D7">
        <v>919314.15</v>
      </c>
      <c r="E7" t="s">
        <v>1725</v>
      </c>
    </row>
    <row r="8" spans="2:5">
      <c r="B8">
        <v>7</v>
      </c>
      <c r="C8" t="s">
        <v>9</v>
      </c>
      <c r="D8">
        <v>380479.66</v>
      </c>
      <c r="E8" t="s">
        <v>1724</v>
      </c>
    </row>
    <row r="9" spans="2:5">
      <c r="B9">
        <v>8</v>
      </c>
      <c r="C9" t="s">
        <v>12</v>
      </c>
      <c r="D9">
        <v>357884.66000000003</v>
      </c>
      <c r="E9" t="s">
        <v>1730</v>
      </c>
    </row>
    <row r="10" spans="2:5">
      <c r="B10">
        <v>9</v>
      </c>
      <c r="C10" t="s">
        <v>13</v>
      </c>
      <c r="D10">
        <v>685400.42999999993</v>
      </c>
      <c r="E10" t="s">
        <v>1730</v>
      </c>
    </row>
    <row r="11" spans="2:5">
      <c r="B11">
        <v>10</v>
      </c>
      <c r="C11" t="s">
        <v>14</v>
      </c>
      <c r="D11">
        <v>377802.17000000004</v>
      </c>
      <c r="E11" t="s">
        <v>1730</v>
      </c>
    </row>
    <row r="12" spans="2:5">
      <c r="B12">
        <v>11</v>
      </c>
      <c r="C12" t="s">
        <v>15</v>
      </c>
      <c r="D12">
        <v>410315.51999999996</v>
      </c>
      <c r="E12" t="s">
        <v>1730</v>
      </c>
    </row>
    <row r="13" spans="2:5">
      <c r="B13">
        <v>12</v>
      </c>
      <c r="C13" t="s">
        <v>17</v>
      </c>
      <c r="D13">
        <v>1648231.33</v>
      </c>
      <c r="E13" t="s">
        <v>1731</v>
      </c>
    </row>
    <row r="14" spans="2:5">
      <c r="B14">
        <v>13</v>
      </c>
      <c r="C14" t="s">
        <v>22</v>
      </c>
      <c r="D14">
        <v>461512.93</v>
      </c>
      <c r="E14" t="s">
        <v>1732</v>
      </c>
    </row>
    <row r="15" spans="2:5">
      <c r="B15">
        <v>14</v>
      </c>
      <c r="C15" t="s">
        <v>1238</v>
      </c>
      <c r="D15">
        <v>324841.42</v>
      </c>
      <c r="E15" t="s">
        <v>731</v>
      </c>
    </row>
    <row r="16" spans="2:5">
      <c r="B16">
        <v>15</v>
      </c>
      <c r="C16" t="s">
        <v>1239</v>
      </c>
      <c r="D16">
        <v>321680.51</v>
      </c>
      <c r="E16" t="s">
        <v>731</v>
      </c>
    </row>
    <row r="17" spans="2:5">
      <c r="B17">
        <v>16</v>
      </c>
      <c r="C17" t="s">
        <v>1263</v>
      </c>
      <c r="D17">
        <v>377366.09</v>
      </c>
      <c r="E17" t="s">
        <v>732</v>
      </c>
    </row>
    <row r="18" spans="2:5">
      <c r="B18">
        <v>17</v>
      </c>
      <c r="C18" t="s">
        <v>1517</v>
      </c>
      <c r="D18">
        <v>344999.51</v>
      </c>
      <c r="E18" t="s">
        <v>733</v>
      </c>
    </row>
    <row r="19" spans="2:5">
      <c r="B19">
        <v>18</v>
      </c>
      <c r="C19" t="s">
        <v>277</v>
      </c>
      <c r="D19">
        <v>430277.93</v>
      </c>
      <c r="E19" t="s">
        <v>734</v>
      </c>
    </row>
    <row r="20" spans="2:5">
      <c r="B20">
        <v>19</v>
      </c>
      <c r="C20" t="s">
        <v>311</v>
      </c>
      <c r="D20">
        <v>951580.31</v>
      </c>
      <c r="E20" t="s">
        <v>735</v>
      </c>
    </row>
    <row r="21" spans="2:5">
      <c r="B21">
        <v>20</v>
      </c>
      <c r="C21" t="s">
        <v>316</v>
      </c>
      <c r="D21">
        <v>412687.12</v>
      </c>
      <c r="E21" t="s">
        <v>736</v>
      </c>
    </row>
    <row r="22" spans="2:5">
      <c r="B22">
        <v>21</v>
      </c>
      <c r="C22" t="s">
        <v>318</v>
      </c>
      <c r="D22">
        <v>332607.87</v>
      </c>
      <c r="E22" t="s">
        <v>737</v>
      </c>
    </row>
    <row r="23" spans="2:5">
      <c r="B23">
        <v>22</v>
      </c>
      <c r="C23" t="s">
        <v>339</v>
      </c>
      <c r="D23">
        <v>204551.44</v>
      </c>
      <c r="E23" t="s">
        <v>738</v>
      </c>
    </row>
  </sheetData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IV1360"/>
  <sheetViews>
    <sheetView view="pageBreakPreview" zoomScale="60" zoomScaleNormal="90" workbookViewId="0">
      <pane xSplit="12" ySplit="17" topLeftCell="M18" activePane="bottomRight" state="frozen"/>
      <selection pane="topRight" activeCell="L1" sqref="L1"/>
      <selection pane="bottomLeft" activeCell="A18" sqref="A18"/>
      <selection pane="bottomRight" activeCell="L2" sqref="K1:L65536"/>
    </sheetView>
  </sheetViews>
  <sheetFormatPr defaultRowHeight="12.75"/>
  <cols>
    <col min="1" max="1" width="6.42578125" style="57" customWidth="1"/>
    <col min="2" max="2" width="45.7109375" style="57" customWidth="1"/>
    <col min="3" max="3" width="19.28515625" style="58" hidden="1" customWidth="1"/>
    <col min="4" max="5" width="17.28515625" style="58" hidden="1" customWidth="1"/>
    <col min="6" max="6" width="16.42578125" style="58" customWidth="1"/>
    <col min="7" max="7" width="15.140625" style="58" customWidth="1"/>
    <col min="8" max="10" width="14.28515625" style="58" customWidth="1"/>
    <col min="11" max="11" width="10" style="58" customWidth="1"/>
    <col min="12" max="12" width="16.7109375" style="58" customWidth="1"/>
    <col min="13" max="13" width="14.85546875" style="58" customWidth="1"/>
    <col min="14" max="14" width="15.85546875" style="58" customWidth="1"/>
    <col min="15" max="15" width="14.28515625" style="58" customWidth="1"/>
    <col min="16" max="16" width="15.5703125" style="58" customWidth="1"/>
    <col min="17" max="17" width="11.28515625" style="58" customWidth="1"/>
    <col min="18" max="18" width="16.85546875" style="58" customWidth="1"/>
    <col min="19" max="19" width="10" style="58" customWidth="1"/>
    <col min="20" max="20" width="17.42578125" style="58" customWidth="1"/>
    <col min="21" max="21" width="12.140625" style="58" customWidth="1"/>
    <col min="22" max="22" width="15.28515625" style="58" customWidth="1"/>
    <col min="23" max="23" width="15.7109375" style="58" customWidth="1"/>
    <col min="24" max="24" width="15.7109375" style="41" customWidth="1"/>
    <col min="25" max="25" width="15.7109375" style="1368" customWidth="1"/>
    <col min="26" max="26" width="31.7109375" style="41" customWidth="1"/>
    <col min="27" max="27" width="27.42578125" style="1" customWidth="1"/>
    <col min="28" max="28" width="31.42578125" style="3" customWidth="1"/>
    <col min="29" max="29" width="15.42578125" style="3" customWidth="1"/>
    <col min="30" max="30" width="18.7109375" style="3" customWidth="1"/>
    <col min="31" max="31" width="31" style="32" customWidth="1"/>
    <col min="32" max="32" width="9.140625" style="3"/>
    <col min="33" max="33" width="20.85546875" style="3" customWidth="1"/>
    <col min="34" max="40" width="9.140625" style="3"/>
    <col min="41" max="16384" width="9.140625" style="2"/>
  </cols>
  <sheetData>
    <row r="1" spans="1:40" s="7" customFormat="1" hidden="1">
      <c r="A1" s="1438" t="s">
        <v>894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V1" s="1438"/>
      <c r="W1" s="1438"/>
      <c r="X1" s="1438"/>
      <c r="Y1" s="1438"/>
      <c r="Z1" s="1438"/>
      <c r="AA1" s="1322"/>
      <c r="AB1" s="57"/>
      <c r="AC1" s="57"/>
      <c r="AD1" s="57"/>
      <c r="AE1" s="1472"/>
      <c r="AF1" s="57"/>
      <c r="AG1" s="57"/>
      <c r="AH1" s="57"/>
      <c r="AI1" s="57"/>
      <c r="AJ1" s="57"/>
      <c r="AK1" s="57"/>
      <c r="AL1" s="57"/>
      <c r="AM1" s="57"/>
      <c r="AN1" s="57"/>
    </row>
    <row r="2" spans="1:40" s="7" customFormat="1" hidden="1">
      <c r="A2" s="57"/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41"/>
      <c r="Y2" s="1368"/>
      <c r="Z2" s="41"/>
      <c r="AA2" s="1322"/>
      <c r="AB2" s="57"/>
      <c r="AC2" s="57"/>
      <c r="AD2" s="57"/>
      <c r="AE2" s="1472"/>
      <c r="AF2" s="57"/>
      <c r="AG2" s="57"/>
      <c r="AH2" s="57"/>
      <c r="AI2" s="57"/>
      <c r="AJ2" s="57"/>
      <c r="AK2" s="57"/>
      <c r="AL2" s="57"/>
      <c r="AM2" s="57"/>
      <c r="AN2" s="57"/>
    </row>
    <row r="3" spans="1:40" s="7" customFormat="1" ht="12.75" hidden="1" customHeight="1">
      <c r="A3" s="1455" t="s">
        <v>500</v>
      </c>
      <c r="B3" s="1455" t="s">
        <v>501</v>
      </c>
      <c r="C3" s="1455" t="s">
        <v>502</v>
      </c>
      <c r="D3" s="1458" t="s">
        <v>646</v>
      </c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  <c r="P3" s="1459"/>
      <c r="Q3" s="1459"/>
      <c r="R3" s="1459"/>
      <c r="S3" s="1459"/>
      <c r="T3" s="1459"/>
      <c r="U3" s="1459"/>
      <c r="V3" s="1459"/>
      <c r="W3" s="1459"/>
      <c r="X3" s="1459"/>
      <c r="Y3" s="1459"/>
      <c r="Z3" s="1460"/>
      <c r="AA3" s="1322"/>
      <c r="AB3" s="57"/>
      <c r="AC3" s="57"/>
      <c r="AD3" s="57"/>
      <c r="AE3" s="1472"/>
      <c r="AF3" s="57"/>
      <c r="AG3" s="57"/>
      <c r="AH3" s="57"/>
      <c r="AI3" s="57"/>
      <c r="AJ3" s="57"/>
      <c r="AK3" s="57"/>
      <c r="AL3" s="57"/>
      <c r="AM3" s="57"/>
      <c r="AN3" s="57"/>
    </row>
    <row r="4" spans="1:40" s="7" customFormat="1" ht="22.5" hidden="1" customHeight="1">
      <c r="A4" s="1456"/>
      <c r="B4" s="1456"/>
      <c r="C4" s="1456"/>
      <c r="D4" s="1469" t="s">
        <v>647</v>
      </c>
      <c r="E4" s="1470"/>
      <c r="F4" s="1470"/>
      <c r="G4" s="1470"/>
      <c r="H4" s="1470"/>
      <c r="I4" s="1470"/>
      <c r="J4" s="1471"/>
      <c r="K4" s="1461" t="s">
        <v>640</v>
      </c>
      <c r="L4" s="1462"/>
      <c r="M4" s="1461" t="s">
        <v>641</v>
      </c>
      <c r="N4" s="1462"/>
      <c r="O4" s="1461" t="s">
        <v>642</v>
      </c>
      <c r="P4" s="1462"/>
      <c r="Q4" s="1461" t="s">
        <v>643</v>
      </c>
      <c r="R4" s="1462"/>
      <c r="S4" s="1461" t="s">
        <v>644</v>
      </c>
      <c r="T4" s="1462"/>
      <c r="U4" s="1461" t="s">
        <v>645</v>
      </c>
      <c r="V4" s="1462"/>
      <c r="W4" s="1455" t="s">
        <v>503</v>
      </c>
      <c r="X4" s="1506" t="s">
        <v>504</v>
      </c>
      <c r="Y4" s="1503" t="s">
        <v>1454</v>
      </c>
      <c r="Z4" s="1439" t="s">
        <v>869</v>
      </c>
      <c r="AA4" s="1476" t="s">
        <v>1456</v>
      </c>
      <c r="AB4" s="1503" t="s">
        <v>1455</v>
      </c>
      <c r="AC4" s="57"/>
      <c r="AD4" s="57"/>
      <c r="AE4" s="1472"/>
      <c r="AF4" s="57"/>
      <c r="AG4" s="57"/>
      <c r="AH4" s="57"/>
      <c r="AI4" s="57"/>
      <c r="AJ4" s="57"/>
      <c r="AK4" s="57"/>
      <c r="AL4" s="57"/>
      <c r="AM4" s="57"/>
      <c r="AN4" s="57"/>
    </row>
    <row r="5" spans="1:40" s="7" customFormat="1" ht="51.75" hidden="1" customHeight="1">
      <c r="A5" s="1456"/>
      <c r="B5" s="1456"/>
      <c r="C5" s="1456"/>
      <c r="D5" s="1455" t="s">
        <v>505</v>
      </c>
      <c r="E5" s="1384"/>
      <c r="F5" s="1469" t="s">
        <v>506</v>
      </c>
      <c r="G5" s="1470"/>
      <c r="H5" s="1470"/>
      <c r="I5" s="1470"/>
      <c r="J5" s="1471"/>
      <c r="K5" s="1463"/>
      <c r="L5" s="1464"/>
      <c r="M5" s="1463"/>
      <c r="N5" s="1464"/>
      <c r="O5" s="1463"/>
      <c r="P5" s="1464"/>
      <c r="Q5" s="1463"/>
      <c r="R5" s="1464"/>
      <c r="S5" s="1463"/>
      <c r="T5" s="1464"/>
      <c r="U5" s="1463"/>
      <c r="V5" s="1464"/>
      <c r="W5" s="1456"/>
      <c r="X5" s="1507"/>
      <c r="Y5" s="1504"/>
      <c r="Z5" s="1467"/>
      <c r="AA5" s="1477"/>
      <c r="AB5" s="1504"/>
      <c r="AC5" s="57"/>
      <c r="AD5" s="57"/>
      <c r="AE5" s="1472"/>
      <c r="AF5" s="57"/>
      <c r="AG5" s="57"/>
      <c r="AH5" s="57"/>
      <c r="AI5" s="57"/>
      <c r="AJ5" s="57"/>
      <c r="AK5" s="57"/>
      <c r="AL5" s="57"/>
      <c r="AM5" s="57"/>
      <c r="AN5" s="57"/>
    </row>
    <row r="6" spans="1:40" s="7" customFormat="1" ht="53.25" customHeight="1">
      <c r="A6" s="1456"/>
      <c r="B6" s="1456"/>
      <c r="C6" s="1457"/>
      <c r="D6" s="1457"/>
      <c r="E6" s="1350" t="s">
        <v>1541</v>
      </c>
      <c r="F6" s="59" t="s">
        <v>507</v>
      </c>
      <c r="G6" s="59" t="s">
        <v>508</v>
      </c>
      <c r="H6" s="59" t="s">
        <v>509</v>
      </c>
      <c r="I6" s="59" t="s">
        <v>510</v>
      </c>
      <c r="J6" s="59" t="s">
        <v>511</v>
      </c>
      <c r="K6" s="1465"/>
      <c r="L6" s="1466"/>
      <c r="M6" s="1465"/>
      <c r="N6" s="1466"/>
      <c r="O6" s="1465"/>
      <c r="P6" s="1466"/>
      <c r="Q6" s="1465"/>
      <c r="R6" s="1466"/>
      <c r="S6" s="1465"/>
      <c r="T6" s="1466"/>
      <c r="U6" s="1465"/>
      <c r="V6" s="1466"/>
      <c r="W6" s="1457"/>
      <c r="X6" s="1508"/>
      <c r="Y6" s="1505"/>
      <c r="Z6" s="1468"/>
      <c r="AA6" s="1478"/>
      <c r="AB6" s="1505"/>
      <c r="AC6" s="57"/>
      <c r="AD6" s="57"/>
      <c r="AE6" s="1472"/>
      <c r="AF6" s="57"/>
      <c r="AG6" s="57"/>
      <c r="AH6" s="57"/>
      <c r="AI6" s="57"/>
      <c r="AJ6" s="57"/>
      <c r="AK6" s="57"/>
      <c r="AL6" s="57"/>
      <c r="AM6" s="57"/>
      <c r="AN6" s="57"/>
    </row>
    <row r="7" spans="1:40" s="11" customFormat="1" ht="19.5" customHeight="1">
      <c r="A7" s="1457"/>
      <c r="B7" s="1457"/>
      <c r="C7" s="59" t="s">
        <v>512</v>
      </c>
      <c r="D7" s="59" t="s">
        <v>512</v>
      </c>
      <c r="E7" s="59"/>
      <c r="F7" s="59" t="s">
        <v>512</v>
      </c>
      <c r="G7" s="59" t="s">
        <v>512</v>
      </c>
      <c r="H7" s="59" t="s">
        <v>512</v>
      </c>
      <c r="I7" s="59" t="s">
        <v>512</v>
      </c>
      <c r="J7" s="59" t="s">
        <v>512</v>
      </c>
      <c r="K7" s="59" t="s">
        <v>513</v>
      </c>
      <c r="L7" s="59" t="s">
        <v>512</v>
      </c>
      <c r="M7" s="59" t="s">
        <v>514</v>
      </c>
      <c r="N7" s="59" t="s">
        <v>512</v>
      </c>
      <c r="O7" s="59" t="s">
        <v>514</v>
      </c>
      <c r="P7" s="59" t="s">
        <v>512</v>
      </c>
      <c r="Q7" s="59" t="s">
        <v>514</v>
      </c>
      <c r="R7" s="59" t="s">
        <v>512</v>
      </c>
      <c r="S7" s="59" t="s">
        <v>515</v>
      </c>
      <c r="T7" s="59" t="s">
        <v>512</v>
      </c>
      <c r="U7" s="59" t="s">
        <v>514</v>
      </c>
      <c r="V7" s="59" t="s">
        <v>512</v>
      </c>
      <c r="W7" s="59" t="s">
        <v>512</v>
      </c>
      <c r="X7" s="38" t="s">
        <v>512</v>
      </c>
      <c r="Y7" s="1151"/>
      <c r="Z7" s="1147" t="s">
        <v>512</v>
      </c>
      <c r="AA7" s="1323"/>
      <c r="AB7" s="659"/>
      <c r="AC7" s="84"/>
      <c r="AD7" s="84"/>
      <c r="AE7" s="1472"/>
      <c r="AF7" s="84"/>
      <c r="AG7" s="84"/>
      <c r="AH7" s="84"/>
      <c r="AI7" s="84"/>
      <c r="AJ7" s="84"/>
      <c r="AK7" s="84"/>
      <c r="AL7" s="84"/>
      <c r="AM7" s="84"/>
      <c r="AN7" s="84"/>
    </row>
    <row r="8" spans="1:40" s="11" customFormat="1" ht="22.5" customHeight="1">
      <c r="A8" s="56">
        <v>1</v>
      </c>
      <c r="B8" s="56">
        <v>2</v>
      </c>
      <c r="C8" s="56">
        <v>3</v>
      </c>
      <c r="D8" s="56">
        <v>4</v>
      </c>
      <c r="E8" s="56"/>
      <c r="F8" s="56">
        <v>5</v>
      </c>
      <c r="G8" s="56">
        <v>6</v>
      </c>
      <c r="H8" s="56">
        <v>7</v>
      </c>
      <c r="I8" s="56">
        <v>8</v>
      </c>
      <c r="J8" s="56">
        <v>9</v>
      </c>
      <c r="K8" s="56">
        <v>10</v>
      </c>
      <c r="L8" s="56">
        <v>11</v>
      </c>
      <c r="M8" s="56">
        <v>12</v>
      </c>
      <c r="N8" s="56">
        <v>13</v>
      </c>
      <c r="O8" s="56">
        <v>14</v>
      </c>
      <c r="P8" s="56">
        <v>15</v>
      </c>
      <c r="Q8" s="56">
        <v>16</v>
      </c>
      <c r="R8" s="56">
        <v>17</v>
      </c>
      <c r="S8" s="56">
        <v>18</v>
      </c>
      <c r="T8" s="56">
        <v>19</v>
      </c>
      <c r="U8" s="56">
        <v>20</v>
      </c>
      <c r="V8" s="56">
        <v>21</v>
      </c>
      <c r="W8" s="56">
        <v>22</v>
      </c>
      <c r="X8" s="261">
        <v>23</v>
      </c>
      <c r="Y8" s="1152"/>
      <c r="Z8" s="1148">
        <v>24</v>
      </c>
      <c r="AA8" s="1323"/>
      <c r="AB8" s="659"/>
      <c r="AC8" s="84"/>
      <c r="AD8" s="84"/>
      <c r="AE8" s="1472"/>
      <c r="AF8" s="84"/>
      <c r="AG8" s="84"/>
      <c r="AH8" s="84"/>
      <c r="AI8" s="84"/>
      <c r="AJ8" s="84"/>
      <c r="AK8" s="84"/>
      <c r="AL8" s="84"/>
      <c r="AM8" s="84"/>
      <c r="AN8" s="84"/>
    </row>
    <row r="9" spans="1:40" s="7" customFormat="1" ht="12.75" hidden="1" customHeight="1">
      <c r="A9" s="1473" t="s">
        <v>598</v>
      </c>
      <c r="B9" s="1473"/>
      <c r="C9" s="1473"/>
      <c r="D9" s="1473"/>
      <c r="E9" s="1473"/>
      <c r="F9" s="1473"/>
      <c r="G9" s="1473"/>
      <c r="H9" s="1473"/>
      <c r="I9" s="1473"/>
      <c r="J9" s="1473"/>
      <c r="K9" s="1473"/>
      <c r="L9" s="1473"/>
      <c r="M9" s="1473"/>
      <c r="N9" s="1473"/>
      <c r="O9" s="1473"/>
      <c r="P9" s="1473"/>
      <c r="Q9" s="1473"/>
      <c r="R9" s="1473"/>
      <c r="S9" s="1473"/>
      <c r="T9" s="1473"/>
      <c r="U9" s="1473"/>
      <c r="V9" s="1473"/>
      <c r="W9" s="1473"/>
      <c r="X9" s="1473"/>
      <c r="Y9" s="1474"/>
      <c r="Z9" s="1474"/>
      <c r="AA9" s="1324"/>
      <c r="AB9" s="97"/>
      <c r="AC9" s="57"/>
      <c r="AD9" s="57"/>
      <c r="AE9" s="1472"/>
      <c r="AF9" s="57"/>
      <c r="AG9" s="57"/>
      <c r="AH9" s="57"/>
      <c r="AI9" s="57"/>
      <c r="AJ9" s="57"/>
      <c r="AK9" s="57"/>
      <c r="AL9" s="57"/>
      <c r="AM9" s="57"/>
      <c r="AN9" s="57"/>
    </row>
    <row r="10" spans="1:40" s="22" customFormat="1" ht="17.25" hidden="1" customHeight="1">
      <c r="A10" s="1479" t="s">
        <v>599</v>
      </c>
      <c r="B10" s="1479"/>
      <c r="C10" s="1479"/>
      <c r="D10" s="1452"/>
      <c r="E10" s="1452"/>
      <c r="F10" s="1452"/>
      <c r="G10" s="1452"/>
      <c r="H10" s="1452"/>
      <c r="I10" s="1452"/>
      <c r="J10" s="1452"/>
      <c r="K10" s="1452"/>
      <c r="L10" s="1452"/>
      <c r="M10" s="1452"/>
      <c r="N10" s="1452"/>
      <c r="O10" s="1452"/>
      <c r="P10" s="1452"/>
      <c r="Q10" s="1452"/>
      <c r="R10" s="1452"/>
      <c r="S10" s="1452"/>
      <c r="T10" s="1452"/>
      <c r="U10" s="1452"/>
      <c r="V10" s="1452"/>
      <c r="W10" s="1452"/>
      <c r="X10" s="1452"/>
      <c r="Y10" s="1480"/>
      <c r="Z10" s="1480"/>
      <c r="AA10" s="1324"/>
      <c r="AB10" s="97"/>
      <c r="AC10" s="497"/>
      <c r="AD10" s="57"/>
      <c r="AE10" s="1472"/>
      <c r="AF10" s="57"/>
      <c r="AG10" s="57"/>
      <c r="AH10" s="57"/>
      <c r="AI10" s="57"/>
      <c r="AJ10" s="57"/>
      <c r="AK10" s="57"/>
      <c r="AL10" s="57"/>
      <c r="AM10" s="57"/>
      <c r="AN10" s="57"/>
    </row>
    <row r="11" spans="1:40" s="22" customFormat="1" ht="12.75" hidden="1" customHeight="1">
      <c r="A11" s="687">
        <v>1</v>
      </c>
      <c r="B11" s="95" t="s">
        <v>1577</v>
      </c>
      <c r="C11" s="284">
        <f t="shared" ref="C11:C42" si="0">D11+L11+N11+P11+R11+T11+V11+W11+X11+Z11</f>
        <v>350000</v>
      </c>
      <c r="D11" s="285">
        <f>F11+G11+H11+I11+J11</f>
        <v>350000</v>
      </c>
      <c r="E11" s="285"/>
      <c r="F11" s="118">
        <v>350000</v>
      </c>
      <c r="G11" s="56"/>
      <c r="H11" s="56"/>
      <c r="I11" s="56"/>
      <c r="J11" s="57"/>
      <c r="K11" s="56"/>
      <c r="L11" s="96"/>
      <c r="M11" s="96"/>
      <c r="N11" s="96"/>
      <c r="O11" s="96"/>
      <c r="P11" s="96"/>
      <c r="Q11" s="96"/>
      <c r="R11" s="96"/>
      <c r="S11" s="96"/>
      <c r="T11" s="658"/>
      <c r="U11" s="658"/>
      <c r="V11" s="658"/>
      <c r="W11" s="658"/>
      <c r="X11" s="285"/>
      <c r="Y11" s="781">
        <v>115853.54</v>
      </c>
      <c r="Z11" s="663"/>
      <c r="AA11" s="1236" t="s">
        <v>896</v>
      </c>
      <c r="AB11" s="97" t="s">
        <v>1500</v>
      </c>
      <c r="AC11" s="49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</row>
    <row r="12" spans="1:40" s="22" customFormat="1" hidden="1">
      <c r="A12" s="688">
        <f>A11+1</f>
        <v>2</v>
      </c>
      <c r="B12" s="95" t="s">
        <v>1578</v>
      </c>
      <c r="C12" s="284">
        <f t="shared" si="0"/>
        <v>350000</v>
      </c>
      <c r="D12" s="285">
        <f>F12+G12+H12+I12+J12</f>
        <v>350000</v>
      </c>
      <c r="E12" s="285"/>
      <c r="F12" s="118">
        <v>350000</v>
      </c>
      <c r="G12" s="56"/>
      <c r="H12" s="56"/>
      <c r="I12" s="56"/>
      <c r="J12" s="57"/>
      <c r="K12" s="56"/>
      <c r="L12" s="96"/>
      <c r="M12" s="96"/>
      <c r="N12" s="96"/>
      <c r="O12" s="96"/>
      <c r="P12" s="96"/>
      <c r="Q12" s="96"/>
      <c r="R12" s="96"/>
      <c r="S12" s="96"/>
      <c r="T12" s="658"/>
      <c r="U12" s="658"/>
      <c r="V12" s="658"/>
      <c r="W12" s="658"/>
      <c r="X12" s="285"/>
      <c r="Y12" s="1366">
        <v>116431.91</v>
      </c>
      <c r="Z12" s="663"/>
      <c r="AA12" s="1236"/>
      <c r="AB12" s="97" t="s">
        <v>1500</v>
      </c>
      <c r="AC12" s="49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</row>
    <row r="13" spans="1:40" s="22" customFormat="1" ht="12.75" hidden="1" customHeight="1">
      <c r="A13" s="688">
        <f>A12+1</f>
        <v>3</v>
      </c>
      <c r="B13" s="97" t="s">
        <v>1579</v>
      </c>
      <c r="C13" s="284">
        <f t="shared" si="0"/>
        <v>1050000</v>
      </c>
      <c r="D13" s="285">
        <f>F13+G13+H13+I13+J13</f>
        <v>1050000</v>
      </c>
      <c r="E13" s="285"/>
      <c r="F13" s="55"/>
      <c r="G13" s="118">
        <v>750000</v>
      </c>
      <c r="H13" s="118">
        <v>150000</v>
      </c>
      <c r="I13" s="118">
        <v>150000</v>
      </c>
      <c r="J13" s="57"/>
      <c r="K13" s="56"/>
      <c r="L13" s="98"/>
      <c r="M13" s="99"/>
      <c r="N13" s="99"/>
      <c r="O13" s="99"/>
      <c r="P13" s="99"/>
      <c r="Q13" s="99"/>
      <c r="R13" s="99"/>
      <c r="S13" s="99"/>
      <c r="T13" s="658"/>
      <c r="U13" s="658"/>
      <c r="V13" s="658"/>
      <c r="W13" s="658"/>
      <c r="X13" s="285"/>
      <c r="Y13" s="1366">
        <v>282763.34000000003</v>
      </c>
      <c r="Z13" s="663"/>
      <c r="AA13" s="1236"/>
      <c r="AB13" s="97" t="s">
        <v>1576</v>
      </c>
      <c r="AC13" s="49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</row>
    <row r="14" spans="1:40" s="22" customFormat="1" ht="12.75" hidden="1" customHeight="1">
      <c r="A14" s="688">
        <f t="shared" ref="A14:A42" si="1">A13+1</f>
        <v>4</v>
      </c>
      <c r="B14" s="97" t="s">
        <v>1580</v>
      </c>
      <c r="C14" s="284">
        <f t="shared" si="0"/>
        <v>750000</v>
      </c>
      <c r="D14" s="285">
        <f>F14+G14+H14+I14+J14</f>
        <v>750000</v>
      </c>
      <c r="E14" s="285"/>
      <c r="F14" s="118">
        <v>750000</v>
      </c>
      <c r="G14" s="56"/>
      <c r="H14" s="56"/>
      <c r="I14" s="56"/>
      <c r="J14" s="57"/>
      <c r="K14" s="56"/>
      <c r="L14" s="98"/>
      <c r="M14" s="99"/>
      <c r="N14" s="99"/>
      <c r="O14" s="99"/>
      <c r="P14" s="99"/>
      <c r="Q14" s="99"/>
      <c r="R14" s="99"/>
      <c r="S14" s="57"/>
      <c r="T14" s="658"/>
      <c r="U14" s="658"/>
      <c r="V14" s="658"/>
      <c r="W14" s="658"/>
      <c r="X14" s="285"/>
      <c r="Y14" s="1366">
        <v>232613.28</v>
      </c>
      <c r="Z14" s="663"/>
      <c r="AA14" s="1236"/>
      <c r="AB14" s="97" t="s">
        <v>1500</v>
      </c>
      <c r="AC14" s="49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</row>
    <row r="15" spans="1:40" s="22" customFormat="1" ht="12.75" customHeight="1">
      <c r="A15" s="686">
        <f t="shared" si="1"/>
        <v>5</v>
      </c>
      <c r="B15" s="97" t="s">
        <v>1581</v>
      </c>
      <c r="C15" s="284">
        <f t="shared" si="0"/>
        <v>5610000</v>
      </c>
      <c r="D15" s="285">
        <f>F15+G15+H15+I15+J15</f>
        <v>1200000</v>
      </c>
      <c r="E15" s="285"/>
      <c r="F15" s="118">
        <v>450000</v>
      </c>
      <c r="G15" s="118">
        <v>600000</v>
      </c>
      <c r="H15" s="56"/>
      <c r="I15" s="118">
        <v>150000</v>
      </c>
      <c r="J15" s="57"/>
      <c r="K15" s="56"/>
      <c r="L15" s="56"/>
      <c r="M15" s="100">
        <v>1742</v>
      </c>
      <c r="N15" s="101"/>
      <c r="O15" s="101"/>
      <c r="P15" s="101"/>
      <c r="Q15" s="102">
        <v>2474</v>
      </c>
      <c r="R15" s="102">
        <v>4410000</v>
      </c>
      <c r="T15" s="658"/>
      <c r="U15" s="658"/>
      <c r="V15" s="658"/>
      <c r="W15" s="658"/>
      <c r="X15" s="285"/>
      <c r="Y15" s="1298"/>
      <c r="Z15" s="663"/>
      <c r="AA15" s="1324"/>
      <c r="AB15" s="97"/>
      <c r="AC15" s="49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</row>
    <row r="16" spans="1:40" s="22" customFormat="1" ht="12.75" hidden="1" customHeight="1">
      <c r="A16" s="688">
        <f t="shared" si="1"/>
        <v>6</v>
      </c>
      <c r="B16" s="97" t="s">
        <v>1582</v>
      </c>
      <c r="C16" s="284">
        <f t="shared" si="0"/>
        <v>0</v>
      </c>
      <c r="D16" s="285"/>
      <c r="E16" s="285"/>
      <c r="F16" s="56"/>
      <c r="G16" s="56"/>
      <c r="H16" s="56"/>
      <c r="I16" s="56"/>
      <c r="J16" s="57"/>
      <c r="K16" s="56"/>
      <c r="L16" s="56"/>
      <c r="M16" s="101" t="s">
        <v>902</v>
      </c>
      <c r="N16" s="1311"/>
      <c r="O16" s="101"/>
      <c r="P16" s="101"/>
      <c r="Q16" s="1312"/>
      <c r="R16" s="1312"/>
      <c r="S16" s="57"/>
      <c r="T16" s="658"/>
      <c r="U16" s="658"/>
      <c r="V16" s="658"/>
      <c r="W16" s="658"/>
      <c r="X16" s="285"/>
      <c r="Y16" s="1298"/>
      <c r="Z16" s="663"/>
      <c r="AA16" s="1236"/>
      <c r="AB16" s="97"/>
      <c r="AC16" s="49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</row>
    <row r="17" spans="1:40" s="22" customFormat="1" ht="12.75" hidden="1" customHeight="1">
      <c r="A17" s="688">
        <f t="shared" si="1"/>
        <v>7</v>
      </c>
      <c r="B17" s="1365" t="s">
        <v>1583</v>
      </c>
      <c r="C17" s="284">
        <f t="shared" si="0"/>
        <v>1400000</v>
      </c>
      <c r="D17" s="285">
        <f>F17+G17+H17+I17+J17</f>
        <v>1400000</v>
      </c>
      <c r="E17" s="285"/>
      <c r="F17" s="118">
        <v>450000</v>
      </c>
      <c r="G17" s="118">
        <v>650000</v>
      </c>
      <c r="H17" s="118">
        <v>150000</v>
      </c>
      <c r="I17" s="118">
        <v>150000</v>
      </c>
      <c r="J17" s="57"/>
      <c r="K17" s="56"/>
      <c r="L17" s="98"/>
      <c r="M17" s="99"/>
      <c r="N17" s="99"/>
      <c r="O17" s="99"/>
      <c r="P17" s="99"/>
      <c r="Q17" s="99"/>
      <c r="R17" s="99"/>
      <c r="S17" s="57"/>
      <c r="T17" s="60"/>
      <c r="U17" s="60"/>
      <c r="V17" s="60"/>
      <c r="W17" s="658"/>
      <c r="X17" s="285"/>
      <c r="Y17" s="1366">
        <v>599323.06999999995</v>
      </c>
      <c r="Z17" s="663"/>
      <c r="AA17" s="1236"/>
      <c r="AB17" s="97" t="s">
        <v>1653</v>
      </c>
      <c r="AC17" s="49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</row>
    <row r="18" spans="1:40" s="22" customFormat="1" ht="12.75" hidden="1" customHeight="1">
      <c r="A18" s="688">
        <f t="shared" si="1"/>
        <v>8</v>
      </c>
      <c r="B18" s="97" t="s">
        <v>1584</v>
      </c>
      <c r="C18" s="284">
        <f t="shared" si="0"/>
        <v>6446000</v>
      </c>
      <c r="D18" s="285">
        <f>F18+G18+H18+I18+J18</f>
        <v>1520000</v>
      </c>
      <c r="E18" s="285"/>
      <c r="F18" s="118">
        <v>750000</v>
      </c>
      <c r="G18" s="56"/>
      <c r="H18" s="118">
        <v>370000</v>
      </c>
      <c r="I18" s="118">
        <v>400000</v>
      </c>
      <c r="J18" s="57"/>
      <c r="K18" s="56"/>
      <c r="L18" s="55"/>
      <c r="M18" s="101"/>
      <c r="N18" s="101"/>
      <c r="O18" s="104"/>
      <c r="P18" s="101"/>
      <c r="Q18" s="101">
        <v>2760</v>
      </c>
      <c r="R18" s="119">
        <v>4926000</v>
      </c>
      <c r="S18" s="57"/>
      <c r="T18" s="658"/>
      <c r="U18" s="658"/>
      <c r="V18" s="658"/>
      <c r="W18" s="658"/>
      <c r="X18" s="285"/>
      <c r="Y18" s="1366">
        <v>344144.09</v>
      </c>
      <c r="Z18" s="663"/>
      <c r="AA18" s="1236"/>
      <c r="AB18" s="97" t="s">
        <v>1653</v>
      </c>
      <c r="AC18" s="49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</row>
    <row r="19" spans="1:40" s="22" customFormat="1" ht="12.75" hidden="1" customHeight="1">
      <c r="A19" s="688">
        <f t="shared" si="1"/>
        <v>9</v>
      </c>
      <c r="B19" s="97" t="s">
        <v>1585</v>
      </c>
      <c r="C19" s="284">
        <f t="shared" si="0"/>
        <v>2320000</v>
      </c>
      <c r="D19" s="285">
        <f>F19+G19+H19+I19+J19</f>
        <v>0</v>
      </c>
      <c r="E19" s="285"/>
      <c r="F19" s="56"/>
      <c r="G19" s="56"/>
      <c r="H19" s="56"/>
      <c r="I19" s="56"/>
      <c r="J19" s="57"/>
      <c r="K19" s="56"/>
      <c r="L19" s="55"/>
      <c r="M19" s="101"/>
      <c r="N19" s="101"/>
      <c r="O19" s="104"/>
      <c r="P19" s="101"/>
      <c r="Q19" s="101">
        <v>1300</v>
      </c>
      <c r="R19" s="119">
        <v>2320000</v>
      </c>
      <c r="S19" s="57"/>
      <c r="T19" s="658"/>
      <c r="U19" s="658"/>
      <c r="V19" s="658"/>
      <c r="W19" s="658"/>
      <c r="X19" s="285"/>
      <c r="Y19" s="1366">
        <v>434766</v>
      </c>
      <c r="Z19" s="663"/>
      <c r="AA19" s="1236"/>
      <c r="AB19" s="97" t="s">
        <v>1459</v>
      </c>
      <c r="AC19" s="49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</row>
    <row r="20" spans="1:40" s="110" customFormat="1" ht="12.75" hidden="1" customHeight="1">
      <c r="A20" s="688">
        <f t="shared" si="1"/>
        <v>10</v>
      </c>
      <c r="B20" s="1364" t="s">
        <v>1586</v>
      </c>
      <c r="C20" s="107">
        <f t="shared" si="0"/>
        <v>850000</v>
      </c>
      <c r="D20" s="108">
        <f>F20+G20+H20+I20+J20</f>
        <v>850000</v>
      </c>
      <c r="E20" s="108"/>
      <c r="F20" s="109"/>
      <c r="G20" s="109">
        <v>850000</v>
      </c>
      <c r="H20" s="109"/>
      <c r="I20" s="109"/>
      <c r="J20" s="726"/>
      <c r="K20" s="109"/>
      <c r="L20" s="111"/>
      <c r="M20" s="112"/>
      <c r="N20" s="112"/>
      <c r="O20" s="113"/>
      <c r="P20" s="112"/>
      <c r="Q20" s="112"/>
      <c r="R20" s="112"/>
      <c r="S20" s="726"/>
      <c r="T20" s="114"/>
      <c r="U20" s="114"/>
      <c r="V20" s="114"/>
      <c r="W20" s="114"/>
      <c r="X20" s="108"/>
      <c r="Y20" s="1299"/>
      <c r="Z20" s="1149"/>
      <c r="AA20" s="1237"/>
      <c r="AB20" s="97" t="s">
        <v>1653</v>
      </c>
      <c r="AC20" s="1091"/>
      <c r="AD20" s="726"/>
      <c r="AE20" s="726"/>
      <c r="AF20" s="726"/>
      <c r="AG20" s="726"/>
      <c r="AH20" s="726"/>
      <c r="AI20" s="726"/>
      <c r="AJ20" s="726"/>
      <c r="AK20" s="726"/>
      <c r="AL20" s="726"/>
      <c r="AM20" s="726"/>
      <c r="AN20" s="726"/>
    </row>
    <row r="21" spans="1:40" s="7" customFormat="1" ht="17.25" hidden="1" customHeight="1">
      <c r="A21" s="688">
        <f t="shared" si="1"/>
        <v>11</v>
      </c>
      <c r="B21" s="1364" t="s">
        <v>1586</v>
      </c>
      <c r="C21" s="52">
        <f t="shared" si="0"/>
        <v>5612874.1399999997</v>
      </c>
      <c r="D21" s="51">
        <f>SUM(F21:J21)</f>
        <v>5612874.1399999997</v>
      </c>
      <c r="E21" s="51"/>
      <c r="F21" s="51"/>
      <c r="G21" s="51">
        <v>5612874.1399999997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285"/>
      <c r="Y21" s="1298"/>
      <c r="Z21" s="287"/>
      <c r="AA21" s="1238"/>
      <c r="AB21" s="97" t="s">
        <v>1653</v>
      </c>
      <c r="AC21" s="497"/>
      <c r="AD21" s="57"/>
      <c r="AE21" s="1061"/>
      <c r="AF21" s="57"/>
      <c r="AG21" s="57"/>
      <c r="AH21" s="57"/>
      <c r="AI21" s="57"/>
      <c r="AJ21" s="57"/>
      <c r="AK21" s="57"/>
      <c r="AL21" s="57"/>
      <c r="AM21" s="57"/>
      <c r="AN21" s="57"/>
    </row>
    <row r="22" spans="1:40" s="7" customFormat="1" ht="17.25" hidden="1" customHeight="1">
      <c r="A22" s="688">
        <f t="shared" si="1"/>
        <v>12</v>
      </c>
      <c r="B22" s="42" t="s">
        <v>680</v>
      </c>
      <c r="C22" s="52">
        <f t="shared" si="0"/>
        <v>8867047.4600000009</v>
      </c>
      <c r="D22" s="51">
        <f>SUM(F22:J22)</f>
        <v>4498295.7</v>
      </c>
      <c r="E22" s="51"/>
      <c r="F22" s="51">
        <v>1499761.12</v>
      </c>
      <c r="G22" s="51">
        <v>1940087.56</v>
      </c>
      <c r="H22" s="51">
        <v>385402.16</v>
      </c>
      <c r="I22" s="51">
        <v>473161.12</v>
      </c>
      <c r="J22" s="51">
        <v>199883.74</v>
      </c>
      <c r="K22" s="51"/>
      <c r="L22" s="51"/>
      <c r="M22" s="51"/>
      <c r="N22" s="51"/>
      <c r="O22" s="51"/>
      <c r="P22" s="51"/>
      <c r="Q22" s="51"/>
      <c r="R22" s="51">
        <v>4368751.76</v>
      </c>
      <c r="S22" s="51"/>
      <c r="T22" s="51"/>
      <c r="U22" s="51"/>
      <c r="V22" s="51"/>
      <c r="W22" s="51"/>
      <c r="X22" s="285"/>
      <c r="Y22" s="781"/>
      <c r="Z22" s="287"/>
      <c r="AA22" s="1238"/>
      <c r="AB22" s="97"/>
      <c r="AC22" s="497"/>
      <c r="AD22" s="57"/>
      <c r="AE22" s="1061"/>
      <c r="AF22" s="57"/>
      <c r="AG22" s="57"/>
      <c r="AH22" s="57"/>
      <c r="AI22" s="57"/>
      <c r="AJ22" s="57"/>
      <c r="AK22" s="57"/>
      <c r="AL22" s="57"/>
      <c r="AM22" s="57"/>
      <c r="AN22" s="57"/>
    </row>
    <row r="23" spans="1:40" s="22" customFormat="1" ht="12.75" hidden="1" customHeight="1">
      <c r="A23" s="688">
        <f t="shared" si="1"/>
        <v>13</v>
      </c>
      <c r="B23" s="97" t="s">
        <v>1654</v>
      </c>
      <c r="C23" s="284">
        <f t="shared" si="0"/>
        <v>400000</v>
      </c>
      <c r="D23" s="285">
        <f t="shared" ref="D23:D29" si="2">F23+G23+H23+I23+J23</f>
        <v>400000</v>
      </c>
      <c r="E23" s="285"/>
      <c r="F23" s="118">
        <v>400000</v>
      </c>
      <c r="G23" s="56"/>
      <c r="H23" s="56"/>
      <c r="I23" s="56"/>
      <c r="J23" s="57"/>
      <c r="K23" s="56"/>
      <c r="L23" s="55"/>
      <c r="M23" s="101"/>
      <c r="N23" s="101"/>
      <c r="O23" s="104"/>
      <c r="P23" s="101"/>
      <c r="Q23" s="101"/>
      <c r="R23" s="101"/>
      <c r="S23" s="57"/>
      <c r="T23" s="658"/>
      <c r="U23" s="658"/>
      <c r="V23" s="658"/>
      <c r="W23" s="658"/>
      <c r="X23" s="285"/>
      <c r="Y23" s="781">
        <v>113154.05</v>
      </c>
      <c r="Z23" s="663"/>
      <c r="AA23" s="1236"/>
      <c r="AB23" s="97" t="s">
        <v>1500</v>
      </c>
      <c r="AC23" s="49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</row>
    <row r="24" spans="1:40" s="22" customFormat="1" ht="12.75" hidden="1" customHeight="1">
      <c r="A24" s="688">
        <f t="shared" si="1"/>
        <v>14</v>
      </c>
      <c r="B24" s="42" t="s">
        <v>1587</v>
      </c>
      <c r="C24" s="284">
        <f t="shared" si="0"/>
        <v>3500000</v>
      </c>
      <c r="D24" s="285">
        <f t="shared" si="2"/>
        <v>350000</v>
      </c>
      <c r="E24" s="285"/>
      <c r="F24" s="118">
        <v>350000</v>
      </c>
      <c r="G24" s="56"/>
      <c r="H24" s="56"/>
      <c r="I24" s="56"/>
      <c r="J24" s="57"/>
      <c r="K24" s="56"/>
      <c r="L24" s="55"/>
      <c r="M24" s="101"/>
      <c r="N24" s="101"/>
      <c r="O24" s="104"/>
      <c r="P24" s="101"/>
      <c r="Q24" s="101">
        <v>1764</v>
      </c>
      <c r="R24" s="119">
        <v>3150000</v>
      </c>
      <c r="S24" s="57"/>
      <c r="T24" s="658"/>
      <c r="U24" s="658"/>
      <c r="V24" s="658"/>
      <c r="W24" s="658"/>
      <c r="X24" s="285"/>
      <c r="Y24" s="781">
        <v>675639.39</v>
      </c>
      <c r="Z24" s="663"/>
      <c r="AA24" s="1236"/>
      <c r="AB24" s="97" t="s">
        <v>1511</v>
      </c>
      <c r="AC24" s="49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</row>
    <row r="25" spans="1:40" s="22" customFormat="1" ht="12.75" hidden="1" customHeight="1">
      <c r="A25" s="688">
        <f t="shared" si="1"/>
        <v>15</v>
      </c>
      <c r="B25" s="42" t="s">
        <v>1588</v>
      </c>
      <c r="C25" s="284">
        <f t="shared" si="0"/>
        <v>2130000</v>
      </c>
      <c r="D25" s="285">
        <f t="shared" si="2"/>
        <v>0</v>
      </c>
      <c r="E25" s="285"/>
      <c r="F25" s="238"/>
      <c r="G25" s="56"/>
      <c r="H25" s="56"/>
      <c r="I25" s="56"/>
      <c r="J25" s="57"/>
      <c r="K25" s="56"/>
      <c r="L25" s="55"/>
      <c r="M25" s="101">
        <v>1433</v>
      </c>
      <c r="N25" s="119">
        <v>2130000</v>
      </c>
      <c r="O25" s="104"/>
      <c r="P25" s="101"/>
      <c r="Q25" s="101"/>
      <c r="R25" s="101"/>
      <c r="S25" s="57"/>
      <c r="T25" s="658"/>
      <c r="U25" s="658"/>
      <c r="V25" s="658"/>
      <c r="W25" s="658"/>
      <c r="X25" s="285"/>
      <c r="Y25" s="781">
        <v>217367.47</v>
      </c>
      <c r="Z25" s="663"/>
      <c r="AA25" s="1236"/>
      <c r="AB25" s="97" t="s">
        <v>1462</v>
      </c>
      <c r="AC25" s="49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</row>
    <row r="26" spans="1:40" s="22" customFormat="1" ht="12.75" hidden="1" customHeight="1">
      <c r="A26" s="688">
        <f t="shared" si="1"/>
        <v>16</v>
      </c>
      <c r="B26" s="42" t="s">
        <v>1589</v>
      </c>
      <c r="C26" s="284">
        <f t="shared" si="0"/>
        <v>400000</v>
      </c>
      <c r="D26" s="285">
        <f t="shared" si="2"/>
        <v>400000</v>
      </c>
      <c r="E26" s="285"/>
      <c r="F26" s="118">
        <v>400000</v>
      </c>
      <c r="G26" s="56"/>
      <c r="H26" s="56"/>
      <c r="I26" s="56"/>
      <c r="J26" s="57"/>
      <c r="K26" s="56"/>
      <c r="L26" s="55"/>
      <c r="M26" s="101"/>
      <c r="N26" s="101"/>
      <c r="O26" s="104"/>
      <c r="P26" s="101"/>
      <c r="Q26" s="101"/>
      <c r="R26" s="101"/>
      <c r="S26" s="57"/>
      <c r="T26" s="658"/>
      <c r="U26" s="658"/>
      <c r="V26" s="658"/>
      <c r="W26" s="658"/>
      <c r="X26" s="285"/>
      <c r="Y26" s="781">
        <v>114179.23</v>
      </c>
      <c r="Z26" s="663"/>
      <c r="AA26" s="1236"/>
      <c r="AB26" s="97" t="s">
        <v>1500</v>
      </c>
      <c r="AC26" s="49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</row>
    <row r="27" spans="1:40" s="22" customFormat="1" ht="12.75" hidden="1" customHeight="1">
      <c r="A27" s="688">
        <f t="shared" si="1"/>
        <v>17</v>
      </c>
      <c r="B27" s="42" t="s">
        <v>1590</v>
      </c>
      <c r="C27" s="284">
        <f t="shared" si="0"/>
        <v>2120000</v>
      </c>
      <c r="D27" s="285">
        <f t="shared" si="2"/>
        <v>0</v>
      </c>
      <c r="E27" s="285"/>
      <c r="F27" s="238"/>
      <c r="G27" s="56"/>
      <c r="H27" s="56"/>
      <c r="I27" s="56"/>
      <c r="J27" s="57"/>
      <c r="K27" s="56"/>
      <c r="L27" s="55"/>
      <c r="M27" s="101">
        <v>1405</v>
      </c>
      <c r="N27" s="119">
        <v>2120000</v>
      </c>
      <c r="O27" s="104"/>
      <c r="P27" s="101"/>
      <c r="Q27" s="101"/>
      <c r="R27" s="101"/>
      <c r="S27" s="57"/>
      <c r="T27" s="658"/>
      <c r="U27" s="658"/>
      <c r="V27" s="658"/>
      <c r="W27" s="658"/>
      <c r="X27" s="285"/>
      <c r="Y27" s="781">
        <v>225287.49</v>
      </c>
      <c r="Z27" s="663"/>
      <c r="AA27" s="1236"/>
      <c r="AB27" s="97" t="s">
        <v>1462</v>
      </c>
      <c r="AC27" s="49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</row>
    <row r="28" spans="1:40" s="22" customFormat="1" ht="12.75" hidden="1" customHeight="1">
      <c r="A28" s="688">
        <f t="shared" si="1"/>
        <v>18</v>
      </c>
      <c r="B28" s="42" t="s">
        <v>1591</v>
      </c>
      <c r="C28" s="284">
        <f t="shared" si="0"/>
        <v>400000</v>
      </c>
      <c r="D28" s="285">
        <f t="shared" si="2"/>
        <v>400000</v>
      </c>
      <c r="E28" s="285"/>
      <c r="F28" s="118">
        <v>400000</v>
      </c>
      <c r="G28" s="56"/>
      <c r="H28" s="56"/>
      <c r="I28" s="56"/>
      <c r="J28" s="57"/>
      <c r="K28" s="56"/>
      <c r="L28" s="55"/>
      <c r="M28" s="101"/>
      <c r="N28" s="101"/>
      <c r="O28" s="104"/>
      <c r="P28" s="101"/>
      <c r="Q28" s="101"/>
      <c r="R28" s="101"/>
      <c r="S28" s="57"/>
      <c r="T28" s="658"/>
      <c r="U28" s="658"/>
      <c r="V28" s="658"/>
      <c r="W28" s="658"/>
      <c r="X28" s="285"/>
      <c r="Y28" s="781">
        <v>114221.35</v>
      </c>
      <c r="Z28" s="663"/>
      <c r="AA28" s="1236"/>
      <c r="AB28" s="97" t="s">
        <v>1500</v>
      </c>
      <c r="AC28" s="49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</row>
    <row r="29" spans="1:40" s="22" customFormat="1" ht="12.75" hidden="1" customHeight="1">
      <c r="A29" s="688">
        <f t="shared" si="1"/>
        <v>19</v>
      </c>
      <c r="B29" s="42" t="s">
        <v>1592</v>
      </c>
      <c r="C29" s="284">
        <f t="shared" si="0"/>
        <v>400000</v>
      </c>
      <c r="D29" s="285">
        <f t="shared" si="2"/>
        <v>400000</v>
      </c>
      <c r="E29" s="285"/>
      <c r="F29" s="118">
        <v>400000</v>
      </c>
      <c r="G29" s="56"/>
      <c r="H29" s="56"/>
      <c r="I29" s="56"/>
      <c r="J29" s="57"/>
      <c r="K29" s="56"/>
      <c r="L29" s="55"/>
      <c r="M29" s="101"/>
      <c r="N29" s="101"/>
      <c r="O29" s="104"/>
      <c r="P29" s="101"/>
      <c r="Q29" s="101"/>
      <c r="R29" s="101"/>
      <c r="S29" s="57"/>
      <c r="T29" s="658"/>
      <c r="U29" s="658"/>
      <c r="V29" s="658"/>
      <c r="W29" s="658"/>
      <c r="X29" s="285"/>
      <c r="Y29" s="781">
        <v>152701</v>
      </c>
      <c r="Z29" s="663"/>
      <c r="AA29" s="1236"/>
      <c r="AB29" s="97" t="s">
        <v>1500</v>
      </c>
      <c r="AC29" s="49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</row>
    <row r="30" spans="1:40" s="7" customFormat="1" ht="17.25" hidden="1" customHeight="1">
      <c r="A30" s="55">
        <f t="shared" si="1"/>
        <v>20</v>
      </c>
      <c r="B30" s="42" t="s">
        <v>679</v>
      </c>
      <c r="C30" s="52">
        <f t="shared" si="0"/>
        <v>14749138.42</v>
      </c>
      <c r="D30" s="51">
        <f>SUM(F30:J30)</f>
        <v>0</v>
      </c>
      <c r="E30" s="51"/>
      <c r="F30" s="51"/>
      <c r="G30" s="51"/>
      <c r="H30" s="51"/>
      <c r="I30" s="51"/>
      <c r="J30" s="51"/>
      <c r="K30" s="51"/>
      <c r="L30" s="51"/>
      <c r="M30" s="51">
        <v>1033</v>
      </c>
      <c r="N30" s="51">
        <v>6608361.0800000001</v>
      </c>
      <c r="O30" s="51"/>
      <c r="P30" s="51"/>
      <c r="Q30" s="51"/>
      <c r="R30" s="51">
        <v>8140777.3399999999</v>
      </c>
      <c r="S30" s="51"/>
      <c r="T30" s="51"/>
      <c r="U30" s="51"/>
      <c r="V30" s="51"/>
      <c r="W30" s="51"/>
      <c r="X30" s="285"/>
      <c r="Y30" s="781"/>
      <c r="Z30" s="287"/>
      <c r="AA30" s="1238"/>
      <c r="AB30" s="97"/>
      <c r="AC30" s="497"/>
      <c r="AD30" s="57"/>
      <c r="AE30" s="1061"/>
      <c r="AF30" s="57"/>
      <c r="AG30" s="57"/>
      <c r="AH30" s="57"/>
      <c r="AI30" s="57"/>
      <c r="AJ30" s="57"/>
      <c r="AK30" s="57"/>
      <c r="AL30" s="57"/>
      <c r="AM30" s="57"/>
      <c r="AN30" s="57"/>
    </row>
    <row r="31" spans="1:40" s="22" customFormat="1" ht="12.75" hidden="1" customHeight="1">
      <c r="A31" s="688">
        <f t="shared" si="1"/>
        <v>21</v>
      </c>
      <c r="B31" s="97" t="s">
        <v>1593</v>
      </c>
      <c r="C31" s="284">
        <f t="shared" si="0"/>
        <v>350000</v>
      </c>
      <c r="D31" s="285">
        <f>F31+G31+H31+I31+J31</f>
        <v>350000</v>
      </c>
      <c r="E31" s="285"/>
      <c r="F31" s="118">
        <v>350000</v>
      </c>
      <c r="G31" s="56"/>
      <c r="H31" s="56"/>
      <c r="I31" s="56"/>
      <c r="J31" s="57"/>
      <c r="K31" s="56"/>
      <c r="L31" s="55"/>
      <c r="M31" s="101"/>
      <c r="N31" s="101"/>
      <c r="O31" s="104"/>
      <c r="P31" s="101"/>
      <c r="Q31" s="101"/>
      <c r="R31" s="101"/>
      <c r="S31" s="57"/>
      <c r="T31" s="658"/>
      <c r="U31" s="658"/>
      <c r="V31" s="658"/>
      <c r="W31" s="658"/>
      <c r="X31" s="285"/>
      <c r="Y31" s="781">
        <v>114909.51</v>
      </c>
      <c r="Z31" s="663"/>
      <c r="AA31" s="1236"/>
      <c r="AB31" s="97" t="s">
        <v>1500</v>
      </c>
      <c r="AC31" s="49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</row>
    <row r="32" spans="1:40" s="22" customFormat="1" ht="12.75" hidden="1" customHeight="1">
      <c r="A32" s="688">
        <f t="shared" si="1"/>
        <v>22</v>
      </c>
      <c r="B32" s="97" t="s">
        <v>1594</v>
      </c>
      <c r="C32" s="284">
        <f t="shared" si="0"/>
        <v>350000</v>
      </c>
      <c r="D32" s="285">
        <f>F32+G32+H32+I32+J32</f>
        <v>350000</v>
      </c>
      <c r="E32" s="285"/>
      <c r="F32" s="118">
        <v>350000</v>
      </c>
      <c r="G32" s="56"/>
      <c r="H32" s="56"/>
      <c r="I32" s="56"/>
      <c r="J32" s="57"/>
      <c r="K32" s="56"/>
      <c r="L32" s="55"/>
      <c r="M32" s="101"/>
      <c r="N32" s="101"/>
      <c r="O32" s="104"/>
      <c r="P32" s="101"/>
      <c r="Q32" s="101"/>
      <c r="R32" s="101"/>
      <c r="S32" s="57"/>
      <c r="T32" s="658"/>
      <c r="U32" s="658"/>
      <c r="V32" s="658"/>
      <c r="W32" s="658"/>
      <c r="X32" s="285"/>
      <c r="Y32" s="781">
        <v>116721.14</v>
      </c>
      <c r="Z32" s="663"/>
      <c r="AA32" s="1236"/>
      <c r="AB32" s="97" t="s">
        <v>1500</v>
      </c>
      <c r="AC32" s="49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</row>
    <row r="33" spans="1:40" s="22" customFormat="1" ht="12.75" hidden="1" customHeight="1">
      <c r="A33" s="688">
        <f>A32+1</f>
        <v>23</v>
      </c>
      <c r="B33" s="97" t="s">
        <v>1595</v>
      </c>
      <c r="C33" s="284">
        <f t="shared" si="0"/>
        <v>350000</v>
      </c>
      <c r="D33" s="285">
        <f>F33+G33+H33+I33+J33</f>
        <v>350000</v>
      </c>
      <c r="E33" s="285"/>
      <c r="F33" s="118">
        <v>350000</v>
      </c>
      <c r="G33" s="56"/>
      <c r="H33" s="56"/>
      <c r="I33" s="56"/>
      <c r="J33" s="57"/>
      <c r="K33" s="56"/>
      <c r="L33" s="55"/>
      <c r="M33" s="101"/>
      <c r="N33" s="101"/>
      <c r="O33" s="104"/>
      <c r="P33" s="101"/>
      <c r="Q33" s="101"/>
      <c r="R33" s="101"/>
      <c r="S33" s="57"/>
      <c r="T33" s="658"/>
      <c r="U33" s="658"/>
      <c r="V33" s="658"/>
      <c r="W33" s="658"/>
      <c r="X33" s="285"/>
      <c r="Y33" s="781">
        <v>98535.07</v>
      </c>
      <c r="Z33" s="663"/>
      <c r="AA33" s="1236"/>
      <c r="AB33" s="97" t="s">
        <v>1500</v>
      </c>
      <c r="AC33" s="49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</row>
    <row r="34" spans="1:40" s="22" customFormat="1" ht="12.75" hidden="1" customHeight="1">
      <c r="A34" s="688">
        <f t="shared" si="1"/>
        <v>24</v>
      </c>
      <c r="B34" s="97" t="s">
        <v>1596</v>
      </c>
      <c r="C34" s="284">
        <f t="shared" si="0"/>
        <v>2035000</v>
      </c>
      <c r="D34" s="285">
        <f>F34+G34+H34+I34+J34</f>
        <v>0</v>
      </c>
      <c r="E34" s="285"/>
      <c r="F34" s="56"/>
      <c r="G34" s="56"/>
      <c r="H34" s="56"/>
      <c r="I34" s="56"/>
      <c r="J34" s="57"/>
      <c r="K34" s="56"/>
      <c r="L34" s="55"/>
      <c r="M34" s="101">
        <v>1345</v>
      </c>
      <c r="N34" s="119">
        <v>2035000</v>
      </c>
      <c r="O34" s="104"/>
      <c r="P34" s="101"/>
      <c r="Q34" s="101"/>
      <c r="R34" s="101"/>
      <c r="S34" s="57"/>
      <c r="T34" s="658"/>
      <c r="U34" s="658"/>
      <c r="V34" s="658"/>
      <c r="W34" s="658"/>
      <c r="X34" s="285"/>
      <c r="Y34" s="781">
        <v>471504.18</v>
      </c>
      <c r="Z34" s="663"/>
      <c r="AA34" s="1236"/>
      <c r="AB34" s="97" t="s">
        <v>1462</v>
      </c>
      <c r="AC34" s="49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</row>
    <row r="35" spans="1:40" s="7" customFormat="1" ht="17.25" hidden="1" customHeight="1">
      <c r="A35" s="55">
        <f t="shared" si="1"/>
        <v>25</v>
      </c>
      <c r="B35" s="42" t="s">
        <v>653</v>
      </c>
      <c r="C35" s="52">
        <f t="shared" si="0"/>
        <v>7599756.96</v>
      </c>
      <c r="D35" s="51">
        <f t="shared" ref="D35:D42" si="3">SUM(F35:J35)</f>
        <v>7599756.96</v>
      </c>
      <c r="E35" s="51"/>
      <c r="F35" s="51"/>
      <c r="G35" s="51">
        <v>4933335.74</v>
      </c>
      <c r="H35" s="51">
        <v>780791.84</v>
      </c>
      <c r="I35" s="51">
        <v>1241335.22</v>
      </c>
      <c r="J35" s="51">
        <v>644294.16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285"/>
      <c r="Y35" s="781"/>
      <c r="Z35" s="287"/>
      <c r="AA35" s="1238"/>
      <c r="AB35" s="97"/>
      <c r="AC35" s="497"/>
      <c r="AD35" s="57"/>
      <c r="AE35" s="1061"/>
      <c r="AF35" s="57"/>
      <c r="AG35" s="57"/>
      <c r="AH35" s="57"/>
      <c r="AI35" s="57"/>
      <c r="AJ35" s="57"/>
      <c r="AK35" s="57"/>
      <c r="AL35" s="57"/>
      <c r="AM35" s="57"/>
      <c r="AN35" s="57"/>
    </row>
    <row r="36" spans="1:40" s="7" customFormat="1" ht="17.25" hidden="1" customHeight="1">
      <c r="A36" s="55">
        <f t="shared" si="1"/>
        <v>26</v>
      </c>
      <c r="B36" s="42" t="s">
        <v>677</v>
      </c>
      <c r="C36" s="52">
        <f t="shared" si="0"/>
        <v>20849101.399999999</v>
      </c>
      <c r="D36" s="51">
        <f t="shared" si="3"/>
        <v>7820381.5600000005</v>
      </c>
      <c r="E36" s="51"/>
      <c r="F36" s="51">
        <v>2435145.94</v>
      </c>
      <c r="G36" s="51">
        <v>3934167.2</v>
      </c>
      <c r="H36" s="51">
        <v>412823</v>
      </c>
      <c r="I36" s="51">
        <v>604316.93999999994</v>
      </c>
      <c r="J36" s="51">
        <v>433928.48</v>
      </c>
      <c r="K36" s="51"/>
      <c r="L36" s="51"/>
      <c r="M36" s="51"/>
      <c r="N36" s="51"/>
      <c r="O36" s="51"/>
      <c r="P36" s="51"/>
      <c r="Q36" s="51"/>
      <c r="R36" s="51">
        <v>13028719.84</v>
      </c>
      <c r="S36" s="51"/>
      <c r="T36" s="51"/>
      <c r="U36" s="51"/>
      <c r="V36" s="51"/>
      <c r="W36" s="51"/>
      <c r="X36" s="285"/>
      <c r="Y36" s="781"/>
      <c r="Z36" s="287"/>
      <c r="AA36" s="1238"/>
      <c r="AB36" s="97"/>
      <c r="AC36" s="497"/>
      <c r="AD36" s="57"/>
      <c r="AE36" s="1061"/>
      <c r="AF36" s="57"/>
      <c r="AG36" s="57"/>
      <c r="AH36" s="57"/>
      <c r="AI36" s="57"/>
      <c r="AJ36" s="57"/>
      <c r="AK36" s="57"/>
      <c r="AL36" s="57"/>
      <c r="AM36" s="57"/>
      <c r="AN36" s="57"/>
    </row>
    <row r="37" spans="1:40" s="7" customFormat="1" ht="17.25" hidden="1" customHeight="1">
      <c r="A37" s="55">
        <f t="shared" si="1"/>
        <v>27</v>
      </c>
      <c r="B37" s="79" t="s">
        <v>601</v>
      </c>
      <c r="C37" s="52">
        <f t="shared" si="0"/>
        <v>12149914.84</v>
      </c>
      <c r="D37" s="51">
        <f t="shared" si="3"/>
        <v>0</v>
      </c>
      <c r="E37" s="51"/>
      <c r="F37" s="51"/>
      <c r="G37" s="51"/>
      <c r="H37" s="51"/>
      <c r="I37" s="51"/>
      <c r="J37" s="51"/>
      <c r="K37" s="51"/>
      <c r="L37" s="51"/>
      <c r="M37" s="51"/>
      <c r="N37" s="51">
        <v>4771023.2</v>
      </c>
      <c r="O37" s="51"/>
      <c r="P37" s="51"/>
      <c r="Q37" s="51"/>
      <c r="R37" s="51">
        <v>7378891.6399999997</v>
      </c>
      <c r="S37" s="51"/>
      <c r="T37" s="51"/>
      <c r="U37" s="51"/>
      <c r="V37" s="51"/>
      <c r="W37" s="51"/>
      <c r="X37" s="285"/>
      <c r="Y37" s="781"/>
      <c r="Z37" s="287"/>
      <c r="AA37" s="1238"/>
      <c r="AB37" s="97"/>
      <c r="AC37" s="497"/>
      <c r="AD37" s="57"/>
      <c r="AE37" s="1061"/>
      <c r="AF37" s="57"/>
      <c r="AG37" s="57"/>
      <c r="AH37" s="57"/>
      <c r="AI37" s="57"/>
      <c r="AJ37" s="57"/>
      <c r="AK37" s="57"/>
      <c r="AL37" s="57"/>
      <c r="AM37" s="57"/>
      <c r="AN37" s="57"/>
    </row>
    <row r="38" spans="1:40" s="7" customFormat="1" ht="17.25" hidden="1" customHeight="1">
      <c r="A38" s="55">
        <f t="shared" si="1"/>
        <v>28</v>
      </c>
      <c r="B38" s="79" t="s">
        <v>602</v>
      </c>
      <c r="C38" s="52">
        <f t="shared" si="0"/>
        <v>12084029.539999999</v>
      </c>
      <c r="D38" s="51">
        <f t="shared" si="3"/>
        <v>0</v>
      </c>
      <c r="E38" s="51"/>
      <c r="F38" s="51"/>
      <c r="G38" s="51"/>
      <c r="H38" s="51"/>
      <c r="I38" s="51"/>
      <c r="J38" s="51"/>
      <c r="K38" s="51"/>
      <c r="L38" s="51"/>
      <c r="M38" s="51"/>
      <c r="N38" s="51">
        <v>4771023.2</v>
      </c>
      <c r="O38" s="51"/>
      <c r="P38" s="51"/>
      <c r="Q38" s="51"/>
      <c r="R38" s="51">
        <v>7313006.3399999999</v>
      </c>
      <c r="S38" s="51"/>
      <c r="T38" s="51"/>
      <c r="U38" s="51"/>
      <c r="V38" s="51"/>
      <c r="W38" s="51"/>
      <c r="X38" s="285"/>
      <c r="Y38" s="781"/>
      <c r="Z38" s="287"/>
      <c r="AA38" s="1238"/>
      <c r="AB38" s="97"/>
      <c r="AC38" s="497"/>
      <c r="AD38" s="57"/>
      <c r="AE38" s="1061"/>
      <c r="AF38" s="57"/>
      <c r="AG38" s="57"/>
      <c r="AH38" s="57"/>
      <c r="AI38" s="57"/>
      <c r="AJ38" s="57"/>
      <c r="AK38" s="57"/>
      <c r="AL38" s="57"/>
      <c r="AM38" s="57"/>
      <c r="AN38" s="57"/>
    </row>
    <row r="39" spans="1:40" s="7" customFormat="1" ht="17.25" hidden="1" customHeight="1">
      <c r="A39" s="55">
        <f t="shared" si="1"/>
        <v>29</v>
      </c>
      <c r="B39" s="42" t="s">
        <v>684</v>
      </c>
      <c r="C39" s="52">
        <f t="shared" si="0"/>
        <v>69049639.919999987</v>
      </c>
      <c r="D39" s="51">
        <f t="shared" si="3"/>
        <v>13934393.439999999</v>
      </c>
      <c r="E39" s="51"/>
      <c r="F39" s="51">
        <v>3510779.66</v>
      </c>
      <c r="G39" s="51">
        <v>7676506.5199999996</v>
      </c>
      <c r="H39" s="51">
        <v>1108392.8799999999</v>
      </c>
      <c r="I39" s="51">
        <v>1232013.22</v>
      </c>
      <c r="J39" s="51">
        <v>406701.16</v>
      </c>
      <c r="K39" s="51"/>
      <c r="L39" s="51"/>
      <c r="M39" s="51"/>
      <c r="N39" s="51"/>
      <c r="O39" s="51"/>
      <c r="P39" s="51">
        <v>14156600.42</v>
      </c>
      <c r="Q39" s="51"/>
      <c r="R39" s="51">
        <v>13609340.02</v>
      </c>
      <c r="S39" s="51"/>
      <c r="T39" s="92">
        <v>27349306.039999999</v>
      </c>
      <c r="U39" s="51"/>
      <c r="V39" s="51"/>
      <c r="W39" s="51"/>
      <c r="X39" s="285"/>
      <c r="Y39" s="781"/>
      <c r="Z39" s="287"/>
      <c r="AA39" s="1238"/>
      <c r="AB39" s="97"/>
      <c r="AC39" s="497"/>
      <c r="AD39" s="497"/>
      <c r="AE39" s="1061"/>
      <c r="AF39" s="57"/>
      <c r="AG39" s="57"/>
      <c r="AH39" s="57"/>
      <c r="AI39" s="57"/>
      <c r="AJ39" s="57"/>
      <c r="AK39" s="57"/>
      <c r="AL39" s="57"/>
      <c r="AM39" s="57"/>
      <c r="AN39" s="57"/>
    </row>
    <row r="40" spans="1:40" s="7" customFormat="1" ht="17.25" hidden="1" customHeight="1">
      <c r="A40" s="55">
        <f t="shared" si="1"/>
        <v>30</v>
      </c>
      <c r="B40" s="42" t="s">
        <v>603</v>
      </c>
      <c r="C40" s="52">
        <f t="shared" si="0"/>
        <v>3948331.92</v>
      </c>
      <c r="D40" s="51">
        <f t="shared" si="3"/>
        <v>0</v>
      </c>
      <c r="E40" s="51"/>
      <c r="F40" s="51"/>
      <c r="G40" s="51"/>
      <c r="H40" s="51"/>
      <c r="I40" s="51"/>
      <c r="J40" s="51"/>
      <c r="K40" s="51"/>
      <c r="L40" s="51"/>
      <c r="M40" s="51"/>
      <c r="N40" s="51">
        <v>3948331.92</v>
      </c>
      <c r="O40" s="51"/>
      <c r="P40" s="51"/>
      <c r="Q40" s="51"/>
      <c r="R40" s="51"/>
      <c r="S40" s="51"/>
      <c r="T40" s="51"/>
      <c r="U40" s="51"/>
      <c r="V40" s="51"/>
      <c r="W40" s="51"/>
      <c r="X40" s="285"/>
      <c r="Y40" s="781"/>
      <c r="Z40" s="287"/>
      <c r="AA40" s="1238"/>
      <c r="AB40" s="97"/>
      <c r="AC40" s="497"/>
      <c r="AD40" s="57"/>
      <c r="AE40" s="1061"/>
      <c r="AF40" s="57"/>
      <c r="AG40" s="57"/>
      <c r="AH40" s="57"/>
      <c r="AI40" s="57"/>
      <c r="AJ40" s="57"/>
      <c r="AK40" s="57"/>
      <c r="AL40" s="57"/>
      <c r="AM40" s="57"/>
      <c r="AN40" s="57"/>
    </row>
    <row r="41" spans="1:40" s="7" customFormat="1" ht="17.25" hidden="1" customHeight="1">
      <c r="A41" s="55">
        <f t="shared" si="1"/>
        <v>31</v>
      </c>
      <c r="B41" s="42" t="s">
        <v>604</v>
      </c>
      <c r="C41" s="52">
        <f t="shared" si="0"/>
        <v>1976647.5</v>
      </c>
      <c r="D41" s="51">
        <f t="shared" si="3"/>
        <v>1976647.5</v>
      </c>
      <c r="E41" s="51"/>
      <c r="F41" s="51"/>
      <c r="G41" s="51">
        <v>1976647.5</v>
      </c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285"/>
      <c r="Y41" s="781"/>
      <c r="Z41" s="287"/>
      <c r="AA41" s="1238"/>
      <c r="AB41" s="97"/>
      <c r="AC41" s="497"/>
      <c r="AD41" s="57"/>
      <c r="AE41" s="1061"/>
      <c r="AF41" s="57"/>
      <c r="AG41" s="57"/>
      <c r="AH41" s="57"/>
      <c r="AI41" s="57"/>
      <c r="AJ41" s="57"/>
      <c r="AK41" s="57"/>
      <c r="AL41" s="57"/>
      <c r="AM41" s="57"/>
      <c r="AN41" s="57"/>
    </row>
    <row r="42" spans="1:40" s="7" customFormat="1" ht="17.25" hidden="1" customHeight="1">
      <c r="A42" s="55">
        <f t="shared" si="1"/>
        <v>32</v>
      </c>
      <c r="B42" s="42" t="s">
        <v>685</v>
      </c>
      <c r="C42" s="52">
        <f t="shared" si="0"/>
        <v>23630519.110000003</v>
      </c>
      <c r="D42" s="51">
        <f t="shared" si="3"/>
        <v>10863456.01</v>
      </c>
      <c r="E42" s="51"/>
      <c r="F42" s="51">
        <v>2610605.19</v>
      </c>
      <c r="G42" s="51">
        <v>5996389.9199999999</v>
      </c>
      <c r="H42" s="51">
        <v>867427.44</v>
      </c>
      <c r="I42" s="51">
        <v>1048510.24</v>
      </c>
      <c r="J42" s="51">
        <v>340523.22</v>
      </c>
      <c r="K42" s="51"/>
      <c r="L42" s="51"/>
      <c r="M42" s="51"/>
      <c r="N42" s="51"/>
      <c r="O42" s="51"/>
      <c r="P42" s="51">
        <v>3562572.22</v>
      </c>
      <c r="Q42" s="51"/>
      <c r="R42" s="51">
        <v>6367701.2599999998</v>
      </c>
      <c r="S42" s="51"/>
      <c r="T42" s="51">
        <v>2836789.62</v>
      </c>
      <c r="U42" s="51"/>
      <c r="V42" s="51"/>
      <c r="W42" s="51"/>
      <c r="X42" s="285"/>
      <c r="Y42" s="781"/>
      <c r="Z42" s="287"/>
      <c r="AA42" s="1238"/>
      <c r="AB42" s="97"/>
      <c r="AC42" s="497"/>
      <c r="AD42" s="497"/>
      <c r="AE42" s="1061"/>
      <c r="AF42" s="57"/>
      <c r="AG42" s="57"/>
      <c r="AH42" s="57"/>
      <c r="AI42" s="57"/>
      <c r="AJ42" s="57"/>
      <c r="AK42" s="57"/>
      <c r="AL42" s="57"/>
      <c r="AM42" s="57"/>
      <c r="AN42" s="57"/>
    </row>
    <row r="43" spans="1:40" s="7" customFormat="1" ht="17.25" hidden="1" customHeight="1">
      <c r="A43" s="1475" t="s">
        <v>518</v>
      </c>
      <c r="B43" s="1475"/>
      <c r="C43" s="52">
        <f t="shared" ref="C43:Z43" si="4">SUM(C22:C42)</f>
        <v>187339127.06999999</v>
      </c>
      <c r="D43" s="52">
        <f t="shared" si="4"/>
        <v>49692931.169999994</v>
      </c>
      <c r="E43" s="52"/>
      <c r="F43" s="52">
        <f t="shared" si="4"/>
        <v>13056291.91</v>
      </c>
      <c r="G43" s="52">
        <f t="shared" si="4"/>
        <v>26457134.439999998</v>
      </c>
      <c r="H43" s="52">
        <f t="shared" si="4"/>
        <v>3554837.32</v>
      </c>
      <c r="I43" s="52">
        <f t="shared" si="4"/>
        <v>4599336.74</v>
      </c>
      <c r="J43" s="52">
        <f t="shared" si="4"/>
        <v>2025330.7599999998</v>
      </c>
      <c r="K43" s="52">
        <f t="shared" si="4"/>
        <v>0</v>
      </c>
      <c r="L43" s="52">
        <f t="shared" si="4"/>
        <v>0</v>
      </c>
      <c r="M43" s="52">
        <f t="shared" si="4"/>
        <v>5216</v>
      </c>
      <c r="N43" s="52">
        <f t="shared" si="4"/>
        <v>26383739.399999999</v>
      </c>
      <c r="O43" s="52">
        <f t="shared" si="4"/>
        <v>0</v>
      </c>
      <c r="P43" s="52">
        <f t="shared" si="4"/>
        <v>17719172.640000001</v>
      </c>
      <c r="Q43" s="52">
        <f t="shared" si="4"/>
        <v>1764</v>
      </c>
      <c r="R43" s="52">
        <f t="shared" si="4"/>
        <v>63357188.199999996</v>
      </c>
      <c r="S43" s="52">
        <f t="shared" si="4"/>
        <v>0</v>
      </c>
      <c r="T43" s="52">
        <f t="shared" si="4"/>
        <v>30186095.66</v>
      </c>
      <c r="U43" s="52">
        <f t="shared" si="4"/>
        <v>0</v>
      </c>
      <c r="V43" s="52">
        <f t="shared" si="4"/>
        <v>0</v>
      </c>
      <c r="W43" s="52">
        <f t="shared" si="4"/>
        <v>0</v>
      </c>
      <c r="X43" s="52">
        <f t="shared" si="4"/>
        <v>0</v>
      </c>
      <c r="Y43" s="306"/>
      <c r="Z43" s="306">
        <f t="shared" si="4"/>
        <v>0</v>
      </c>
      <c r="AA43" s="1238"/>
      <c r="AB43" s="97"/>
      <c r="AC43" s="497"/>
      <c r="AD43" s="497"/>
      <c r="AE43" s="1061"/>
      <c r="AF43" s="57"/>
      <c r="AG43" s="1061"/>
      <c r="AH43" s="57"/>
      <c r="AI43" s="57"/>
      <c r="AJ43" s="57"/>
      <c r="AK43" s="57"/>
      <c r="AL43" s="57"/>
      <c r="AM43" s="57"/>
      <c r="AN43" s="57"/>
    </row>
    <row r="44" spans="1:40" s="7" customFormat="1" ht="12.75" hidden="1" customHeight="1">
      <c r="A44" s="1481" t="s">
        <v>918</v>
      </c>
      <c r="B44" s="1481"/>
      <c r="C44" s="1481"/>
      <c r="D44" s="1452"/>
      <c r="E44" s="1452"/>
      <c r="F44" s="1452"/>
      <c r="G44" s="1452"/>
      <c r="H44" s="1452"/>
      <c r="I44" s="1452"/>
      <c r="J44" s="1452"/>
      <c r="K44" s="1452"/>
      <c r="L44" s="1452"/>
      <c r="M44" s="1452"/>
      <c r="N44" s="1452"/>
      <c r="O44" s="1452"/>
      <c r="P44" s="1452"/>
      <c r="Q44" s="1452"/>
      <c r="R44" s="1452"/>
      <c r="S44" s="1452"/>
      <c r="T44" s="1452"/>
      <c r="U44" s="1452"/>
      <c r="V44" s="1452"/>
      <c r="W44" s="1452"/>
      <c r="X44" s="1452"/>
      <c r="Y44" s="1480"/>
      <c r="Z44" s="1480"/>
      <c r="AA44" s="1238"/>
      <c r="AB44" s="97"/>
      <c r="AC44" s="49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</row>
    <row r="45" spans="1:40" s="7" customFormat="1" hidden="1">
      <c r="A45" s="687">
        <f>A42+1</f>
        <v>33</v>
      </c>
      <c r="B45" s="122" t="s">
        <v>919</v>
      </c>
      <c r="C45" s="52">
        <f>D45+L45+N45+P45+R45+T45+V45+W45+X45+Z45</f>
        <v>0</v>
      </c>
      <c r="D45" s="285">
        <f>F45+G45+H45+I45+J45</f>
        <v>0</v>
      </c>
      <c r="E45" s="285"/>
      <c r="F45" s="672"/>
      <c r="G45" s="672"/>
      <c r="H45" s="672"/>
      <c r="I45" s="672"/>
      <c r="J45" s="672"/>
      <c r="K45" s="285"/>
      <c r="L45" s="285"/>
      <c r="M45" s="285"/>
      <c r="N45" s="123"/>
      <c r="O45" s="285"/>
      <c r="P45" s="285"/>
      <c r="Q45" s="672"/>
      <c r="R45" s="672"/>
      <c r="S45" s="285"/>
      <c r="T45" s="285"/>
      <c r="U45" s="285"/>
      <c r="V45" s="285"/>
      <c r="W45" s="285"/>
      <c r="X45" s="285"/>
      <c r="Y45" s="781">
        <v>826710.12</v>
      </c>
      <c r="Z45" s="287"/>
      <c r="AA45" s="1236" t="s">
        <v>920</v>
      </c>
      <c r="AB45" s="97" t="s">
        <v>1691</v>
      </c>
      <c r="AC45" s="497"/>
      <c r="AD45" s="497"/>
      <c r="AE45" s="57"/>
      <c r="AF45" s="57"/>
      <c r="AG45" s="57"/>
      <c r="AH45" s="57"/>
      <c r="AI45" s="57"/>
      <c r="AJ45" s="57"/>
      <c r="AK45" s="57"/>
      <c r="AL45" s="57"/>
      <c r="AM45" s="57"/>
      <c r="AN45" s="57"/>
    </row>
    <row r="46" spans="1:40" s="7" customFormat="1" hidden="1">
      <c r="A46" s="688">
        <f>A45+1</f>
        <v>34</v>
      </c>
      <c r="B46" s="122" t="s">
        <v>921</v>
      </c>
      <c r="C46" s="52">
        <f>D46+L46+N46+P46+R46+T46+V46+W46+X46+Z46</f>
        <v>0</v>
      </c>
      <c r="D46" s="285"/>
      <c r="E46" s="285"/>
      <c r="F46" s="672"/>
      <c r="G46" s="672"/>
      <c r="H46" s="672"/>
      <c r="I46" s="672"/>
      <c r="J46" s="672"/>
      <c r="K46" s="285"/>
      <c r="L46" s="285"/>
      <c r="M46" s="285"/>
      <c r="N46" s="123"/>
      <c r="O46" s="285"/>
      <c r="P46" s="285"/>
      <c r="Q46" s="672"/>
      <c r="R46" s="672"/>
      <c r="S46" s="285"/>
      <c r="T46" s="285"/>
      <c r="U46" s="285"/>
      <c r="V46" s="285"/>
      <c r="W46" s="285"/>
      <c r="X46" s="285"/>
      <c r="Y46" s="781">
        <v>1117565.5799999998</v>
      </c>
      <c r="Z46" s="287"/>
      <c r="AA46" s="1236" t="s">
        <v>920</v>
      </c>
      <c r="AB46" s="97" t="s">
        <v>1691</v>
      </c>
      <c r="AC46" s="497"/>
      <c r="AD46" s="497"/>
      <c r="AE46" s="57"/>
      <c r="AF46" s="57"/>
      <c r="AG46" s="57"/>
      <c r="AH46" s="57"/>
      <c r="AI46" s="57"/>
      <c r="AJ46" s="57"/>
      <c r="AK46" s="57"/>
      <c r="AL46" s="57"/>
      <c r="AM46" s="57"/>
      <c r="AN46" s="57"/>
    </row>
    <row r="47" spans="1:40" s="7" customFormat="1" hidden="1">
      <c r="A47" s="688">
        <f>A46+1</f>
        <v>35</v>
      </c>
      <c r="B47" s="122" t="s">
        <v>922</v>
      </c>
      <c r="C47" s="52">
        <f>D47+L47+N47+P47+R47+T47+V47+W47+X47+Z47</f>
        <v>0</v>
      </c>
      <c r="D47" s="285"/>
      <c r="E47" s="285"/>
      <c r="F47" s="672"/>
      <c r="G47" s="672"/>
      <c r="H47" s="672"/>
      <c r="I47" s="672"/>
      <c r="J47" s="672"/>
      <c r="K47" s="285"/>
      <c r="L47" s="285"/>
      <c r="M47" s="285"/>
      <c r="N47" s="123"/>
      <c r="O47" s="285"/>
      <c r="P47" s="285"/>
      <c r="Q47" s="672"/>
      <c r="R47" s="672"/>
      <c r="S47" s="285"/>
      <c r="T47" s="285"/>
      <c r="U47" s="285"/>
      <c r="V47" s="285"/>
      <c r="W47" s="285"/>
      <c r="X47" s="285"/>
      <c r="Y47" s="781">
        <v>921364.60000000009</v>
      </c>
      <c r="Z47" s="287"/>
      <c r="AA47" s="1236" t="s">
        <v>920</v>
      </c>
      <c r="AB47" s="97" t="s">
        <v>1691</v>
      </c>
      <c r="AC47" s="497"/>
      <c r="AD47" s="497"/>
      <c r="AE47" s="57"/>
      <c r="AF47" s="57"/>
      <c r="AG47" s="57"/>
      <c r="AH47" s="57"/>
      <c r="AI47" s="57"/>
      <c r="AJ47" s="57"/>
      <c r="AK47" s="57"/>
      <c r="AL47" s="57"/>
      <c r="AM47" s="57"/>
      <c r="AN47" s="57"/>
    </row>
    <row r="48" spans="1:40" s="7" customFormat="1" ht="12.75" hidden="1" customHeight="1">
      <c r="A48" s="1482" t="s">
        <v>518</v>
      </c>
      <c r="B48" s="1482"/>
      <c r="C48" s="284">
        <f>SUM(C46:C47)</f>
        <v>0</v>
      </c>
      <c r="D48" s="284">
        <f t="shared" ref="D48:Z48" si="5">SUM(D46:D47)</f>
        <v>0</v>
      </c>
      <c r="E48" s="284"/>
      <c r="F48" s="284">
        <f t="shared" si="5"/>
        <v>0</v>
      </c>
      <c r="G48" s="284">
        <f t="shared" si="5"/>
        <v>0</v>
      </c>
      <c r="H48" s="284">
        <f t="shared" si="5"/>
        <v>0</v>
      </c>
      <c r="I48" s="284">
        <f t="shared" si="5"/>
        <v>0</v>
      </c>
      <c r="J48" s="284">
        <f t="shared" si="5"/>
        <v>0</v>
      </c>
      <c r="K48" s="284">
        <f t="shared" si="5"/>
        <v>0</v>
      </c>
      <c r="L48" s="284">
        <f t="shared" si="5"/>
        <v>0</v>
      </c>
      <c r="M48" s="284">
        <f t="shared" si="5"/>
        <v>0</v>
      </c>
      <c r="N48" s="284">
        <f t="shared" si="5"/>
        <v>0</v>
      </c>
      <c r="O48" s="284">
        <f t="shared" si="5"/>
        <v>0</v>
      </c>
      <c r="P48" s="284">
        <f t="shared" si="5"/>
        <v>0</v>
      </c>
      <c r="Q48" s="284">
        <f t="shared" si="5"/>
        <v>0</v>
      </c>
      <c r="R48" s="284">
        <f t="shared" si="5"/>
        <v>0</v>
      </c>
      <c r="S48" s="284">
        <f t="shared" si="5"/>
        <v>0</v>
      </c>
      <c r="T48" s="284">
        <f t="shared" si="5"/>
        <v>0</v>
      </c>
      <c r="U48" s="284">
        <f t="shared" si="5"/>
        <v>0</v>
      </c>
      <c r="V48" s="284">
        <f t="shared" si="5"/>
        <v>0</v>
      </c>
      <c r="W48" s="284">
        <f t="shared" si="5"/>
        <v>0</v>
      </c>
      <c r="X48" s="284">
        <f t="shared" si="5"/>
        <v>0</v>
      </c>
      <c r="Y48" s="306"/>
      <c r="Z48" s="1308">
        <f t="shared" si="5"/>
        <v>0</v>
      </c>
      <c r="AA48" s="1238"/>
      <c r="AB48" s="97"/>
      <c r="AC48" s="497"/>
      <c r="AD48" s="497"/>
      <c r="AE48" s="57"/>
      <c r="AF48" s="57"/>
      <c r="AG48" s="57"/>
      <c r="AH48" s="57"/>
      <c r="AI48" s="57"/>
      <c r="AJ48" s="57"/>
      <c r="AK48" s="57"/>
      <c r="AL48" s="57"/>
      <c r="AM48" s="57"/>
      <c r="AN48" s="57"/>
    </row>
    <row r="49" spans="1:40" s="7" customFormat="1" ht="12.75" hidden="1" customHeight="1">
      <c r="A49" s="1489" t="s">
        <v>923</v>
      </c>
      <c r="B49" s="1490"/>
      <c r="C49" s="1490"/>
      <c r="D49" s="1452"/>
      <c r="E49" s="1452"/>
      <c r="F49" s="1452"/>
      <c r="G49" s="1452"/>
      <c r="H49" s="1452"/>
      <c r="I49" s="1452"/>
      <c r="J49" s="1452"/>
      <c r="K49" s="1452"/>
      <c r="L49" s="1452"/>
      <c r="M49" s="1452"/>
      <c r="N49" s="1452"/>
      <c r="O49" s="1452"/>
      <c r="P49" s="1452"/>
      <c r="Q49" s="1452"/>
      <c r="R49" s="1452"/>
      <c r="S49" s="1452"/>
      <c r="T49" s="1452"/>
      <c r="U49" s="1452"/>
      <c r="V49" s="1452"/>
      <c r="W49" s="1452"/>
      <c r="X49" s="1452"/>
      <c r="Y49" s="1480"/>
      <c r="Z49" s="1480"/>
      <c r="AA49" s="1238"/>
      <c r="AB49" s="97"/>
      <c r="AC49" s="497"/>
      <c r="AD49" s="497"/>
      <c r="AE49" s="57"/>
      <c r="AF49" s="57"/>
      <c r="AG49" s="57"/>
      <c r="AH49" s="57"/>
      <c r="AI49" s="57"/>
      <c r="AJ49" s="57"/>
      <c r="AK49" s="57"/>
      <c r="AL49" s="57"/>
      <c r="AM49" s="57"/>
      <c r="AN49" s="57"/>
    </row>
    <row r="50" spans="1:40" s="7" customFormat="1" ht="12.75" hidden="1" customHeight="1">
      <c r="A50" s="687">
        <f>A47+1</f>
        <v>36</v>
      </c>
      <c r="B50" s="124" t="s">
        <v>924</v>
      </c>
      <c r="C50" s="284">
        <f>D50+L50+N50+P50+R50+T50+V50+W50+X50+Z50</f>
        <v>7800000</v>
      </c>
      <c r="D50" s="125">
        <v>7300000</v>
      </c>
      <c r="E50" s="125"/>
      <c r="F50" s="284"/>
      <c r="G50" s="673"/>
      <c r="H50" s="673"/>
      <c r="I50" s="673"/>
      <c r="J50" s="673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126">
        <v>500000</v>
      </c>
      <c r="X50" s="284"/>
      <c r="Y50" s="306">
        <v>369856.56</v>
      </c>
      <c r="Z50" s="1308"/>
      <c r="AA50" s="1238"/>
      <c r="AB50" s="97" t="s">
        <v>1458</v>
      </c>
      <c r="AC50" s="497"/>
      <c r="AD50" s="497"/>
      <c r="AE50" s="57"/>
      <c r="AF50" s="57"/>
      <c r="AG50" s="57"/>
      <c r="AH50" s="57"/>
      <c r="AI50" s="57"/>
      <c r="AJ50" s="57"/>
      <c r="AK50" s="57"/>
      <c r="AL50" s="57"/>
      <c r="AM50" s="57"/>
      <c r="AN50" s="57"/>
    </row>
    <row r="51" spans="1:40" s="7" customFormat="1" ht="12.75" hidden="1" customHeight="1">
      <c r="A51" s="688">
        <f>A50+1</f>
        <v>37</v>
      </c>
      <c r="B51" s="124" t="s">
        <v>925</v>
      </c>
      <c r="C51" s="284">
        <f>D51+L51+N51+P51+R51+T51+V51+W51+X51+Z51</f>
        <v>9800000</v>
      </c>
      <c r="D51" s="125">
        <v>9300000</v>
      </c>
      <c r="E51" s="125"/>
      <c r="F51" s="284"/>
      <c r="G51" s="673"/>
      <c r="H51" s="673"/>
      <c r="I51" s="673"/>
      <c r="J51" s="673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126">
        <v>500000</v>
      </c>
      <c r="X51" s="284">
        <f>Z51+AG51+AI51+AK51+AM51+AO51+AQ51+AR51+AS51+AT51</f>
        <v>0</v>
      </c>
      <c r="Y51" s="306">
        <v>456494.63</v>
      </c>
      <c r="Z51" s="1308">
        <f>AA51+AH51+AJ51+AL51+AN51+AP51+AR51+AS51+AT51+AU51</f>
        <v>0</v>
      </c>
      <c r="AA51" s="1238"/>
      <c r="AB51" s="97" t="s">
        <v>1458</v>
      </c>
      <c r="AC51" s="497"/>
      <c r="AD51" s="497"/>
      <c r="AE51" s="57"/>
      <c r="AF51" s="57"/>
      <c r="AG51" s="57"/>
      <c r="AH51" s="57"/>
      <c r="AI51" s="57"/>
      <c r="AJ51" s="57"/>
      <c r="AK51" s="57"/>
      <c r="AL51" s="57"/>
      <c r="AM51" s="57"/>
      <c r="AN51" s="57"/>
    </row>
    <row r="52" spans="1:40" s="7" customFormat="1" ht="12.75" hidden="1" customHeight="1">
      <c r="A52" s="1482" t="s">
        <v>518</v>
      </c>
      <c r="B52" s="1482"/>
      <c r="C52" s="284">
        <f>SUM(C50:C51)</f>
        <v>17600000</v>
      </c>
      <c r="D52" s="284">
        <f t="shared" ref="D52:Z52" si="6">SUM(D50:D51)</f>
        <v>16600000</v>
      </c>
      <c r="E52" s="284"/>
      <c r="F52" s="284">
        <f t="shared" si="6"/>
        <v>0</v>
      </c>
      <c r="G52" s="284">
        <f t="shared" si="6"/>
        <v>0</v>
      </c>
      <c r="H52" s="284">
        <f t="shared" si="6"/>
        <v>0</v>
      </c>
      <c r="I52" s="284">
        <f t="shared" si="6"/>
        <v>0</v>
      </c>
      <c r="J52" s="284">
        <f t="shared" si="6"/>
        <v>0</v>
      </c>
      <c r="K52" s="284">
        <f t="shared" si="6"/>
        <v>0</v>
      </c>
      <c r="L52" s="284">
        <f t="shared" si="6"/>
        <v>0</v>
      </c>
      <c r="M52" s="284">
        <f t="shared" si="6"/>
        <v>0</v>
      </c>
      <c r="N52" s="284">
        <f t="shared" si="6"/>
        <v>0</v>
      </c>
      <c r="O52" s="284">
        <f t="shared" si="6"/>
        <v>0</v>
      </c>
      <c r="P52" s="284">
        <f t="shared" si="6"/>
        <v>0</v>
      </c>
      <c r="Q52" s="284">
        <f t="shared" si="6"/>
        <v>0</v>
      </c>
      <c r="R52" s="284">
        <f t="shared" si="6"/>
        <v>0</v>
      </c>
      <c r="S52" s="284">
        <f t="shared" si="6"/>
        <v>0</v>
      </c>
      <c r="T52" s="284">
        <f t="shared" si="6"/>
        <v>0</v>
      </c>
      <c r="U52" s="284">
        <f t="shared" si="6"/>
        <v>0</v>
      </c>
      <c r="V52" s="284">
        <f t="shared" si="6"/>
        <v>0</v>
      </c>
      <c r="W52" s="284">
        <f t="shared" si="6"/>
        <v>1000000</v>
      </c>
      <c r="X52" s="284">
        <f t="shared" si="6"/>
        <v>0</v>
      </c>
      <c r="Y52" s="306"/>
      <c r="Z52" s="1308">
        <f t="shared" si="6"/>
        <v>0</v>
      </c>
      <c r="AA52" s="1238"/>
      <c r="AB52" s="97"/>
      <c r="AC52" s="497"/>
      <c r="AD52" s="497"/>
      <c r="AE52" s="57"/>
      <c r="AF52" s="57"/>
      <c r="AG52" s="57"/>
      <c r="AH52" s="57"/>
      <c r="AI52" s="57"/>
      <c r="AJ52" s="57"/>
      <c r="AK52" s="57"/>
      <c r="AL52" s="57"/>
      <c r="AM52" s="57"/>
      <c r="AN52" s="57"/>
    </row>
    <row r="53" spans="1:40" s="7" customFormat="1" ht="17.25" hidden="1" customHeight="1">
      <c r="A53" s="1479" t="s">
        <v>605</v>
      </c>
      <c r="B53" s="1479"/>
      <c r="C53" s="1479"/>
      <c r="D53" s="1452"/>
      <c r="E53" s="1452"/>
      <c r="F53" s="1452"/>
      <c r="G53" s="1452"/>
      <c r="H53" s="1452"/>
      <c r="I53" s="1452"/>
      <c r="J53" s="1452"/>
      <c r="K53" s="1452"/>
      <c r="L53" s="1452"/>
      <c r="M53" s="1452"/>
      <c r="N53" s="1452"/>
      <c r="O53" s="1452"/>
      <c r="P53" s="1452"/>
      <c r="Q53" s="1452"/>
      <c r="R53" s="1452"/>
      <c r="S53" s="1452"/>
      <c r="T53" s="1452"/>
      <c r="U53" s="1452"/>
      <c r="V53" s="1452"/>
      <c r="W53" s="1452"/>
      <c r="X53" s="1452"/>
      <c r="Y53" s="1480"/>
      <c r="Z53" s="1480"/>
      <c r="AA53" s="1238"/>
      <c r="AB53" s="97"/>
      <c r="AC53" s="497"/>
      <c r="AD53" s="497"/>
      <c r="AE53" s="1061"/>
      <c r="AF53" s="57"/>
      <c r="AG53" s="57"/>
      <c r="AH53" s="57"/>
      <c r="AI53" s="57"/>
      <c r="AJ53" s="57"/>
      <c r="AK53" s="57"/>
      <c r="AL53" s="57"/>
      <c r="AM53" s="57"/>
      <c r="AN53" s="57"/>
    </row>
    <row r="54" spans="1:40" s="7" customFormat="1" ht="12.75" hidden="1" customHeight="1">
      <c r="A54" s="688">
        <f>A51+1</f>
        <v>38</v>
      </c>
      <c r="B54" s="44" t="s">
        <v>1597</v>
      </c>
      <c r="C54" s="284">
        <f t="shared" ref="C54:C64" si="7">D54+L54+N54+P54+R54+T54+V54+W54+X54+Z54</f>
        <v>0</v>
      </c>
      <c r="D54" s="285">
        <f>F54+G54+H54+I54+J54</f>
        <v>0</v>
      </c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127">
        <v>100</v>
      </c>
      <c r="R54" s="130"/>
      <c r="S54" s="285"/>
      <c r="T54" s="285"/>
      <c r="U54" s="285"/>
      <c r="V54" s="285"/>
      <c r="W54" s="285"/>
      <c r="X54" s="285"/>
      <c r="Y54" s="781">
        <v>282252.40000000002</v>
      </c>
      <c r="Z54" s="287"/>
      <c r="AA54" s="1236" t="s">
        <v>896</v>
      </c>
      <c r="AB54" s="97" t="s">
        <v>1459</v>
      </c>
      <c r="AC54" s="49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</row>
    <row r="55" spans="1:40" customFormat="1" ht="24" hidden="1" customHeight="1">
      <c r="A55" s="688">
        <f t="shared" ref="A55:A64" si="8">A54+1</f>
        <v>39</v>
      </c>
      <c r="B55" s="44" t="s">
        <v>1598</v>
      </c>
      <c r="C55" s="284">
        <f t="shared" si="7"/>
        <v>1295</v>
      </c>
      <c r="D55" s="127">
        <v>1200</v>
      </c>
      <c r="E55" s="127"/>
      <c r="F55" s="130">
        <v>1200</v>
      </c>
      <c r="G55" s="127">
        <v>0</v>
      </c>
      <c r="H55" s="127">
        <v>0</v>
      </c>
      <c r="I55" s="127">
        <v>0</v>
      </c>
      <c r="J55" s="127">
        <v>0</v>
      </c>
      <c r="K55" s="127">
        <v>0</v>
      </c>
      <c r="L55" s="127">
        <v>0</v>
      </c>
      <c r="M55" s="127">
        <v>0</v>
      </c>
      <c r="N55" s="127">
        <v>0</v>
      </c>
      <c r="O55" s="127">
        <v>0</v>
      </c>
      <c r="P55" s="127">
        <v>0</v>
      </c>
      <c r="Q55" s="127">
        <v>100</v>
      </c>
      <c r="R55" s="130"/>
      <c r="S55" s="127">
        <v>0</v>
      </c>
      <c r="T55" s="127">
        <v>0</v>
      </c>
      <c r="U55" s="127">
        <v>0</v>
      </c>
      <c r="V55" s="127">
        <v>0</v>
      </c>
      <c r="W55" s="127">
        <v>0</v>
      </c>
      <c r="X55" s="127">
        <v>95</v>
      </c>
      <c r="Y55" s="781">
        <v>372310.80000000005</v>
      </c>
      <c r="Z55" s="128"/>
      <c r="AA55" s="1239"/>
      <c r="AB55" s="97" t="s">
        <v>1511</v>
      </c>
      <c r="AC55" s="346"/>
      <c r="AD55" s="346"/>
      <c r="AE55" s="463"/>
      <c r="AF55" s="463"/>
      <c r="AG55" s="463"/>
      <c r="AH55" s="463"/>
      <c r="AI55" s="463"/>
      <c r="AJ55" s="463"/>
      <c r="AK55" s="463"/>
      <c r="AL55" s="463"/>
      <c r="AM55" s="463"/>
      <c r="AN55" s="463"/>
    </row>
    <row r="56" spans="1:40" s="7" customFormat="1" ht="12.75" hidden="1" customHeight="1">
      <c r="A56" s="688">
        <f t="shared" si="8"/>
        <v>40</v>
      </c>
      <c r="B56" s="44" t="s">
        <v>1599</v>
      </c>
      <c r="C56" s="284">
        <f t="shared" si="7"/>
        <v>0</v>
      </c>
      <c r="D56" s="285">
        <f>F56+G56+H56+I56+J56</f>
        <v>0</v>
      </c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127">
        <v>100</v>
      </c>
      <c r="R56" s="130"/>
      <c r="S56" s="285"/>
      <c r="T56" s="285"/>
      <c r="U56" s="285"/>
      <c r="V56" s="285"/>
      <c r="W56" s="285"/>
      <c r="X56" s="285"/>
      <c r="Y56" s="781">
        <v>282252.40000000002</v>
      </c>
      <c r="Z56" s="287"/>
      <c r="AA56" s="1236" t="s">
        <v>896</v>
      </c>
      <c r="AB56" s="97" t="s">
        <v>1459</v>
      </c>
      <c r="AC56" s="49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</row>
    <row r="57" spans="1:40" s="7" customFormat="1" ht="12.75" hidden="1" customHeight="1">
      <c r="A57" s="688">
        <f t="shared" si="8"/>
        <v>41</v>
      </c>
      <c r="B57" s="44" t="s">
        <v>1600</v>
      </c>
      <c r="C57" s="284">
        <f t="shared" si="7"/>
        <v>0</v>
      </c>
      <c r="D57" s="285">
        <f>F57+G57+H57+I57+J57</f>
        <v>0</v>
      </c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129">
        <v>138</v>
      </c>
      <c r="R57" s="131"/>
      <c r="S57" s="285"/>
      <c r="T57" s="285"/>
      <c r="U57" s="285"/>
      <c r="V57" s="285"/>
      <c r="W57" s="285"/>
      <c r="X57" s="285"/>
      <c r="Y57" s="781">
        <v>338123.8</v>
      </c>
      <c r="Z57" s="287"/>
      <c r="AA57" s="1236"/>
      <c r="AB57" s="97" t="s">
        <v>1459</v>
      </c>
      <c r="AC57" s="49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</row>
    <row r="58" spans="1:40" s="7" customFormat="1" ht="17.25" hidden="1" customHeight="1">
      <c r="A58" s="688">
        <f t="shared" si="8"/>
        <v>42</v>
      </c>
      <c r="B58" s="44" t="s">
        <v>686</v>
      </c>
      <c r="C58" s="52">
        <f t="shared" si="7"/>
        <v>776968.64</v>
      </c>
      <c r="D58" s="51">
        <f>SUM(F58:J58)</f>
        <v>776968.64</v>
      </c>
      <c r="E58" s="51"/>
      <c r="F58" s="51">
        <v>776968.64</v>
      </c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285"/>
      <c r="Y58" s="781">
        <v>434932.72</v>
      </c>
      <c r="Z58" s="287"/>
      <c r="AA58" s="1238"/>
      <c r="AB58" s="97" t="s">
        <v>1692</v>
      </c>
      <c r="AC58" s="497"/>
      <c r="AD58" s="497"/>
      <c r="AE58" s="1061"/>
      <c r="AF58" s="57"/>
      <c r="AG58" s="57"/>
      <c r="AH58" s="57"/>
      <c r="AI58" s="57"/>
      <c r="AJ58" s="57"/>
      <c r="AK58" s="57"/>
      <c r="AL58" s="57"/>
      <c r="AM58" s="57"/>
      <c r="AN58" s="57"/>
    </row>
    <row r="59" spans="1:40" s="7" customFormat="1" ht="17.25" hidden="1" customHeight="1">
      <c r="A59" s="688">
        <f t="shared" si="8"/>
        <v>43</v>
      </c>
      <c r="B59" s="44" t="s">
        <v>687</v>
      </c>
      <c r="C59" s="52">
        <f t="shared" si="7"/>
        <v>777905.56</v>
      </c>
      <c r="D59" s="51">
        <f>SUM(F59:J59)</f>
        <v>777905.56</v>
      </c>
      <c r="E59" s="51"/>
      <c r="F59" s="51">
        <v>777905.56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285"/>
      <c r="Y59" s="781">
        <v>434932.72</v>
      </c>
      <c r="Z59" s="287"/>
      <c r="AA59" s="1238"/>
      <c r="AB59" s="97" t="s">
        <v>1692</v>
      </c>
      <c r="AC59" s="497"/>
      <c r="AD59" s="497"/>
      <c r="AE59" s="1061"/>
      <c r="AF59" s="57"/>
      <c r="AG59" s="57"/>
      <c r="AH59" s="57"/>
      <c r="AI59" s="57"/>
      <c r="AJ59" s="57"/>
      <c r="AK59" s="57"/>
      <c r="AL59" s="57"/>
      <c r="AM59" s="57"/>
      <c r="AN59" s="57"/>
    </row>
    <row r="60" spans="1:40" s="7" customFormat="1" ht="17.25" hidden="1" customHeight="1">
      <c r="A60" s="688">
        <f t="shared" si="8"/>
        <v>44</v>
      </c>
      <c r="B60" s="44" t="s">
        <v>688</v>
      </c>
      <c r="C60" s="52">
        <f t="shared" si="7"/>
        <v>778848.38</v>
      </c>
      <c r="D60" s="51">
        <f>SUM(F60:J60)</f>
        <v>778848.38</v>
      </c>
      <c r="E60" s="51"/>
      <c r="F60" s="51">
        <v>778848.38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285"/>
      <c r="Y60" s="781">
        <v>429637.49</v>
      </c>
      <c r="Z60" s="287"/>
      <c r="AA60" s="1238"/>
      <c r="AB60" s="97" t="s">
        <v>1692</v>
      </c>
      <c r="AC60" s="497"/>
      <c r="AD60" s="497"/>
      <c r="AE60" s="1061"/>
      <c r="AF60" s="57"/>
      <c r="AG60" s="57"/>
      <c r="AH60" s="57"/>
      <c r="AI60" s="57"/>
      <c r="AJ60" s="57"/>
      <c r="AK60" s="57"/>
      <c r="AL60" s="57"/>
      <c r="AM60" s="57"/>
      <c r="AN60" s="57"/>
    </row>
    <row r="61" spans="1:40" s="7" customFormat="1" ht="12.75" hidden="1" customHeight="1">
      <c r="A61" s="688">
        <f t="shared" si="8"/>
        <v>45</v>
      </c>
      <c r="B61" s="44" t="s">
        <v>1601</v>
      </c>
      <c r="C61" s="284">
        <f t="shared" si="7"/>
        <v>0</v>
      </c>
      <c r="D61" s="285">
        <f>F61+G61+H61+I61+J61</f>
        <v>0</v>
      </c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129">
        <v>160.4</v>
      </c>
      <c r="R61" s="131"/>
      <c r="S61" s="285"/>
      <c r="T61" s="285"/>
      <c r="U61" s="285"/>
      <c r="V61" s="285"/>
      <c r="W61" s="285"/>
      <c r="X61" s="285"/>
      <c r="Y61" s="781">
        <v>434663.49</v>
      </c>
      <c r="Z61" s="287"/>
      <c r="AA61" s="1236"/>
      <c r="AB61" s="97" t="s">
        <v>1459</v>
      </c>
      <c r="AC61" s="49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</row>
    <row r="62" spans="1:40" s="7" customFormat="1" ht="12.75" hidden="1" customHeight="1">
      <c r="A62" s="688">
        <f t="shared" si="8"/>
        <v>46</v>
      </c>
      <c r="B62" s="44" t="s">
        <v>1602</v>
      </c>
      <c r="C62" s="284">
        <f t="shared" si="7"/>
        <v>0</v>
      </c>
      <c r="D62" s="285">
        <f>F62+G62+H62+I62+J62</f>
        <v>0</v>
      </c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129">
        <v>160.4</v>
      </c>
      <c r="R62" s="131"/>
      <c r="S62" s="285"/>
      <c r="T62" s="285"/>
      <c r="U62" s="285"/>
      <c r="V62" s="285"/>
      <c r="W62" s="285"/>
      <c r="X62" s="285"/>
      <c r="Y62" s="781">
        <v>424073.97</v>
      </c>
      <c r="Z62" s="287"/>
      <c r="AA62" s="1236"/>
      <c r="AB62" s="97" t="s">
        <v>1459</v>
      </c>
      <c r="AC62" s="49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</row>
    <row r="63" spans="1:40" s="7" customFormat="1" ht="12.75" hidden="1" customHeight="1">
      <c r="A63" s="688">
        <f t="shared" si="8"/>
        <v>47</v>
      </c>
      <c r="B63" s="44" t="s">
        <v>1603</v>
      </c>
      <c r="C63" s="284">
        <f t="shared" si="7"/>
        <v>0</v>
      </c>
      <c r="D63" s="285">
        <f>F63+G63+H63+I63+J63</f>
        <v>0</v>
      </c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129">
        <v>160.4</v>
      </c>
      <c r="R63" s="131"/>
      <c r="S63" s="285"/>
      <c r="T63" s="285"/>
      <c r="U63" s="285"/>
      <c r="V63" s="285"/>
      <c r="W63" s="285"/>
      <c r="X63" s="285"/>
      <c r="Y63" s="781">
        <v>497985.24</v>
      </c>
      <c r="Z63" s="287"/>
      <c r="AA63" s="1236"/>
      <c r="AB63" s="97" t="s">
        <v>1459</v>
      </c>
      <c r="AC63" s="49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</row>
    <row r="64" spans="1:40" s="7" customFormat="1" ht="12.75" hidden="1" customHeight="1">
      <c r="A64" s="688">
        <f t="shared" si="8"/>
        <v>48</v>
      </c>
      <c r="B64" s="44" t="s">
        <v>1604</v>
      </c>
      <c r="C64" s="284">
        <f t="shared" si="7"/>
        <v>0</v>
      </c>
      <c r="D64" s="285">
        <f>F64+G64+H64+I64+J64</f>
        <v>0</v>
      </c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129">
        <v>160.4</v>
      </c>
      <c r="R64" s="131"/>
      <c r="S64" s="285"/>
      <c r="T64" s="285"/>
      <c r="U64" s="285"/>
      <c r="V64" s="285"/>
      <c r="W64" s="285"/>
      <c r="X64" s="285"/>
      <c r="Y64" s="781">
        <v>497989.72</v>
      </c>
      <c r="Z64" s="287"/>
      <c r="AA64" s="1236"/>
      <c r="AB64" s="97" t="s">
        <v>1459</v>
      </c>
      <c r="AC64" s="49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</row>
    <row r="65" spans="1:40" s="7" customFormat="1" ht="17.25" hidden="1" customHeight="1">
      <c r="A65" s="1475" t="s">
        <v>518</v>
      </c>
      <c r="B65" s="1475"/>
      <c r="C65" s="51">
        <f>SUM(C58:C60)</f>
        <v>2333722.58</v>
      </c>
      <c r="D65" s="51">
        <f t="shared" ref="D65:Z65" si="9">SUM(D58:D60)</f>
        <v>2333722.58</v>
      </c>
      <c r="E65" s="51"/>
      <c r="F65" s="51">
        <f t="shared" si="9"/>
        <v>2333722.58</v>
      </c>
      <c r="G65" s="51">
        <f t="shared" si="9"/>
        <v>0</v>
      </c>
      <c r="H65" s="51">
        <f t="shared" si="9"/>
        <v>0</v>
      </c>
      <c r="I65" s="51">
        <f t="shared" si="9"/>
        <v>0</v>
      </c>
      <c r="J65" s="51">
        <f t="shared" si="9"/>
        <v>0</v>
      </c>
      <c r="K65" s="51">
        <f t="shared" si="9"/>
        <v>0</v>
      </c>
      <c r="L65" s="51">
        <f t="shared" si="9"/>
        <v>0</v>
      </c>
      <c r="M65" s="51">
        <f t="shared" si="9"/>
        <v>0</v>
      </c>
      <c r="N65" s="51">
        <f t="shared" si="9"/>
        <v>0</v>
      </c>
      <c r="O65" s="51">
        <f t="shared" si="9"/>
        <v>0</v>
      </c>
      <c r="P65" s="51">
        <f t="shared" si="9"/>
        <v>0</v>
      </c>
      <c r="Q65" s="51">
        <f t="shared" si="9"/>
        <v>0</v>
      </c>
      <c r="R65" s="51">
        <f t="shared" si="9"/>
        <v>0</v>
      </c>
      <c r="S65" s="51">
        <f t="shared" si="9"/>
        <v>0</v>
      </c>
      <c r="T65" s="51">
        <f t="shared" si="9"/>
        <v>0</v>
      </c>
      <c r="U65" s="51">
        <f t="shared" si="9"/>
        <v>0</v>
      </c>
      <c r="V65" s="51">
        <f t="shared" si="9"/>
        <v>0</v>
      </c>
      <c r="W65" s="51">
        <f t="shared" si="9"/>
        <v>0</v>
      </c>
      <c r="X65" s="51">
        <f t="shared" si="9"/>
        <v>0</v>
      </c>
      <c r="Y65" s="781"/>
      <c r="Z65" s="781">
        <f t="shared" si="9"/>
        <v>0</v>
      </c>
      <c r="AA65" s="1238"/>
      <c r="AB65" s="97" t="s">
        <v>1653</v>
      </c>
      <c r="AC65" s="497"/>
      <c r="AD65" s="497"/>
      <c r="AE65" s="1061"/>
      <c r="AF65" s="57"/>
      <c r="AG65" s="57"/>
      <c r="AH65" s="57"/>
      <c r="AI65" s="57"/>
      <c r="AJ65" s="57"/>
      <c r="AK65" s="57"/>
      <c r="AL65" s="57"/>
      <c r="AM65" s="57"/>
      <c r="AN65" s="57"/>
    </row>
    <row r="66" spans="1:40" s="7" customFormat="1" ht="17.25" hidden="1" customHeight="1">
      <c r="A66" s="1491" t="s">
        <v>934</v>
      </c>
      <c r="B66" s="1491"/>
      <c r="C66" s="1491"/>
      <c r="D66" s="1495"/>
      <c r="E66" s="1495"/>
      <c r="F66" s="1495"/>
      <c r="G66" s="1495"/>
      <c r="H66" s="1495"/>
      <c r="I66" s="1495"/>
      <c r="J66" s="1495"/>
      <c r="K66" s="1495"/>
      <c r="L66" s="1495"/>
      <c r="M66" s="1495"/>
      <c r="N66" s="1495"/>
      <c r="O66" s="1495"/>
      <c r="P66" s="1495"/>
      <c r="Q66" s="1495"/>
      <c r="R66" s="1495"/>
      <c r="S66" s="1495"/>
      <c r="T66" s="1495"/>
      <c r="U66" s="1495"/>
      <c r="V66" s="1495"/>
      <c r="W66" s="1495"/>
      <c r="X66" s="1495"/>
      <c r="Y66" s="1496"/>
      <c r="Z66" s="1496"/>
      <c r="AA66" s="1238"/>
      <c r="AB66" s="97" t="s">
        <v>1653</v>
      </c>
      <c r="AC66" s="49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</row>
    <row r="67" spans="1:40" s="7" customFormat="1" ht="12.75" hidden="1" customHeight="1">
      <c r="A67" s="688">
        <f>A64+1</f>
        <v>49</v>
      </c>
      <c r="B67" s="182" t="s">
        <v>1605</v>
      </c>
      <c r="C67" s="133">
        <f t="shared" ref="C67:C78" si="10">D67+N67+P67+R67+T67+V67+W67+X67+Z67</f>
        <v>2087040</v>
      </c>
      <c r="D67" s="285">
        <f t="shared" ref="D67:D78" si="11">F67+G67+H67+I67+J67</f>
        <v>0</v>
      </c>
      <c r="E67" s="285"/>
      <c r="F67" s="134"/>
      <c r="G67" s="134"/>
      <c r="H67" s="134"/>
      <c r="I67" s="134"/>
      <c r="J67" s="134"/>
      <c r="K67" s="134"/>
      <c r="L67" s="134"/>
      <c r="M67" s="134">
        <v>1250</v>
      </c>
      <c r="N67" s="142" t="s">
        <v>936</v>
      </c>
      <c r="P67" s="134"/>
      <c r="Q67" s="134"/>
      <c r="R67" s="134"/>
      <c r="S67" s="134"/>
      <c r="T67" s="134"/>
      <c r="U67" s="134"/>
      <c r="V67" s="134"/>
      <c r="W67" s="134"/>
      <c r="X67" s="136"/>
      <c r="Y67" s="781">
        <v>328723.3</v>
      </c>
      <c r="Z67" s="287"/>
      <c r="AA67" s="1238"/>
      <c r="AB67" s="97" t="s">
        <v>1653</v>
      </c>
      <c r="AC67" s="49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</row>
    <row r="68" spans="1:40" s="7" customFormat="1" ht="12.75" hidden="1" customHeight="1">
      <c r="A68" s="688">
        <f t="shared" ref="A68:A78" si="12">A67+1</f>
        <v>50</v>
      </c>
      <c r="B68" s="182" t="s">
        <v>1606</v>
      </c>
      <c r="C68" s="133">
        <f t="shared" si="10"/>
        <v>973373</v>
      </c>
      <c r="D68" s="285">
        <f t="shared" si="11"/>
        <v>0</v>
      </c>
      <c r="E68" s="285"/>
      <c r="F68" s="134"/>
      <c r="G68" s="134"/>
      <c r="H68" s="134"/>
      <c r="I68" s="134"/>
      <c r="J68" s="134"/>
      <c r="K68" s="134"/>
      <c r="L68" s="134"/>
      <c r="M68" s="134">
        <v>579</v>
      </c>
      <c r="N68" s="142" t="s">
        <v>938</v>
      </c>
      <c r="P68" s="134"/>
      <c r="Q68" s="134"/>
      <c r="R68" s="134"/>
      <c r="S68" s="134"/>
      <c r="T68" s="134"/>
      <c r="U68" s="134"/>
      <c r="V68" s="134"/>
      <c r="W68" s="134"/>
      <c r="X68" s="136"/>
      <c r="Y68" s="781">
        <v>209732.73</v>
      </c>
      <c r="Z68" s="287"/>
      <c r="AA68" s="1238"/>
      <c r="AB68" s="97" t="s">
        <v>1653</v>
      </c>
      <c r="AC68" s="49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</row>
    <row r="69" spans="1:40" s="7" customFormat="1" ht="12.75" hidden="1" customHeight="1">
      <c r="A69" s="688">
        <f t="shared" si="12"/>
        <v>51</v>
      </c>
      <c r="B69" s="570" t="s">
        <v>1607</v>
      </c>
      <c r="C69" s="133">
        <f t="shared" si="10"/>
        <v>14840585</v>
      </c>
      <c r="D69" s="285">
        <f t="shared" si="11"/>
        <v>0</v>
      </c>
      <c r="E69" s="285"/>
      <c r="F69" s="134"/>
      <c r="G69" s="134"/>
      <c r="H69" s="134"/>
      <c r="I69" s="134"/>
      <c r="J69" s="134"/>
      <c r="K69" s="134"/>
      <c r="L69" s="134"/>
      <c r="M69" s="134"/>
      <c r="N69" s="134"/>
      <c r="P69" s="134"/>
      <c r="Q69" s="134"/>
      <c r="R69" s="134"/>
      <c r="S69" s="134"/>
      <c r="T69" s="134"/>
      <c r="U69" s="134">
        <v>2546.1999999999998</v>
      </c>
      <c r="V69" s="142" t="s">
        <v>940</v>
      </c>
      <c r="X69" s="136"/>
      <c r="Y69" s="781">
        <v>909048.26</v>
      </c>
      <c r="Z69" s="287"/>
      <c r="AA69" s="1240" t="s">
        <v>941</v>
      </c>
      <c r="AB69" s="97" t="s">
        <v>1653</v>
      </c>
      <c r="AC69" s="49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</row>
    <row r="70" spans="1:40" s="7" customFormat="1" ht="12.75" hidden="1" customHeight="1">
      <c r="A70" s="688">
        <f t="shared" si="12"/>
        <v>52</v>
      </c>
      <c r="B70" s="571" t="s">
        <v>1608</v>
      </c>
      <c r="C70" s="133">
        <f t="shared" si="10"/>
        <v>1303614.76</v>
      </c>
      <c r="D70" s="285">
        <f t="shared" si="11"/>
        <v>0</v>
      </c>
      <c r="E70" s="285"/>
      <c r="F70" s="138"/>
      <c r="G70" s="138"/>
      <c r="H70" s="138"/>
      <c r="I70" s="138"/>
      <c r="J70" s="138"/>
      <c r="K70" s="138"/>
      <c r="L70" s="138"/>
      <c r="M70" s="138">
        <v>983</v>
      </c>
      <c r="N70" s="143">
        <v>1303614.76</v>
      </c>
      <c r="P70" s="138"/>
      <c r="Q70" s="138"/>
      <c r="R70" s="138"/>
      <c r="S70" s="138"/>
      <c r="T70" s="138"/>
      <c r="U70" s="138"/>
      <c r="V70" s="138"/>
      <c r="W70" s="138"/>
      <c r="X70" s="136"/>
      <c r="Y70" s="781">
        <v>330534.82</v>
      </c>
      <c r="Z70" s="287"/>
      <c r="AA70" s="1238"/>
      <c r="AB70" s="97" t="s">
        <v>1653</v>
      </c>
      <c r="AC70" s="49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</row>
    <row r="71" spans="1:40" s="7" customFormat="1" ht="12.75" hidden="1" customHeight="1">
      <c r="A71" s="688">
        <f t="shared" si="12"/>
        <v>53</v>
      </c>
      <c r="B71" s="571" t="s">
        <v>1609</v>
      </c>
      <c r="C71" s="133">
        <f t="shared" si="10"/>
        <v>4298068.47</v>
      </c>
      <c r="D71" s="285">
        <f t="shared" si="11"/>
        <v>0</v>
      </c>
      <c r="E71" s="285"/>
      <c r="F71" s="138"/>
      <c r="G71" s="138"/>
      <c r="H71" s="138"/>
      <c r="I71" s="138"/>
      <c r="J71" s="138"/>
      <c r="K71" s="138"/>
      <c r="L71" s="138"/>
      <c r="M71" s="138"/>
      <c r="N71" s="138"/>
      <c r="P71" s="138"/>
      <c r="Q71" s="139" t="s">
        <v>944</v>
      </c>
      <c r="R71" s="143">
        <v>1645538.03</v>
      </c>
      <c r="T71" s="138"/>
      <c r="U71" s="139" t="s">
        <v>945</v>
      </c>
      <c r="V71" s="143">
        <v>2652530.44</v>
      </c>
      <c r="X71" s="136"/>
      <c r="Y71" s="781">
        <v>1112927.43</v>
      </c>
      <c r="Z71" s="287"/>
      <c r="AA71" s="1238"/>
      <c r="AB71" s="97" t="s">
        <v>1653</v>
      </c>
      <c r="AC71" s="49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</row>
    <row r="72" spans="1:40" s="7" customFormat="1" ht="12.75" hidden="1" customHeight="1">
      <c r="A72" s="688">
        <f t="shared" si="12"/>
        <v>54</v>
      </c>
      <c r="B72" s="572" t="s">
        <v>1610</v>
      </c>
      <c r="C72" s="133">
        <f t="shared" si="10"/>
        <v>3207645</v>
      </c>
      <c r="D72" s="285">
        <f t="shared" si="11"/>
        <v>0</v>
      </c>
      <c r="E72" s="285"/>
      <c r="F72" s="134"/>
      <c r="G72" s="134"/>
      <c r="H72" s="134"/>
      <c r="I72" s="134"/>
      <c r="J72" s="134"/>
      <c r="K72" s="134"/>
      <c r="L72" s="134"/>
      <c r="M72" s="134"/>
      <c r="N72" s="134"/>
      <c r="P72" s="134"/>
      <c r="Q72" s="135" t="s">
        <v>947</v>
      </c>
      <c r="R72" s="142" t="s">
        <v>948</v>
      </c>
      <c r="T72" s="134"/>
      <c r="U72" s="135" t="s">
        <v>947</v>
      </c>
      <c r="V72" s="142" t="s">
        <v>949</v>
      </c>
      <c r="X72" s="136"/>
      <c r="Y72" s="1156">
        <v>620013.81000000006</v>
      </c>
      <c r="Z72" s="287"/>
      <c r="AA72" s="1238"/>
      <c r="AB72" s="97" t="s">
        <v>1653</v>
      </c>
      <c r="AC72" s="49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</row>
    <row r="73" spans="1:40" s="7" customFormat="1" ht="12.75" hidden="1" customHeight="1">
      <c r="A73" s="688">
        <f t="shared" si="12"/>
        <v>55</v>
      </c>
      <c r="B73" s="182" t="s">
        <v>1611</v>
      </c>
      <c r="C73" s="133">
        <f t="shared" si="10"/>
        <v>2861719</v>
      </c>
      <c r="D73" s="285">
        <f t="shared" si="11"/>
        <v>0</v>
      </c>
      <c r="E73" s="285"/>
      <c r="F73" s="134"/>
      <c r="G73" s="134"/>
      <c r="H73" s="134"/>
      <c r="I73" s="134"/>
      <c r="J73" s="134"/>
      <c r="K73" s="134"/>
      <c r="L73" s="134"/>
      <c r="M73" s="134"/>
      <c r="N73" s="134"/>
      <c r="P73" s="134"/>
      <c r="Q73" s="135" t="s">
        <v>951</v>
      </c>
      <c r="R73" s="142" t="s">
        <v>952</v>
      </c>
      <c r="T73" s="134"/>
      <c r="U73" s="135" t="s">
        <v>951</v>
      </c>
      <c r="V73" s="142" t="s">
        <v>953</v>
      </c>
      <c r="X73" s="136"/>
      <c r="Y73" s="1156">
        <v>727659.06</v>
      </c>
      <c r="Z73" s="287"/>
      <c r="AA73" s="1238"/>
      <c r="AB73" s="97" t="s">
        <v>1653</v>
      </c>
      <c r="AC73" s="49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</row>
    <row r="74" spans="1:40" s="7" customFormat="1" ht="12.75" hidden="1" customHeight="1">
      <c r="A74" s="688">
        <f t="shared" si="12"/>
        <v>56</v>
      </c>
      <c r="B74" s="570" t="s">
        <v>1612</v>
      </c>
      <c r="C74" s="133">
        <f t="shared" si="10"/>
        <v>786267</v>
      </c>
      <c r="D74" s="285">
        <f t="shared" si="11"/>
        <v>0</v>
      </c>
      <c r="E74" s="285"/>
      <c r="F74" s="134"/>
      <c r="G74" s="134"/>
      <c r="H74" s="134"/>
      <c r="I74" s="134"/>
      <c r="J74" s="134"/>
      <c r="K74" s="134"/>
      <c r="L74" s="134"/>
      <c r="M74" s="134">
        <v>1601</v>
      </c>
      <c r="N74" s="142" t="s">
        <v>955</v>
      </c>
      <c r="P74" s="134"/>
      <c r="Q74" s="134"/>
      <c r="R74" s="134"/>
      <c r="T74" s="134"/>
      <c r="U74" s="134"/>
      <c r="V74" s="134"/>
      <c r="X74" s="136"/>
      <c r="Y74" s="781">
        <v>480529.91</v>
      </c>
      <c r="Z74" s="287"/>
      <c r="AA74" s="1238"/>
      <c r="AB74" s="97" t="s">
        <v>1653</v>
      </c>
      <c r="AC74" s="49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</row>
    <row r="75" spans="1:40" s="7" customFormat="1" ht="12.75" hidden="1" customHeight="1">
      <c r="A75" s="688">
        <f t="shared" si="12"/>
        <v>57</v>
      </c>
      <c r="B75" s="570" t="s">
        <v>1613</v>
      </c>
      <c r="C75" s="133">
        <f t="shared" si="10"/>
        <v>783401</v>
      </c>
      <c r="D75" s="285">
        <f t="shared" si="11"/>
        <v>783401</v>
      </c>
      <c r="E75" s="285"/>
      <c r="F75" s="134"/>
      <c r="G75" s="134"/>
      <c r="H75" s="134"/>
      <c r="I75" s="134"/>
      <c r="J75" s="141">
        <v>783401</v>
      </c>
      <c r="L75" s="134"/>
      <c r="M75" s="134"/>
      <c r="N75" s="135"/>
      <c r="P75" s="134"/>
      <c r="Q75" s="134"/>
      <c r="R75" s="134"/>
      <c r="T75" s="134"/>
      <c r="U75" s="134"/>
      <c r="V75" s="134"/>
      <c r="X75" s="136"/>
      <c r="Y75" s="781">
        <v>261973.71</v>
      </c>
      <c r="Z75" s="287"/>
      <c r="AA75" s="1238"/>
      <c r="AB75" s="97" t="s">
        <v>1653</v>
      </c>
      <c r="AC75" s="49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</row>
    <row r="76" spans="1:40" s="7" customFormat="1" ht="12.75" hidden="1" customHeight="1">
      <c r="A76" s="688">
        <f t="shared" si="12"/>
        <v>58</v>
      </c>
      <c r="B76" s="571" t="s">
        <v>1614</v>
      </c>
      <c r="C76" s="133">
        <f t="shared" si="10"/>
        <v>7347303.1699999999</v>
      </c>
      <c r="D76" s="285">
        <f t="shared" si="11"/>
        <v>0</v>
      </c>
      <c r="E76" s="285"/>
      <c r="F76" s="138"/>
      <c r="G76" s="138"/>
      <c r="H76" s="138"/>
      <c r="I76" s="138"/>
      <c r="J76" s="138"/>
      <c r="K76" s="138"/>
      <c r="L76" s="138"/>
      <c r="M76" s="138"/>
      <c r="N76" s="138"/>
      <c r="P76" s="138"/>
      <c r="Q76" s="140">
        <v>2668.6</v>
      </c>
      <c r="R76" s="143">
        <v>2164256.4300000002</v>
      </c>
      <c r="T76" s="138"/>
      <c r="U76" s="139" t="s">
        <v>958</v>
      </c>
      <c r="V76" s="143">
        <v>5183046.74</v>
      </c>
      <c r="X76" s="136"/>
      <c r="Y76" s="781">
        <v>1688468.41</v>
      </c>
      <c r="Z76" s="287"/>
      <c r="AA76" s="1238"/>
      <c r="AB76" s="97" t="s">
        <v>1653</v>
      </c>
      <c r="AC76" s="49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</row>
    <row r="77" spans="1:40" s="7" customFormat="1" ht="12.75" hidden="1" customHeight="1">
      <c r="A77" s="688">
        <f t="shared" si="12"/>
        <v>59</v>
      </c>
      <c r="B77" s="572" t="s">
        <v>1615</v>
      </c>
      <c r="C77" s="133">
        <f t="shared" si="10"/>
        <v>4510731.71</v>
      </c>
      <c r="D77" s="285">
        <f t="shared" si="11"/>
        <v>0</v>
      </c>
      <c r="E77" s="285"/>
      <c r="F77" s="138"/>
      <c r="G77" s="138"/>
      <c r="H77" s="138"/>
      <c r="I77" s="138"/>
      <c r="J77" s="138"/>
      <c r="K77" s="138"/>
      <c r="L77" s="138"/>
      <c r="M77" s="138"/>
      <c r="N77" s="138"/>
      <c r="P77" s="138"/>
      <c r="Q77" s="138"/>
      <c r="R77" s="138"/>
      <c r="T77" s="138"/>
      <c r="U77" s="139" t="s">
        <v>960</v>
      </c>
      <c r="V77" s="143">
        <v>4510731.71</v>
      </c>
      <c r="X77" s="136"/>
      <c r="Y77" s="781">
        <v>1398151.51</v>
      </c>
      <c r="Z77" s="287"/>
      <c r="AA77" s="1238"/>
      <c r="AB77" s="97" t="s">
        <v>1653</v>
      </c>
      <c r="AC77" s="49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</row>
    <row r="78" spans="1:40" s="7" customFormat="1" ht="12.75" hidden="1" customHeight="1">
      <c r="A78" s="688">
        <f t="shared" si="12"/>
        <v>60</v>
      </c>
      <c r="B78" s="571" t="s">
        <v>1616</v>
      </c>
      <c r="C78" s="133">
        <f t="shared" si="10"/>
        <v>2557290.15</v>
      </c>
      <c r="D78" s="285">
        <f t="shared" si="11"/>
        <v>0</v>
      </c>
      <c r="E78" s="285"/>
      <c r="F78" s="138"/>
      <c r="G78" s="138"/>
      <c r="H78" s="138"/>
      <c r="I78" s="138"/>
      <c r="J78" s="138"/>
      <c r="K78" s="138"/>
      <c r="L78" s="138"/>
      <c r="M78" s="138">
        <v>1200</v>
      </c>
      <c r="N78" s="143">
        <v>1693991.52</v>
      </c>
      <c r="P78" s="138"/>
      <c r="Q78" s="138">
        <v>1100</v>
      </c>
      <c r="R78" s="143">
        <v>863298.63</v>
      </c>
      <c r="T78" s="138"/>
      <c r="U78" s="138"/>
      <c r="V78" s="138"/>
      <c r="W78" s="138"/>
      <c r="X78" s="136"/>
      <c r="Y78" s="781">
        <v>1189783.99</v>
      </c>
      <c r="Z78" s="287"/>
      <c r="AA78" s="1238"/>
      <c r="AB78" s="97" t="s">
        <v>1653</v>
      </c>
      <c r="AC78" s="49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</row>
    <row r="79" spans="1:40" s="7" customFormat="1" ht="12.75" hidden="1" customHeight="1">
      <c r="A79" s="1482" t="s">
        <v>518</v>
      </c>
      <c r="B79" s="1482"/>
      <c r="C79" s="284">
        <f t="shared" ref="C79:Z79" si="13">SUM(C67:C78)</f>
        <v>45557038.259999998</v>
      </c>
      <c r="D79" s="284">
        <f t="shared" si="13"/>
        <v>783401</v>
      </c>
      <c r="E79" s="284"/>
      <c r="F79" s="284">
        <f t="shared" si="13"/>
        <v>0</v>
      </c>
      <c r="G79" s="284">
        <f t="shared" si="13"/>
        <v>0</v>
      </c>
      <c r="H79" s="284">
        <f t="shared" si="13"/>
        <v>0</v>
      </c>
      <c r="I79" s="284">
        <f t="shared" si="13"/>
        <v>0</v>
      </c>
      <c r="J79" s="284">
        <f t="shared" si="13"/>
        <v>783401</v>
      </c>
      <c r="K79" s="284">
        <f t="shared" si="13"/>
        <v>0</v>
      </c>
      <c r="L79" s="284">
        <f t="shared" si="13"/>
        <v>0</v>
      </c>
      <c r="M79" s="284">
        <f t="shared" si="13"/>
        <v>5613</v>
      </c>
      <c r="N79" s="284">
        <f t="shared" si="13"/>
        <v>2997606.2800000003</v>
      </c>
      <c r="O79" s="284">
        <f t="shared" si="13"/>
        <v>0</v>
      </c>
      <c r="P79" s="284">
        <f t="shared" si="13"/>
        <v>0</v>
      </c>
      <c r="Q79" s="284">
        <f t="shared" si="13"/>
        <v>3768.6</v>
      </c>
      <c r="R79" s="284">
        <f t="shared" si="13"/>
        <v>4673093.09</v>
      </c>
      <c r="S79" s="284">
        <f t="shared" si="13"/>
        <v>0</v>
      </c>
      <c r="T79" s="284">
        <f t="shared" si="13"/>
        <v>0</v>
      </c>
      <c r="U79" s="284">
        <f t="shared" si="13"/>
        <v>2546.1999999999998</v>
      </c>
      <c r="V79" s="284">
        <f t="shared" si="13"/>
        <v>12346308.890000001</v>
      </c>
      <c r="W79" s="284">
        <f t="shared" si="13"/>
        <v>0</v>
      </c>
      <c r="X79" s="284">
        <f t="shared" si="13"/>
        <v>0</v>
      </c>
      <c r="Y79" s="306"/>
      <c r="Z79" s="1308">
        <f t="shared" si="13"/>
        <v>0</v>
      </c>
      <c r="AA79" s="1238">
        <f>F79+G79+H79+I79+J79+L79+N79+P79+R79+T79+V79+X79+W79+Z79</f>
        <v>20800409.260000002</v>
      </c>
      <c r="AB79" s="97" t="s">
        <v>1653</v>
      </c>
      <c r="AC79" s="497"/>
      <c r="AD79" s="497"/>
      <c r="AE79" s="57"/>
      <c r="AF79" s="57"/>
      <c r="AG79" s="57"/>
      <c r="AH79" s="57"/>
      <c r="AI79" s="57"/>
      <c r="AJ79" s="57"/>
      <c r="AK79" s="57"/>
      <c r="AL79" s="57"/>
      <c r="AM79" s="57"/>
      <c r="AN79" s="57"/>
    </row>
    <row r="80" spans="1:40" s="7" customFormat="1" ht="17.25" hidden="1" customHeight="1">
      <c r="A80" s="1492" t="s">
        <v>606</v>
      </c>
      <c r="B80" s="1493"/>
      <c r="C80" s="61">
        <f t="shared" ref="C80:Z80" si="14">C43+C65</f>
        <v>189672849.65000001</v>
      </c>
      <c r="D80" s="61">
        <f t="shared" si="14"/>
        <v>52026653.749999993</v>
      </c>
      <c r="E80" s="61"/>
      <c r="F80" s="61">
        <f t="shared" si="14"/>
        <v>15390014.49</v>
      </c>
      <c r="G80" s="61">
        <f t="shared" si="14"/>
        <v>26457134.439999998</v>
      </c>
      <c r="H80" s="61">
        <f t="shared" si="14"/>
        <v>3554837.32</v>
      </c>
      <c r="I80" s="61">
        <f t="shared" si="14"/>
        <v>4599336.74</v>
      </c>
      <c r="J80" s="61">
        <f t="shared" si="14"/>
        <v>2025330.7599999998</v>
      </c>
      <c r="K80" s="61">
        <f t="shared" si="14"/>
        <v>0</v>
      </c>
      <c r="L80" s="61">
        <f t="shared" si="14"/>
        <v>0</v>
      </c>
      <c r="M80" s="61">
        <f t="shared" si="14"/>
        <v>5216</v>
      </c>
      <c r="N80" s="61">
        <f t="shared" si="14"/>
        <v>26383739.399999999</v>
      </c>
      <c r="O80" s="61">
        <f t="shared" si="14"/>
        <v>0</v>
      </c>
      <c r="P80" s="61">
        <f t="shared" si="14"/>
        <v>17719172.640000001</v>
      </c>
      <c r="Q80" s="61">
        <f t="shared" si="14"/>
        <v>1764</v>
      </c>
      <c r="R80" s="61">
        <f t="shared" si="14"/>
        <v>63357188.199999996</v>
      </c>
      <c r="S80" s="61">
        <f t="shared" si="14"/>
        <v>0</v>
      </c>
      <c r="T80" s="61">
        <f t="shared" si="14"/>
        <v>30186095.66</v>
      </c>
      <c r="U80" s="61">
        <f t="shared" si="14"/>
        <v>0</v>
      </c>
      <c r="V80" s="61">
        <f t="shared" si="14"/>
        <v>0</v>
      </c>
      <c r="W80" s="61">
        <f t="shared" si="14"/>
        <v>0</v>
      </c>
      <c r="X80" s="61">
        <f t="shared" si="14"/>
        <v>0</v>
      </c>
      <c r="Y80" s="1309"/>
      <c r="Z80" s="1309">
        <f t="shared" si="14"/>
        <v>0</v>
      </c>
      <c r="AA80" s="1238"/>
      <c r="AB80" s="97" t="s">
        <v>1653</v>
      </c>
      <c r="AC80" s="497"/>
      <c r="AD80" s="497"/>
      <c r="AE80" s="1061"/>
      <c r="AF80" s="57"/>
      <c r="AG80" s="57"/>
      <c r="AH80" s="57"/>
      <c r="AI80" s="57"/>
      <c r="AJ80" s="57"/>
      <c r="AK80" s="57"/>
      <c r="AL80" s="57"/>
      <c r="AM80" s="57"/>
      <c r="AN80" s="57"/>
    </row>
    <row r="81" spans="1:40" s="7" customFormat="1" ht="12.75" hidden="1" customHeight="1">
      <c r="A81" s="1474" t="s">
        <v>607</v>
      </c>
      <c r="B81" s="1494"/>
      <c r="C81" s="1494"/>
      <c r="D81" s="1494"/>
      <c r="E81" s="1494"/>
      <c r="F81" s="1494"/>
      <c r="G81" s="1494"/>
      <c r="H81" s="1494"/>
      <c r="I81" s="1494"/>
      <c r="J81" s="1494"/>
      <c r="K81" s="1494"/>
      <c r="L81" s="1494"/>
      <c r="M81" s="1494"/>
      <c r="N81" s="1494"/>
      <c r="O81" s="1494"/>
      <c r="P81" s="1494"/>
      <c r="Q81" s="1494"/>
      <c r="R81" s="1494"/>
      <c r="S81" s="1494"/>
      <c r="T81" s="1494"/>
      <c r="U81" s="1494"/>
      <c r="V81" s="1494"/>
      <c r="W81" s="1494"/>
      <c r="X81" s="1494"/>
      <c r="Y81" s="1494"/>
      <c r="Z81" s="1494"/>
      <c r="AA81" s="1238"/>
      <c r="AB81" s="97" t="s">
        <v>1653</v>
      </c>
      <c r="AC81" s="57"/>
      <c r="AD81" s="497"/>
      <c r="AE81" s="1061"/>
      <c r="AF81" s="57"/>
      <c r="AG81" s="57"/>
      <c r="AH81" s="57"/>
      <c r="AI81" s="57"/>
      <c r="AJ81" s="57"/>
      <c r="AK81" s="57"/>
      <c r="AL81" s="57"/>
      <c r="AM81" s="57"/>
      <c r="AN81" s="57"/>
    </row>
    <row r="82" spans="1:40" s="7" customFormat="1" ht="12.75" hidden="1" customHeight="1">
      <c r="A82" s="1486" t="s">
        <v>962</v>
      </c>
      <c r="B82" s="1486"/>
      <c r="C82" s="1486"/>
      <c r="D82" s="657"/>
      <c r="E82" s="657"/>
      <c r="F82" s="657"/>
      <c r="G82" s="657"/>
      <c r="H82" s="657"/>
      <c r="I82" s="657"/>
      <c r="J82" s="657"/>
      <c r="K82" s="657"/>
      <c r="L82" s="657"/>
      <c r="M82" s="657"/>
      <c r="N82" s="657"/>
      <c r="O82" s="657"/>
      <c r="P82" s="657"/>
      <c r="Q82" s="657"/>
      <c r="R82" s="657"/>
      <c r="S82" s="657"/>
      <c r="T82" s="657"/>
      <c r="U82" s="657"/>
      <c r="V82" s="657"/>
      <c r="W82" s="657"/>
      <c r="X82" s="657"/>
      <c r="Y82" s="1309"/>
      <c r="Z82" s="1306"/>
      <c r="AA82" s="1238"/>
      <c r="AB82" s="97" t="s">
        <v>1653</v>
      </c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</row>
    <row r="83" spans="1:40" customFormat="1" ht="15" hidden="1">
      <c r="A83" s="688">
        <f>A78+1</f>
        <v>61</v>
      </c>
      <c r="B83" s="144" t="s">
        <v>963</v>
      </c>
      <c r="C83" s="133">
        <f>D83+N83+P83+R83+T83+V83+W83+X83+Z83</f>
        <v>2400000</v>
      </c>
      <c r="D83" s="284"/>
      <c r="E83" s="284"/>
      <c r="F83" s="284"/>
      <c r="G83" s="284"/>
      <c r="H83" s="284"/>
      <c r="I83" s="284"/>
      <c r="J83" s="284"/>
      <c r="K83" s="284"/>
      <c r="L83" s="284"/>
      <c r="M83" s="145">
        <v>1150</v>
      </c>
      <c r="N83" s="164">
        <v>2400000</v>
      </c>
      <c r="O83" s="284"/>
      <c r="P83" s="284"/>
      <c r="Q83" s="146"/>
      <c r="R83" s="147"/>
      <c r="S83" s="284"/>
      <c r="T83" s="284"/>
      <c r="U83" s="284"/>
      <c r="V83" s="284"/>
      <c r="W83" s="284"/>
      <c r="X83" s="148"/>
      <c r="Y83" s="306">
        <v>353554.83</v>
      </c>
      <c r="Z83" s="1308"/>
      <c r="AA83" s="1239"/>
      <c r="AB83" s="97" t="s">
        <v>1653</v>
      </c>
      <c r="AC83" s="463"/>
      <c r="AD83" s="463"/>
      <c r="AE83" s="463"/>
      <c r="AF83" s="463"/>
      <c r="AG83" s="463"/>
      <c r="AH83" s="463"/>
      <c r="AI83" s="463"/>
      <c r="AJ83" s="463"/>
      <c r="AK83" s="463"/>
      <c r="AL83" s="463"/>
      <c r="AM83" s="463"/>
      <c r="AN83" s="463"/>
    </row>
    <row r="84" spans="1:40" customFormat="1" ht="15" hidden="1" customHeight="1">
      <c r="A84" s="688">
        <f>A83+1</f>
        <v>62</v>
      </c>
      <c r="B84" s="144" t="s">
        <v>964</v>
      </c>
      <c r="C84" s="133">
        <f>D84+N84+P84+R84+T84+V84+W84+X84+Z84</f>
        <v>2400000</v>
      </c>
      <c r="D84" s="284"/>
      <c r="E84" s="284"/>
      <c r="F84" s="284"/>
      <c r="G84" s="284"/>
      <c r="H84" s="284"/>
      <c r="I84" s="284"/>
      <c r="J84" s="284"/>
      <c r="K84" s="284"/>
      <c r="L84" s="284"/>
      <c r="M84" s="145">
        <v>1150</v>
      </c>
      <c r="N84" s="164">
        <v>2400000</v>
      </c>
      <c r="O84" s="284"/>
      <c r="P84" s="284"/>
      <c r="Q84" s="146"/>
      <c r="R84" s="147"/>
      <c r="S84" s="284"/>
      <c r="T84" s="284"/>
      <c r="U84" s="284"/>
      <c r="V84" s="284"/>
      <c r="W84" s="284"/>
      <c r="X84" s="148"/>
      <c r="Y84" s="306">
        <v>355502.53</v>
      </c>
      <c r="Z84" s="1308"/>
      <c r="AA84" s="1239"/>
      <c r="AB84" s="97" t="s">
        <v>1653</v>
      </c>
      <c r="AC84" s="463"/>
      <c r="AD84" s="463"/>
      <c r="AE84" s="463"/>
      <c r="AF84" s="463"/>
      <c r="AG84" s="463"/>
      <c r="AH84" s="463"/>
      <c r="AI84" s="463"/>
      <c r="AJ84" s="463"/>
      <c r="AK84" s="463"/>
      <c r="AL84" s="463"/>
      <c r="AM84" s="463"/>
      <c r="AN84" s="463"/>
    </row>
    <row r="85" spans="1:40" s="7" customFormat="1" ht="12.75" hidden="1" customHeight="1">
      <c r="A85" s="1482" t="s">
        <v>518</v>
      </c>
      <c r="B85" s="1482"/>
      <c r="C85" s="285">
        <f>SUM(C83:C84)</f>
        <v>4800000</v>
      </c>
      <c r="D85" s="657"/>
      <c r="E85" s="657"/>
      <c r="F85" s="657"/>
      <c r="G85" s="657"/>
      <c r="H85" s="657"/>
      <c r="I85" s="657"/>
      <c r="J85" s="657"/>
      <c r="K85" s="657"/>
      <c r="L85" s="657"/>
      <c r="M85" s="657"/>
      <c r="N85" s="657"/>
      <c r="O85" s="657"/>
      <c r="P85" s="657"/>
      <c r="Q85" s="657"/>
      <c r="R85" s="657"/>
      <c r="S85" s="657"/>
      <c r="T85" s="657"/>
      <c r="U85" s="657"/>
      <c r="V85" s="657"/>
      <c r="W85" s="657"/>
      <c r="X85" s="657"/>
      <c r="Y85" s="11"/>
      <c r="Z85" s="1306"/>
      <c r="AA85" s="1238"/>
      <c r="AB85" s="97" t="s">
        <v>1653</v>
      </c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</row>
    <row r="86" spans="1:40" s="7" customFormat="1" ht="14.25" hidden="1" customHeight="1">
      <c r="A86" s="1486" t="s">
        <v>965</v>
      </c>
      <c r="B86" s="1486"/>
      <c r="C86" s="1486"/>
      <c r="D86" s="1487"/>
      <c r="E86" s="1487"/>
      <c r="F86" s="1487"/>
      <c r="G86" s="1487"/>
      <c r="H86" s="1487"/>
      <c r="I86" s="1487"/>
      <c r="J86" s="1487"/>
      <c r="K86" s="1487"/>
      <c r="L86" s="1487"/>
      <c r="M86" s="1487"/>
      <c r="N86" s="1487"/>
      <c r="O86" s="1487"/>
      <c r="P86" s="1487"/>
      <c r="Q86" s="1487"/>
      <c r="R86" s="1487"/>
      <c r="S86" s="1487"/>
      <c r="T86" s="1487"/>
      <c r="U86" s="1487"/>
      <c r="V86" s="1487"/>
      <c r="W86" s="1487"/>
      <c r="X86" s="1487"/>
      <c r="Y86" s="1488"/>
      <c r="Z86" s="1488"/>
      <c r="AA86" s="1238"/>
      <c r="AB86" s="97" t="s">
        <v>1653</v>
      </c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</row>
    <row r="87" spans="1:40" customFormat="1" ht="15" hidden="1" customHeight="1">
      <c r="A87" s="688">
        <f>A84+1</f>
        <v>63</v>
      </c>
      <c r="B87" s="144" t="s">
        <v>966</v>
      </c>
      <c r="C87" s="133">
        <f>D87+N87+P87+R87+T87+V87+W87+X87+Z87</f>
        <v>1900000</v>
      </c>
      <c r="D87" s="284"/>
      <c r="E87" s="284"/>
      <c r="F87" s="284"/>
      <c r="G87" s="284"/>
      <c r="H87" s="284"/>
      <c r="I87" s="284"/>
      <c r="J87" s="284"/>
      <c r="K87" s="284"/>
      <c r="L87" s="284"/>
      <c r="M87" s="145">
        <v>720</v>
      </c>
      <c r="N87" s="165">
        <v>1900000</v>
      </c>
      <c r="O87" s="284"/>
      <c r="P87" s="284"/>
      <c r="Q87" s="146"/>
      <c r="R87" s="147"/>
      <c r="S87" s="284"/>
      <c r="T87" s="284"/>
      <c r="U87" s="284"/>
      <c r="V87" s="284"/>
      <c r="W87" s="284"/>
      <c r="X87" s="148"/>
      <c r="Y87" s="306">
        <v>299730.28000000003</v>
      </c>
      <c r="Z87" s="284"/>
      <c r="AB87" s="97" t="s">
        <v>1653</v>
      </c>
      <c r="AC87" s="463"/>
      <c r="AD87" s="463"/>
      <c r="AE87" s="463"/>
      <c r="AF87" s="463"/>
      <c r="AG87" s="463"/>
      <c r="AH87" s="463"/>
      <c r="AI87" s="463"/>
      <c r="AJ87" s="463"/>
      <c r="AK87" s="463"/>
      <c r="AL87" s="463"/>
      <c r="AM87" s="463"/>
      <c r="AN87" s="463"/>
    </row>
    <row r="88" spans="1:40" s="7" customFormat="1" ht="14.25" hidden="1" customHeight="1">
      <c r="A88" s="1482" t="s">
        <v>518</v>
      </c>
      <c r="B88" s="1482"/>
      <c r="C88" s="285">
        <f>SUM(C87:C87)</f>
        <v>1900000</v>
      </c>
      <c r="D88" s="285"/>
      <c r="E88" s="285"/>
      <c r="F88" s="285"/>
      <c r="G88" s="285"/>
      <c r="H88" s="285"/>
      <c r="I88" s="285"/>
      <c r="J88" s="285"/>
      <c r="K88" s="285"/>
      <c r="L88" s="285"/>
      <c r="M88" s="285">
        <f>SUM(M87:M87)</f>
        <v>720</v>
      </c>
      <c r="N88" s="123">
        <f>SUM(N87:N87)</f>
        <v>1900000</v>
      </c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51"/>
      <c r="Z88" s="285">
        <f>SUM(Z87:Z87)</f>
        <v>0</v>
      </c>
      <c r="AA88" s="9">
        <f>F88+G88+H88+I88+J88+L88+N88+P88+R88+T88+V88+X88+W88+Z88</f>
        <v>1900000</v>
      </c>
      <c r="AB88" s="97" t="s">
        <v>1653</v>
      </c>
      <c r="AC88" s="497"/>
      <c r="AD88" s="497"/>
      <c r="AE88" s="57"/>
      <c r="AF88" s="57"/>
      <c r="AG88" s="57"/>
      <c r="AH88" s="57"/>
      <c r="AI88" s="57"/>
      <c r="AJ88" s="57"/>
      <c r="AK88" s="57"/>
      <c r="AL88" s="57"/>
      <c r="AM88" s="57"/>
      <c r="AN88" s="57"/>
    </row>
    <row r="89" spans="1:40" s="7" customFormat="1" ht="14.25" hidden="1" customHeight="1">
      <c r="A89" s="1486" t="s">
        <v>967</v>
      </c>
      <c r="B89" s="1486"/>
      <c r="C89" s="1486"/>
      <c r="D89" s="1487"/>
      <c r="E89" s="1487"/>
      <c r="F89" s="1487"/>
      <c r="G89" s="1487"/>
      <c r="H89" s="1487"/>
      <c r="I89" s="1487"/>
      <c r="J89" s="1487"/>
      <c r="K89" s="1487"/>
      <c r="L89" s="1487"/>
      <c r="M89" s="1487"/>
      <c r="N89" s="1487"/>
      <c r="O89" s="1487"/>
      <c r="P89" s="1487"/>
      <c r="Q89" s="1487"/>
      <c r="R89" s="1487"/>
      <c r="S89" s="1487"/>
      <c r="T89" s="1487"/>
      <c r="U89" s="1487"/>
      <c r="V89" s="1487"/>
      <c r="W89" s="1487"/>
      <c r="X89" s="1487"/>
      <c r="Y89" s="1487"/>
      <c r="Z89" s="1487"/>
      <c r="AA89" s="9"/>
      <c r="AB89" s="97" t="s">
        <v>1653</v>
      </c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</row>
    <row r="90" spans="1:40" customFormat="1" ht="15" hidden="1">
      <c r="A90" s="688">
        <f>A87+1</f>
        <v>64</v>
      </c>
      <c r="B90" s="149" t="s">
        <v>968</v>
      </c>
      <c r="C90" s="133">
        <f t="shared" ref="C90:C97" si="15">D90+N90+P90+R90+T90+V90+W90+X90+Z90</f>
        <v>4101282</v>
      </c>
      <c r="D90" s="238"/>
      <c r="E90" s="238"/>
      <c r="F90" s="238"/>
      <c r="G90" s="238"/>
      <c r="H90" s="238"/>
      <c r="I90" s="238"/>
      <c r="J90" s="238"/>
      <c r="K90" s="238"/>
      <c r="L90" s="238"/>
      <c r="M90" s="150">
        <v>921</v>
      </c>
      <c r="N90" s="166">
        <v>1742532</v>
      </c>
      <c r="O90" s="151"/>
      <c r="P90" s="151"/>
      <c r="Q90" s="152">
        <v>2243</v>
      </c>
      <c r="R90" s="167">
        <v>2358750</v>
      </c>
      <c r="S90" s="238"/>
      <c r="T90" s="238"/>
      <c r="U90" s="238"/>
      <c r="V90" s="238"/>
      <c r="W90" s="238"/>
      <c r="X90" s="261"/>
      <c r="Y90" s="1160">
        <v>422712.44</v>
      </c>
      <c r="Z90" s="261"/>
      <c r="AB90" s="97" t="s">
        <v>1653</v>
      </c>
      <c r="AC90" s="463"/>
      <c r="AD90" s="463"/>
      <c r="AE90" s="463"/>
      <c r="AF90" s="463"/>
      <c r="AG90" s="463"/>
      <c r="AH90" s="463"/>
      <c r="AI90" s="463"/>
      <c r="AJ90" s="463"/>
      <c r="AK90" s="463"/>
      <c r="AL90" s="463"/>
      <c r="AM90" s="463"/>
      <c r="AN90" s="463"/>
    </row>
    <row r="91" spans="1:40" customFormat="1" ht="15" hidden="1">
      <c r="A91" s="688">
        <f t="shared" ref="A91:A97" si="16">A90+1</f>
        <v>65</v>
      </c>
      <c r="B91" s="153" t="s">
        <v>969</v>
      </c>
      <c r="C91" s="133">
        <f t="shared" si="15"/>
        <v>3797522</v>
      </c>
      <c r="D91" s="238"/>
      <c r="E91" s="238"/>
      <c r="F91" s="238"/>
      <c r="G91" s="238"/>
      <c r="H91" s="238"/>
      <c r="I91" s="238"/>
      <c r="J91" s="238"/>
      <c r="K91" s="238"/>
      <c r="L91" s="238"/>
      <c r="M91" s="150">
        <v>846</v>
      </c>
      <c r="N91" s="167">
        <v>1600632</v>
      </c>
      <c r="O91" s="151"/>
      <c r="P91" s="151"/>
      <c r="Q91" s="152">
        <v>1887</v>
      </c>
      <c r="R91" s="167">
        <v>2196890</v>
      </c>
      <c r="S91" s="238"/>
      <c r="T91" s="238"/>
      <c r="U91" s="238"/>
      <c r="V91" s="238"/>
      <c r="W91" s="238"/>
      <c r="X91" s="261"/>
      <c r="Y91" s="1160">
        <v>286341.8</v>
      </c>
      <c r="Z91" s="261"/>
      <c r="AB91" s="97" t="s">
        <v>1653</v>
      </c>
      <c r="AC91" s="463"/>
      <c r="AD91" s="463"/>
      <c r="AE91" s="463"/>
      <c r="AF91" s="463"/>
      <c r="AG91" s="463"/>
      <c r="AH91" s="463"/>
      <c r="AI91" s="463"/>
      <c r="AJ91" s="463"/>
      <c r="AK91" s="463"/>
      <c r="AL91" s="463"/>
      <c r="AM91" s="463"/>
      <c r="AN91" s="463"/>
    </row>
    <row r="92" spans="1:40" customFormat="1" ht="15" hidden="1">
      <c r="A92" s="688">
        <f t="shared" si="16"/>
        <v>66</v>
      </c>
      <c r="B92" s="144" t="s">
        <v>970</v>
      </c>
      <c r="C92" s="133">
        <f t="shared" si="15"/>
        <v>3869616</v>
      </c>
      <c r="D92" s="238"/>
      <c r="E92" s="238"/>
      <c r="F92" s="238"/>
      <c r="G92" s="238"/>
      <c r="H92" s="238"/>
      <c r="I92" s="238"/>
      <c r="J92" s="238"/>
      <c r="K92" s="238"/>
      <c r="L92" s="238"/>
      <c r="M92" s="154">
        <v>988</v>
      </c>
      <c r="N92" s="167">
        <v>1869296</v>
      </c>
      <c r="O92" s="155"/>
      <c r="P92" s="154"/>
      <c r="Q92" s="156">
        <v>1786</v>
      </c>
      <c r="R92" s="167">
        <v>2000320</v>
      </c>
      <c r="S92" s="238"/>
      <c r="T92" s="238"/>
      <c r="U92" s="238"/>
      <c r="V92" s="238"/>
      <c r="W92" s="238"/>
      <c r="X92" s="261"/>
      <c r="Y92" s="1160">
        <v>335994.05</v>
      </c>
      <c r="Z92" s="261"/>
      <c r="AB92" s="97" t="s">
        <v>1653</v>
      </c>
      <c r="AC92" s="463"/>
      <c r="AD92" s="463"/>
      <c r="AE92" s="463"/>
      <c r="AF92" s="463"/>
      <c r="AG92" s="463"/>
      <c r="AH92" s="463"/>
      <c r="AI92" s="463"/>
      <c r="AJ92" s="463"/>
      <c r="AK92" s="463"/>
      <c r="AL92" s="463"/>
      <c r="AM92" s="463"/>
      <c r="AN92" s="463"/>
    </row>
    <row r="93" spans="1:40" customFormat="1" ht="15" hidden="1">
      <c r="A93" s="688">
        <f t="shared" si="16"/>
        <v>67</v>
      </c>
      <c r="B93" s="144" t="s">
        <v>971</v>
      </c>
      <c r="C93" s="133">
        <f t="shared" si="15"/>
        <v>4831906</v>
      </c>
      <c r="D93" s="238"/>
      <c r="E93" s="238"/>
      <c r="F93" s="238"/>
      <c r="G93" s="238"/>
      <c r="H93" s="238"/>
      <c r="I93" s="238"/>
      <c r="J93" s="238"/>
      <c r="K93" s="238"/>
      <c r="L93" s="238"/>
      <c r="M93" s="154">
        <v>1280</v>
      </c>
      <c r="N93" s="167">
        <v>2421760</v>
      </c>
      <c r="O93" s="154"/>
      <c r="P93" s="154"/>
      <c r="Q93" s="156">
        <v>2500</v>
      </c>
      <c r="R93" s="167">
        <v>2410146</v>
      </c>
      <c r="S93" s="238"/>
      <c r="T93" s="238"/>
      <c r="U93" s="238"/>
      <c r="V93" s="238"/>
      <c r="W93" s="238"/>
      <c r="X93" s="261"/>
      <c r="Y93" s="1160">
        <v>590829.66</v>
      </c>
      <c r="Z93" s="261"/>
      <c r="AB93" s="97" t="s">
        <v>1653</v>
      </c>
      <c r="AC93" s="463"/>
      <c r="AD93" s="463"/>
      <c r="AE93" s="463"/>
      <c r="AF93" s="463"/>
      <c r="AG93" s="463"/>
      <c r="AH93" s="463"/>
      <c r="AI93" s="463"/>
      <c r="AJ93" s="463"/>
      <c r="AK93" s="463"/>
      <c r="AL93" s="463"/>
      <c r="AM93" s="463"/>
      <c r="AN93" s="463"/>
    </row>
    <row r="94" spans="1:40" customFormat="1" ht="15" hidden="1">
      <c r="A94" s="688">
        <f t="shared" si="16"/>
        <v>68</v>
      </c>
      <c r="B94" s="157" t="s">
        <v>972</v>
      </c>
      <c r="C94" s="133">
        <f t="shared" si="15"/>
        <v>823620</v>
      </c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158"/>
      <c r="O94" s="238"/>
      <c r="P94" s="238"/>
      <c r="Q94" s="284"/>
      <c r="R94" s="158"/>
      <c r="S94" s="238"/>
      <c r="T94" s="238"/>
      <c r="U94" s="238"/>
      <c r="V94" s="238"/>
      <c r="W94" s="238"/>
      <c r="X94" s="1290">
        <v>823620</v>
      </c>
      <c r="Y94" s="306">
        <v>531656.93999999994</v>
      </c>
      <c r="Z94" s="261"/>
      <c r="AB94" s="97" t="s">
        <v>1653</v>
      </c>
      <c r="AC94" s="463"/>
      <c r="AD94" s="463"/>
      <c r="AE94" s="463"/>
      <c r="AF94" s="463"/>
      <c r="AG94" s="463"/>
      <c r="AH94" s="463"/>
      <c r="AI94" s="463"/>
      <c r="AJ94" s="463"/>
      <c r="AK94" s="463"/>
      <c r="AL94" s="463"/>
      <c r="AM94" s="463"/>
      <c r="AN94" s="463"/>
    </row>
    <row r="95" spans="1:40" customFormat="1" ht="15" hidden="1">
      <c r="A95" s="688">
        <f t="shared" si="16"/>
        <v>69</v>
      </c>
      <c r="B95" s="144" t="s">
        <v>973</v>
      </c>
      <c r="C95" s="133">
        <f t="shared" si="15"/>
        <v>653080</v>
      </c>
      <c r="D95" s="284"/>
      <c r="E95" s="284"/>
      <c r="F95" s="284"/>
      <c r="G95" s="284"/>
      <c r="H95" s="284"/>
      <c r="I95" s="284"/>
      <c r="J95" s="284"/>
      <c r="K95" s="284"/>
      <c r="L95" s="284"/>
      <c r="M95" s="159"/>
      <c r="N95" s="158"/>
      <c r="O95" s="284"/>
      <c r="P95" s="284"/>
      <c r="Q95" s="284"/>
      <c r="R95" s="158"/>
      <c r="S95" s="284"/>
      <c r="T95" s="284"/>
      <c r="U95" s="284"/>
      <c r="V95" s="284"/>
      <c r="W95" s="284"/>
      <c r="X95" s="1290">
        <v>653080</v>
      </c>
      <c r="Y95" s="306">
        <v>293527.71000000002</v>
      </c>
      <c r="Z95" s="284">
        <v>0</v>
      </c>
      <c r="AB95" s="97" t="s">
        <v>1653</v>
      </c>
      <c r="AC95" s="463"/>
      <c r="AD95" s="463"/>
      <c r="AE95" s="463"/>
      <c r="AF95" s="463"/>
      <c r="AG95" s="463"/>
      <c r="AH95" s="463"/>
      <c r="AI95" s="463"/>
      <c r="AJ95" s="463"/>
      <c r="AK95" s="463"/>
      <c r="AL95" s="463"/>
      <c r="AM95" s="463"/>
      <c r="AN95" s="463"/>
    </row>
    <row r="96" spans="1:40" customFormat="1" ht="15" hidden="1">
      <c r="A96" s="688">
        <f t="shared" si="16"/>
        <v>70</v>
      </c>
      <c r="B96" s="144" t="s">
        <v>974</v>
      </c>
      <c r="C96" s="133">
        <f t="shared" si="15"/>
        <v>758750</v>
      </c>
      <c r="D96" s="284"/>
      <c r="E96" s="284"/>
      <c r="F96" s="284"/>
      <c r="G96" s="284"/>
      <c r="H96" s="284"/>
      <c r="I96" s="284"/>
      <c r="J96" s="284"/>
      <c r="K96" s="284"/>
      <c r="L96" s="284"/>
      <c r="M96" s="159"/>
      <c r="N96" s="158"/>
      <c r="O96" s="284"/>
      <c r="P96" s="284"/>
      <c r="Q96" s="284"/>
      <c r="R96" s="158"/>
      <c r="S96" s="284"/>
      <c r="T96" s="284"/>
      <c r="U96" s="284"/>
      <c r="V96" s="284"/>
      <c r="W96" s="284"/>
      <c r="X96" s="1291">
        <v>758750</v>
      </c>
      <c r="Y96" s="306">
        <v>487044.6</v>
      </c>
      <c r="Z96" s="284"/>
      <c r="AB96" s="97" t="s">
        <v>1653</v>
      </c>
      <c r="AC96" s="463"/>
      <c r="AD96" s="463"/>
      <c r="AE96" s="463"/>
      <c r="AF96" s="463"/>
      <c r="AG96" s="463"/>
      <c r="AH96" s="463"/>
      <c r="AI96" s="463"/>
      <c r="AJ96" s="463"/>
      <c r="AK96" s="463"/>
      <c r="AL96" s="463"/>
      <c r="AM96" s="463"/>
      <c r="AN96" s="463"/>
    </row>
    <row r="97" spans="1:40" customFormat="1" ht="15" hidden="1">
      <c r="A97" s="688">
        <f t="shared" si="16"/>
        <v>71</v>
      </c>
      <c r="B97" s="144" t="s">
        <v>975</v>
      </c>
      <c r="C97" s="133">
        <f t="shared" si="15"/>
        <v>841450</v>
      </c>
      <c r="D97" s="284"/>
      <c r="E97" s="284"/>
      <c r="F97" s="284"/>
      <c r="G97" s="284"/>
      <c r="H97" s="284"/>
      <c r="I97" s="284"/>
      <c r="J97" s="284"/>
      <c r="K97" s="284"/>
      <c r="L97" s="284"/>
      <c r="M97" s="159"/>
      <c r="N97" s="158"/>
      <c r="O97" s="284"/>
      <c r="P97" s="284"/>
      <c r="Q97" s="284"/>
      <c r="R97" s="158"/>
      <c r="S97" s="284"/>
      <c r="T97" s="284"/>
      <c r="U97" s="284"/>
      <c r="V97" s="284"/>
      <c r="W97" s="284"/>
      <c r="X97" s="1291">
        <v>841450</v>
      </c>
      <c r="Y97" s="306">
        <v>386028.15</v>
      </c>
      <c r="Z97" s="284">
        <v>0</v>
      </c>
      <c r="AB97" s="97" t="s">
        <v>1653</v>
      </c>
      <c r="AC97" s="463"/>
      <c r="AD97" s="463"/>
      <c r="AE97" s="463"/>
      <c r="AF97" s="463"/>
      <c r="AG97" s="463"/>
      <c r="AH97" s="463"/>
      <c r="AI97" s="463"/>
      <c r="AJ97" s="463"/>
      <c r="AK97" s="463"/>
      <c r="AL97" s="463"/>
      <c r="AM97" s="463"/>
      <c r="AN97" s="463"/>
    </row>
    <row r="98" spans="1:40" s="7" customFormat="1" ht="14.25" hidden="1" customHeight="1">
      <c r="A98" s="1482" t="s">
        <v>518</v>
      </c>
      <c r="B98" s="1482"/>
      <c r="C98" s="284">
        <f>SUM(C90:C97)</f>
        <v>19677226</v>
      </c>
      <c r="D98" s="284">
        <f t="shared" ref="D98:Z98" si="17">SUM(D90:D97)</f>
        <v>0</v>
      </c>
      <c r="E98" s="284"/>
      <c r="F98" s="284">
        <f t="shared" si="17"/>
        <v>0</v>
      </c>
      <c r="G98" s="284">
        <f t="shared" si="17"/>
        <v>0</v>
      </c>
      <c r="H98" s="284">
        <f t="shared" si="17"/>
        <v>0</v>
      </c>
      <c r="I98" s="284">
        <f t="shared" si="17"/>
        <v>0</v>
      </c>
      <c r="J98" s="284">
        <f t="shared" si="17"/>
        <v>0</v>
      </c>
      <c r="K98" s="284">
        <f t="shared" si="17"/>
        <v>0</v>
      </c>
      <c r="L98" s="284">
        <f t="shared" si="17"/>
        <v>0</v>
      </c>
      <c r="M98" s="284">
        <f t="shared" si="17"/>
        <v>4035</v>
      </c>
      <c r="N98" s="284">
        <f t="shared" si="17"/>
        <v>7634220</v>
      </c>
      <c r="O98" s="284">
        <f t="shared" si="17"/>
        <v>0</v>
      </c>
      <c r="P98" s="284">
        <f t="shared" si="17"/>
        <v>0</v>
      </c>
      <c r="Q98" s="284">
        <f t="shared" si="17"/>
        <v>8416</v>
      </c>
      <c r="R98" s="284">
        <f t="shared" si="17"/>
        <v>8966106</v>
      </c>
      <c r="S98" s="284">
        <f t="shared" si="17"/>
        <v>0</v>
      </c>
      <c r="T98" s="284">
        <f t="shared" si="17"/>
        <v>0</v>
      </c>
      <c r="U98" s="284">
        <f t="shared" si="17"/>
        <v>0</v>
      </c>
      <c r="V98" s="284">
        <f t="shared" si="17"/>
        <v>0</v>
      </c>
      <c r="W98" s="284">
        <f t="shared" si="17"/>
        <v>0</v>
      </c>
      <c r="X98" s="284">
        <f t="shared" si="17"/>
        <v>3076900</v>
      </c>
      <c r="Y98" s="52"/>
      <c r="Z98" s="284">
        <f t="shared" si="17"/>
        <v>0</v>
      </c>
      <c r="AA98" s="9">
        <f>F98+G98+H98+I98+J98+L98+N98+P98+R98+T98+V98+X98+W98+Z98</f>
        <v>19677226</v>
      </c>
      <c r="AB98" s="97" t="s">
        <v>1653</v>
      </c>
      <c r="AC98" s="497"/>
      <c r="AD98" s="497"/>
      <c r="AE98" s="57"/>
      <c r="AF98" s="57"/>
      <c r="AG98" s="57"/>
      <c r="AH98" s="57"/>
      <c r="AI98" s="57"/>
      <c r="AJ98" s="57"/>
      <c r="AK98" s="57"/>
      <c r="AL98" s="57"/>
      <c r="AM98" s="57"/>
      <c r="AN98" s="57"/>
    </row>
    <row r="99" spans="1:40" s="7" customFormat="1" ht="14.25" hidden="1" customHeight="1">
      <c r="A99" s="1486" t="s">
        <v>976</v>
      </c>
      <c r="B99" s="1486"/>
      <c r="C99" s="1486"/>
      <c r="D99" s="1487"/>
      <c r="E99" s="1487"/>
      <c r="F99" s="1487"/>
      <c r="G99" s="1487"/>
      <c r="H99" s="1487"/>
      <c r="I99" s="1487"/>
      <c r="J99" s="1487"/>
      <c r="K99" s="1487"/>
      <c r="L99" s="1487"/>
      <c r="M99" s="1487"/>
      <c r="N99" s="1487"/>
      <c r="O99" s="1487"/>
      <c r="P99" s="1487"/>
      <c r="Q99" s="1487"/>
      <c r="R99" s="1487"/>
      <c r="S99" s="1487"/>
      <c r="T99" s="1487"/>
      <c r="U99" s="1487"/>
      <c r="V99" s="1487"/>
      <c r="W99" s="1487"/>
      <c r="X99" s="1487"/>
      <c r="Y99" s="1487"/>
      <c r="Z99" s="1487"/>
      <c r="AA99" s="9"/>
      <c r="AB99" s="97" t="s">
        <v>1653</v>
      </c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</row>
    <row r="100" spans="1:40" customFormat="1" ht="15" hidden="1">
      <c r="A100" s="688">
        <f>A97+1</f>
        <v>72</v>
      </c>
      <c r="B100" s="144" t="s">
        <v>977</v>
      </c>
      <c r="C100" s="133">
        <f>D100+N100+P100+R100+T100+V100+W100+X100+Z100</f>
        <v>2000000</v>
      </c>
      <c r="D100" s="284"/>
      <c r="E100" s="284"/>
      <c r="F100" s="284"/>
      <c r="G100" s="284"/>
      <c r="H100" s="284"/>
      <c r="I100" s="284"/>
      <c r="J100" s="284"/>
      <c r="K100" s="284"/>
      <c r="L100" s="284"/>
      <c r="M100" s="160">
        <v>853</v>
      </c>
      <c r="N100" s="164">
        <v>2000000</v>
      </c>
      <c r="O100" s="284"/>
      <c r="P100" s="284"/>
      <c r="Q100" s="146"/>
      <c r="R100" s="147"/>
      <c r="S100" s="284"/>
      <c r="T100" s="284"/>
      <c r="U100" s="284"/>
      <c r="V100" s="284"/>
      <c r="W100" s="284"/>
      <c r="X100" s="148"/>
      <c r="Y100" s="306">
        <v>319018.51</v>
      </c>
      <c r="Z100" s="284"/>
      <c r="AB100" s="97" t="s">
        <v>1653</v>
      </c>
      <c r="AC100" s="463"/>
      <c r="AD100" s="463"/>
      <c r="AE100" s="463"/>
      <c r="AF100" s="463"/>
      <c r="AG100" s="463"/>
      <c r="AH100" s="463"/>
      <c r="AI100" s="463"/>
      <c r="AJ100" s="463"/>
      <c r="AK100" s="463"/>
      <c r="AL100" s="463"/>
      <c r="AM100" s="463"/>
      <c r="AN100" s="463"/>
    </row>
    <row r="101" spans="1:40" customFormat="1" ht="15" hidden="1">
      <c r="A101" s="688">
        <f>A100+1</f>
        <v>73</v>
      </c>
      <c r="B101" s="144" t="s">
        <v>978</v>
      </c>
      <c r="C101" s="133">
        <f>D101+N101+P101+R101+T101+V101+W101+X101+Z101</f>
        <v>2500000</v>
      </c>
      <c r="D101" s="284"/>
      <c r="E101" s="284"/>
      <c r="F101" s="284"/>
      <c r="G101" s="284"/>
      <c r="H101" s="284"/>
      <c r="I101" s="284"/>
      <c r="J101" s="284"/>
      <c r="K101" s="284"/>
      <c r="L101" s="284"/>
      <c r="M101" s="160">
        <v>1300</v>
      </c>
      <c r="N101" s="164">
        <v>2500000</v>
      </c>
      <c r="O101" s="284"/>
      <c r="P101" s="284"/>
      <c r="Q101" s="146"/>
      <c r="R101" s="147"/>
      <c r="S101" s="284"/>
      <c r="T101" s="284"/>
      <c r="U101" s="284"/>
      <c r="V101" s="284"/>
      <c r="W101" s="284"/>
      <c r="X101" s="148"/>
      <c r="Y101" s="306">
        <v>430264.1</v>
      </c>
      <c r="Z101" s="284"/>
      <c r="AB101" s="97" t="s">
        <v>1653</v>
      </c>
      <c r="AC101" s="463"/>
      <c r="AD101" s="463"/>
      <c r="AE101" s="463"/>
      <c r="AF101" s="463"/>
      <c r="AG101" s="463"/>
      <c r="AH101" s="463"/>
      <c r="AI101" s="463"/>
      <c r="AJ101" s="463"/>
      <c r="AK101" s="463"/>
      <c r="AL101" s="463"/>
      <c r="AM101" s="463"/>
      <c r="AN101" s="463"/>
    </row>
    <row r="102" spans="1:40" s="7" customFormat="1" ht="14.25" hidden="1" customHeight="1">
      <c r="A102" s="1482" t="s">
        <v>518</v>
      </c>
      <c r="B102" s="1482"/>
      <c r="C102" s="284">
        <f>SUM(C100:C101)</f>
        <v>4500000</v>
      </c>
      <c r="D102" s="284">
        <f t="shared" ref="D102:Z102" si="18">SUM(D100:D101)</f>
        <v>0</v>
      </c>
      <c r="E102" s="284"/>
      <c r="F102" s="284">
        <f t="shared" si="18"/>
        <v>0</v>
      </c>
      <c r="G102" s="284">
        <f t="shared" si="18"/>
        <v>0</v>
      </c>
      <c r="H102" s="284">
        <f t="shared" si="18"/>
        <v>0</v>
      </c>
      <c r="I102" s="284">
        <f t="shared" si="18"/>
        <v>0</v>
      </c>
      <c r="J102" s="284">
        <f t="shared" si="18"/>
        <v>0</v>
      </c>
      <c r="K102" s="284">
        <f t="shared" si="18"/>
        <v>0</v>
      </c>
      <c r="L102" s="284">
        <f t="shared" si="18"/>
        <v>0</v>
      </c>
      <c r="M102" s="284">
        <f t="shared" si="18"/>
        <v>2153</v>
      </c>
      <c r="N102" s="168">
        <f t="shared" si="18"/>
        <v>4500000</v>
      </c>
      <c r="O102" s="284">
        <f t="shared" si="18"/>
        <v>0</v>
      </c>
      <c r="P102" s="284">
        <f t="shared" si="18"/>
        <v>0</v>
      </c>
      <c r="Q102" s="284">
        <f t="shared" si="18"/>
        <v>0</v>
      </c>
      <c r="R102" s="284">
        <f t="shared" si="18"/>
        <v>0</v>
      </c>
      <c r="S102" s="284">
        <f t="shared" si="18"/>
        <v>0</v>
      </c>
      <c r="T102" s="284">
        <f t="shared" si="18"/>
        <v>0</v>
      </c>
      <c r="U102" s="284">
        <f t="shared" si="18"/>
        <v>0</v>
      </c>
      <c r="V102" s="284">
        <f t="shared" si="18"/>
        <v>0</v>
      </c>
      <c r="W102" s="284">
        <f t="shared" si="18"/>
        <v>0</v>
      </c>
      <c r="X102" s="1308">
        <f t="shared" si="18"/>
        <v>0</v>
      </c>
      <c r="Y102" s="52"/>
      <c r="Z102" s="284">
        <f t="shared" si="18"/>
        <v>0</v>
      </c>
      <c r="AA102" s="9">
        <f>F102+G102+H102+I102+J102+L102+N102+P102+R102+T102+V102+X102+W102+Z102</f>
        <v>4500000</v>
      </c>
      <c r="AB102" s="97" t="s">
        <v>1653</v>
      </c>
      <c r="AC102" s="497"/>
      <c r="AD102" s="49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</row>
    <row r="103" spans="1:40" s="7" customFormat="1" ht="14.25" hidden="1" customHeight="1">
      <c r="A103" s="1486" t="s">
        <v>979</v>
      </c>
      <c r="B103" s="1486"/>
      <c r="C103" s="1486"/>
      <c r="D103" s="284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162"/>
      <c r="Y103" s="52"/>
      <c r="Z103" s="284"/>
      <c r="AA103" s="9"/>
      <c r="AB103" s="97" t="s">
        <v>1653</v>
      </c>
      <c r="AC103" s="497"/>
      <c r="AD103" s="49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</row>
    <row r="104" spans="1:40" customFormat="1" ht="15" hidden="1">
      <c r="A104" s="688">
        <f>A101+1</f>
        <v>74</v>
      </c>
      <c r="B104" s="157" t="s">
        <v>980</v>
      </c>
      <c r="C104" s="133">
        <f>D104+N104+P104+R104+T104+V104+W104+X104+Z104</f>
        <v>1900000</v>
      </c>
      <c r="D104" s="284"/>
      <c r="E104" s="284"/>
      <c r="F104" s="284"/>
      <c r="G104" s="284"/>
      <c r="H104" s="284"/>
      <c r="I104" s="284"/>
      <c r="J104" s="284"/>
      <c r="K104" s="284"/>
      <c r="L104" s="284"/>
      <c r="M104" s="160">
        <v>430</v>
      </c>
      <c r="N104" s="164">
        <v>1900000</v>
      </c>
      <c r="O104" s="284"/>
      <c r="P104" s="284"/>
      <c r="Q104" s="146"/>
      <c r="R104" s="147"/>
      <c r="S104" s="284"/>
      <c r="T104" s="284"/>
      <c r="U104" s="284"/>
      <c r="V104" s="284"/>
      <c r="W104" s="284"/>
      <c r="X104" s="1294"/>
      <c r="Y104" s="1298"/>
      <c r="Z104" s="284"/>
      <c r="AB104" s="97" t="s">
        <v>1653</v>
      </c>
      <c r="AC104" s="463"/>
      <c r="AD104" s="463"/>
      <c r="AE104" s="463"/>
      <c r="AF104" s="463"/>
      <c r="AG104" s="463"/>
      <c r="AH104" s="463"/>
      <c r="AI104" s="463"/>
      <c r="AJ104" s="463"/>
      <c r="AK104" s="463"/>
      <c r="AL104" s="463"/>
      <c r="AM104" s="463"/>
      <c r="AN104" s="463"/>
    </row>
    <row r="105" spans="1:40" customFormat="1" ht="15" hidden="1">
      <c r="A105" s="1482" t="s">
        <v>518</v>
      </c>
      <c r="B105" s="1482"/>
      <c r="C105" s="284">
        <f>SUM(C104)</f>
        <v>1900000</v>
      </c>
      <c r="D105" s="284">
        <f t="shared" ref="D105:Z105" si="19">SUM(D104)</f>
        <v>0</v>
      </c>
      <c r="E105" s="284"/>
      <c r="F105" s="284">
        <f t="shared" si="19"/>
        <v>0</v>
      </c>
      <c r="G105" s="284">
        <f t="shared" si="19"/>
        <v>0</v>
      </c>
      <c r="H105" s="284">
        <f t="shared" si="19"/>
        <v>0</v>
      </c>
      <c r="I105" s="284">
        <f t="shared" si="19"/>
        <v>0</v>
      </c>
      <c r="J105" s="284">
        <f t="shared" si="19"/>
        <v>0</v>
      </c>
      <c r="K105" s="284">
        <f t="shared" si="19"/>
        <v>0</v>
      </c>
      <c r="L105" s="284">
        <f t="shared" si="19"/>
        <v>0</v>
      </c>
      <c r="M105" s="284">
        <f t="shared" si="19"/>
        <v>430</v>
      </c>
      <c r="N105" s="284">
        <f t="shared" si="19"/>
        <v>1900000</v>
      </c>
      <c r="O105" s="284">
        <f t="shared" si="19"/>
        <v>0</v>
      </c>
      <c r="P105" s="284">
        <f t="shared" si="19"/>
        <v>0</v>
      </c>
      <c r="Q105" s="284">
        <f t="shared" si="19"/>
        <v>0</v>
      </c>
      <c r="R105" s="284">
        <f t="shared" si="19"/>
        <v>0</v>
      </c>
      <c r="S105" s="284">
        <f t="shared" si="19"/>
        <v>0</v>
      </c>
      <c r="T105" s="284">
        <f t="shared" si="19"/>
        <v>0</v>
      </c>
      <c r="U105" s="284">
        <f t="shared" si="19"/>
        <v>0</v>
      </c>
      <c r="V105" s="284">
        <f t="shared" si="19"/>
        <v>0</v>
      </c>
      <c r="W105" s="284">
        <f t="shared" si="19"/>
        <v>0</v>
      </c>
      <c r="X105" s="284">
        <f t="shared" si="19"/>
        <v>0</v>
      </c>
      <c r="Y105" s="52"/>
      <c r="Z105" s="284">
        <f t="shared" si="19"/>
        <v>0</v>
      </c>
      <c r="AB105" s="97" t="s">
        <v>1653</v>
      </c>
      <c r="AC105" s="463"/>
      <c r="AD105" s="463"/>
      <c r="AE105" s="463"/>
      <c r="AF105" s="463"/>
      <c r="AG105" s="463"/>
      <c r="AH105" s="463"/>
      <c r="AI105" s="463"/>
      <c r="AJ105" s="463"/>
      <c r="AK105" s="463"/>
      <c r="AL105" s="463"/>
      <c r="AM105" s="463"/>
      <c r="AN105" s="463"/>
    </row>
    <row r="106" spans="1:40" customFormat="1" ht="15" hidden="1">
      <c r="A106" s="1486" t="s">
        <v>981</v>
      </c>
      <c r="B106" s="1486"/>
      <c r="C106" s="1486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52"/>
      <c r="Z106" s="284"/>
      <c r="AB106" s="97" t="s">
        <v>1653</v>
      </c>
      <c r="AC106" s="463"/>
      <c r="AD106" s="463"/>
      <c r="AE106" s="463"/>
      <c r="AF106" s="463"/>
      <c r="AG106" s="463"/>
      <c r="AH106" s="463"/>
      <c r="AI106" s="463"/>
      <c r="AJ106" s="463"/>
      <c r="AK106" s="463"/>
      <c r="AL106" s="463"/>
      <c r="AM106" s="463"/>
      <c r="AN106" s="463"/>
    </row>
    <row r="107" spans="1:40" customFormat="1" ht="15" hidden="1">
      <c r="A107" s="688">
        <f>A104+1</f>
        <v>75</v>
      </c>
      <c r="B107" s="157" t="s">
        <v>982</v>
      </c>
      <c r="C107" s="133">
        <f>D107+N107+P107+R107+T107+V107+W107+X107+Z107</f>
        <v>2400000</v>
      </c>
      <c r="D107" s="284"/>
      <c r="E107" s="284"/>
      <c r="F107" s="284"/>
      <c r="G107" s="284"/>
      <c r="H107" s="284"/>
      <c r="I107" s="284"/>
      <c r="J107" s="284"/>
      <c r="K107" s="284"/>
      <c r="L107" s="284"/>
      <c r="M107" s="160">
        <v>1100</v>
      </c>
      <c r="N107" s="164">
        <v>2400000</v>
      </c>
      <c r="O107" s="284"/>
      <c r="P107" s="284"/>
      <c r="Q107" s="146"/>
      <c r="R107" s="147"/>
      <c r="S107" s="284"/>
      <c r="T107" s="284"/>
      <c r="U107" s="284"/>
      <c r="V107" s="284"/>
      <c r="W107" s="284"/>
      <c r="X107" s="148"/>
      <c r="Y107" s="306">
        <v>368120.12</v>
      </c>
      <c r="Z107" s="284"/>
      <c r="AB107" s="97" t="s">
        <v>1653</v>
      </c>
      <c r="AC107" s="463"/>
      <c r="AD107" s="463"/>
      <c r="AE107" s="463"/>
      <c r="AF107" s="463"/>
      <c r="AG107" s="463"/>
      <c r="AH107" s="463"/>
      <c r="AI107" s="463"/>
      <c r="AJ107" s="463"/>
      <c r="AK107" s="463"/>
      <c r="AL107" s="463"/>
      <c r="AM107" s="463"/>
      <c r="AN107" s="463"/>
    </row>
    <row r="108" spans="1:40" customFormat="1" ht="15" hidden="1">
      <c r="A108" s="1482" t="s">
        <v>518</v>
      </c>
      <c r="B108" s="1482"/>
      <c r="C108" s="284">
        <f t="shared" ref="C108:Z108" si="20">SUM(C107)</f>
        <v>2400000</v>
      </c>
      <c r="D108" s="284">
        <f t="shared" si="20"/>
        <v>0</v>
      </c>
      <c r="E108" s="284"/>
      <c r="F108" s="284">
        <f t="shared" si="20"/>
        <v>0</v>
      </c>
      <c r="G108" s="284">
        <f t="shared" si="20"/>
        <v>0</v>
      </c>
      <c r="H108" s="284">
        <f t="shared" si="20"/>
        <v>0</v>
      </c>
      <c r="I108" s="284">
        <f t="shared" si="20"/>
        <v>0</v>
      </c>
      <c r="J108" s="284">
        <f t="shared" si="20"/>
        <v>0</v>
      </c>
      <c r="K108" s="284">
        <f t="shared" si="20"/>
        <v>0</v>
      </c>
      <c r="L108" s="284">
        <f t="shared" si="20"/>
        <v>0</v>
      </c>
      <c r="M108" s="284">
        <f t="shared" si="20"/>
        <v>1100</v>
      </c>
      <c r="N108" s="284">
        <f t="shared" si="20"/>
        <v>2400000</v>
      </c>
      <c r="O108" s="284">
        <f t="shared" si="20"/>
        <v>0</v>
      </c>
      <c r="P108" s="284">
        <f t="shared" si="20"/>
        <v>0</v>
      </c>
      <c r="Q108" s="284">
        <f t="shared" si="20"/>
        <v>0</v>
      </c>
      <c r="R108" s="284">
        <f t="shared" si="20"/>
        <v>0</v>
      </c>
      <c r="S108" s="284">
        <f t="shared" si="20"/>
        <v>0</v>
      </c>
      <c r="T108" s="284">
        <f t="shared" si="20"/>
        <v>0</v>
      </c>
      <c r="U108" s="284">
        <f t="shared" si="20"/>
        <v>0</v>
      </c>
      <c r="V108" s="284">
        <f t="shared" si="20"/>
        <v>0</v>
      </c>
      <c r="W108" s="284">
        <f t="shared" si="20"/>
        <v>0</v>
      </c>
      <c r="X108" s="284">
        <f t="shared" si="20"/>
        <v>0</v>
      </c>
      <c r="Y108" s="52"/>
      <c r="Z108" s="284">
        <f t="shared" si="20"/>
        <v>0</v>
      </c>
      <c r="AB108" s="97" t="s">
        <v>1653</v>
      </c>
      <c r="AC108" s="463"/>
      <c r="AD108" s="463"/>
      <c r="AE108" s="463"/>
      <c r="AF108" s="463"/>
      <c r="AG108" s="463"/>
      <c r="AH108" s="463"/>
      <c r="AI108" s="463"/>
      <c r="AJ108" s="463"/>
      <c r="AK108" s="463"/>
      <c r="AL108" s="463"/>
      <c r="AM108" s="463"/>
      <c r="AN108" s="463"/>
    </row>
    <row r="109" spans="1:40" customFormat="1" ht="15" hidden="1">
      <c r="A109" s="1484" t="s">
        <v>983</v>
      </c>
      <c r="B109" s="1484"/>
      <c r="C109" s="14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52"/>
      <c r="Z109" s="284"/>
      <c r="AB109" s="97" t="s">
        <v>1653</v>
      </c>
      <c r="AC109" s="463"/>
      <c r="AD109" s="463"/>
      <c r="AE109" s="463"/>
      <c r="AF109" s="463"/>
      <c r="AG109" s="463"/>
      <c r="AH109" s="463"/>
      <c r="AI109" s="463"/>
      <c r="AJ109" s="463"/>
      <c r="AK109" s="463"/>
      <c r="AL109" s="463"/>
      <c r="AM109" s="463"/>
      <c r="AN109" s="463"/>
    </row>
    <row r="110" spans="1:40" customFormat="1" ht="15" hidden="1">
      <c r="A110" s="688">
        <f>A107+1</f>
        <v>76</v>
      </c>
      <c r="B110" s="144" t="s">
        <v>984</v>
      </c>
      <c r="C110" s="133">
        <f>D110+N110+P110+R110+T110+V110+W110+X110+Z110</f>
        <v>2500000</v>
      </c>
      <c r="D110" s="284"/>
      <c r="E110" s="284"/>
      <c r="F110" s="284"/>
      <c r="G110" s="284"/>
      <c r="H110" s="284"/>
      <c r="I110" s="284"/>
      <c r="J110" s="284"/>
      <c r="K110" s="284"/>
      <c r="L110" s="284"/>
      <c r="M110" s="160">
        <v>1300</v>
      </c>
      <c r="N110" s="164">
        <v>2500000</v>
      </c>
      <c r="O110" s="284"/>
      <c r="P110" s="284"/>
      <c r="Q110" s="146"/>
      <c r="R110" s="147"/>
      <c r="S110" s="284"/>
      <c r="T110" s="284"/>
      <c r="U110" s="284"/>
      <c r="V110" s="284"/>
      <c r="W110" s="284"/>
      <c r="X110" s="1294"/>
      <c r="Y110" s="306">
        <v>392159.62</v>
      </c>
      <c r="Z110" s="284"/>
      <c r="AB110" s="97" t="s">
        <v>1653</v>
      </c>
      <c r="AC110" s="463"/>
      <c r="AD110" s="463"/>
      <c r="AE110" s="463"/>
      <c r="AF110" s="463"/>
      <c r="AG110" s="463"/>
      <c r="AH110" s="463"/>
      <c r="AI110" s="463"/>
      <c r="AJ110" s="463"/>
      <c r="AK110" s="463"/>
      <c r="AL110" s="463"/>
      <c r="AM110" s="463"/>
      <c r="AN110" s="463"/>
    </row>
    <row r="111" spans="1:40" customFormat="1" ht="15" hidden="1">
      <c r="A111" s="688">
        <f>A110+1</f>
        <v>77</v>
      </c>
      <c r="B111" s="144" t="s">
        <v>985</v>
      </c>
      <c r="C111" s="133">
        <f>D111+N111+P111+R111+T111+V111+W111+X111+Z111</f>
        <v>2100000</v>
      </c>
      <c r="D111" s="284"/>
      <c r="E111" s="284"/>
      <c r="F111" s="284"/>
      <c r="G111" s="284"/>
      <c r="H111" s="284"/>
      <c r="I111" s="284"/>
      <c r="J111" s="284"/>
      <c r="K111" s="284"/>
      <c r="L111" s="284"/>
      <c r="M111" s="160">
        <v>1000</v>
      </c>
      <c r="N111" s="164">
        <v>2100000</v>
      </c>
      <c r="O111" s="284"/>
      <c r="P111" s="284"/>
      <c r="Q111" s="146"/>
      <c r="R111" s="146"/>
      <c r="S111" s="284"/>
      <c r="T111" s="284"/>
      <c r="U111" s="284"/>
      <c r="V111" s="284"/>
      <c r="W111" s="284"/>
      <c r="X111" s="1294"/>
      <c r="Y111" s="306">
        <v>310721.12</v>
      </c>
      <c r="Z111" s="284"/>
      <c r="AB111" s="97" t="s">
        <v>1653</v>
      </c>
      <c r="AC111" s="463"/>
      <c r="AD111" s="463"/>
      <c r="AE111" s="463"/>
      <c r="AF111" s="463"/>
      <c r="AG111" s="463"/>
      <c r="AH111" s="463"/>
      <c r="AI111" s="463"/>
      <c r="AJ111" s="463"/>
      <c r="AK111" s="463"/>
      <c r="AL111" s="463"/>
      <c r="AM111" s="463"/>
      <c r="AN111" s="463"/>
    </row>
    <row r="112" spans="1:40" customFormat="1" ht="15" hidden="1">
      <c r="A112" s="1482" t="s">
        <v>518</v>
      </c>
      <c r="B112" s="1482"/>
      <c r="C112" s="284">
        <f t="shared" ref="C112:Z112" si="21">SUM(C110)</f>
        <v>2500000</v>
      </c>
      <c r="D112" s="284">
        <f t="shared" si="21"/>
        <v>0</v>
      </c>
      <c r="E112" s="284"/>
      <c r="F112" s="284">
        <f t="shared" si="21"/>
        <v>0</v>
      </c>
      <c r="G112" s="284">
        <f t="shared" si="21"/>
        <v>0</v>
      </c>
      <c r="H112" s="284">
        <f t="shared" si="21"/>
        <v>0</v>
      </c>
      <c r="I112" s="284">
        <f t="shared" si="21"/>
        <v>0</v>
      </c>
      <c r="J112" s="284">
        <f t="shared" si="21"/>
        <v>0</v>
      </c>
      <c r="K112" s="284">
        <f t="shared" si="21"/>
        <v>0</v>
      </c>
      <c r="L112" s="284">
        <f t="shared" si="21"/>
        <v>0</v>
      </c>
      <c r="M112" s="284">
        <f t="shared" si="21"/>
        <v>1300</v>
      </c>
      <c r="N112" s="284">
        <f t="shared" si="21"/>
        <v>2500000</v>
      </c>
      <c r="O112" s="284">
        <f t="shared" si="21"/>
        <v>0</v>
      </c>
      <c r="P112" s="284">
        <f t="shared" si="21"/>
        <v>0</v>
      </c>
      <c r="Q112" s="284">
        <f t="shared" si="21"/>
        <v>0</v>
      </c>
      <c r="R112" s="284">
        <f t="shared" si="21"/>
        <v>0</v>
      </c>
      <c r="S112" s="284">
        <f t="shared" si="21"/>
        <v>0</v>
      </c>
      <c r="T112" s="284">
        <f t="shared" si="21"/>
        <v>0</v>
      </c>
      <c r="U112" s="284">
        <f t="shared" si="21"/>
        <v>0</v>
      </c>
      <c r="V112" s="284">
        <f t="shared" si="21"/>
        <v>0</v>
      </c>
      <c r="W112" s="284">
        <f t="shared" si="21"/>
        <v>0</v>
      </c>
      <c r="X112" s="284">
        <f t="shared" si="21"/>
        <v>0</v>
      </c>
      <c r="Y112" s="52"/>
      <c r="Z112" s="284">
        <f t="shared" si="21"/>
        <v>0</v>
      </c>
      <c r="AB112" s="97" t="s">
        <v>1653</v>
      </c>
      <c r="AC112" s="463"/>
      <c r="AD112" s="463"/>
      <c r="AE112" s="463"/>
      <c r="AF112" s="463"/>
      <c r="AG112" s="463"/>
      <c r="AH112" s="463"/>
      <c r="AI112" s="463"/>
      <c r="AJ112" s="463"/>
      <c r="AK112" s="463"/>
      <c r="AL112" s="463"/>
      <c r="AM112" s="463"/>
      <c r="AN112" s="463"/>
    </row>
    <row r="113" spans="1:40" s="7" customFormat="1" ht="14.25" hidden="1" customHeight="1">
      <c r="A113" s="1484" t="s">
        <v>986</v>
      </c>
      <c r="B113" s="1484"/>
      <c r="C113" s="1484"/>
      <c r="D113" s="1483"/>
      <c r="E113" s="1483"/>
      <c r="F113" s="1483"/>
      <c r="G113" s="1483"/>
      <c r="H113" s="1483"/>
      <c r="I113" s="1483"/>
      <c r="J113" s="1483"/>
      <c r="K113" s="1483"/>
      <c r="L113" s="1483"/>
      <c r="M113" s="1483"/>
      <c r="N113" s="1483"/>
      <c r="O113" s="1483"/>
      <c r="P113" s="1483"/>
      <c r="Q113" s="1483"/>
      <c r="R113" s="1483"/>
      <c r="S113" s="1483"/>
      <c r="T113" s="1483"/>
      <c r="U113" s="1483"/>
      <c r="V113" s="1483"/>
      <c r="W113" s="1483"/>
      <c r="X113" s="1483"/>
      <c r="Y113" s="1483"/>
      <c r="Z113" s="1483"/>
      <c r="AA113" s="9"/>
      <c r="AB113" s="97" t="s">
        <v>1653</v>
      </c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</row>
    <row r="114" spans="1:40" customFormat="1" ht="15" hidden="1">
      <c r="A114" s="688">
        <f>A111+1</f>
        <v>78</v>
      </c>
      <c r="B114" s="163" t="s">
        <v>987</v>
      </c>
      <c r="C114" s="133">
        <f>D114+N114+P114+R114+T114+V114+W114+X114+Z114</f>
        <v>1000000</v>
      </c>
      <c r="D114" s="284"/>
      <c r="E114" s="284"/>
      <c r="F114" s="284"/>
      <c r="G114" s="284"/>
      <c r="H114" s="284"/>
      <c r="I114" s="284"/>
      <c r="J114" s="284"/>
      <c r="K114" s="284"/>
      <c r="L114" s="284"/>
      <c r="M114" s="160"/>
      <c r="N114" s="161"/>
      <c r="O114" s="284"/>
      <c r="P114" s="284"/>
      <c r="Q114" s="146">
        <v>650</v>
      </c>
      <c r="R114" s="169">
        <v>1000000</v>
      </c>
      <c r="S114" s="284"/>
      <c r="T114" s="284"/>
      <c r="U114" s="284"/>
      <c r="V114" s="284"/>
      <c r="W114" s="284"/>
      <c r="X114" s="1294"/>
      <c r="Y114" s="1293"/>
      <c r="Z114" s="284"/>
      <c r="AB114" s="97" t="s">
        <v>1653</v>
      </c>
      <c r="AC114" s="463"/>
      <c r="AD114" s="463"/>
      <c r="AE114" s="463"/>
      <c r="AF114" s="463"/>
      <c r="AG114" s="463"/>
      <c r="AH114" s="463"/>
      <c r="AI114" s="463"/>
      <c r="AJ114" s="463"/>
      <c r="AK114" s="463"/>
      <c r="AL114" s="463"/>
      <c r="AM114" s="463"/>
      <c r="AN114" s="463"/>
    </row>
    <row r="115" spans="1:40" customFormat="1" ht="15" hidden="1">
      <c r="A115" s="688">
        <f>A114+1</f>
        <v>79</v>
      </c>
      <c r="B115" s="163" t="s">
        <v>988</v>
      </c>
      <c r="C115" s="133">
        <f>D115+N115+P115+R115+T115+V115+W115+X115+Z115</f>
        <v>1900000</v>
      </c>
      <c r="D115" s="284"/>
      <c r="E115" s="284"/>
      <c r="F115" s="284"/>
      <c r="G115" s="284"/>
      <c r="H115" s="284"/>
      <c r="I115" s="284"/>
      <c r="J115" s="284"/>
      <c r="K115" s="284"/>
      <c r="L115" s="284"/>
      <c r="M115" s="160">
        <v>500</v>
      </c>
      <c r="N115" s="164">
        <v>1900000</v>
      </c>
      <c r="O115" s="284"/>
      <c r="P115" s="284"/>
      <c r="Q115" s="146"/>
      <c r="R115" s="147"/>
      <c r="S115" s="284"/>
      <c r="T115" s="284"/>
      <c r="U115" s="284"/>
      <c r="V115" s="284"/>
      <c r="W115" s="284"/>
      <c r="X115" s="1294"/>
      <c r="Y115" s="1293"/>
      <c r="Z115" s="284"/>
      <c r="AB115" s="97" t="s">
        <v>1653</v>
      </c>
      <c r="AC115" s="463"/>
      <c r="AD115" s="463"/>
      <c r="AE115" s="463"/>
      <c r="AF115" s="463"/>
      <c r="AG115" s="463"/>
      <c r="AH115" s="463"/>
      <c r="AI115" s="463"/>
      <c r="AJ115" s="463"/>
      <c r="AK115" s="463"/>
      <c r="AL115" s="463"/>
      <c r="AM115" s="463"/>
      <c r="AN115" s="463"/>
    </row>
    <row r="116" spans="1:40" customFormat="1" ht="15" hidden="1">
      <c r="A116" s="688">
        <f>A115+1</f>
        <v>80</v>
      </c>
      <c r="B116" s="163" t="s">
        <v>989</v>
      </c>
      <c r="C116" s="133">
        <f>D116+N116+P116+R116+T116+V116+W116+X116+Z116</f>
        <v>2250000</v>
      </c>
      <c r="D116" s="284"/>
      <c r="E116" s="284"/>
      <c r="F116" s="284"/>
      <c r="G116" s="284"/>
      <c r="H116" s="284"/>
      <c r="I116" s="284"/>
      <c r="J116" s="284"/>
      <c r="K116" s="284"/>
      <c r="L116" s="284"/>
      <c r="M116" s="160">
        <v>750</v>
      </c>
      <c r="N116" s="164">
        <v>2250000</v>
      </c>
      <c r="O116" s="284"/>
      <c r="P116" s="284"/>
      <c r="Q116" s="146"/>
      <c r="R116" s="147"/>
      <c r="S116" s="284"/>
      <c r="T116" s="284"/>
      <c r="U116" s="284"/>
      <c r="V116" s="284"/>
      <c r="W116" s="284"/>
      <c r="X116" s="1294"/>
      <c r="Y116" s="1293"/>
      <c r="Z116" s="284"/>
      <c r="AB116" s="97" t="s">
        <v>1653</v>
      </c>
      <c r="AC116" s="463"/>
      <c r="AD116" s="463"/>
      <c r="AE116" s="463"/>
      <c r="AF116" s="463"/>
      <c r="AG116" s="463"/>
      <c r="AH116" s="463"/>
      <c r="AI116" s="463"/>
      <c r="AJ116" s="463"/>
      <c r="AK116" s="463"/>
      <c r="AL116" s="463"/>
      <c r="AM116" s="463"/>
      <c r="AN116" s="463"/>
    </row>
    <row r="117" spans="1:40" s="7" customFormat="1" ht="14.25" hidden="1" customHeight="1">
      <c r="A117" s="1482" t="s">
        <v>518</v>
      </c>
      <c r="B117" s="1482"/>
      <c r="C117" s="284">
        <f>SUM(C114:C116)</f>
        <v>5150000</v>
      </c>
      <c r="D117" s="284">
        <f t="shared" ref="D117:Z117" si="22">SUM(D114:D116)</f>
        <v>0</v>
      </c>
      <c r="E117" s="284"/>
      <c r="F117" s="284">
        <f t="shared" si="22"/>
        <v>0</v>
      </c>
      <c r="G117" s="284">
        <f t="shared" si="22"/>
        <v>0</v>
      </c>
      <c r="H117" s="284">
        <f t="shared" si="22"/>
        <v>0</v>
      </c>
      <c r="I117" s="284">
        <f t="shared" si="22"/>
        <v>0</v>
      </c>
      <c r="J117" s="284">
        <f t="shared" si="22"/>
        <v>0</v>
      </c>
      <c r="K117" s="284">
        <f t="shared" si="22"/>
        <v>0</v>
      </c>
      <c r="L117" s="284">
        <f t="shared" si="22"/>
        <v>0</v>
      </c>
      <c r="M117" s="284">
        <f t="shared" si="22"/>
        <v>1250</v>
      </c>
      <c r="N117" s="284">
        <f t="shared" si="22"/>
        <v>4150000</v>
      </c>
      <c r="O117" s="284">
        <f t="shared" si="22"/>
        <v>0</v>
      </c>
      <c r="P117" s="284">
        <f t="shared" si="22"/>
        <v>0</v>
      </c>
      <c r="Q117" s="284">
        <f t="shared" si="22"/>
        <v>650</v>
      </c>
      <c r="R117" s="284">
        <f t="shared" si="22"/>
        <v>1000000</v>
      </c>
      <c r="S117" s="284">
        <f t="shared" si="22"/>
        <v>0</v>
      </c>
      <c r="T117" s="284">
        <f t="shared" si="22"/>
        <v>0</v>
      </c>
      <c r="U117" s="284">
        <f t="shared" si="22"/>
        <v>0</v>
      </c>
      <c r="V117" s="284">
        <f t="shared" si="22"/>
        <v>0</v>
      </c>
      <c r="W117" s="284">
        <f t="shared" si="22"/>
        <v>0</v>
      </c>
      <c r="X117" s="284">
        <f t="shared" si="22"/>
        <v>0</v>
      </c>
      <c r="Y117" s="1161"/>
      <c r="Z117" s="284">
        <f t="shared" si="22"/>
        <v>0</v>
      </c>
      <c r="AA117" s="9">
        <f>F117+G117+H117+I117+J117+L117+N117+P117+R117+T117+V117+X117+W117+Z117</f>
        <v>5150000</v>
      </c>
      <c r="AB117" s="97" t="s">
        <v>1653</v>
      </c>
      <c r="AC117" s="497"/>
      <c r="AD117" s="49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</row>
    <row r="118" spans="1:40" s="7" customFormat="1" ht="14.25" hidden="1" customHeight="1">
      <c r="A118" s="1484" t="s">
        <v>990</v>
      </c>
      <c r="B118" s="1484"/>
      <c r="C118" s="1484"/>
      <c r="D118" s="1483"/>
      <c r="E118" s="1483"/>
      <c r="F118" s="1483"/>
      <c r="G118" s="1483"/>
      <c r="H118" s="1483"/>
      <c r="I118" s="1483"/>
      <c r="J118" s="1483"/>
      <c r="K118" s="1483"/>
      <c r="L118" s="1483"/>
      <c r="M118" s="1483"/>
      <c r="N118" s="1483"/>
      <c r="O118" s="1483"/>
      <c r="P118" s="1483"/>
      <c r="Q118" s="1483"/>
      <c r="R118" s="1483"/>
      <c r="S118" s="1483"/>
      <c r="T118" s="1483"/>
      <c r="U118" s="1483"/>
      <c r="V118" s="1483"/>
      <c r="W118" s="1483"/>
      <c r="X118" s="1483"/>
      <c r="Y118" s="1483"/>
      <c r="Z118" s="1483"/>
      <c r="AA118" s="9"/>
      <c r="AB118" s="97" t="s">
        <v>1653</v>
      </c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</row>
    <row r="119" spans="1:40" customFormat="1" ht="15" hidden="1">
      <c r="A119" s="688">
        <f>A116+1</f>
        <v>81</v>
      </c>
      <c r="B119" s="157" t="s">
        <v>991</v>
      </c>
      <c r="C119" s="133">
        <f>D119+N119+P119+R119+T119+V119+W119+X119+Z119</f>
        <v>900000</v>
      </c>
      <c r="D119" s="284"/>
      <c r="E119" s="284"/>
      <c r="F119" s="284"/>
      <c r="G119" s="284"/>
      <c r="H119" s="284"/>
      <c r="I119" s="284"/>
      <c r="J119" s="284"/>
      <c r="K119" s="284"/>
      <c r="L119" s="284"/>
      <c r="M119" s="160">
        <v>365</v>
      </c>
      <c r="N119" s="164">
        <v>900000</v>
      </c>
      <c r="O119" s="284"/>
      <c r="P119" s="284"/>
      <c r="Q119" s="146"/>
      <c r="R119" s="147"/>
      <c r="S119" s="284"/>
      <c r="T119" s="284"/>
      <c r="U119" s="284"/>
      <c r="V119" s="284"/>
      <c r="W119" s="284"/>
      <c r="X119" s="148"/>
      <c r="Y119" s="1158"/>
      <c r="Z119" s="284"/>
      <c r="AB119" s="97" t="s">
        <v>1653</v>
      </c>
      <c r="AC119" s="463"/>
      <c r="AD119" s="463"/>
      <c r="AE119" s="463"/>
      <c r="AF119" s="463"/>
      <c r="AG119" s="463"/>
      <c r="AH119" s="463"/>
      <c r="AI119" s="463"/>
      <c r="AJ119" s="463"/>
      <c r="AK119" s="463"/>
      <c r="AL119" s="463"/>
      <c r="AM119" s="463"/>
      <c r="AN119" s="463"/>
    </row>
    <row r="120" spans="1:40" s="7" customFormat="1" ht="14.25" hidden="1" customHeight="1">
      <c r="A120" s="1482" t="s">
        <v>518</v>
      </c>
      <c r="B120" s="1482"/>
      <c r="C120" s="284">
        <f>SUM(C119)</f>
        <v>900000</v>
      </c>
      <c r="D120" s="284">
        <f t="shared" ref="D120:Z120" si="23">SUM(D119)</f>
        <v>0</v>
      </c>
      <c r="E120" s="284"/>
      <c r="F120" s="284">
        <f t="shared" si="23"/>
        <v>0</v>
      </c>
      <c r="G120" s="284">
        <f t="shared" si="23"/>
        <v>0</v>
      </c>
      <c r="H120" s="284">
        <f t="shared" si="23"/>
        <v>0</v>
      </c>
      <c r="I120" s="284">
        <f t="shared" si="23"/>
        <v>0</v>
      </c>
      <c r="J120" s="284">
        <f t="shared" si="23"/>
        <v>0</v>
      </c>
      <c r="K120" s="284">
        <f t="shared" si="23"/>
        <v>0</v>
      </c>
      <c r="L120" s="284">
        <f t="shared" si="23"/>
        <v>0</v>
      </c>
      <c r="M120" s="284">
        <f t="shared" si="23"/>
        <v>365</v>
      </c>
      <c r="N120" s="284">
        <f t="shared" si="23"/>
        <v>900000</v>
      </c>
      <c r="O120" s="284">
        <f t="shared" si="23"/>
        <v>0</v>
      </c>
      <c r="P120" s="284">
        <f t="shared" si="23"/>
        <v>0</v>
      </c>
      <c r="Q120" s="284">
        <f t="shared" si="23"/>
        <v>0</v>
      </c>
      <c r="R120" s="284">
        <f t="shared" si="23"/>
        <v>0</v>
      </c>
      <c r="S120" s="284">
        <f t="shared" si="23"/>
        <v>0</v>
      </c>
      <c r="T120" s="284">
        <f t="shared" si="23"/>
        <v>0</v>
      </c>
      <c r="U120" s="284">
        <f t="shared" si="23"/>
        <v>0</v>
      </c>
      <c r="V120" s="284">
        <f t="shared" si="23"/>
        <v>0</v>
      </c>
      <c r="W120" s="284">
        <f t="shared" si="23"/>
        <v>0</v>
      </c>
      <c r="X120" s="284">
        <f t="shared" si="23"/>
        <v>0</v>
      </c>
      <c r="Y120" s="52"/>
      <c r="Z120" s="284">
        <f t="shared" si="23"/>
        <v>0</v>
      </c>
      <c r="AA120" s="9">
        <f>F120+G120+H120+I120+J120+L120+N120+P120+R120+T120+V120+X120+W120+Z120</f>
        <v>900000</v>
      </c>
      <c r="AB120" s="97" t="s">
        <v>1653</v>
      </c>
      <c r="AC120" s="497"/>
      <c r="AD120" s="49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</row>
    <row r="121" spans="1:40" s="7" customFormat="1" ht="14.25" hidden="1" customHeight="1">
      <c r="A121" s="1484" t="s">
        <v>992</v>
      </c>
      <c r="B121" s="1484"/>
      <c r="C121" s="1484"/>
      <c r="D121" s="284"/>
      <c r="E121" s="284"/>
      <c r="F121" s="284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52"/>
      <c r="Z121" s="284"/>
      <c r="AA121" s="9"/>
      <c r="AB121" s="97" t="s">
        <v>1653</v>
      </c>
      <c r="AC121" s="497"/>
      <c r="AD121" s="49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</row>
    <row r="122" spans="1:40" customFormat="1" ht="15" hidden="1">
      <c r="A122" s="688">
        <f>A119+1</f>
        <v>82</v>
      </c>
      <c r="B122" s="157" t="s">
        <v>993</v>
      </c>
      <c r="C122" s="133">
        <f>D122+N122+P122+R122+T122+V122+W122+X122+Z122</f>
        <v>3200000</v>
      </c>
      <c r="D122" s="284"/>
      <c r="E122" s="284"/>
      <c r="F122" s="284"/>
      <c r="G122" s="284"/>
      <c r="H122" s="284"/>
      <c r="I122" s="284"/>
      <c r="J122" s="284"/>
      <c r="K122" s="284"/>
      <c r="L122" s="284"/>
      <c r="M122" s="160"/>
      <c r="N122" s="161"/>
      <c r="O122" s="284"/>
      <c r="P122" s="284"/>
      <c r="Q122" s="146">
        <v>3200</v>
      </c>
      <c r="R122" s="169">
        <v>3200000</v>
      </c>
      <c r="S122" s="284"/>
      <c r="T122" s="284"/>
      <c r="U122" s="284"/>
      <c r="V122" s="284"/>
      <c r="W122" s="284"/>
      <c r="X122" s="148"/>
      <c r="Y122" s="1158"/>
      <c r="Z122" s="284"/>
      <c r="AB122" s="97" t="s">
        <v>1653</v>
      </c>
      <c r="AC122" s="463"/>
      <c r="AD122" s="463"/>
      <c r="AE122" s="463"/>
      <c r="AF122" s="463"/>
      <c r="AG122" s="463"/>
      <c r="AH122" s="463"/>
      <c r="AI122" s="463"/>
      <c r="AJ122" s="463"/>
      <c r="AK122" s="463"/>
      <c r="AL122" s="463"/>
      <c r="AM122" s="463"/>
      <c r="AN122" s="463"/>
    </row>
    <row r="123" spans="1:40" s="7" customFormat="1" ht="14.25" hidden="1" customHeight="1">
      <c r="A123" s="1482" t="s">
        <v>518</v>
      </c>
      <c r="B123" s="1482"/>
      <c r="C123" s="284">
        <f>SUM(C122)</f>
        <v>3200000</v>
      </c>
      <c r="D123" s="284">
        <f t="shared" ref="D123:Z123" si="24">SUM(D122)</f>
        <v>0</v>
      </c>
      <c r="E123" s="284"/>
      <c r="F123" s="284">
        <f t="shared" si="24"/>
        <v>0</v>
      </c>
      <c r="G123" s="284">
        <f t="shared" si="24"/>
        <v>0</v>
      </c>
      <c r="H123" s="284">
        <f t="shared" si="24"/>
        <v>0</v>
      </c>
      <c r="I123" s="284">
        <f t="shared" si="24"/>
        <v>0</v>
      </c>
      <c r="J123" s="284">
        <f t="shared" si="24"/>
        <v>0</v>
      </c>
      <c r="K123" s="284">
        <f t="shared" si="24"/>
        <v>0</v>
      </c>
      <c r="L123" s="284">
        <f t="shared" si="24"/>
        <v>0</v>
      </c>
      <c r="M123" s="284">
        <f t="shared" si="24"/>
        <v>0</v>
      </c>
      <c r="N123" s="284">
        <f t="shared" si="24"/>
        <v>0</v>
      </c>
      <c r="O123" s="284">
        <f t="shared" si="24"/>
        <v>0</v>
      </c>
      <c r="P123" s="284">
        <f t="shared" si="24"/>
        <v>0</v>
      </c>
      <c r="Q123" s="284">
        <f t="shared" si="24"/>
        <v>3200</v>
      </c>
      <c r="R123" s="284">
        <f t="shared" si="24"/>
        <v>3200000</v>
      </c>
      <c r="S123" s="284">
        <f t="shared" si="24"/>
        <v>0</v>
      </c>
      <c r="T123" s="284">
        <f t="shared" si="24"/>
        <v>0</v>
      </c>
      <c r="U123" s="284">
        <f t="shared" si="24"/>
        <v>0</v>
      </c>
      <c r="V123" s="284">
        <f t="shared" si="24"/>
        <v>0</v>
      </c>
      <c r="W123" s="284">
        <f t="shared" si="24"/>
        <v>0</v>
      </c>
      <c r="X123" s="284">
        <f t="shared" si="24"/>
        <v>0</v>
      </c>
      <c r="Y123" s="52"/>
      <c r="Z123" s="284">
        <f t="shared" si="24"/>
        <v>0</v>
      </c>
      <c r="AA123" s="9">
        <f>F123+G123+H123+I123+J123+L123+N123+P123+R123+T123+V123+X123+W123+Z123</f>
        <v>3200000</v>
      </c>
      <c r="AB123" s="97" t="s">
        <v>1653</v>
      </c>
      <c r="AC123" s="497"/>
      <c r="AD123" s="49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</row>
    <row r="124" spans="1:40" s="7" customFormat="1" ht="14.25" hidden="1" customHeight="1">
      <c r="A124" s="1484" t="s">
        <v>994</v>
      </c>
      <c r="B124" s="1484"/>
      <c r="C124" s="1484"/>
      <c r="D124" s="284"/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52"/>
      <c r="Z124" s="284"/>
      <c r="AA124" s="9"/>
      <c r="AB124" s="97" t="s">
        <v>1653</v>
      </c>
      <c r="AC124" s="497"/>
      <c r="AD124" s="49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</row>
    <row r="125" spans="1:40" customFormat="1" ht="15" hidden="1">
      <c r="A125" s="688">
        <f>A122+1</f>
        <v>83</v>
      </c>
      <c r="B125" s="157" t="s">
        <v>995</v>
      </c>
      <c r="C125" s="133">
        <f>D125+N125+P125+R125+T125+V125+W125+X125+Z125</f>
        <v>2100000</v>
      </c>
      <c r="D125" s="284"/>
      <c r="E125" s="284"/>
      <c r="F125" s="284"/>
      <c r="G125" s="284"/>
      <c r="H125" s="284"/>
      <c r="I125" s="284"/>
      <c r="J125" s="284"/>
      <c r="K125" s="284"/>
      <c r="L125" s="284"/>
      <c r="M125" s="145">
        <v>870</v>
      </c>
      <c r="N125" s="165">
        <v>2100000</v>
      </c>
      <c r="O125" s="284"/>
      <c r="P125" s="284"/>
      <c r="Q125" s="146"/>
      <c r="R125" s="147"/>
      <c r="S125" s="284"/>
      <c r="T125" s="284"/>
      <c r="U125" s="284"/>
      <c r="V125" s="284"/>
      <c r="W125" s="284"/>
      <c r="X125" s="148"/>
      <c r="Y125" s="1366">
        <v>361008.96</v>
      </c>
      <c r="Z125" s="284"/>
      <c r="AB125" s="97" t="s">
        <v>1653</v>
      </c>
      <c r="AC125" s="463"/>
      <c r="AD125" s="463"/>
      <c r="AE125" s="463"/>
      <c r="AF125" s="463"/>
      <c r="AG125" s="463"/>
      <c r="AH125" s="463"/>
      <c r="AI125" s="463"/>
      <c r="AJ125" s="463"/>
      <c r="AK125" s="463"/>
      <c r="AL125" s="463"/>
      <c r="AM125" s="463"/>
      <c r="AN125" s="463"/>
    </row>
    <row r="126" spans="1:40" s="7" customFormat="1" ht="14.25" hidden="1" customHeight="1">
      <c r="A126" s="1482" t="s">
        <v>518</v>
      </c>
      <c r="B126" s="1482"/>
      <c r="C126" s="284">
        <f>SUM(C125)</f>
        <v>2100000</v>
      </c>
      <c r="D126" s="284">
        <f t="shared" ref="D126:Z126" si="25">SUM(D125)</f>
        <v>0</v>
      </c>
      <c r="E126" s="284"/>
      <c r="F126" s="284">
        <f t="shared" si="25"/>
        <v>0</v>
      </c>
      <c r="G126" s="284">
        <f t="shared" si="25"/>
        <v>0</v>
      </c>
      <c r="H126" s="284">
        <f t="shared" si="25"/>
        <v>0</v>
      </c>
      <c r="I126" s="284">
        <f t="shared" si="25"/>
        <v>0</v>
      </c>
      <c r="J126" s="284">
        <f t="shared" si="25"/>
        <v>0</v>
      </c>
      <c r="K126" s="284">
        <f t="shared" si="25"/>
        <v>0</v>
      </c>
      <c r="L126" s="284">
        <f t="shared" si="25"/>
        <v>0</v>
      </c>
      <c r="M126" s="284">
        <f t="shared" si="25"/>
        <v>870</v>
      </c>
      <c r="N126" s="284">
        <f t="shared" si="25"/>
        <v>2100000</v>
      </c>
      <c r="O126" s="284">
        <f t="shared" si="25"/>
        <v>0</v>
      </c>
      <c r="P126" s="284">
        <f t="shared" si="25"/>
        <v>0</v>
      </c>
      <c r="Q126" s="284">
        <f t="shared" si="25"/>
        <v>0</v>
      </c>
      <c r="R126" s="284">
        <f t="shared" si="25"/>
        <v>0</v>
      </c>
      <c r="S126" s="284">
        <f t="shared" si="25"/>
        <v>0</v>
      </c>
      <c r="T126" s="284">
        <f t="shared" si="25"/>
        <v>0</v>
      </c>
      <c r="U126" s="284">
        <f t="shared" si="25"/>
        <v>0</v>
      </c>
      <c r="V126" s="284">
        <f t="shared" si="25"/>
        <v>0</v>
      </c>
      <c r="W126" s="284">
        <f t="shared" si="25"/>
        <v>0</v>
      </c>
      <c r="X126" s="284">
        <f t="shared" si="25"/>
        <v>0</v>
      </c>
      <c r="Y126" s="52"/>
      <c r="Z126" s="284">
        <f t="shared" si="25"/>
        <v>0</v>
      </c>
      <c r="AA126" s="9">
        <f>F126+G126+H126+I126+J126+L126+N126+P126+R126+T126+V126+X126+W126+Z126</f>
        <v>2100000</v>
      </c>
      <c r="AB126" s="97" t="s">
        <v>1653</v>
      </c>
      <c r="AC126" s="497"/>
      <c r="AD126" s="49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</row>
    <row r="127" spans="1:40" s="7" customFormat="1" ht="14.25" hidden="1" customHeight="1">
      <c r="A127" s="1484" t="s">
        <v>996</v>
      </c>
      <c r="B127" s="1484"/>
      <c r="C127" s="1484"/>
      <c r="D127" s="284"/>
      <c r="E127" s="284"/>
      <c r="F127" s="284"/>
      <c r="G127" s="284"/>
      <c r="H127" s="284"/>
      <c r="I127" s="284"/>
      <c r="J127" s="284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162"/>
      <c r="Y127" s="741"/>
      <c r="Z127" s="284"/>
      <c r="AA127" s="9"/>
      <c r="AB127" s="97" t="s">
        <v>1653</v>
      </c>
      <c r="AC127" s="497"/>
      <c r="AD127" s="49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</row>
    <row r="128" spans="1:40" customFormat="1" ht="15" hidden="1">
      <c r="A128" s="688">
        <f>A125+1</f>
        <v>84</v>
      </c>
      <c r="B128" s="157" t="s">
        <v>997</v>
      </c>
      <c r="C128" s="133">
        <f>D128+N128+P128+R128+T128+V128+W128+X128+Z128</f>
        <v>1750000</v>
      </c>
      <c r="D128" s="284"/>
      <c r="E128" s="284"/>
      <c r="F128" s="284"/>
      <c r="G128" s="284"/>
      <c r="H128" s="284"/>
      <c r="I128" s="284"/>
      <c r="J128" s="284"/>
      <c r="K128" s="284"/>
      <c r="L128" s="284"/>
      <c r="M128" s="160">
        <v>687</v>
      </c>
      <c r="N128" s="164">
        <v>1750000</v>
      </c>
      <c r="O128" s="284"/>
      <c r="P128" s="284"/>
      <c r="Q128" s="146"/>
      <c r="R128" s="147"/>
      <c r="S128" s="284"/>
      <c r="T128" s="284"/>
      <c r="U128" s="284"/>
      <c r="V128" s="284"/>
      <c r="W128" s="284"/>
      <c r="X128" s="1294"/>
      <c r="Y128" s="1293"/>
      <c r="Z128" s="284"/>
      <c r="AB128" s="97" t="s">
        <v>1653</v>
      </c>
      <c r="AC128" s="463"/>
      <c r="AD128" s="463"/>
      <c r="AE128" s="463"/>
      <c r="AF128" s="463"/>
      <c r="AG128" s="463"/>
      <c r="AH128" s="463"/>
      <c r="AI128" s="463"/>
      <c r="AJ128" s="463"/>
      <c r="AK128" s="463"/>
      <c r="AL128" s="463"/>
      <c r="AM128" s="463"/>
      <c r="AN128" s="463"/>
    </row>
    <row r="129" spans="1:40" customFormat="1" ht="15" hidden="1">
      <c r="A129" s="688">
        <f>A128+1</f>
        <v>85</v>
      </c>
      <c r="B129" s="157" t="s">
        <v>998</v>
      </c>
      <c r="C129" s="133">
        <f>D129+N129+P129+R129+T129+V129+W129+X129+Z129</f>
        <v>2250000</v>
      </c>
      <c r="D129" s="284"/>
      <c r="E129" s="284"/>
      <c r="F129" s="284"/>
      <c r="G129" s="284"/>
      <c r="H129" s="284"/>
      <c r="I129" s="284"/>
      <c r="J129" s="284"/>
      <c r="K129" s="284"/>
      <c r="L129" s="284"/>
      <c r="M129" s="160">
        <v>766</v>
      </c>
      <c r="N129" s="164">
        <v>2250000</v>
      </c>
      <c r="O129" s="284"/>
      <c r="P129" s="284"/>
      <c r="Q129" s="146"/>
      <c r="R129" s="147"/>
      <c r="S129" s="284"/>
      <c r="T129" s="284"/>
      <c r="U129" s="284"/>
      <c r="V129" s="284"/>
      <c r="W129" s="284"/>
      <c r="X129" s="1294"/>
      <c r="Y129" s="1366">
        <v>306432.39</v>
      </c>
      <c r="Z129" s="284"/>
      <c r="AB129" s="97" t="s">
        <v>1653</v>
      </c>
      <c r="AC129" s="463"/>
      <c r="AD129" s="463"/>
      <c r="AE129" s="463"/>
      <c r="AF129" s="463"/>
      <c r="AG129" s="463"/>
      <c r="AH129" s="463"/>
      <c r="AI129" s="463"/>
      <c r="AJ129" s="463"/>
      <c r="AK129" s="463"/>
      <c r="AL129" s="463"/>
      <c r="AM129" s="463"/>
      <c r="AN129" s="463"/>
    </row>
    <row r="130" spans="1:40" customFormat="1" ht="15" hidden="1">
      <c r="A130" s="688">
        <f>A129+1</f>
        <v>86</v>
      </c>
      <c r="B130" s="157" t="s">
        <v>999</v>
      </c>
      <c r="C130" s="133">
        <f>D130+N130+P130+R130+T130+V130+W130+X130+Z130</f>
        <v>2250000</v>
      </c>
      <c r="D130" s="284"/>
      <c r="E130" s="284"/>
      <c r="F130" s="284"/>
      <c r="G130" s="284"/>
      <c r="H130" s="284"/>
      <c r="I130" s="284"/>
      <c r="J130" s="284"/>
      <c r="K130" s="284"/>
      <c r="L130" s="284"/>
      <c r="M130" s="160">
        <v>766</v>
      </c>
      <c r="N130" s="164">
        <v>2250000</v>
      </c>
      <c r="O130" s="284"/>
      <c r="P130" s="284"/>
      <c r="Q130" s="146"/>
      <c r="R130" s="147"/>
      <c r="S130" s="284"/>
      <c r="T130" s="284"/>
      <c r="U130" s="284"/>
      <c r="V130" s="284"/>
      <c r="W130" s="284"/>
      <c r="X130" s="1294"/>
      <c r="Y130" s="1366">
        <v>306432.39</v>
      </c>
      <c r="Z130" s="284"/>
      <c r="AB130" s="97" t="s">
        <v>1653</v>
      </c>
      <c r="AC130" s="463"/>
      <c r="AD130" s="463"/>
      <c r="AE130" s="463"/>
      <c r="AF130" s="463"/>
      <c r="AG130" s="463"/>
      <c r="AH130" s="463"/>
      <c r="AI130" s="463"/>
      <c r="AJ130" s="463"/>
      <c r="AK130" s="463"/>
      <c r="AL130" s="463"/>
      <c r="AM130" s="463"/>
      <c r="AN130" s="463"/>
    </row>
    <row r="131" spans="1:40" s="7" customFormat="1" ht="14.25" hidden="1" customHeight="1">
      <c r="A131" s="1482" t="s">
        <v>518</v>
      </c>
      <c r="B131" s="1482"/>
      <c r="C131" s="284">
        <f>SUM(C128:C130)</f>
        <v>6250000</v>
      </c>
      <c r="D131" s="284">
        <f t="shared" ref="D131:Z131" si="26">SUM(D128:D130)</f>
        <v>0</v>
      </c>
      <c r="E131" s="284"/>
      <c r="F131" s="284">
        <f t="shared" si="26"/>
        <v>0</v>
      </c>
      <c r="G131" s="284">
        <f t="shared" si="26"/>
        <v>0</v>
      </c>
      <c r="H131" s="284">
        <f t="shared" si="26"/>
        <v>0</v>
      </c>
      <c r="I131" s="284">
        <f t="shared" si="26"/>
        <v>0</v>
      </c>
      <c r="J131" s="284">
        <f t="shared" si="26"/>
        <v>0</v>
      </c>
      <c r="K131" s="284">
        <f t="shared" si="26"/>
        <v>0</v>
      </c>
      <c r="L131" s="284">
        <f t="shared" si="26"/>
        <v>0</v>
      </c>
      <c r="M131" s="284">
        <f t="shared" si="26"/>
        <v>2219</v>
      </c>
      <c r="N131" s="284">
        <f t="shared" si="26"/>
        <v>6250000</v>
      </c>
      <c r="O131" s="284">
        <f t="shared" si="26"/>
        <v>0</v>
      </c>
      <c r="P131" s="284">
        <f t="shared" si="26"/>
        <v>0</v>
      </c>
      <c r="Q131" s="284">
        <f t="shared" si="26"/>
        <v>0</v>
      </c>
      <c r="R131" s="284">
        <f t="shared" si="26"/>
        <v>0</v>
      </c>
      <c r="S131" s="284">
        <f t="shared" si="26"/>
        <v>0</v>
      </c>
      <c r="T131" s="284">
        <f t="shared" si="26"/>
        <v>0</v>
      </c>
      <c r="U131" s="284">
        <f t="shared" si="26"/>
        <v>0</v>
      </c>
      <c r="V131" s="284">
        <f t="shared" si="26"/>
        <v>0</v>
      </c>
      <c r="W131" s="284">
        <f t="shared" si="26"/>
        <v>0</v>
      </c>
      <c r="X131" s="284">
        <f t="shared" si="26"/>
        <v>0</v>
      </c>
      <c r="Y131" s="52"/>
      <c r="Z131" s="284">
        <f t="shared" si="26"/>
        <v>0</v>
      </c>
      <c r="AA131" s="9"/>
      <c r="AB131" s="97" t="s">
        <v>1653</v>
      </c>
      <c r="AC131" s="497"/>
      <c r="AD131" s="49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</row>
    <row r="132" spans="1:40" s="7" customFormat="1" ht="14.25" hidden="1" customHeight="1">
      <c r="A132" s="1485" t="s">
        <v>1000</v>
      </c>
      <c r="B132" s="1485"/>
      <c r="C132" s="1485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162"/>
      <c r="Y132" s="741"/>
      <c r="Z132" s="284"/>
      <c r="AA132" s="9"/>
      <c r="AB132" s="97" t="s">
        <v>1653</v>
      </c>
      <c r="AC132" s="497"/>
      <c r="AD132" s="49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</row>
    <row r="133" spans="1:40" customFormat="1" ht="15" hidden="1">
      <c r="A133" s="688">
        <f>A130+1</f>
        <v>87</v>
      </c>
      <c r="B133" s="157" t="s">
        <v>1001</v>
      </c>
      <c r="C133" s="133">
        <f>D133+N133+P133+R133+T133+V133+W133+X133+Z133</f>
        <v>4740000</v>
      </c>
      <c r="D133" s="284">
        <v>1200000</v>
      </c>
      <c r="E133" s="284"/>
      <c r="F133" s="284"/>
      <c r="G133" s="284"/>
      <c r="H133" s="284"/>
      <c r="I133" s="284"/>
      <c r="J133" s="284"/>
      <c r="K133" s="284"/>
      <c r="L133" s="284"/>
      <c r="M133" s="145">
        <v>700</v>
      </c>
      <c r="N133" s="165">
        <v>1600000</v>
      </c>
      <c r="O133" s="284"/>
      <c r="P133" s="284"/>
      <c r="Q133" s="146">
        <v>1800</v>
      </c>
      <c r="R133" s="169">
        <v>1800000</v>
      </c>
      <c r="S133" s="284"/>
      <c r="T133" s="284"/>
      <c r="U133" s="284"/>
      <c r="V133" s="284"/>
      <c r="W133" s="284"/>
      <c r="X133" s="1291">
        <v>140000</v>
      </c>
      <c r="Y133" s="1293">
        <v>235635.57</v>
      </c>
      <c r="Z133" s="284"/>
      <c r="AB133" s="97" t="s">
        <v>1653</v>
      </c>
      <c r="AC133" s="463"/>
      <c r="AD133" s="463"/>
      <c r="AE133" s="463"/>
      <c r="AF133" s="463"/>
      <c r="AG133" s="463"/>
      <c r="AH133" s="463"/>
      <c r="AI133" s="463"/>
      <c r="AJ133" s="463"/>
      <c r="AK133" s="463"/>
      <c r="AL133" s="463"/>
      <c r="AM133" s="463"/>
      <c r="AN133" s="463"/>
    </row>
    <row r="134" spans="1:40" customFormat="1" ht="15" hidden="1">
      <c r="A134" s="688">
        <f>A133+1</f>
        <v>88</v>
      </c>
      <c r="B134" s="157" t="s">
        <v>1002</v>
      </c>
      <c r="C134" s="133">
        <f>D134+N134+P134+R134+T134+V134+W134+X134+Z134</f>
        <v>2940000</v>
      </c>
      <c r="D134" s="284">
        <v>1200000</v>
      </c>
      <c r="E134" s="284"/>
      <c r="F134" s="284"/>
      <c r="G134" s="284"/>
      <c r="H134" s="284"/>
      <c r="I134" s="284"/>
      <c r="J134" s="284"/>
      <c r="K134" s="284"/>
      <c r="L134" s="284"/>
      <c r="M134" s="160">
        <v>700</v>
      </c>
      <c r="N134" s="165">
        <v>1600000</v>
      </c>
      <c r="O134" s="284"/>
      <c r="P134" s="284"/>
      <c r="Q134" s="146"/>
      <c r="R134" s="147"/>
      <c r="S134" s="284"/>
      <c r="T134" s="284"/>
      <c r="U134" s="284"/>
      <c r="V134" s="284"/>
      <c r="W134" s="284"/>
      <c r="X134" s="1291">
        <v>140000</v>
      </c>
      <c r="Y134" s="1293">
        <v>234585.07</v>
      </c>
      <c r="Z134" s="284"/>
      <c r="AB134" s="97" t="s">
        <v>1653</v>
      </c>
      <c r="AC134" s="463"/>
      <c r="AD134" s="463"/>
      <c r="AE134" s="463"/>
      <c r="AF134" s="463"/>
      <c r="AG134" s="463"/>
      <c r="AH134" s="463"/>
      <c r="AI134" s="463"/>
      <c r="AJ134" s="463"/>
      <c r="AK134" s="463"/>
      <c r="AL134" s="463"/>
      <c r="AM134" s="463"/>
      <c r="AN134" s="463"/>
    </row>
    <row r="135" spans="1:40" customFormat="1" ht="15" hidden="1">
      <c r="A135" s="688">
        <f>A134+1</f>
        <v>89</v>
      </c>
      <c r="B135" s="157" t="s">
        <v>1003</v>
      </c>
      <c r="C135" s="133">
        <f>D135+N135+P135+R135+T135+V135+W135+X135+Z135</f>
        <v>2940000</v>
      </c>
      <c r="D135" s="284">
        <v>1200000</v>
      </c>
      <c r="E135" s="284"/>
      <c r="F135" s="284"/>
      <c r="G135" s="284"/>
      <c r="H135" s="284"/>
      <c r="I135" s="284"/>
      <c r="J135" s="284"/>
      <c r="K135" s="284"/>
      <c r="L135" s="284"/>
      <c r="M135" s="160">
        <v>700</v>
      </c>
      <c r="N135" s="165">
        <v>1600000</v>
      </c>
      <c r="O135" s="284"/>
      <c r="P135" s="284"/>
      <c r="Q135" s="146"/>
      <c r="R135" s="147"/>
      <c r="S135" s="284"/>
      <c r="T135" s="284"/>
      <c r="U135" s="284"/>
      <c r="V135" s="284"/>
      <c r="W135" s="284"/>
      <c r="X135" s="1291">
        <v>140000</v>
      </c>
      <c r="Y135" s="1293">
        <v>231807.44</v>
      </c>
      <c r="Z135" s="284"/>
      <c r="AB135" s="97" t="s">
        <v>1653</v>
      </c>
      <c r="AC135" s="463"/>
      <c r="AD135" s="463"/>
      <c r="AE135" s="463"/>
      <c r="AF135" s="463"/>
      <c r="AG135" s="463"/>
      <c r="AH135" s="463"/>
      <c r="AI135" s="463"/>
      <c r="AJ135" s="463"/>
      <c r="AK135" s="463"/>
      <c r="AL135" s="463"/>
      <c r="AM135" s="463"/>
      <c r="AN135" s="463"/>
    </row>
    <row r="136" spans="1:40" s="7" customFormat="1" ht="14.25" hidden="1" customHeight="1">
      <c r="A136" s="1482" t="s">
        <v>518</v>
      </c>
      <c r="B136" s="1482"/>
      <c r="C136" s="284">
        <f t="shared" ref="C136:Z136" si="27">SUM(C133:C135)</f>
        <v>10620000</v>
      </c>
      <c r="D136" s="284">
        <f t="shared" si="27"/>
        <v>3600000</v>
      </c>
      <c r="E136" s="284"/>
      <c r="F136" s="284">
        <f t="shared" si="27"/>
        <v>0</v>
      </c>
      <c r="G136" s="284">
        <f t="shared" si="27"/>
        <v>0</v>
      </c>
      <c r="H136" s="284">
        <f t="shared" si="27"/>
        <v>0</v>
      </c>
      <c r="I136" s="284">
        <f t="shared" si="27"/>
        <v>0</v>
      </c>
      <c r="J136" s="284">
        <f t="shared" si="27"/>
        <v>0</v>
      </c>
      <c r="K136" s="284">
        <f t="shared" si="27"/>
        <v>0</v>
      </c>
      <c r="L136" s="284">
        <f t="shared" si="27"/>
        <v>0</v>
      </c>
      <c r="M136" s="284">
        <f t="shared" si="27"/>
        <v>2100</v>
      </c>
      <c r="N136" s="284">
        <f t="shared" si="27"/>
        <v>4800000</v>
      </c>
      <c r="O136" s="284">
        <f t="shared" si="27"/>
        <v>0</v>
      </c>
      <c r="P136" s="284">
        <f t="shared" si="27"/>
        <v>0</v>
      </c>
      <c r="Q136" s="284">
        <f t="shared" si="27"/>
        <v>1800</v>
      </c>
      <c r="R136" s="284">
        <f t="shared" si="27"/>
        <v>1800000</v>
      </c>
      <c r="S136" s="284">
        <f t="shared" si="27"/>
        <v>0</v>
      </c>
      <c r="T136" s="284">
        <f t="shared" si="27"/>
        <v>0</v>
      </c>
      <c r="U136" s="284">
        <f t="shared" si="27"/>
        <v>0</v>
      </c>
      <c r="V136" s="284">
        <f t="shared" si="27"/>
        <v>0</v>
      </c>
      <c r="W136" s="284">
        <f t="shared" si="27"/>
        <v>0</v>
      </c>
      <c r="X136" s="284">
        <f t="shared" si="27"/>
        <v>420000</v>
      </c>
      <c r="Y136" s="1161"/>
      <c r="Z136" s="284">
        <f t="shared" si="27"/>
        <v>0</v>
      </c>
      <c r="AA136" s="9">
        <f>F136+G136+H136+I136+J136+L136+N136+P136+R136+T136+V136+X136+W136+Z136</f>
        <v>7020000</v>
      </c>
      <c r="AB136" s="97" t="s">
        <v>1653</v>
      </c>
      <c r="AC136" s="497"/>
      <c r="AD136" s="49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</row>
    <row r="137" spans="1:40" s="7" customFormat="1" ht="12.75" hidden="1" customHeight="1">
      <c r="A137" s="1497" t="s">
        <v>690</v>
      </c>
      <c r="B137" s="1498"/>
      <c r="C137" s="1499"/>
      <c r="D137" s="1500"/>
      <c r="E137" s="1501"/>
      <c r="F137" s="1501"/>
      <c r="G137" s="1501"/>
      <c r="H137" s="1501"/>
      <c r="I137" s="1501"/>
      <c r="J137" s="1501"/>
      <c r="K137" s="1501"/>
      <c r="L137" s="1501"/>
      <c r="M137" s="1501"/>
      <c r="N137" s="1501"/>
      <c r="O137" s="1501"/>
      <c r="P137" s="1501"/>
      <c r="Q137" s="1501"/>
      <c r="R137" s="1501"/>
      <c r="S137" s="1501"/>
      <c r="T137" s="1501"/>
      <c r="U137" s="1501"/>
      <c r="V137" s="1501"/>
      <c r="W137" s="1501"/>
      <c r="X137" s="1501"/>
      <c r="Y137" s="1501"/>
      <c r="Z137" s="1502"/>
      <c r="AA137" s="9"/>
      <c r="AB137" s="97" t="s">
        <v>1653</v>
      </c>
      <c r="AC137" s="57"/>
      <c r="AD137" s="497"/>
      <c r="AE137" s="1061"/>
      <c r="AF137" s="57"/>
      <c r="AG137" s="57"/>
      <c r="AH137" s="57"/>
      <c r="AI137" s="57"/>
      <c r="AJ137" s="57"/>
      <c r="AK137" s="57"/>
      <c r="AL137" s="57"/>
      <c r="AM137" s="57"/>
      <c r="AN137" s="57"/>
    </row>
    <row r="138" spans="1:40" customFormat="1" ht="15" hidden="1">
      <c r="A138" s="688">
        <f>A135+1</f>
        <v>90</v>
      </c>
      <c r="B138" s="157" t="s">
        <v>1004</v>
      </c>
      <c r="C138" s="133">
        <f>D138+N138+P138+R138+T138+V138+W138+X138+Z138</f>
        <v>4150000</v>
      </c>
      <c r="D138" s="284">
        <v>1500000</v>
      </c>
      <c r="E138" s="284"/>
      <c r="F138" s="284"/>
      <c r="G138" s="284"/>
      <c r="H138" s="284"/>
      <c r="I138" s="284"/>
      <c r="J138" s="284"/>
      <c r="K138" s="284"/>
      <c r="L138" s="284"/>
      <c r="M138" s="160">
        <v>1300</v>
      </c>
      <c r="N138" s="164">
        <v>2500000</v>
      </c>
      <c r="O138" s="284"/>
      <c r="P138" s="284"/>
      <c r="Q138" s="146"/>
      <c r="R138" s="147"/>
      <c r="S138" s="284"/>
      <c r="T138" s="284"/>
      <c r="U138" s="284"/>
      <c r="V138" s="284"/>
      <c r="W138" s="284"/>
      <c r="X138" s="148">
        <v>150000</v>
      </c>
      <c r="Y138" s="1366">
        <v>317822.83</v>
      </c>
      <c r="Z138" s="284"/>
      <c r="AB138" s="97" t="s">
        <v>1653</v>
      </c>
      <c r="AC138" s="463"/>
      <c r="AD138" s="463"/>
      <c r="AE138" s="463"/>
      <c r="AF138" s="463"/>
      <c r="AG138" s="463"/>
      <c r="AH138" s="463"/>
      <c r="AI138" s="463"/>
      <c r="AJ138" s="463"/>
      <c r="AK138" s="463"/>
      <c r="AL138" s="463"/>
      <c r="AM138" s="463"/>
      <c r="AN138" s="463"/>
    </row>
    <row r="139" spans="1:40" s="7" customFormat="1" ht="12.75" hidden="1" customHeight="1">
      <c r="A139" s="261">
        <f>A138+1</f>
        <v>91</v>
      </c>
      <c r="B139" s="42" t="s">
        <v>689</v>
      </c>
      <c r="C139" s="52">
        <f>D139+L139+N139+P139+R139+T139+V139+W139+X139+Z139</f>
        <v>5599992.0800000001</v>
      </c>
      <c r="D139" s="51">
        <f>SUM(F139:J139)</f>
        <v>0</v>
      </c>
      <c r="E139" s="51"/>
      <c r="F139" s="51"/>
      <c r="G139" s="51"/>
      <c r="H139" s="51"/>
      <c r="I139" s="51"/>
      <c r="J139" s="51"/>
      <c r="K139" s="51"/>
      <c r="L139" s="52"/>
      <c r="M139" s="52">
        <v>1284.3499999999999</v>
      </c>
      <c r="N139" s="51">
        <v>5599992.0800000001</v>
      </c>
      <c r="O139" s="51"/>
      <c r="P139" s="52"/>
      <c r="Q139" s="52"/>
      <c r="R139" s="52"/>
      <c r="S139" s="52"/>
      <c r="T139" s="52"/>
      <c r="U139" s="52"/>
      <c r="V139" s="52"/>
      <c r="W139" s="52"/>
      <c r="X139" s="284"/>
      <c r="Y139" s="52"/>
      <c r="Z139" s="284"/>
      <c r="AA139" s="9"/>
      <c r="AB139" s="97" t="s">
        <v>1653</v>
      </c>
      <c r="AC139" s="57"/>
      <c r="AD139" s="497"/>
      <c r="AE139" s="1061"/>
      <c r="AF139" s="57"/>
      <c r="AG139" s="57"/>
      <c r="AH139" s="57"/>
      <c r="AI139" s="57"/>
      <c r="AJ139" s="57"/>
      <c r="AK139" s="57"/>
      <c r="AL139" s="57"/>
      <c r="AM139" s="57"/>
      <c r="AN139" s="57"/>
    </row>
    <row r="140" spans="1:40" s="7" customFormat="1" ht="12.75" hidden="1" customHeight="1">
      <c r="A140" s="1509" t="s">
        <v>518</v>
      </c>
      <c r="B140" s="1510"/>
      <c r="C140" s="52">
        <f>SUM(C139)</f>
        <v>5599992.0800000001</v>
      </c>
      <c r="D140" s="52">
        <f t="shared" ref="D140:Z140" si="28">SUM(D139)</f>
        <v>0</v>
      </c>
      <c r="E140" s="52"/>
      <c r="F140" s="52">
        <f t="shared" si="28"/>
        <v>0</v>
      </c>
      <c r="G140" s="52">
        <f t="shared" si="28"/>
        <v>0</v>
      </c>
      <c r="H140" s="52">
        <f t="shared" si="28"/>
        <v>0</v>
      </c>
      <c r="I140" s="52">
        <f t="shared" si="28"/>
        <v>0</v>
      </c>
      <c r="J140" s="52">
        <f t="shared" si="28"/>
        <v>0</v>
      </c>
      <c r="K140" s="52">
        <f t="shared" si="28"/>
        <v>0</v>
      </c>
      <c r="L140" s="52">
        <f t="shared" si="28"/>
        <v>0</v>
      </c>
      <c r="M140" s="52">
        <f t="shared" si="28"/>
        <v>1284.3499999999999</v>
      </c>
      <c r="N140" s="52">
        <f t="shared" si="28"/>
        <v>5599992.0800000001</v>
      </c>
      <c r="O140" s="52">
        <f t="shared" si="28"/>
        <v>0</v>
      </c>
      <c r="P140" s="52">
        <f t="shared" si="28"/>
        <v>0</v>
      </c>
      <c r="Q140" s="52">
        <f t="shared" si="28"/>
        <v>0</v>
      </c>
      <c r="R140" s="52">
        <f t="shared" si="28"/>
        <v>0</v>
      </c>
      <c r="S140" s="52">
        <f t="shared" si="28"/>
        <v>0</v>
      </c>
      <c r="T140" s="52">
        <f t="shared" si="28"/>
        <v>0</v>
      </c>
      <c r="U140" s="52">
        <f t="shared" si="28"/>
        <v>0</v>
      </c>
      <c r="V140" s="52">
        <f t="shared" si="28"/>
        <v>0</v>
      </c>
      <c r="W140" s="52">
        <f t="shared" si="28"/>
        <v>0</v>
      </c>
      <c r="X140" s="52">
        <f t="shared" si="28"/>
        <v>0</v>
      </c>
      <c r="Y140" s="52"/>
      <c r="Z140" s="52">
        <f t="shared" si="28"/>
        <v>0</v>
      </c>
      <c r="AA140" s="9"/>
      <c r="AB140" s="97" t="s">
        <v>1653</v>
      </c>
      <c r="AC140" s="497"/>
      <c r="AD140" s="497"/>
      <c r="AE140" s="1061"/>
      <c r="AF140" s="57"/>
      <c r="AG140" s="57"/>
      <c r="AH140" s="57"/>
      <c r="AI140" s="57"/>
      <c r="AJ140" s="57"/>
      <c r="AK140" s="57"/>
      <c r="AL140" s="57"/>
      <c r="AM140" s="57"/>
      <c r="AN140" s="57"/>
    </row>
    <row r="141" spans="1:40" s="7" customFormat="1" ht="14.25" hidden="1" customHeight="1">
      <c r="A141" s="1486" t="s">
        <v>1005</v>
      </c>
      <c r="B141" s="1486"/>
      <c r="C141" s="1486"/>
      <c r="D141" s="1487"/>
      <c r="E141" s="1487"/>
      <c r="F141" s="1487"/>
      <c r="G141" s="1487"/>
      <c r="H141" s="1487"/>
      <c r="I141" s="1487"/>
      <c r="J141" s="1487"/>
      <c r="K141" s="1487"/>
      <c r="L141" s="1487"/>
      <c r="M141" s="1487"/>
      <c r="N141" s="1487"/>
      <c r="O141" s="1487"/>
      <c r="P141" s="1487"/>
      <c r="Q141" s="1487"/>
      <c r="R141" s="1487"/>
      <c r="S141" s="1487"/>
      <c r="T141" s="1487"/>
      <c r="U141" s="1487"/>
      <c r="V141" s="1487"/>
      <c r="W141" s="1487"/>
      <c r="X141" s="1487"/>
      <c r="Y141" s="1487"/>
      <c r="Z141" s="1487"/>
      <c r="AA141" s="9"/>
      <c r="AB141" s="97" t="s">
        <v>1653</v>
      </c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</row>
    <row r="142" spans="1:40" customFormat="1" ht="15" hidden="1">
      <c r="A142" s="688">
        <f>A139+1</f>
        <v>92</v>
      </c>
      <c r="B142" s="157" t="s">
        <v>1006</v>
      </c>
      <c r="C142" s="133">
        <f>D142+N142+P142+R142+T142+V142+W142+X142+Z142</f>
        <v>1900000</v>
      </c>
      <c r="D142" s="284"/>
      <c r="E142" s="284"/>
      <c r="F142" s="284"/>
      <c r="G142" s="284"/>
      <c r="H142" s="284"/>
      <c r="I142" s="284"/>
      <c r="J142" s="284"/>
      <c r="K142" s="284"/>
      <c r="L142" s="284"/>
      <c r="M142" s="160">
        <v>720</v>
      </c>
      <c r="N142" s="164">
        <v>1900000</v>
      </c>
      <c r="O142" s="284"/>
      <c r="P142" s="284"/>
      <c r="Q142" s="146"/>
      <c r="R142" s="147"/>
      <c r="S142" s="284"/>
      <c r="T142" s="284"/>
      <c r="U142" s="284"/>
      <c r="V142" s="284"/>
      <c r="W142" s="284"/>
      <c r="X142" s="148"/>
      <c r="Y142" s="1366">
        <v>277814.69</v>
      </c>
      <c r="Z142" s="284"/>
      <c r="AB142" s="97" t="s">
        <v>1653</v>
      </c>
      <c r="AC142" s="463"/>
      <c r="AD142" s="463"/>
      <c r="AE142" s="463"/>
      <c r="AF142" s="463"/>
      <c r="AG142" s="463"/>
      <c r="AH142" s="463"/>
      <c r="AI142" s="463"/>
      <c r="AJ142" s="463"/>
      <c r="AK142" s="463"/>
      <c r="AL142" s="463"/>
      <c r="AM142" s="463"/>
      <c r="AN142" s="463"/>
    </row>
    <row r="143" spans="1:40" s="7" customFormat="1" ht="14.25" hidden="1" customHeight="1">
      <c r="A143" s="1482" t="s">
        <v>518</v>
      </c>
      <c r="B143" s="1482"/>
      <c r="C143" s="284">
        <f>SUM(C142)</f>
        <v>1900000</v>
      </c>
      <c r="D143" s="284">
        <f t="shared" ref="D143:Z143" si="29">SUM(D142)</f>
        <v>0</v>
      </c>
      <c r="E143" s="284"/>
      <c r="F143" s="284">
        <f t="shared" si="29"/>
        <v>0</v>
      </c>
      <c r="G143" s="284">
        <f t="shared" si="29"/>
        <v>0</v>
      </c>
      <c r="H143" s="284">
        <f t="shared" si="29"/>
        <v>0</v>
      </c>
      <c r="I143" s="284">
        <f t="shared" si="29"/>
        <v>0</v>
      </c>
      <c r="J143" s="284">
        <f t="shared" si="29"/>
        <v>0</v>
      </c>
      <c r="K143" s="284">
        <f t="shared" si="29"/>
        <v>0</v>
      </c>
      <c r="L143" s="284">
        <f t="shared" si="29"/>
        <v>0</v>
      </c>
      <c r="M143" s="284">
        <f t="shared" si="29"/>
        <v>720</v>
      </c>
      <c r="N143" s="284">
        <f t="shared" si="29"/>
        <v>1900000</v>
      </c>
      <c r="O143" s="284">
        <f t="shared" si="29"/>
        <v>0</v>
      </c>
      <c r="P143" s="284">
        <f t="shared" si="29"/>
        <v>0</v>
      </c>
      <c r="Q143" s="284">
        <f t="shared" si="29"/>
        <v>0</v>
      </c>
      <c r="R143" s="284">
        <f t="shared" si="29"/>
        <v>0</v>
      </c>
      <c r="S143" s="284">
        <f t="shared" si="29"/>
        <v>0</v>
      </c>
      <c r="T143" s="284">
        <f t="shared" si="29"/>
        <v>0</v>
      </c>
      <c r="U143" s="284">
        <f t="shared" si="29"/>
        <v>0</v>
      </c>
      <c r="V143" s="284">
        <f t="shared" si="29"/>
        <v>0</v>
      </c>
      <c r="W143" s="284">
        <f t="shared" si="29"/>
        <v>0</v>
      </c>
      <c r="X143" s="284">
        <f t="shared" si="29"/>
        <v>0</v>
      </c>
      <c r="Y143" s="52"/>
      <c r="Z143" s="284">
        <f t="shared" si="29"/>
        <v>0</v>
      </c>
      <c r="AA143" s="9">
        <f>F143+G143+H143+I143+J143+L143+N143+P143+R143+T143+V143+X143+W143+Z143</f>
        <v>1900000</v>
      </c>
      <c r="AB143" s="97" t="s">
        <v>1653</v>
      </c>
      <c r="AC143" s="497"/>
      <c r="AD143" s="49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</row>
    <row r="144" spans="1:40" s="7" customFormat="1" ht="14.25" hidden="1" customHeight="1">
      <c r="A144" s="1492" t="s">
        <v>608</v>
      </c>
      <c r="B144" s="1493"/>
      <c r="C144" s="61">
        <f>C140</f>
        <v>5599992.0800000001</v>
      </c>
      <c r="D144" s="61">
        <f t="shared" ref="D144:Z144" si="30">D140</f>
        <v>0</v>
      </c>
      <c r="E144" s="61"/>
      <c r="F144" s="61">
        <f t="shared" si="30"/>
        <v>0</v>
      </c>
      <c r="G144" s="61">
        <f t="shared" si="30"/>
        <v>0</v>
      </c>
      <c r="H144" s="61">
        <f t="shared" si="30"/>
        <v>0</v>
      </c>
      <c r="I144" s="61">
        <f t="shared" si="30"/>
        <v>0</v>
      </c>
      <c r="J144" s="61">
        <f t="shared" si="30"/>
        <v>0</v>
      </c>
      <c r="K144" s="61">
        <f t="shared" si="30"/>
        <v>0</v>
      </c>
      <c r="L144" s="61">
        <f t="shared" si="30"/>
        <v>0</v>
      </c>
      <c r="M144" s="61">
        <f t="shared" si="30"/>
        <v>1284.3499999999999</v>
      </c>
      <c r="N144" s="61">
        <f t="shared" si="30"/>
        <v>5599992.0800000001</v>
      </c>
      <c r="O144" s="61">
        <f t="shared" si="30"/>
        <v>0</v>
      </c>
      <c r="P144" s="61">
        <f t="shared" si="30"/>
        <v>0</v>
      </c>
      <c r="Q144" s="61">
        <f t="shared" si="30"/>
        <v>0</v>
      </c>
      <c r="R144" s="61">
        <f t="shared" si="30"/>
        <v>0</v>
      </c>
      <c r="S144" s="61">
        <f t="shared" si="30"/>
        <v>0</v>
      </c>
      <c r="T144" s="61">
        <f t="shared" si="30"/>
        <v>0</v>
      </c>
      <c r="U144" s="61">
        <f t="shared" si="30"/>
        <v>0</v>
      </c>
      <c r="V144" s="61">
        <f t="shared" si="30"/>
        <v>0</v>
      </c>
      <c r="W144" s="61">
        <f t="shared" si="30"/>
        <v>0</v>
      </c>
      <c r="X144" s="61">
        <f t="shared" si="30"/>
        <v>0</v>
      </c>
      <c r="Y144" s="61"/>
      <c r="Z144" s="61">
        <f t="shared" si="30"/>
        <v>0</v>
      </c>
      <c r="AA144" s="9"/>
      <c r="AB144" s="97" t="s">
        <v>1653</v>
      </c>
      <c r="AC144" s="497"/>
      <c r="AD144" s="497"/>
      <c r="AE144" s="1061"/>
      <c r="AF144" s="57"/>
      <c r="AG144" s="57"/>
      <c r="AH144" s="57"/>
      <c r="AI144" s="57"/>
      <c r="AJ144" s="57"/>
      <c r="AK144" s="57"/>
      <c r="AL144" s="57"/>
      <c r="AM144" s="57"/>
      <c r="AN144" s="57"/>
    </row>
    <row r="145" spans="1:40" s="7" customFormat="1" ht="12.75" hidden="1" customHeight="1">
      <c r="A145" s="1474" t="s">
        <v>516</v>
      </c>
      <c r="B145" s="1494"/>
      <c r="C145" s="1494"/>
      <c r="D145" s="1494"/>
      <c r="E145" s="1494"/>
      <c r="F145" s="1494"/>
      <c r="G145" s="1494"/>
      <c r="H145" s="1494"/>
      <c r="I145" s="1494"/>
      <c r="J145" s="1494"/>
      <c r="K145" s="1494"/>
      <c r="L145" s="1494"/>
      <c r="M145" s="1494"/>
      <c r="N145" s="1494"/>
      <c r="O145" s="1494"/>
      <c r="P145" s="1494"/>
      <c r="Q145" s="1494"/>
      <c r="R145" s="1494"/>
      <c r="S145" s="1494"/>
      <c r="T145" s="1494"/>
      <c r="U145" s="1494"/>
      <c r="V145" s="1494"/>
      <c r="W145" s="1494"/>
      <c r="X145" s="1494"/>
      <c r="Y145" s="1494"/>
      <c r="Z145" s="1518"/>
      <c r="AA145" s="496"/>
      <c r="AB145" s="97" t="s">
        <v>1653</v>
      </c>
      <c r="AC145" s="57"/>
      <c r="AD145" s="497"/>
      <c r="AE145" s="1061"/>
      <c r="AF145" s="57"/>
      <c r="AG145" s="57"/>
      <c r="AH145" s="57"/>
      <c r="AI145" s="57"/>
      <c r="AJ145" s="57"/>
      <c r="AK145" s="57"/>
      <c r="AL145" s="57"/>
      <c r="AM145" s="57"/>
      <c r="AN145" s="57"/>
    </row>
    <row r="146" spans="1:40" s="22" customFormat="1" ht="14.25" hidden="1" customHeight="1">
      <c r="A146" s="1519" t="s">
        <v>517</v>
      </c>
      <c r="B146" s="1520"/>
      <c r="C146" s="1521"/>
      <c r="D146" s="1480"/>
      <c r="E146" s="1514"/>
      <c r="F146" s="1514"/>
      <c r="G146" s="1514"/>
      <c r="H146" s="1514"/>
      <c r="I146" s="1514"/>
      <c r="J146" s="1514"/>
      <c r="K146" s="1514"/>
      <c r="L146" s="1514"/>
      <c r="M146" s="1514"/>
      <c r="N146" s="1514"/>
      <c r="O146" s="1514"/>
      <c r="P146" s="1514"/>
      <c r="Q146" s="1514"/>
      <c r="R146" s="1514"/>
      <c r="S146" s="1514"/>
      <c r="T146" s="1514"/>
      <c r="U146" s="1514"/>
      <c r="V146" s="1514"/>
      <c r="W146" s="1514"/>
      <c r="X146" s="1514"/>
      <c r="Y146" s="1514"/>
      <c r="Z146" s="1515"/>
      <c r="AA146" s="24"/>
      <c r="AB146" s="97" t="s">
        <v>1653</v>
      </c>
      <c r="AC146" s="57"/>
      <c r="AD146" s="497"/>
      <c r="AE146" s="1061"/>
      <c r="AF146" s="57"/>
      <c r="AG146" s="57"/>
      <c r="AH146" s="57"/>
      <c r="AI146" s="57"/>
      <c r="AJ146" s="57"/>
      <c r="AK146" s="57"/>
      <c r="AL146" s="57"/>
      <c r="AM146" s="57"/>
      <c r="AN146" s="57"/>
    </row>
    <row r="147" spans="1:40" s="7" customFormat="1" ht="12.75" hidden="1" customHeight="1">
      <c r="A147" s="55">
        <f>A142+1</f>
        <v>93</v>
      </c>
      <c r="B147" s="42" t="s">
        <v>691</v>
      </c>
      <c r="C147" s="52">
        <f>D147+L147+N147+P147+R147+T147+V147+W147+X147+Z147</f>
        <v>9580618.2400000002</v>
      </c>
      <c r="D147" s="52">
        <f>SUM(F147:J147)</f>
        <v>9580618.2400000002</v>
      </c>
      <c r="E147" s="52"/>
      <c r="F147" s="51">
        <v>1077688.1000000001</v>
      </c>
      <c r="G147" s="52">
        <v>5323935.8</v>
      </c>
      <c r="H147" s="52">
        <v>804532.26</v>
      </c>
      <c r="I147" s="52">
        <v>1735854.34</v>
      </c>
      <c r="J147" s="52">
        <v>638607.74</v>
      </c>
      <c r="K147" s="60"/>
      <c r="L147" s="60"/>
      <c r="M147" s="62"/>
      <c r="N147" s="52"/>
      <c r="O147" s="52"/>
      <c r="P147" s="52"/>
      <c r="Q147" s="62"/>
      <c r="R147" s="52"/>
      <c r="S147" s="60"/>
      <c r="T147" s="60"/>
      <c r="U147" s="52"/>
      <c r="V147" s="52"/>
      <c r="W147" s="60"/>
      <c r="X147" s="284"/>
      <c r="Y147" s="52"/>
      <c r="Z147" s="285"/>
      <c r="AA147" s="9"/>
      <c r="AB147" s="97" t="s">
        <v>1653</v>
      </c>
      <c r="AC147" s="497"/>
      <c r="AD147" s="497"/>
      <c r="AE147" s="1061"/>
      <c r="AF147" s="57"/>
      <c r="AG147" s="57"/>
      <c r="AH147" s="57"/>
      <c r="AI147" s="57"/>
      <c r="AJ147" s="57"/>
      <c r="AK147" s="57"/>
      <c r="AL147" s="57"/>
      <c r="AM147" s="57"/>
      <c r="AN147" s="57"/>
    </row>
    <row r="148" spans="1:40" s="7" customFormat="1" ht="12.75" hidden="1" customHeight="1">
      <c r="A148" s="55">
        <f>A147+1</f>
        <v>94</v>
      </c>
      <c r="B148" s="42" t="s">
        <v>692</v>
      </c>
      <c r="C148" s="52">
        <f>D148+L148+N148+P148+R148+T148+V148+W148+X148+Z148</f>
        <v>9468907.6399999987</v>
      </c>
      <c r="D148" s="52">
        <f>SUM(F148:J148)</f>
        <v>9468907.6399999987</v>
      </c>
      <c r="E148" s="52"/>
      <c r="F148" s="51">
        <v>1077688.1000000001</v>
      </c>
      <c r="G148" s="52">
        <v>5410808.5800000001</v>
      </c>
      <c r="H148" s="52">
        <v>765303.16</v>
      </c>
      <c r="I148" s="52">
        <v>1566276.54</v>
      </c>
      <c r="J148" s="52">
        <v>648831.26</v>
      </c>
      <c r="K148" s="60"/>
      <c r="L148" s="60"/>
      <c r="M148" s="62"/>
      <c r="N148" s="52"/>
      <c r="O148" s="52"/>
      <c r="P148" s="52"/>
      <c r="Q148" s="62"/>
      <c r="R148" s="52"/>
      <c r="S148" s="60"/>
      <c r="T148" s="60"/>
      <c r="U148" s="52"/>
      <c r="V148" s="52"/>
      <c r="W148" s="60"/>
      <c r="X148" s="284"/>
      <c r="Y148" s="52"/>
      <c r="Z148" s="285"/>
      <c r="AA148" s="9"/>
      <c r="AB148" s="97" t="s">
        <v>1653</v>
      </c>
      <c r="AC148" s="497"/>
      <c r="AD148" s="497"/>
      <c r="AE148" s="1061"/>
      <c r="AF148" s="57"/>
      <c r="AG148" s="57"/>
      <c r="AH148" s="57"/>
      <c r="AI148" s="57"/>
      <c r="AJ148" s="57"/>
      <c r="AK148" s="57"/>
      <c r="AL148" s="57"/>
      <c r="AM148" s="57"/>
      <c r="AN148" s="57"/>
    </row>
    <row r="149" spans="1:40" s="7" customFormat="1" ht="12.75" hidden="1" customHeight="1">
      <c r="A149" s="55">
        <f>A148+1</f>
        <v>95</v>
      </c>
      <c r="B149" s="42" t="s">
        <v>693</v>
      </c>
      <c r="C149" s="52">
        <f>D149+L149+N149+P149+R149+T149+V149+W149+X149+Z149</f>
        <v>9528635.6999999993</v>
      </c>
      <c r="D149" s="52">
        <f>SUM(F149:J149)</f>
        <v>9528635.6999999993</v>
      </c>
      <c r="E149" s="52"/>
      <c r="F149" s="51">
        <v>1077688.1000000001</v>
      </c>
      <c r="G149" s="52">
        <v>5271953.26</v>
      </c>
      <c r="H149" s="52">
        <v>804532.26</v>
      </c>
      <c r="I149" s="52">
        <v>1735854.34</v>
      </c>
      <c r="J149" s="52">
        <v>638607.74</v>
      </c>
      <c r="K149" s="60"/>
      <c r="L149" s="60"/>
      <c r="M149" s="62"/>
      <c r="N149" s="52"/>
      <c r="O149" s="52"/>
      <c r="P149" s="52"/>
      <c r="Q149" s="62"/>
      <c r="R149" s="52"/>
      <c r="S149" s="60"/>
      <c r="T149" s="60"/>
      <c r="U149" s="52"/>
      <c r="V149" s="52"/>
      <c r="W149" s="60"/>
      <c r="X149" s="284"/>
      <c r="Y149" s="52"/>
      <c r="Z149" s="285"/>
      <c r="AA149" s="9"/>
      <c r="AB149" s="97" t="s">
        <v>1653</v>
      </c>
      <c r="AC149" s="497"/>
      <c r="AD149" s="497"/>
      <c r="AE149" s="1061"/>
      <c r="AF149" s="57"/>
      <c r="AG149" s="57"/>
      <c r="AH149" s="57"/>
      <c r="AI149" s="57"/>
      <c r="AJ149" s="57"/>
      <c r="AK149" s="57"/>
      <c r="AL149" s="57"/>
      <c r="AM149" s="57"/>
      <c r="AN149" s="57"/>
    </row>
    <row r="150" spans="1:40" s="7" customFormat="1" ht="12.75" hidden="1" customHeight="1">
      <c r="A150" s="55">
        <f>A149+1</f>
        <v>96</v>
      </c>
      <c r="B150" s="42" t="s">
        <v>694</v>
      </c>
      <c r="C150" s="52">
        <f>D150+L150+N150+P150+R150+T150+V150+W150+X150+Z150</f>
        <v>9603100.7799999993</v>
      </c>
      <c r="D150" s="52">
        <f>SUM(F150:J150)</f>
        <v>9603100.7799999993</v>
      </c>
      <c r="E150" s="52"/>
      <c r="F150" s="51">
        <v>1077688.1000000001</v>
      </c>
      <c r="G150" s="52">
        <v>5346418.34</v>
      </c>
      <c r="H150" s="52">
        <v>804532.26</v>
      </c>
      <c r="I150" s="52">
        <v>1735854.34</v>
      </c>
      <c r="J150" s="52">
        <v>638607.74</v>
      </c>
      <c r="K150" s="60"/>
      <c r="L150" s="60"/>
      <c r="M150" s="62"/>
      <c r="N150" s="52"/>
      <c r="O150" s="52"/>
      <c r="P150" s="52"/>
      <c r="Q150" s="62"/>
      <c r="R150" s="52"/>
      <c r="S150" s="60"/>
      <c r="T150" s="60"/>
      <c r="U150" s="52"/>
      <c r="V150" s="52"/>
      <c r="W150" s="60"/>
      <c r="X150" s="284"/>
      <c r="Y150" s="52"/>
      <c r="Z150" s="285"/>
      <c r="AA150" s="9"/>
      <c r="AB150" s="97" t="s">
        <v>1653</v>
      </c>
      <c r="AC150" s="497"/>
      <c r="AD150" s="497"/>
      <c r="AE150" s="1061"/>
      <c r="AF150" s="57"/>
      <c r="AG150" s="57"/>
      <c r="AH150" s="57"/>
      <c r="AI150" s="57"/>
      <c r="AJ150" s="57"/>
      <c r="AK150" s="57"/>
      <c r="AL150" s="57"/>
      <c r="AM150" s="57"/>
      <c r="AN150" s="57"/>
    </row>
    <row r="151" spans="1:40" s="7" customFormat="1" ht="15" hidden="1" customHeight="1">
      <c r="A151" s="1509" t="s">
        <v>518</v>
      </c>
      <c r="B151" s="1510"/>
      <c r="C151" s="52">
        <f>SUM(C147:C150)</f>
        <v>38181262.359999999</v>
      </c>
      <c r="D151" s="52">
        <f t="shared" ref="D151:Z151" si="31">SUM(D147:D150)</f>
        <v>38181262.359999999</v>
      </c>
      <c r="E151" s="52"/>
      <c r="F151" s="52">
        <f t="shared" si="31"/>
        <v>4310752.4000000004</v>
      </c>
      <c r="G151" s="52">
        <f t="shared" si="31"/>
        <v>21353115.979999997</v>
      </c>
      <c r="H151" s="52">
        <f t="shared" si="31"/>
        <v>3178899.9399999995</v>
      </c>
      <c r="I151" s="52">
        <f t="shared" si="31"/>
        <v>6773839.5599999996</v>
      </c>
      <c r="J151" s="52">
        <f t="shared" si="31"/>
        <v>2564654.48</v>
      </c>
      <c r="K151" s="52">
        <f t="shared" si="31"/>
        <v>0</v>
      </c>
      <c r="L151" s="52">
        <f t="shared" si="31"/>
        <v>0</v>
      </c>
      <c r="M151" s="52">
        <f t="shared" si="31"/>
        <v>0</v>
      </c>
      <c r="N151" s="52">
        <f t="shared" si="31"/>
        <v>0</v>
      </c>
      <c r="O151" s="52">
        <f t="shared" si="31"/>
        <v>0</v>
      </c>
      <c r="P151" s="52">
        <f t="shared" si="31"/>
        <v>0</v>
      </c>
      <c r="Q151" s="52">
        <f t="shared" si="31"/>
        <v>0</v>
      </c>
      <c r="R151" s="52">
        <f t="shared" si="31"/>
        <v>0</v>
      </c>
      <c r="S151" s="52">
        <f t="shared" si="31"/>
        <v>0</v>
      </c>
      <c r="T151" s="52">
        <f t="shared" si="31"/>
        <v>0</v>
      </c>
      <c r="U151" s="52">
        <f t="shared" si="31"/>
        <v>0</v>
      </c>
      <c r="V151" s="52">
        <f t="shared" si="31"/>
        <v>0</v>
      </c>
      <c r="W151" s="52">
        <f t="shared" si="31"/>
        <v>0</v>
      </c>
      <c r="X151" s="52">
        <f t="shared" si="31"/>
        <v>0</v>
      </c>
      <c r="Y151" s="52"/>
      <c r="Z151" s="52">
        <f t="shared" si="31"/>
        <v>0</v>
      </c>
      <c r="AA151" s="9"/>
      <c r="AB151" s="97" t="s">
        <v>1653</v>
      </c>
      <c r="AC151" s="497"/>
      <c r="AD151" s="497"/>
      <c r="AE151" s="1061"/>
      <c r="AF151" s="57"/>
      <c r="AG151" s="1061"/>
      <c r="AH151" s="57"/>
      <c r="AI151" s="57"/>
      <c r="AJ151" s="57"/>
      <c r="AK151" s="57"/>
      <c r="AL151" s="57"/>
      <c r="AM151" s="57"/>
      <c r="AN151" s="57"/>
    </row>
    <row r="152" spans="1:40" s="7" customFormat="1" ht="15" hidden="1" customHeight="1">
      <c r="A152" s="661" t="s">
        <v>1025</v>
      </c>
      <c r="B152" s="1144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9"/>
      <c r="AB152" s="97" t="s">
        <v>1653</v>
      </c>
      <c r="AC152" s="497"/>
      <c r="AD152" s="497"/>
      <c r="AE152" s="1061"/>
      <c r="AF152" s="57"/>
      <c r="AG152" s="1061"/>
      <c r="AH152" s="57"/>
      <c r="AI152" s="57"/>
      <c r="AJ152" s="57"/>
      <c r="AK152" s="57"/>
      <c r="AL152" s="57"/>
      <c r="AM152" s="57"/>
      <c r="AN152" s="57"/>
    </row>
    <row r="153" spans="1:40" s="7" customFormat="1" ht="17.25" hidden="1" customHeight="1">
      <c r="A153" s="688">
        <f>A150+1</f>
        <v>97</v>
      </c>
      <c r="B153" s="42" t="s">
        <v>1007</v>
      </c>
      <c r="C153" s="284">
        <f t="shared" ref="C153:C170" si="32">D153+L153+N153+P153+R153+T153+V153+W153+X153+Z153</f>
        <v>10000000</v>
      </c>
      <c r="D153" s="284">
        <f>F153+G153+H153+I153+J153</f>
        <v>0</v>
      </c>
      <c r="E153" s="284"/>
      <c r="F153" s="284">
        <v>0</v>
      </c>
      <c r="G153" s="284">
        <v>0</v>
      </c>
      <c r="H153" s="284">
        <v>0</v>
      </c>
      <c r="I153" s="284">
        <v>0</v>
      </c>
      <c r="J153" s="284">
        <v>0</v>
      </c>
      <c r="K153" s="261">
        <v>5</v>
      </c>
      <c r="L153" s="277">
        <v>10000000</v>
      </c>
      <c r="M153" s="284">
        <v>0</v>
      </c>
      <c r="N153" s="284">
        <v>0</v>
      </c>
      <c r="O153" s="285">
        <v>0</v>
      </c>
      <c r="P153" s="284">
        <v>0</v>
      </c>
      <c r="Q153" s="284">
        <v>0</v>
      </c>
      <c r="R153" s="284">
        <v>0</v>
      </c>
      <c r="S153" s="284">
        <v>0</v>
      </c>
      <c r="T153" s="284">
        <v>0</v>
      </c>
      <c r="U153" s="284">
        <v>0</v>
      </c>
      <c r="V153" s="284">
        <v>0</v>
      </c>
      <c r="W153" s="285">
        <v>0</v>
      </c>
      <c r="X153" s="284">
        <v>0</v>
      </c>
      <c r="Y153" s="52">
        <v>1152327.47</v>
      </c>
      <c r="Z153" s="284">
        <v>0</v>
      </c>
      <c r="AA153" s="9"/>
      <c r="AB153" s="97" t="s">
        <v>1653</v>
      </c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</row>
    <row r="154" spans="1:40" s="7" customFormat="1" ht="13.5" hidden="1" customHeight="1">
      <c r="A154" s="688">
        <f>A153+1</f>
        <v>98</v>
      </c>
      <c r="B154" s="42" t="s">
        <v>1008</v>
      </c>
      <c r="C154" s="284">
        <f t="shared" si="32"/>
        <v>3000000</v>
      </c>
      <c r="D154" s="284">
        <f t="shared" ref="D154:D160" si="33">F154+G154+H154+I154+J154</f>
        <v>3000000</v>
      </c>
      <c r="E154" s="284"/>
      <c r="F154" s="284">
        <v>0</v>
      </c>
      <c r="G154" s="284">
        <v>0</v>
      </c>
      <c r="H154" s="277">
        <v>3000000</v>
      </c>
      <c r="I154" s="284">
        <v>0</v>
      </c>
      <c r="J154" s="284">
        <v>0</v>
      </c>
      <c r="K154" s="261">
        <v>0</v>
      </c>
      <c r="L154" s="284">
        <v>0</v>
      </c>
      <c r="M154" s="172">
        <v>0</v>
      </c>
      <c r="N154" s="284">
        <v>0</v>
      </c>
      <c r="O154" s="285">
        <v>0</v>
      </c>
      <c r="P154" s="284">
        <v>0</v>
      </c>
      <c r="Q154" s="284">
        <v>0</v>
      </c>
      <c r="R154" s="284">
        <v>0</v>
      </c>
      <c r="S154" s="284">
        <v>0</v>
      </c>
      <c r="T154" s="284">
        <v>0</v>
      </c>
      <c r="U154" s="284">
        <v>0</v>
      </c>
      <c r="V154" s="284">
        <v>0</v>
      </c>
      <c r="W154" s="285">
        <v>0</v>
      </c>
      <c r="X154" s="284">
        <v>0</v>
      </c>
      <c r="Y154" s="52">
        <v>281237.58</v>
      </c>
      <c r="Z154" s="284">
        <v>0</v>
      </c>
      <c r="AA154" s="9"/>
      <c r="AB154" s="97" t="s">
        <v>1653</v>
      </c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</row>
    <row r="155" spans="1:40" s="7" customFormat="1" ht="13.5" hidden="1" customHeight="1">
      <c r="A155" s="688">
        <f t="shared" ref="A155:A170" si="34">A154+1</f>
        <v>99</v>
      </c>
      <c r="B155" s="42" t="s">
        <v>1009</v>
      </c>
      <c r="C155" s="284">
        <f t="shared" si="32"/>
        <v>6000000</v>
      </c>
      <c r="D155" s="284">
        <f t="shared" si="33"/>
        <v>6000000</v>
      </c>
      <c r="E155" s="284"/>
      <c r="F155" s="284">
        <v>0</v>
      </c>
      <c r="G155" s="277">
        <v>6000000</v>
      </c>
      <c r="H155" s="284">
        <v>0</v>
      </c>
      <c r="I155" s="284">
        <v>0</v>
      </c>
      <c r="J155" s="284">
        <v>0</v>
      </c>
      <c r="K155" s="261">
        <v>0</v>
      </c>
      <c r="L155" s="284">
        <v>0</v>
      </c>
      <c r="M155" s="172">
        <v>0</v>
      </c>
      <c r="N155" s="284">
        <v>0</v>
      </c>
      <c r="O155" s="285">
        <v>0</v>
      </c>
      <c r="P155" s="284">
        <v>0</v>
      </c>
      <c r="Q155" s="284">
        <v>0</v>
      </c>
      <c r="R155" s="284">
        <v>0</v>
      </c>
      <c r="S155" s="284">
        <v>0</v>
      </c>
      <c r="T155" s="284">
        <v>0</v>
      </c>
      <c r="U155" s="284">
        <v>0</v>
      </c>
      <c r="V155" s="284">
        <v>0</v>
      </c>
      <c r="W155" s="285">
        <v>0</v>
      </c>
      <c r="X155" s="284">
        <v>0</v>
      </c>
      <c r="Y155" s="52">
        <v>371871.17</v>
      </c>
      <c r="Z155" s="284">
        <v>0</v>
      </c>
      <c r="AA155" s="9"/>
      <c r="AB155" s="97" t="s">
        <v>1653</v>
      </c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</row>
    <row r="156" spans="1:40" s="7" customFormat="1" ht="13.5" hidden="1" customHeight="1">
      <c r="A156" s="688">
        <f t="shared" si="34"/>
        <v>100</v>
      </c>
      <c r="B156" s="42" t="s">
        <v>1010</v>
      </c>
      <c r="C156" s="284">
        <f t="shared" si="32"/>
        <v>1500000</v>
      </c>
      <c r="D156" s="284">
        <f t="shared" si="33"/>
        <v>1500000</v>
      </c>
      <c r="E156" s="284"/>
      <c r="F156" s="284">
        <v>0</v>
      </c>
      <c r="G156" s="284">
        <v>0</v>
      </c>
      <c r="H156" s="277">
        <v>1500000</v>
      </c>
      <c r="I156" s="284">
        <v>0</v>
      </c>
      <c r="J156" s="284">
        <v>0</v>
      </c>
      <c r="K156" s="261">
        <v>0</v>
      </c>
      <c r="L156" s="284">
        <v>0</v>
      </c>
      <c r="M156" s="172">
        <v>0</v>
      </c>
      <c r="N156" s="284">
        <v>0</v>
      </c>
      <c r="O156" s="285">
        <v>0</v>
      </c>
      <c r="P156" s="284">
        <v>0</v>
      </c>
      <c r="Q156" s="284">
        <v>0</v>
      </c>
      <c r="R156" s="284">
        <v>0</v>
      </c>
      <c r="S156" s="284">
        <v>0</v>
      </c>
      <c r="T156" s="284">
        <v>0</v>
      </c>
      <c r="U156" s="284">
        <v>0</v>
      </c>
      <c r="V156" s="284">
        <v>0</v>
      </c>
      <c r="W156" s="285">
        <v>0</v>
      </c>
      <c r="X156" s="284">
        <v>0</v>
      </c>
      <c r="Y156" s="52">
        <v>256421.75</v>
      </c>
      <c r="Z156" s="284">
        <v>0</v>
      </c>
      <c r="AA156" s="9"/>
      <c r="AB156" s="97" t="s">
        <v>1653</v>
      </c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</row>
    <row r="157" spans="1:40" s="7" customFormat="1" ht="13.5" hidden="1" customHeight="1">
      <c r="A157" s="688">
        <f t="shared" si="34"/>
        <v>101</v>
      </c>
      <c r="B157" s="42" t="s">
        <v>1011</v>
      </c>
      <c r="C157" s="284">
        <f t="shared" si="32"/>
        <v>5600000</v>
      </c>
      <c r="D157" s="284">
        <f t="shared" si="33"/>
        <v>2000000</v>
      </c>
      <c r="E157" s="284"/>
      <c r="F157" s="284">
        <v>0</v>
      </c>
      <c r="G157" s="284">
        <v>0</v>
      </c>
      <c r="H157" s="277">
        <v>2000000</v>
      </c>
      <c r="I157" s="284">
        <v>0</v>
      </c>
      <c r="J157" s="284">
        <v>0</v>
      </c>
      <c r="K157" s="261">
        <v>0</v>
      </c>
      <c r="L157" s="284">
        <v>0</v>
      </c>
      <c r="M157" s="172">
        <v>0</v>
      </c>
      <c r="N157" s="284">
        <v>0</v>
      </c>
      <c r="O157" s="285">
        <v>0</v>
      </c>
      <c r="P157" s="284">
        <v>0</v>
      </c>
      <c r="Q157" s="284">
        <v>2256</v>
      </c>
      <c r="R157" s="277">
        <v>3600000</v>
      </c>
      <c r="S157" s="284">
        <v>0</v>
      </c>
      <c r="T157" s="284">
        <v>0</v>
      </c>
      <c r="U157" s="284">
        <v>0</v>
      </c>
      <c r="V157" s="284">
        <v>0</v>
      </c>
      <c r="W157" s="285">
        <v>0</v>
      </c>
      <c r="X157" s="284">
        <v>0</v>
      </c>
      <c r="Y157" s="52">
        <v>1286257.1800000002</v>
      </c>
      <c r="Z157" s="284">
        <v>0</v>
      </c>
      <c r="AA157" s="9"/>
      <c r="AB157" s="97" t="s">
        <v>1653</v>
      </c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</row>
    <row r="158" spans="1:40" s="7" customFormat="1" ht="13.5" hidden="1" customHeight="1">
      <c r="A158" s="688">
        <f t="shared" si="34"/>
        <v>102</v>
      </c>
      <c r="B158" s="42" t="s">
        <v>1012</v>
      </c>
      <c r="C158" s="284">
        <f t="shared" si="32"/>
        <v>2300000</v>
      </c>
      <c r="D158" s="284">
        <f t="shared" si="33"/>
        <v>0</v>
      </c>
      <c r="E158" s="284"/>
      <c r="F158" s="284">
        <v>0</v>
      </c>
      <c r="G158" s="284">
        <v>0</v>
      </c>
      <c r="H158" s="284">
        <v>0</v>
      </c>
      <c r="I158" s="284">
        <v>0</v>
      </c>
      <c r="J158" s="284">
        <v>0</v>
      </c>
      <c r="K158" s="261">
        <v>0</v>
      </c>
      <c r="L158" s="284">
        <v>0</v>
      </c>
      <c r="M158" s="172">
        <v>0</v>
      </c>
      <c r="N158" s="284">
        <v>0</v>
      </c>
      <c r="O158" s="285">
        <v>0</v>
      </c>
      <c r="P158" s="284">
        <v>0</v>
      </c>
      <c r="Q158" s="284">
        <v>1454</v>
      </c>
      <c r="R158" s="277">
        <v>2300000</v>
      </c>
      <c r="S158" s="284">
        <v>0</v>
      </c>
      <c r="T158" s="284">
        <v>0</v>
      </c>
      <c r="U158" s="284">
        <v>0</v>
      </c>
      <c r="V158" s="284">
        <v>0</v>
      </c>
      <c r="W158" s="285">
        <v>0</v>
      </c>
      <c r="X158" s="284">
        <v>0</v>
      </c>
      <c r="Y158" s="52">
        <v>573792.97</v>
      </c>
      <c r="Z158" s="284">
        <v>0</v>
      </c>
      <c r="AA158" s="9"/>
      <c r="AB158" s="97" t="s">
        <v>1653</v>
      </c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</row>
    <row r="159" spans="1:40" s="7" customFormat="1" ht="13.5" hidden="1" customHeight="1">
      <c r="A159" s="688">
        <f t="shared" si="34"/>
        <v>103</v>
      </c>
      <c r="B159" s="42" t="s">
        <v>1013</v>
      </c>
      <c r="C159" s="284">
        <f t="shared" si="32"/>
        <v>3600000</v>
      </c>
      <c r="D159" s="284">
        <f t="shared" si="33"/>
        <v>0</v>
      </c>
      <c r="E159" s="284"/>
      <c r="F159" s="284">
        <v>0</v>
      </c>
      <c r="G159" s="284">
        <v>0</v>
      </c>
      <c r="H159" s="284">
        <v>0</v>
      </c>
      <c r="I159" s="284">
        <v>0</v>
      </c>
      <c r="J159" s="284">
        <v>0</v>
      </c>
      <c r="K159" s="261">
        <v>0</v>
      </c>
      <c r="L159" s="284">
        <v>0</v>
      </c>
      <c r="M159" s="172">
        <v>0</v>
      </c>
      <c r="N159" s="284">
        <v>0</v>
      </c>
      <c r="O159" s="285">
        <v>0</v>
      </c>
      <c r="P159" s="284">
        <v>0</v>
      </c>
      <c r="Q159" s="284">
        <v>2273</v>
      </c>
      <c r="R159" s="277">
        <v>3600000</v>
      </c>
      <c r="S159" s="284">
        <v>0</v>
      </c>
      <c r="T159" s="284">
        <v>0</v>
      </c>
      <c r="U159" s="284">
        <v>0</v>
      </c>
      <c r="V159" s="284">
        <v>0</v>
      </c>
      <c r="W159" s="285">
        <v>0</v>
      </c>
      <c r="X159" s="284">
        <v>0</v>
      </c>
      <c r="Y159" s="52">
        <v>975089.63</v>
      </c>
      <c r="Z159" s="284">
        <v>0</v>
      </c>
      <c r="AA159" s="9"/>
      <c r="AB159" s="97" t="s">
        <v>1653</v>
      </c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</row>
    <row r="160" spans="1:40" s="7" customFormat="1" ht="13.5" hidden="1" customHeight="1">
      <c r="A160" s="688">
        <f t="shared" si="34"/>
        <v>104</v>
      </c>
      <c r="B160" s="42" t="s">
        <v>1014</v>
      </c>
      <c r="C160" s="284">
        <f t="shared" si="32"/>
        <v>3000000</v>
      </c>
      <c r="D160" s="284">
        <f t="shared" si="33"/>
        <v>0</v>
      </c>
      <c r="E160" s="284"/>
      <c r="F160" s="284">
        <v>0</v>
      </c>
      <c r="G160" s="284">
        <v>0</v>
      </c>
      <c r="H160" s="284">
        <v>0</v>
      </c>
      <c r="I160" s="284">
        <v>0</v>
      </c>
      <c r="J160" s="284">
        <v>0</v>
      </c>
      <c r="K160" s="261">
        <v>0</v>
      </c>
      <c r="L160" s="284">
        <v>0</v>
      </c>
      <c r="M160" s="172">
        <v>0</v>
      </c>
      <c r="N160" s="284">
        <v>0</v>
      </c>
      <c r="O160" s="285">
        <v>0</v>
      </c>
      <c r="P160" s="284">
        <v>0</v>
      </c>
      <c r="Q160" s="284">
        <v>2091</v>
      </c>
      <c r="R160" s="277">
        <v>3000000</v>
      </c>
      <c r="S160" s="284">
        <v>0</v>
      </c>
      <c r="T160" s="284">
        <v>0</v>
      </c>
      <c r="U160" s="284">
        <v>0</v>
      </c>
      <c r="V160" s="284">
        <v>0</v>
      </c>
      <c r="W160" s="285">
        <v>0</v>
      </c>
      <c r="X160" s="284">
        <v>0</v>
      </c>
      <c r="Y160" s="52">
        <v>619456.47</v>
      </c>
      <c r="Z160" s="284">
        <v>0</v>
      </c>
      <c r="AA160" s="9"/>
      <c r="AB160" s="97" t="s">
        <v>1653</v>
      </c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</row>
    <row r="161" spans="1:40" s="7" customFormat="1" ht="13.5" hidden="1" customHeight="1">
      <c r="A161" s="688">
        <f t="shared" si="34"/>
        <v>105</v>
      </c>
      <c r="B161" s="42" t="s">
        <v>1015</v>
      </c>
      <c r="C161" s="284">
        <f t="shared" si="32"/>
        <v>500000</v>
      </c>
      <c r="D161" s="284">
        <v>0</v>
      </c>
      <c r="E161" s="284"/>
      <c r="F161" s="284">
        <v>0</v>
      </c>
      <c r="G161" s="284">
        <v>0</v>
      </c>
      <c r="H161" s="284">
        <v>0</v>
      </c>
      <c r="I161" s="284">
        <v>0</v>
      </c>
      <c r="J161" s="284">
        <v>0</v>
      </c>
      <c r="K161" s="261">
        <v>0</v>
      </c>
      <c r="L161" s="284">
        <v>0</v>
      </c>
      <c r="M161" s="172">
        <v>0</v>
      </c>
      <c r="N161" s="284">
        <v>0</v>
      </c>
      <c r="O161" s="285">
        <v>0</v>
      </c>
      <c r="P161" s="284">
        <v>0</v>
      </c>
      <c r="Q161" s="284">
        <v>0</v>
      </c>
      <c r="R161" s="284">
        <v>0</v>
      </c>
      <c r="S161" s="284">
        <v>0</v>
      </c>
      <c r="T161" s="284">
        <v>0</v>
      </c>
      <c r="U161" s="284">
        <v>0</v>
      </c>
      <c r="V161" s="284">
        <v>0</v>
      </c>
      <c r="W161" s="285">
        <v>0</v>
      </c>
      <c r="X161" s="123">
        <v>500000</v>
      </c>
      <c r="Y161" s="51">
        <v>220401.2</v>
      </c>
      <c r="Z161" s="284">
        <v>0</v>
      </c>
      <c r="AA161" s="9"/>
      <c r="AB161" s="97" t="s">
        <v>1653</v>
      </c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</row>
    <row r="162" spans="1:40" s="7" customFormat="1" ht="13.5" hidden="1" customHeight="1">
      <c r="A162" s="688">
        <f t="shared" si="34"/>
        <v>106</v>
      </c>
      <c r="B162" s="42" t="s">
        <v>1016</v>
      </c>
      <c r="C162" s="284">
        <f t="shared" si="32"/>
        <v>2500000</v>
      </c>
      <c r="D162" s="284">
        <v>0</v>
      </c>
      <c r="E162" s="284"/>
      <c r="F162" s="284">
        <v>0</v>
      </c>
      <c r="G162" s="284">
        <v>0</v>
      </c>
      <c r="H162" s="284">
        <v>0</v>
      </c>
      <c r="I162" s="284">
        <v>0</v>
      </c>
      <c r="J162" s="284">
        <v>0</v>
      </c>
      <c r="K162" s="261">
        <v>0</v>
      </c>
      <c r="L162" s="284">
        <v>0</v>
      </c>
      <c r="M162" s="172">
        <v>730</v>
      </c>
      <c r="N162" s="277">
        <v>2500000</v>
      </c>
      <c r="O162" s="285">
        <v>0</v>
      </c>
      <c r="P162" s="284">
        <v>0</v>
      </c>
      <c r="Q162" s="284">
        <v>0</v>
      </c>
      <c r="R162" s="284">
        <v>0</v>
      </c>
      <c r="S162" s="284">
        <v>0</v>
      </c>
      <c r="T162" s="284">
        <v>0</v>
      </c>
      <c r="U162" s="284">
        <v>0</v>
      </c>
      <c r="V162" s="284">
        <v>0</v>
      </c>
      <c r="W162" s="285">
        <v>0</v>
      </c>
      <c r="X162" s="284">
        <v>0</v>
      </c>
      <c r="Y162" s="52">
        <v>348649.57</v>
      </c>
      <c r="Z162" s="284">
        <v>0</v>
      </c>
      <c r="AA162" s="9"/>
      <c r="AB162" s="97" t="s">
        <v>1653</v>
      </c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</row>
    <row r="163" spans="1:40" s="7" customFormat="1" ht="13.5" hidden="1" customHeight="1">
      <c r="A163" s="688">
        <f t="shared" si="34"/>
        <v>107</v>
      </c>
      <c r="B163" s="42" t="s">
        <v>1017</v>
      </c>
      <c r="C163" s="284">
        <f t="shared" si="32"/>
        <v>10000000</v>
      </c>
      <c r="D163" s="284">
        <v>0</v>
      </c>
      <c r="E163" s="284"/>
      <c r="F163" s="284">
        <v>0</v>
      </c>
      <c r="G163" s="284">
        <v>0</v>
      </c>
      <c r="H163" s="284">
        <v>0</v>
      </c>
      <c r="I163" s="284">
        <v>0</v>
      </c>
      <c r="J163" s="284">
        <v>0</v>
      </c>
      <c r="K163" s="261">
        <v>0</v>
      </c>
      <c r="L163" s="284">
        <v>0</v>
      </c>
      <c r="M163" s="172">
        <v>0</v>
      </c>
      <c r="N163" s="284">
        <v>0</v>
      </c>
      <c r="O163" s="285">
        <v>0</v>
      </c>
      <c r="P163" s="284">
        <v>0</v>
      </c>
      <c r="Q163" s="284">
        <v>1790</v>
      </c>
      <c r="R163" s="277">
        <v>10000000</v>
      </c>
      <c r="S163" s="284">
        <v>0</v>
      </c>
      <c r="T163" s="284">
        <v>0</v>
      </c>
      <c r="U163" s="284">
        <v>0</v>
      </c>
      <c r="V163" s="284">
        <v>0</v>
      </c>
      <c r="W163" s="285">
        <v>0</v>
      </c>
      <c r="X163" s="284">
        <v>0</v>
      </c>
      <c r="Y163" s="52">
        <v>1096284.99</v>
      </c>
      <c r="Z163" s="284">
        <v>0</v>
      </c>
      <c r="AA163" s="9"/>
      <c r="AB163" s="97" t="s">
        <v>1653</v>
      </c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</row>
    <row r="164" spans="1:40" s="7" customFormat="1" ht="13.5" hidden="1" customHeight="1">
      <c r="A164" s="688">
        <f>A163+1</f>
        <v>108</v>
      </c>
      <c r="B164" s="173" t="s">
        <v>1018</v>
      </c>
      <c r="C164" s="284">
        <f t="shared" si="32"/>
        <v>2000000</v>
      </c>
      <c r="D164" s="284">
        <v>0</v>
      </c>
      <c r="E164" s="284"/>
      <c r="F164" s="284">
        <v>0</v>
      </c>
      <c r="G164" s="284">
        <v>0</v>
      </c>
      <c r="H164" s="284">
        <v>0</v>
      </c>
      <c r="I164" s="284">
        <v>0</v>
      </c>
      <c r="J164" s="284">
        <v>0</v>
      </c>
      <c r="K164" s="261">
        <v>0</v>
      </c>
      <c r="L164" s="284">
        <v>0</v>
      </c>
      <c r="M164" s="172">
        <v>0</v>
      </c>
      <c r="N164" s="284">
        <v>0</v>
      </c>
      <c r="O164" s="285">
        <v>0</v>
      </c>
      <c r="P164" s="284">
        <v>0</v>
      </c>
      <c r="Q164" s="284">
        <v>1157</v>
      </c>
      <c r="R164" s="277">
        <v>2000000</v>
      </c>
      <c r="S164" s="284">
        <v>0</v>
      </c>
      <c r="T164" s="284">
        <v>0</v>
      </c>
      <c r="U164" s="284">
        <v>0</v>
      </c>
      <c r="V164" s="284">
        <v>0</v>
      </c>
      <c r="W164" s="285">
        <v>0</v>
      </c>
      <c r="X164" s="284">
        <v>0</v>
      </c>
      <c r="Y164" s="52">
        <v>451931.76</v>
      </c>
      <c r="Z164" s="284">
        <v>0</v>
      </c>
      <c r="AA164" s="9"/>
      <c r="AB164" s="97" t="s">
        <v>1653</v>
      </c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</row>
    <row r="165" spans="1:40" s="7" customFormat="1" ht="13.5" hidden="1" customHeight="1">
      <c r="A165" s="688">
        <f t="shared" si="34"/>
        <v>109</v>
      </c>
      <c r="B165" s="42" t="s">
        <v>1019</v>
      </c>
      <c r="C165" s="284">
        <f t="shared" si="32"/>
        <v>2100000</v>
      </c>
      <c r="D165" s="284">
        <v>0</v>
      </c>
      <c r="E165" s="284"/>
      <c r="F165" s="284">
        <v>0</v>
      </c>
      <c r="G165" s="284">
        <v>0</v>
      </c>
      <c r="H165" s="284">
        <v>0</v>
      </c>
      <c r="I165" s="284">
        <v>0</v>
      </c>
      <c r="J165" s="284">
        <v>0</v>
      </c>
      <c r="K165" s="261">
        <v>0</v>
      </c>
      <c r="L165" s="284">
        <v>0</v>
      </c>
      <c r="M165" s="172">
        <v>590</v>
      </c>
      <c r="N165" s="277">
        <v>2100000</v>
      </c>
      <c r="O165" s="285">
        <v>0</v>
      </c>
      <c r="P165" s="284">
        <v>0</v>
      </c>
      <c r="Q165" s="284">
        <v>0</v>
      </c>
      <c r="R165" s="284">
        <v>0</v>
      </c>
      <c r="S165" s="284">
        <v>0</v>
      </c>
      <c r="T165" s="284">
        <v>0</v>
      </c>
      <c r="U165" s="284">
        <v>0</v>
      </c>
      <c r="V165" s="284">
        <v>0</v>
      </c>
      <c r="W165" s="285">
        <v>0</v>
      </c>
      <c r="X165" s="284">
        <v>0</v>
      </c>
      <c r="Y165" s="52">
        <v>306088.34000000003</v>
      </c>
      <c r="Z165" s="284">
        <v>0</v>
      </c>
      <c r="AA165" s="9"/>
      <c r="AB165" s="97" t="s">
        <v>1653</v>
      </c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</row>
    <row r="166" spans="1:40" s="7" customFormat="1" ht="13.5" hidden="1" customHeight="1">
      <c r="A166" s="688">
        <f t="shared" si="34"/>
        <v>110</v>
      </c>
      <c r="B166" s="174" t="s">
        <v>1020</v>
      </c>
      <c r="C166" s="284">
        <f t="shared" si="32"/>
        <v>1500000</v>
      </c>
      <c r="D166" s="284">
        <v>0</v>
      </c>
      <c r="E166" s="284"/>
      <c r="F166" s="284">
        <v>0</v>
      </c>
      <c r="G166" s="284">
        <v>0</v>
      </c>
      <c r="H166" s="284">
        <v>0</v>
      </c>
      <c r="I166" s="284">
        <v>0</v>
      </c>
      <c r="J166" s="284">
        <v>0</v>
      </c>
      <c r="K166" s="261">
        <v>0</v>
      </c>
      <c r="L166" s="284">
        <v>0</v>
      </c>
      <c r="M166" s="172">
        <v>419</v>
      </c>
      <c r="N166" s="277">
        <v>1500000</v>
      </c>
      <c r="O166" s="285">
        <v>0</v>
      </c>
      <c r="P166" s="284">
        <v>0</v>
      </c>
      <c r="Q166" s="284">
        <v>0</v>
      </c>
      <c r="R166" s="284">
        <v>0</v>
      </c>
      <c r="S166" s="284">
        <v>0</v>
      </c>
      <c r="T166" s="284">
        <v>0</v>
      </c>
      <c r="U166" s="284">
        <v>0</v>
      </c>
      <c r="V166" s="284">
        <v>0</v>
      </c>
      <c r="W166" s="285">
        <v>0</v>
      </c>
      <c r="X166" s="284">
        <v>0</v>
      </c>
      <c r="Y166" s="52">
        <v>141932.23000000001</v>
      </c>
      <c r="Z166" s="284">
        <v>0</v>
      </c>
      <c r="AA166" s="9"/>
      <c r="AB166" s="97" t="s">
        <v>1653</v>
      </c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</row>
    <row r="167" spans="1:40" s="7" customFormat="1" ht="13.5" hidden="1" customHeight="1">
      <c r="A167" s="688">
        <f t="shared" si="34"/>
        <v>111</v>
      </c>
      <c r="B167" s="42" t="s">
        <v>1021</v>
      </c>
      <c r="C167" s="284">
        <f t="shared" si="32"/>
        <v>1500000</v>
      </c>
      <c r="D167" s="284">
        <v>0</v>
      </c>
      <c r="E167" s="284"/>
      <c r="F167" s="284">
        <v>0</v>
      </c>
      <c r="G167" s="284">
        <v>0</v>
      </c>
      <c r="H167" s="284">
        <v>0</v>
      </c>
      <c r="I167" s="284">
        <v>0</v>
      </c>
      <c r="J167" s="284">
        <v>0</v>
      </c>
      <c r="K167" s="261">
        <v>0</v>
      </c>
      <c r="L167" s="284">
        <v>0</v>
      </c>
      <c r="M167" s="172">
        <v>422</v>
      </c>
      <c r="N167" s="277">
        <v>1500000</v>
      </c>
      <c r="O167" s="285">
        <v>0</v>
      </c>
      <c r="P167" s="284">
        <v>0</v>
      </c>
      <c r="Q167" s="284">
        <v>0</v>
      </c>
      <c r="R167" s="284">
        <v>0</v>
      </c>
      <c r="S167" s="284">
        <v>0</v>
      </c>
      <c r="T167" s="284">
        <v>0</v>
      </c>
      <c r="U167" s="284">
        <v>0</v>
      </c>
      <c r="V167" s="284">
        <v>0</v>
      </c>
      <c r="W167" s="285">
        <v>0</v>
      </c>
      <c r="X167" s="284">
        <v>0</v>
      </c>
      <c r="Y167" s="52">
        <v>143984.56</v>
      </c>
      <c r="Z167" s="284">
        <v>0</v>
      </c>
      <c r="AA167" s="9"/>
      <c r="AB167" s="97" t="s">
        <v>1653</v>
      </c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</row>
    <row r="168" spans="1:40" s="7" customFormat="1" ht="13.5" hidden="1" customHeight="1">
      <c r="A168" s="688">
        <f t="shared" si="34"/>
        <v>112</v>
      </c>
      <c r="B168" s="42" t="s">
        <v>1022</v>
      </c>
      <c r="C168" s="284">
        <f t="shared" si="32"/>
        <v>1500000</v>
      </c>
      <c r="D168" s="284">
        <v>0</v>
      </c>
      <c r="E168" s="284"/>
      <c r="F168" s="284">
        <v>0</v>
      </c>
      <c r="G168" s="284">
        <v>0</v>
      </c>
      <c r="H168" s="284">
        <v>0</v>
      </c>
      <c r="I168" s="284">
        <v>0</v>
      </c>
      <c r="J168" s="284">
        <v>0</v>
      </c>
      <c r="K168" s="261">
        <v>0</v>
      </c>
      <c r="L168" s="284">
        <v>0</v>
      </c>
      <c r="M168" s="172">
        <v>420</v>
      </c>
      <c r="N168" s="277">
        <v>1500000</v>
      </c>
      <c r="O168" s="285">
        <v>0</v>
      </c>
      <c r="P168" s="284">
        <v>0</v>
      </c>
      <c r="Q168" s="284">
        <v>0</v>
      </c>
      <c r="R168" s="284">
        <v>0</v>
      </c>
      <c r="S168" s="284">
        <v>0</v>
      </c>
      <c r="T168" s="284">
        <v>0</v>
      </c>
      <c r="U168" s="284">
        <v>0</v>
      </c>
      <c r="V168" s="284">
        <v>0</v>
      </c>
      <c r="W168" s="285">
        <v>0</v>
      </c>
      <c r="X168" s="284">
        <v>0</v>
      </c>
      <c r="Y168" s="52">
        <v>140346.32999999999</v>
      </c>
      <c r="Z168" s="284">
        <v>0</v>
      </c>
      <c r="AA168" s="9"/>
      <c r="AB168" s="97" t="s">
        <v>1653</v>
      </c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</row>
    <row r="169" spans="1:40" s="7" customFormat="1" ht="13.5" hidden="1" customHeight="1">
      <c r="A169" s="688">
        <f t="shared" si="34"/>
        <v>113</v>
      </c>
      <c r="B169" s="42" t="s">
        <v>1023</v>
      </c>
      <c r="C169" s="284">
        <f t="shared" si="32"/>
        <v>1500000</v>
      </c>
      <c r="D169" s="284">
        <v>0</v>
      </c>
      <c r="E169" s="284"/>
      <c r="F169" s="284">
        <v>0</v>
      </c>
      <c r="G169" s="284">
        <v>0</v>
      </c>
      <c r="H169" s="284">
        <v>0</v>
      </c>
      <c r="I169" s="284">
        <v>0</v>
      </c>
      <c r="J169" s="284">
        <v>0</v>
      </c>
      <c r="K169" s="261">
        <v>0</v>
      </c>
      <c r="L169" s="284">
        <v>0</v>
      </c>
      <c r="M169" s="172">
        <v>418</v>
      </c>
      <c r="N169" s="277">
        <v>1500000</v>
      </c>
      <c r="O169" s="285">
        <v>0</v>
      </c>
      <c r="P169" s="284">
        <v>0</v>
      </c>
      <c r="Q169" s="284">
        <v>0</v>
      </c>
      <c r="R169" s="284">
        <v>0</v>
      </c>
      <c r="S169" s="284">
        <v>0</v>
      </c>
      <c r="T169" s="284">
        <v>0</v>
      </c>
      <c r="U169" s="284">
        <v>0</v>
      </c>
      <c r="V169" s="284">
        <v>0</v>
      </c>
      <c r="W169" s="285">
        <v>0</v>
      </c>
      <c r="X169" s="284">
        <v>0</v>
      </c>
      <c r="Y169" s="52">
        <v>139646.68</v>
      </c>
      <c r="Z169" s="284">
        <v>0</v>
      </c>
      <c r="AA169" s="9"/>
      <c r="AB169" s="97" t="s">
        <v>1653</v>
      </c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</row>
    <row r="170" spans="1:40" s="7" customFormat="1" ht="13.5" hidden="1" customHeight="1">
      <c r="A170" s="688">
        <f t="shared" si="34"/>
        <v>114</v>
      </c>
      <c r="B170" s="42" t="s">
        <v>1024</v>
      </c>
      <c r="C170" s="284">
        <f t="shared" si="32"/>
        <v>1500000</v>
      </c>
      <c r="D170" s="284">
        <v>0</v>
      </c>
      <c r="E170" s="284"/>
      <c r="F170" s="284">
        <v>0</v>
      </c>
      <c r="G170" s="284">
        <v>0</v>
      </c>
      <c r="H170" s="284">
        <v>0</v>
      </c>
      <c r="I170" s="284">
        <v>0</v>
      </c>
      <c r="J170" s="284">
        <v>0</v>
      </c>
      <c r="K170" s="261">
        <v>0</v>
      </c>
      <c r="L170" s="284">
        <v>0</v>
      </c>
      <c r="M170" s="172">
        <v>424</v>
      </c>
      <c r="N170" s="277">
        <v>1500000</v>
      </c>
      <c r="O170" s="285">
        <v>0</v>
      </c>
      <c r="P170" s="284">
        <v>0</v>
      </c>
      <c r="Q170" s="284">
        <v>0</v>
      </c>
      <c r="R170" s="284">
        <v>0</v>
      </c>
      <c r="S170" s="284">
        <v>0</v>
      </c>
      <c r="T170" s="284">
        <v>0</v>
      </c>
      <c r="U170" s="284">
        <v>0</v>
      </c>
      <c r="V170" s="284">
        <v>0</v>
      </c>
      <c r="W170" s="285">
        <v>0</v>
      </c>
      <c r="X170" s="284">
        <v>0</v>
      </c>
      <c r="Y170" s="52">
        <v>145570.43</v>
      </c>
      <c r="Z170" s="284">
        <v>0</v>
      </c>
      <c r="AA170" s="9"/>
      <c r="AB170" s="97" t="s">
        <v>1653</v>
      </c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</row>
    <row r="171" spans="1:40" s="17" customFormat="1" ht="13.5" hidden="1" customHeight="1">
      <c r="A171" s="1511" t="s">
        <v>518</v>
      </c>
      <c r="B171" s="1512"/>
      <c r="C171" s="657">
        <f>SUM(C153:C170)</f>
        <v>59600000</v>
      </c>
      <c r="D171" s="657">
        <f t="shared" ref="D171:Z171" si="35">SUM(D153:D170)</f>
        <v>12500000</v>
      </c>
      <c r="E171" s="657"/>
      <c r="F171" s="657">
        <f t="shared" si="35"/>
        <v>0</v>
      </c>
      <c r="G171" s="657">
        <f t="shared" si="35"/>
        <v>6000000</v>
      </c>
      <c r="H171" s="657">
        <f t="shared" si="35"/>
        <v>6500000</v>
      </c>
      <c r="I171" s="657">
        <f t="shared" si="35"/>
        <v>0</v>
      </c>
      <c r="J171" s="657">
        <f t="shared" si="35"/>
        <v>0</v>
      </c>
      <c r="K171" s="657">
        <f t="shared" si="35"/>
        <v>5</v>
      </c>
      <c r="L171" s="657">
        <f t="shared" si="35"/>
        <v>10000000</v>
      </c>
      <c r="M171" s="657">
        <f t="shared" si="35"/>
        <v>3423</v>
      </c>
      <c r="N171" s="657">
        <f t="shared" si="35"/>
        <v>12100000</v>
      </c>
      <c r="O171" s="657">
        <f t="shared" si="35"/>
        <v>0</v>
      </c>
      <c r="P171" s="657">
        <f t="shared" si="35"/>
        <v>0</v>
      </c>
      <c r="Q171" s="657">
        <f t="shared" si="35"/>
        <v>11021</v>
      </c>
      <c r="R171" s="657">
        <f t="shared" si="35"/>
        <v>24500000</v>
      </c>
      <c r="S171" s="657">
        <f t="shared" si="35"/>
        <v>0</v>
      </c>
      <c r="T171" s="657">
        <f t="shared" si="35"/>
        <v>0</v>
      </c>
      <c r="U171" s="657">
        <f t="shared" si="35"/>
        <v>0</v>
      </c>
      <c r="V171" s="657">
        <f t="shared" si="35"/>
        <v>0</v>
      </c>
      <c r="W171" s="657">
        <f t="shared" si="35"/>
        <v>0</v>
      </c>
      <c r="X171" s="657">
        <f t="shared" si="35"/>
        <v>500000</v>
      </c>
      <c r="Y171" s="61"/>
      <c r="Z171" s="657">
        <f t="shared" si="35"/>
        <v>0</v>
      </c>
      <c r="AA171" s="29"/>
      <c r="AB171" s="97" t="s">
        <v>1653</v>
      </c>
      <c r="AC171" s="1061"/>
      <c r="AD171" s="1061"/>
      <c r="AE171" s="1264"/>
      <c r="AF171" s="1264"/>
      <c r="AG171" s="1264"/>
      <c r="AH171" s="1264"/>
      <c r="AI171" s="1264"/>
      <c r="AJ171" s="1264"/>
      <c r="AK171" s="1264"/>
      <c r="AL171" s="1264"/>
      <c r="AM171" s="1264"/>
      <c r="AN171" s="1264"/>
    </row>
    <row r="172" spans="1:40" s="22" customFormat="1" ht="12.75" hidden="1" customHeight="1">
      <c r="A172" s="1492" t="s">
        <v>519</v>
      </c>
      <c r="B172" s="1513"/>
      <c r="C172" s="1493"/>
      <c r="D172" s="1480"/>
      <c r="E172" s="1514"/>
      <c r="F172" s="1514"/>
      <c r="G172" s="1514"/>
      <c r="H172" s="1514"/>
      <c r="I172" s="1514"/>
      <c r="J172" s="1514"/>
      <c r="K172" s="1514"/>
      <c r="L172" s="1514"/>
      <c r="M172" s="1514"/>
      <c r="N172" s="1514"/>
      <c r="O172" s="1514"/>
      <c r="P172" s="1514"/>
      <c r="Q172" s="1514"/>
      <c r="R172" s="1514"/>
      <c r="S172" s="1514"/>
      <c r="T172" s="1514"/>
      <c r="U172" s="1514"/>
      <c r="V172" s="1514"/>
      <c r="W172" s="1514"/>
      <c r="X172" s="1514"/>
      <c r="Y172" s="1514"/>
      <c r="Z172" s="1515"/>
      <c r="AA172" s="24"/>
      <c r="AB172" s="97" t="s">
        <v>1653</v>
      </c>
      <c r="AC172" s="57"/>
      <c r="AD172" s="497"/>
      <c r="AE172" s="1061"/>
      <c r="AF172" s="57"/>
      <c r="AG172" s="57"/>
      <c r="AH172" s="57"/>
      <c r="AI172" s="57"/>
      <c r="AJ172" s="57"/>
      <c r="AK172" s="57"/>
      <c r="AL172" s="57"/>
      <c r="AM172" s="57"/>
      <c r="AN172" s="57"/>
    </row>
    <row r="173" spans="1:40" s="7" customFormat="1" ht="15.75" hidden="1" customHeight="1">
      <c r="A173" s="55">
        <f>A170+1</f>
        <v>115</v>
      </c>
      <c r="B173" s="42" t="s">
        <v>520</v>
      </c>
      <c r="C173" s="52">
        <f>D173+L173+N173+P173+R173+T173+V173+W173+X173+Z173</f>
        <v>2420181.83</v>
      </c>
      <c r="D173" s="52">
        <f>SUM(F173:J173)</f>
        <v>2142836.33</v>
      </c>
      <c r="E173" s="52"/>
      <c r="F173" s="52">
        <v>397292.68</v>
      </c>
      <c r="G173" s="52">
        <v>1537099.46</v>
      </c>
      <c r="H173" s="52">
        <v>208444.19</v>
      </c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>
        <v>277345.5</v>
      </c>
      <c r="X173" s="285"/>
      <c r="Y173" s="51"/>
      <c r="Z173" s="285"/>
      <c r="AA173" s="9" t="s">
        <v>883</v>
      </c>
      <c r="AB173" s="97" t="s">
        <v>1653</v>
      </c>
      <c r="AC173" s="497"/>
      <c r="AD173" s="497"/>
      <c r="AE173" s="1061"/>
      <c r="AF173" s="57"/>
      <c r="AG173" s="57"/>
      <c r="AH173" s="57"/>
      <c r="AI173" s="57"/>
      <c r="AJ173" s="57"/>
      <c r="AK173" s="57"/>
      <c r="AL173" s="57"/>
      <c r="AM173" s="57"/>
      <c r="AN173" s="57"/>
    </row>
    <row r="174" spans="1:40" s="7" customFormat="1" ht="15.75" hidden="1" customHeight="1">
      <c r="A174" s="56">
        <f>A173+1</f>
        <v>116</v>
      </c>
      <c r="B174" s="42" t="s">
        <v>521</v>
      </c>
      <c r="C174" s="52">
        <f>D174+L174+N174+P174+R174+T174+V174+W174+X174+Z174</f>
        <v>5375726.0000000009</v>
      </c>
      <c r="D174" s="52">
        <f>SUM(F174:J174)</f>
        <v>5142644.1400000006</v>
      </c>
      <c r="E174" s="52"/>
      <c r="F174" s="52">
        <v>1041063.26</v>
      </c>
      <c r="G174" s="52">
        <v>2548576.98</v>
      </c>
      <c r="H174" s="52">
        <v>408690.64</v>
      </c>
      <c r="I174" s="52">
        <v>700077.48</v>
      </c>
      <c r="J174" s="52">
        <v>444235.78</v>
      </c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>
        <f>61640.84+171441.02</f>
        <v>233081.86</v>
      </c>
      <c r="X174" s="285"/>
      <c r="Y174" s="51"/>
      <c r="Z174" s="285"/>
      <c r="AA174" s="9" t="s">
        <v>884</v>
      </c>
      <c r="AB174" s="97" t="s">
        <v>1653</v>
      </c>
      <c r="AC174" s="497"/>
      <c r="AD174" s="497"/>
      <c r="AE174" s="1061"/>
      <c r="AF174" s="57"/>
      <c r="AG174" s="57"/>
      <c r="AH174" s="57"/>
      <c r="AI174" s="57"/>
      <c r="AJ174" s="57"/>
      <c r="AK174" s="57"/>
      <c r="AL174" s="57"/>
      <c r="AM174" s="57"/>
      <c r="AN174" s="57"/>
    </row>
    <row r="175" spans="1:40" s="7" customFormat="1" ht="15.75" hidden="1" customHeight="1">
      <c r="A175" s="1475" t="s">
        <v>518</v>
      </c>
      <c r="B175" s="1475"/>
      <c r="C175" s="52">
        <f>SUM(C173:C174)</f>
        <v>7795907.830000001</v>
      </c>
      <c r="D175" s="52">
        <f t="shared" ref="D175:Z175" si="36">SUM(D173:D174)</f>
        <v>7285480.4700000007</v>
      </c>
      <c r="E175" s="52"/>
      <c r="F175" s="52">
        <f t="shared" si="36"/>
        <v>1438355.94</v>
      </c>
      <c r="G175" s="52">
        <f t="shared" si="36"/>
        <v>4085676.44</v>
      </c>
      <c r="H175" s="52">
        <f t="shared" si="36"/>
        <v>617134.83000000007</v>
      </c>
      <c r="I175" s="52">
        <f t="shared" si="36"/>
        <v>700077.48</v>
      </c>
      <c r="J175" s="52">
        <f t="shared" si="36"/>
        <v>444235.78</v>
      </c>
      <c r="K175" s="52">
        <f t="shared" si="36"/>
        <v>0</v>
      </c>
      <c r="L175" s="52">
        <f t="shared" si="36"/>
        <v>0</v>
      </c>
      <c r="M175" s="52">
        <f t="shared" si="36"/>
        <v>0</v>
      </c>
      <c r="N175" s="52">
        <f t="shared" si="36"/>
        <v>0</v>
      </c>
      <c r="O175" s="52">
        <f t="shared" si="36"/>
        <v>0</v>
      </c>
      <c r="P175" s="52">
        <f t="shared" si="36"/>
        <v>0</v>
      </c>
      <c r="Q175" s="52">
        <f t="shared" si="36"/>
        <v>0</v>
      </c>
      <c r="R175" s="52">
        <f t="shared" si="36"/>
        <v>0</v>
      </c>
      <c r="S175" s="52">
        <f t="shared" si="36"/>
        <v>0</v>
      </c>
      <c r="T175" s="52">
        <f t="shared" si="36"/>
        <v>0</v>
      </c>
      <c r="U175" s="52">
        <f t="shared" si="36"/>
        <v>0</v>
      </c>
      <c r="V175" s="52">
        <f t="shared" si="36"/>
        <v>0</v>
      </c>
      <c r="W175" s="52">
        <f t="shared" si="36"/>
        <v>510427.36</v>
      </c>
      <c r="X175" s="52">
        <f t="shared" si="36"/>
        <v>0</v>
      </c>
      <c r="Y175" s="52"/>
      <c r="Z175" s="52">
        <f t="shared" si="36"/>
        <v>0</v>
      </c>
      <c r="AA175" s="9"/>
      <c r="AB175" s="97" t="s">
        <v>1653</v>
      </c>
      <c r="AC175" s="497"/>
      <c r="AD175" s="497"/>
      <c r="AE175" s="1061"/>
      <c r="AF175" s="57"/>
      <c r="AG175" s="1061"/>
      <c r="AH175" s="57"/>
      <c r="AI175" s="57"/>
      <c r="AJ175" s="57"/>
      <c r="AK175" s="57"/>
      <c r="AL175" s="57"/>
      <c r="AM175" s="57"/>
      <c r="AN175" s="57"/>
    </row>
    <row r="176" spans="1:40" s="22" customFormat="1" ht="15.75" hidden="1" customHeight="1">
      <c r="A176" s="1485" t="s">
        <v>522</v>
      </c>
      <c r="B176" s="1485"/>
      <c r="C176" s="1485"/>
      <c r="D176" s="1516"/>
      <c r="E176" s="1516"/>
      <c r="F176" s="1516"/>
      <c r="G176" s="1516"/>
      <c r="H176" s="1516"/>
      <c r="I176" s="1516"/>
      <c r="J176" s="1516"/>
      <c r="K176" s="1516"/>
      <c r="L176" s="1516"/>
      <c r="M176" s="1516"/>
      <c r="N176" s="1516"/>
      <c r="O176" s="1516"/>
      <c r="P176" s="1516"/>
      <c r="Q176" s="1516"/>
      <c r="R176" s="1516"/>
      <c r="S176" s="1516"/>
      <c r="T176" s="1516"/>
      <c r="U176" s="1516"/>
      <c r="V176" s="1516"/>
      <c r="W176" s="1516"/>
      <c r="X176" s="1516"/>
      <c r="Y176" s="1516"/>
      <c r="Z176" s="1516"/>
      <c r="AA176" s="24"/>
      <c r="AB176" s="97" t="s">
        <v>1653</v>
      </c>
      <c r="AC176" s="57"/>
      <c r="AD176" s="497"/>
      <c r="AE176" s="1061"/>
      <c r="AF176" s="57"/>
      <c r="AG176" s="57"/>
      <c r="AH176" s="57"/>
      <c r="AI176" s="57"/>
      <c r="AJ176" s="57"/>
      <c r="AK176" s="57"/>
      <c r="AL176" s="57"/>
      <c r="AM176" s="57"/>
      <c r="AN176" s="57"/>
    </row>
    <row r="177" spans="1:40" s="7" customFormat="1" ht="15.75" hidden="1" customHeight="1">
      <c r="A177" s="56">
        <f>A174+1</f>
        <v>117</v>
      </c>
      <c r="B177" s="42" t="s">
        <v>705</v>
      </c>
      <c r="C177" s="52">
        <f>D177+L177+N177+P177+R177+T177+V177+W177+X177+Z177</f>
        <v>11753157.539999999</v>
      </c>
      <c r="D177" s="52">
        <f>SUM(F177:J177)</f>
        <v>2834253.8</v>
      </c>
      <c r="E177" s="52"/>
      <c r="F177" s="52">
        <v>509177.08</v>
      </c>
      <c r="G177" s="52">
        <v>1817038.34</v>
      </c>
      <c r="H177" s="52">
        <v>318303.82</v>
      </c>
      <c r="I177" s="52"/>
      <c r="J177" s="52">
        <v>189734.56</v>
      </c>
      <c r="K177" s="52"/>
      <c r="L177" s="52"/>
      <c r="M177" s="62"/>
      <c r="N177" s="52"/>
      <c r="O177" s="52"/>
      <c r="P177" s="52">
        <v>2666068.4</v>
      </c>
      <c r="Q177" s="52"/>
      <c r="R177" s="52">
        <v>5222157.26</v>
      </c>
      <c r="S177" s="52"/>
      <c r="T177" s="52">
        <v>1030678.08</v>
      </c>
      <c r="U177" s="52"/>
      <c r="V177" s="52"/>
      <c r="W177" s="52"/>
      <c r="X177" s="52"/>
      <c r="Y177" s="52"/>
      <c r="Z177" s="52"/>
      <c r="AA177" s="9"/>
      <c r="AB177" s="97" t="s">
        <v>1653</v>
      </c>
      <c r="AC177" s="57"/>
      <c r="AD177" s="497"/>
      <c r="AE177" s="1061"/>
      <c r="AF177" s="57"/>
      <c r="AG177" s="57"/>
      <c r="AH177" s="57"/>
      <c r="AI177" s="57"/>
      <c r="AJ177" s="57"/>
      <c r="AK177" s="57"/>
      <c r="AL177" s="57"/>
      <c r="AM177" s="57"/>
      <c r="AN177" s="57"/>
    </row>
    <row r="178" spans="1:40" s="7" customFormat="1" ht="15.75" hidden="1" customHeight="1">
      <c r="A178" s="1475" t="s">
        <v>518</v>
      </c>
      <c r="B178" s="1475"/>
      <c r="C178" s="52">
        <f>SUM(C177)</f>
        <v>11753157.539999999</v>
      </c>
      <c r="D178" s="52">
        <f t="shared" ref="D178:Z178" si="37">SUM(D177)</f>
        <v>2834253.8</v>
      </c>
      <c r="E178" s="52"/>
      <c r="F178" s="52">
        <f t="shared" si="37"/>
        <v>509177.08</v>
      </c>
      <c r="G178" s="52">
        <f t="shared" si="37"/>
        <v>1817038.34</v>
      </c>
      <c r="H178" s="52">
        <f t="shared" si="37"/>
        <v>318303.82</v>
      </c>
      <c r="I178" s="52">
        <f t="shared" si="37"/>
        <v>0</v>
      </c>
      <c r="J178" s="52">
        <f t="shared" si="37"/>
        <v>189734.56</v>
      </c>
      <c r="K178" s="52">
        <f t="shared" si="37"/>
        <v>0</v>
      </c>
      <c r="L178" s="52">
        <f t="shared" si="37"/>
        <v>0</v>
      </c>
      <c r="M178" s="52">
        <f t="shared" si="37"/>
        <v>0</v>
      </c>
      <c r="N178" s="52">
        <f t="shared" si="37"/>
        <v>0</v>
      </c>
      <c r="O178" s="52">
        <f t="shared" si="37"/>
        <v>0</v>
      </c>
      <c r="P178" s="52">
        <f t="shared" si="37"/>
        <v>2666068.4</v>
      </c>
      <c r="Q178" s="52">
        <f t="shared" si="37"/>
        <v>0</v>
      </c>
      <c r="R178" s="52">
        <f t="shared" si="37"/>
        <v>5222157.26</v>
      </c>
      <c r="S178" s="52">
        <f t="shared" si="37"/>
        <v>0</v>
      </c>
      <c r="T178" s="52">
        <f t="shared" si="37"/>
        <v>1030678.08</v>
      </c>
      <c r="U178" s="52">
        <f t="shared" si="37"/>
        <v>0</v>
      </c>
      <c r="V178" s="52">
        <f t="shared" si="37"/>
        <v>0</v>
      </c>
      <c r="W178" s="52">
        <f t="shared" si="37"/>
        <v>0</v>
      </c>
      <c r="X178" s="52">
        <f t="shared" si="37"/>
        <v>0</v>
      </c>
      <c r="Y178" s="52"/>
      <c r="Z178" s="52">
        <f t="shared" si="37"/>
        <v>0</v>
      </c>
      <c r="AA178" s="9"/>
      <c r="AB178" s="97" t="s">
        <v>1653</v>
      </c>
      <c r="AC178" s="497"/>
      <c r="AD178" s="497"/>
      <c r="AE178" s="1061"/>
      <c r="AF178" s="57"/>
      <c r="AG178" s="57"/>
      <c r="AH178" s="57"/>
      <c r="AI178" s="57"/>
      <c r="AJ178" s="57"/>
      <c r="AK178" s="57"/>
      <c r="AL178" s="57"/>
      <c r="AM178" s="57"/>
      <c r="AN178" s="57"/>
    </row>
    <row r="179" spans="1:40" s="7" customFormat="1" ht="15.75" hidden="1" customHeight="1">
      <c r="A179" s="1479" t="s">
        <v>523</v>
      </c>
      <c r="B179" s="1479"/>
      <c r="C179" s="1479"/>
      <c r="D179" s="1452"/>
      <c r="E179" s="1452"/>
      <c r="F179" s="1452"/>
      <c r="G179" s="1452"/>
      <c r="H179" s="1452"/>
      <c r="I179" s="1452"/>
      <c r="J179" s="1452"/>
      <c r="K179" s="1452"/>
      <c r="L179" s="1452"/>
      <c r="M179" s="1452"/>
      <c r="N179" s="1452"/>
      <c r="O179" s="1452"/>
      <c r="P179" s="1452"/>
      <c r="Q179" s="1452"/>
      <c r="R179" s="1452"/>
      <c r="S179" s="1452"/>
      <c r="T179" s="1452"/>
      <c r="U179" s="1452"/>
      <c r="V179" s="1452"/>
      <c r="W179" s="1452"/>
      <c r="X179" s="1452"/>
      <c r="Y179" s="1452"/>
      <c r="Z179" s="1452"/>
      <c r="AA179" s="9"/>
      <c r="AB179" s="97" t="s">
        <v>1653</v>
      </c>
      <c r="AC179" s="57"/>
      <c r="AD179" s="497"/>
      <c r="AE179" s="1061"/>
      <c r="AF179" s="57"/>
      <c r="AG179" s="57"/>
      <c r="AH179" s="57"/>
      <c r="AI179" s="57"/>
      <c r="AJ179" s="57"/>
      <c r="AK179" s="57"/>
      <c r="AL179" s="57"/>
      <c r="AM179" s="57"/>
      <c r="AN179" s="57"/>
    </row>
    <row r="180" spans="1:40" s="7" customFormat="1" ht="15.75" hidden="1" customHeight="1">
      <c r="A180" s="56">
        <f>A177+1</f>
        <v>118</v>
      </c>
      <c r="B180" s="42" t="s">
        <v>524</v>
      </c>
      <c r="C180" s="52">
        <f t="shared" ref="C180:C191" si="38">D180+L180+N180+P180+R180+T180+V180+W180+X180+Z180</f>
        <v>6554868.1400000006</v>
      </c>
      <c r="D180" s="52">
        <f>SUM(F180:J180)</f>
        <v>487725.86</v>
      </c>
      <c r="E180" s="52"/>
      <c r="F180" s="52">
        <v>487725.86</v>
      </c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>
        <v>590.20000000000005</v>
      </c>
      <c r="R180" s="52">
        <v>6067142.2800000003</v>
      </c>
      <c r="S180" s="52"/>
      <c r="T180" s="52"/>
      <c r="U180" s="52"/>
      <c r="V180" s="52"/>
      <c r="W180" s="52"/>
      <c r="X180" s="284"/>
      <c r="Y180" s="52"/>
      <c r="Z180" s="284"/>
      <c r="AA180" s="9"/>
      <c r="AB180" s="97" t="s">
        <v>1653</v>
      </c>
      <c r="AC180" s="57"/>
      <c r="AD180" s="497"/>
      <c r="AE180" s="1061"/>
      <c r="AF180" s="57"/>
      <c r="AG180" s="57"/>
      <c r="AH180" s="57"/>
      <c r="AI180" s="57"/>
      <c r="AJ180" s="57"/>
      <c r="AK180" s="57"/>
      <c r="AL180" s="57"/>
      <c r="AM180" s="57"/>
      <c r="AN180" s="57"/>
    </row>
    <row r="181" spans="1:40" s="7" customFormat="1" ht="15.75" hidden="1" customHeight="1">
      <c r="A181" s="56">
        <f>A180+1</f>
        <v>119</v>
      </c>
      <c r="B181" s="42" t="s">
        <v>525</v>
      </c>
      <c r="C181" s="52">
        <f t="shared" si="38"/>
        <v>454325.96</v>
      </c>
      <c r="D181" s="52">
        <f t="shared" ref="D181:D191" si="39">SUM(F181:J181)</f>
        <v>454325.96</v>
      </c>
      <c r="E181" s="52"/>
      <c r="F181" s="52">
        <v>454325.96</v>
      </c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284"/>
      <c r="Y181" s="52"/>
      <c r="Z181" s="284"/>
      <c r="AA181" s="9"/>
      <c r="AB181" s="97" t="s">
        <v>1653</v>
      </c>
      <c r="AC181" s="57"/>
      <c r="AD181" s="497"/>
      <c r="AE181" s="1061"/>
      <c r="AF181" s="57"/>
      <c r="AG181" s="57"/>
      <c r="AH181" s="57"/>
      <c r="AI181" s="57"/>
      <c r="AJ181" s="57"/>
      <c r="AK181" s="57"/>
      <c r="AL181" s="57"/>
      <c r="AM181" s="57"/>
      <c r="AN181" s="57"/>
    </row>
    <row r="182" spans="1:40" s="7" customFormat="1" ht="15.75" hidden="1" customHeight="1">
      <c r="A182" s="56">
        <f t="shared" ref="A182:A191" si="40">A181+1</f>
        <v>120</v>
      </c>
      <c r="B182" s="42" t="s">
        <v>526</v>
      </c>
      <c r="C182" s="52">
        <f t="shared" si="38"/>
        <v>454327.14</v>
      </c>
      <c r="D182" s="52">
        <f t="shared" si="39"/>
        <v>454327.14</v>
      </c>
      <c r="E182" s="52"/>
      <c r="F182" s="52">
        <v>454327.14</v>
      </c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284"/>
      <c r="Y182" s="52"/>
      <c r="Z182" s="284"/>
      <c r="AA182" s="9"/>
      <c r="AB182" s="97" t="s">
        <v>1653</v>
      </c>
      <c r="AC182" s="57"/>
      <c r="AD182" s="497"/>
      <c r="AE182" s="1061"/>
      <c r="AF182" s="57"/>
      <c r="AG182" s="57"/>
      <c r="AH182" s="57"/>
      <c r="AI182" s="57"/>
      <c r="AJ182" s="57"/>
      <c r="AK182" s="57"/>
      <c r="AL182" s="57"/>
      <c r="AM182" s="57"/>
      <c r="AN182" s="57"/>
    </row>
    <row r="183" spans="1:40" s="7" customFormat="1" ht="15.75" hidden="1" customHeight="1">
      <c r="A183" s="56">
        <f t="shared" si="40"/>
        <v>121</v>
      </c>
      <c r="B183" s="42" t="s">
        <v>527</v>
      </c>
      <c r="C183" s="52">
        <f t="shared" si="38"/>
        <v>454325.96</v>
      </c>
      <c r="D183" s="52">
        <f t="shared" si="39"/>
        <v>454325.96</v>
      </c>
      <c r="E183" s="52"/>
      <c r="F183" s="52">
        <v>454325.96</v>
      </c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284"/>
      <c r="Y183" s="52"/>
      <c r="Z183" s="284"/>
      <c r="AA183" s="9"/>
      <c r="AB183" s="97" t="s">
        <v>1653</v>
      </c>
      <c r="AC183" s="57"/>
      <c r="AD183" s="497"/>
      <c r="AE183" s="1061"/>
      <c r="AF183" s="57"/>
      <c r="AG183" s="57"/>
      <c r="AH183" s="57"/>
      <c r="AI183" s="57"/>
      <c r="AJ183" s="57"/>
      <c r="AK183" s="57"/>
      <c r="AL183" s="57"/>
      <c r="AM183" s="57"/>
      <c r="AN183" s="57"/>
    </row>
    <row r="184" spans="1:40" s="7" customFormat="1" ht="15.75" hidden="1" customHeight="1">
      <c r="A184" s="56">
        <f t="shared" si="40"/>
        <v>122</v>
      </c>
      <c r="B184" s="42" t="s">
        <v>528</v>
      </c>
      <c r="C184" s="52">
        <f t="shared" si="38"/>
        <v>799970.38</v>
      </c>
      <c r="D184" s="52">
        <f t="shared" si="39"/>
        <v>799970.38</v>
      </c>
      <c r="E184" s="52"/>
      <c r="F184" s="52">
        <v>799970.38</v>
      </c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284"/>
      <c r="Y184" s="52"/>
      <c r="Z184" s="284"/>
      <c r="AA184" s="9"/>
      <c r="AB184" s="97" t="s">
        <v>1653</v>
      </c>
      <c r="AC184" s="57"/>
      <c r="AD184" s="497"/>
      <c r="AE184" s="1061"/>
      <c r="AF184" s="57"/>
      <c r="AG184" s="57"/>
      <c r="AH184" s="57"/>
      <c r="AI184" s="57"/>
      <c r="AJ184" s="57"/>
      <c r="AK184" s="57"/>
      <c r="AL184" s="57"/>
      <c r="AM184" s="57"/>
      <c r="AN184" s="57"/>
    </row>
    <row r="185" spans="1:40" s="7" customFormat="1" ht="15.75" hidden="1" customHeight="1">
      <c r="A185" s="56">
        <f t="shared" si="40"/>
        <v>123</v>
      </c>
      <c r="B185" s="42" t="s">
        <v>529</v>
      </c>
      <c r="C185" s="52">
        <f t="shared" si="38"/>
        <v>454325.96</v>
      </c>
      <c r="D185" s="52">
        <f t="shared" si="39"/>
        <v>454325.96</v>
      </c>
      <c r="E185" s="52"/>
      <c r="F185" s="52">
        <v>454325.96</v>
      </c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284"/>
      <c r="Y185" s="52"/>
      <c r="Z185" s="284"/>
      <c r="AA185" s="9"/>
      <c r="AB185" s="97" t="s">
        <v>1653</v>
      </c>
      <c r="AC185" s="57"/>
      <c r="AD185" s="497"/>
      <c r="AE185" s="1061"/>
      <c r="AF185" s="57"/>
      <c r="AG185" s="57"/>
      <c r="AH185" s="57"/>
      <c r="AI185" s="57"/>
      <c r="AJ185" s="57"/>
      <c r="AK185" s="57"/>
      <c r="AL185" s="57"/>
      <c r="AM185" s="57"/>
      <c r="AN185" s="57"/>
    </row>
    <row r="186" spans="1:40" s="7" customFormat="1" ht="15.75" hidden="1" customHeight="1">
      <c r="A186" s="56">
        <f t="shared" si="40"/>
        <v>124</v>
      </c>
      <c r="B186" s="42" t="s">
        <v>530</v>
      </c>
      <c r="C186" s="52">
        <f t="shared" si="38"/>
        <v>469629.38</v>
      </c>
      <c r="D186" s="52">
        <f>SUM(F186:J186)</f>
        <v>469629.38</v>
      </c>
      <c r="E186" s="52"/>
      <c r="F186" s="52">
        <v>469629.38</v>
      </c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284"/>
      <c r="Y186" s="52"/>
      <c r="Z186" s="284"/>
      <c r="AA186" s="9"/>
      <c r="AB186" s="97" t="s">
        <v>1653</v>
      </c>
      <c r="AC186" s="57"/>
      <c r="AD186" s="497"/>
      <c r="AE186" s="1061"/>
      <c r="AF186" s="57"/>
      <c r="AG186" s="57"/>
      <c r="AH186" s="57"/>
      <c r="AI186" s="57"/>
      <c r="AJ186" s="57"/>
      <c r="AK186" s="57"/>
      <c r="AL186" s="57"/>
      <c r="AM186" s="57"/>
      <c r="AN186" s="57"/>
    </row>
    <row r="187" spans="1:40" s="7" customFormat="1" ht="15.75" hidden="1" customHeight="1">
      <c r="A187" s="56">
        <f t="shared" si="40"/>
        <v>125</v>
      </c>
      <c r="B187" s="42" t="s">
        <v>531</v>
      </c>
      <c r="C187" s="52">
        <f t="shared" si="38"/>
        <v>799635.26</v>
      </c>
      <c r="D187" s="52">
        <f t="shared" si="39"/>
        <v>799635.26</v>
      </c>
      <c r="E187" s="52"/>
      <c r="F187" s="52">
        <v>799635.26</v>
      </c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284"/>
      <c r="Y187" s="52"/>
      <c r="Z187" s="284"/>
      <c r="AA187" s="9"/>
      <c r="AB187" s="97" t="s">
        <v>1653</v>
      </c>
      <c r="AC187" s="57"/>
      <c r="AD187" s="497"/>
      <c r="AE187" s="1061"/>
      <c r="AF187" s="57"/>
      <c r="AG187" s="57"/>
      <c r="AH187" s="57"/>
      <c r="AI187" s="57"/>
      <c r="AJ187" s="57"/>
      <c r="AK187" s="57"/>
      <c r="AL187" s="57"/>
      <c r="AM187" s="57"/>
      <c r="AN187" s="57"/>
    </row>
    <row r="188" spans="1:40" s="7" customFormat="1" ht="15.75" hidden="1" customHeight="1">
      <c r="A188" s="56">
        <f t="shared" si="40"/>
        <v>126</v>
      </c>
      <c r="B188" s="42" t="s">
        <v>532</v>
      </c>
      <c r="C188" s="52">
        <f t="shared" si="38"/>
        <v>557630.24</v>
      </c>
      <c r="D188" s="52">
        <f t="shared" si="39"/>
        <v>557630.24</v>
      </c>
      <c r="E188" s="52"/>
      <c r="F188" s="52">
        <v>557630.24</v>
      </c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284"/>
      <c r="Y188" s="52"/>
      <c r="Z188" s="284"/>
      <c r="AA188" s="9"/>
      <c r="AB188" s="97" t="s">
        <v>1653</v>
      </c>
      <c r="AC188" s="57"/>
      <c r="AD188" s="497"/>
      <c r="AE188" s="1061"/>
      <c r="AF188" s="57"/>
      <c r="AG188" s="57"/>
      <c r="AH188" s="57"/>
      <c r="AI188" s="57"/>
      <c r="AJ188" s="57"/>
      <c r="AK188" s="57"/>
      <c r="AL188" s="57"/>
      <c r="AM188" s="57"/>
      <c r="AN188" s="57"/>
    </row>
    <row r="189" spans="1:40" s="7" customFormat="1" ht="15.75" hidden="1" customHeight="1">
      <c r="A189" s="56">
        <f t="shared" si="40"/>
        <v>127</v>
      </c>
      <c r="B189" s="42" t="s">
        <v>706</v>
      </c>
      <c r="C189" s="52">
        <f t="shared" si="38"/>
        <v>435580.38</v>
      </c>
      <c r="D189" s="52">
        <f t="shared" si="39"/>
        <v>435580.38</v>
      </c>
      <c r="E189" s="52"/>
      <c r="F189" s="52">
        <v>435580.38</v>
      </c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284"/>
      <c r="Y189" s="52"/>
      <c r="Z189" s="284"/>
      <c r="AA189" s="9"/>
      <c r="AB189" s="97" t="s">
        <v>1653</v>
      </c>
      <c r="AC189" s="57"/>
      <c r="AD189" s="497"/>
      <c r="AE189" s="1061"/>
      <c r="AF189" s="57"/>
      <c r="AG189" s="57"/>
      <c r="AH189" s="57"/>
      <c r="AI189" s="57"/>
      <c r="AJ189" s="57"/>
      <c r="AK189" s="57"/>
      <c r="AL189" s="57"/>
      <c r="AM189" s="57"/>
      <c r="AN189" s="57"/>
    </row>
    <row r="190" spans="1:40" s="7" customFormat="1" ht="15.75" hidden="1" customHeight="1">
      <c r="A190" s="56">
        <f t="shared" si="40"/>
        <v>128</v>
      </c>
      <c r="B190" s="42" t="s">
        <v>707</v>
      </c>
      <c r="C190" s="52">
        <f t="shared" si="38"/>
        <v>435580.38</v>
      </c>
      <c r="D190" s="52">
        <f t="shared" si="39"/>
        <v>435580.38</v>
      </c>
      <c r="E190" s="52"/>
      <c r="F190" s="52">
        <v>435580.38</v>
      </c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284"/>
      <c r="Y190" s="52"/>
      <c r="Z190" s="284"/>
      <c r="AA190" s="9"/>
      <c r="AB190" s="97" t="s">
        <v>1653</v>
      </c>
      <c r="AC190" s="57"/>
      <c r="AD190" s="497"/>
      <c r="AE190" s="1061"/>
      <c r="AF190" s="57"/>
      <c r="AG190" s="57"/>
      <c r="AH190" s="57"/>
      <c r="AI190" s="57"/>
      <c r="AJ190" s="57"/>
      <c r="AK190" s="57"/>
      <c r="AL190" s="57"/>
      <c r="AM190" s="57"/>
      <c r="AN190" s="57"/>
    </row>
    <row r="191" spans="1:40" s="7" customFormat="1" ht="15.75" hidden="1" customHeight="1">
      <c r="A191" s="56">
        <f t="shared" si="40"/>
        <v>129</v>
      </c>
      <c r="B191" s="42" t="s">
        <v>708</v>
      </c>
      <c r="C191" s="52">
        <f t="shared" si="38"/>
        <v>435580.38</v>
      </c>
      <c r="D191" s="52">
        <f t="shared" si="39"/>
        <v>435580.38</v>
      </c>
      <c r="E191" s="52"/>
      <c r="F191" s="52">
        <v>435580.38</v>
      </c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284"/>
      <c r="Y191" s="52"/>
      <c r="Z191" s="284"/>
      <c r="AA191" s="9"/>
      <c r="AB191" s="97" t="s">
        <v>1653</v>
      </c>
      <c r="AC191" s="57"/>
      <c r="AD191" s="497"/>
      <c r="AE191" s="1061"/>
      <c r="AF191" s="57"/>
      <c r="AG191" s="57"/>
      <c r="AH191" s="57"/>
      <c r="AI191" s="57"/>
      <c r="AJ191" s="57"/>
      <c r="AK191" s="57"/>
      <c r="AL191" s="57"/>
      <c r="AM191" s="57"/>
      <c r="AN191" s="57"/>
    </row>
    <row r="192" spans="1:40" s="7" customFormat="1" ht="15.75" hidden="1" customHeight="1">
      <c r="A192" s="1475" t="s">
        <v>518</v>
      </c>
      <c r="B192" s="1475"/>
      <c r="C192" s="52">
        <f>SUM(C180:C191)</f>
        <v>12305779.560000004</v>
      </c>
      <c r="D192" s="52">
        <f t="shared" ref="D192:Z192" si="41">SUM(D180:D191)</f>
        <v>6238637.2799999993</v>
      </c>
      <c r="E192" s="52"/>
      <c r="F192" s="52">
        <f t="shared" si="41"/>
        <v>6238637.2799999993</v>
      </c>
      <c r="G192" s="52">
        <f t="shared" si="41"/>
        <v>0</v>
      </c>
      <c r="H192" s="52">
        <f t="shared" si="41"/>
        <v>0</v>
      </c>
      <c r="I192" s="52">
        <f t="shared" si="41"/>
        <v>0</v>
      </c>
      <c r="J192" s="52">
        <f t="shared" si="41"/>
        <v>0</v>
      </c>
      <c r="K192" s="52">
        <f t="shared" si="41"/>
        <v>0</v>
      </c>
      <c r="L192" s="52">
        <f t="shared" si="41"/>
        <v>0</v>
      </c>
      <c r="M192" s="52">
        <f t="shared" si="41"/>
        <v>0</v>
      </c>
      <c r="N192" s="52">
        <f t="shared" si="41"/>
        <v>0</v>
      </c>
      <c r="O192" s="52">
        <f t="shared" si="41"/>
        <v>0</v>
      </c>
      <c r="P192" s="52">
        <f t="shared" si="41"/>
        <v>0</v>
      </c>
      <c r="Q192" s="52">
        <f t="shared" si="41"/>
        <v>590.20000000000005</v>
      </c>
      <c r="R192" s="52">
        <f t="shared" si="41"/>
        <v>6067142.2800000003</v>
      </c>
      <c r="S192" s="52">
        <f t="shared" si="41"/>
        <v>0</v>
      </c>
      <c r="T192" s="52">
        <f t="shared" si="41"/>
        <v>0</v>
      </c>
      <c r="U192" s="52">
        <f t="shared" si="41"/>
        <v>0</v>
      </c>
      <c r="V192" s="52">
        <f t="shared" si="41"/>
        <v>0</v>
      </c>
      <c r="W192" s="52">
        <f t="shared" si="41"/>
        <v>0</v>
      </c>
      <c r="X192" s="52">
        <f t="shared" si="41"/>
        <v>0</v>
      </c>
      <c r="Y192" s="52"/>
      <c r="Z192" s="52">
        <f t="shared" si="41"/>
        <v>0</v>
      </c>
      <c r="AA192" s="9"/>
      <c r="AB192" s="97" t="s">
        <v>1653</v>
      </c>
      <c r="AC192" s="497"/>
      <c r="AD192" s="497"/>
      <c r="AE192" s="1061"/>
      <c r="AF192" s="57"/>
      <c r="AG192" s="57"/>
      <c r="AH192" s="57"/>
      <c r="AI192" s="57"/>
      <c r="AJ192" s="57"/>
      <c r="AK192" s="57"/>
      <c r="AL192" s="57"/>
      <c r="AM192" s="57"/>
      <c r="AN192" s="57"/>
    </row>
    <row r="193" spans="1:40" s="22" customFormat="1" ht="15.75" hidden="1" customHeight="1">
      <c r="A193" s="1479" t="s">
        <v>533</v>
      </c>
      <c r="B193" s="1479"/>
      <c r="C193" s="1479"/>
      <c r="D193" s="1452"/>
      <c r="E193" s="1452"/>
      <c r="F193" s="1452"/>
      <c r="G193" s="1452"/>
      <c r="H193" s="1452"/>
      <c r="I193" s="1452"/>
      <c r="J193" s="1452"/>
      <c r="K193" s="1452"/>
      <c r="L193" s="1452"/>
      <c r="M193" s="1452"/>
      <c r="N193" s="1452"/>
      <c r="O193" s="1452"/>
      <c r="P193" s="1452"/>
      <c r="Q193" s="1452"/>
      <c r="R193" s="1452"/>
      <c r="S193" s="1452"/>
      <c r="T193" s="1452"/>
      <c r="U193" s="1452"/>
      <c r="V193" s="1452"/>
      <c r="W193" s="1452"/>
      <c r="X193" s="1452"/>
      <c r="Y193" s="1452"/>
      <c r="Z193" s="1452"/>
      <c r="AA193" s="24"/>
      <c r="AB193" s="97" t="s">
        <v>1653</v>
      </c>
      <c r="AC193" s="497"/>
      <c r="AD193" s="497"/>
      <c r="AE193" s="1061"/>
      <c r="AF193" s="57"/>
      <c r="AG193" s="57"/>
      <c r="AH193" s="57"/>
      <c r="AI193" s="57"/>
      <c r="AJ193" s="57"/>
      <c r="AK193" s="57"/>
      <c r="AL193" s="57"/>
      <c r="AM193" s="57"/>
      <c r="AN193" s="57"/>
    </row>
    <row r="194" spans="1:40" s="184" customFormat="1" ht="18" hidden="1" customHeight="1">
      <c r="A194" s="687">
        <f>A191+1</f>
        <v>130</v>
      </c>
      <c r="B194" s="278" t="s">
        <v>1028</v>
      </c>
      <c r="C194" s="176">
        <v>1840000</v>
      </c>
      <c r="D194" s="176">
        <v>260000</v>
      </c>
      <c r="E194" s="1341"/>
      <c r="F194" s="177">
        <v>260000</v>
      </c>
      <c r="G194" s="238"/>
      <c r="H194" s="178"/>
      <c r="I194" s="238"/>
      <c r="J194" s="179"/>
      <c r="K194" s="179"/>
      <c r="L194" s="180"/>
      <c r="M194" s="181">
        <v>506.25</v>
      </c>
      <c r="N194" s="179">
        <v>1800000</v>
      </c>
      <c r="O194" s="179"/>
      <c r="P194" s="180"/>
      <c r="Q194" s="181">
        <v>350.46</v>
      </c>
      <c r="R194" s="179">
        <v>460000</v>
      </c>
      <c r="S194" s="181">
        <v>43.4</v>
      </c>
      <c r="T194" s="39">
        <v>710000</v>
      </c>
      <c r="U194" s="181">
        <v>350.46</v>
      </c>
      <c r="V194" s="179">
        <v>380000</v>
      </c>
      <c r="W194" s="39">
        <v>30000</v>
      </c>
      <c r="Y194" s="1298">
        <v>389278.62</v>
      </c>
      <c r="Z194" s="178"/>
      <c r="AB194" s="97" t="s">
        <v>1653</v>
      </c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743"/>
    </row>
    <row r="195" spans="1:40" s="184" customFormat="1" ht="16.5" hidden="1" customHeight="1">
      <c r="A195" s="997">
        <f t="shared" ref="A195:A213" si="42">A194+1</f>
        <v>131</v>
      </c>
      <c r="B195" s="279" t="s">
        <v>1029</v>
      </c>
      <c r="C195" s="176">
        <v>3660000</v>
      </c>
      <c r="D195" s="178">
        <f>SUM(F195:J195)</f>
        <v>2180000</v>
      </c>
      <c r="E195" s="1342"/>
      <c r="F195" s="177">
        <v>530000</v>
      </c>
      <c r="G195" s="238">
        <v>400000</v>
      </c>
      <c r="H195" s="238">
        <v>400000</v>
      </c>
      <c r="I195" s="179">
        <v>450000</v>
      </c>
      <c r="J195" s="179">
        <v>400000</v>
      </c>
      <c r="L195" s="186"/>
      <c r="M195" s="181"/>
      <c r="N195" s="179"/>
      <c r="P195" s="180"/>
      <c r="Q195" s="181"/>
      <c r="R195" s="179"/>
      <c r="S195" s="187"/>
      <c r="T195" s="39"/>
      <c r="U195" s="181"/>
      <c r="V195" s="179"/>
      <c r="W195" s="39">
        <v>130000</v>
      </c>
      <c r="Y195" s="1298">
        <v>198300.53</v>
      </c>
      <c r="Z195" s="178"/>
      <c r="AB195" s="97" t="s">
        <v>1653</v>
      </c>
      <c r="AC195" s="743"/>
      <c r="AD195" s="743"/>
      <c r="AE195" s="743"/>
      <c r="AF195" s="743"/>
      <c r="AG195" s="743"/>
      <c r="AH195" s="743"/>
      <c r="AI195" s="743"/>
      <c r="AJ195" s="743"/>
      <c r="AK195" s="743"/>
      <c r="AL195" s="743"/>
      <c r="AM195" s="743"/>
      <c r="AN195" s="743"/>
    </row>
    <row r="196" spans="1:40" s="184" customFormat="1" ht="15" hidden="1" customHeight="1">
      <c r="A196" s="997">
        <f t="shared" si="42"/>
        <v>132</v>
      </c>
      <c r="B196" s="279" t="s">
        <v>1030</v>
      </c>
      <c r="C196" s="176">
        <v>1810000</v>
      </c>
      <c r="D196" s="185">
        <f>SUM(F196:J196)</f>
        <v>2130000</v>
      </c>
      <c r="E196" s="1343"/>
      <c r="F196" s="177">
        <v>480000</v>
      </c>
      <c r="G196" s="238">
        <v>400000</v>
      </c>
      <c r="H196" s="238">
        <v>400000</v>
      </c>
      <c r="I196" s="179">
        <v>450000</v>
      </c>
      <c r="J196" s="179">
        <v>400000</v>
      </c>
      <c r="L196" s="186"/>
      <c r="M196" s="181">
        <v>270.64</v>
      </c>
      <c r="N196" s="179">
        <v>960000</v>
      </c>
      <c r="P196" s="180"/>
      <c r="Q196" s="181"/>
      <c r="R196" s="179"/>
      <c r="S196" s="187"/>
      <c r="T196" s="187"/>
      <c r="U196" s="181"/>
      <c r="V196" s="179"/>
      <c r="W196" s="39">
        <v>130000</v>
      </c>
      <c r="Y196" s="1369"/>
      <c r="Z196" s="178"/>
      <c r="AB196" s="97" t="s">
        <v>1653</v>
      </c>
      <c r="AC196" s="743"/>
      <c r="AD196" s="743"/>
      <c r="AE196" s="743"/>
      <c r="AF196" s="743"/>
      <c r="AG196" s="743"/>
      <c r="AH196" s="743"/>
      <c r="AI196" s="743"/>
      <c r="AJ196" s="743"/>
      <c r="AK196" s="743"/>
      <c r="AL196" s="743"/>
      <c r="AM196" s="743"/>
      <c r="AN196" s="743"/>
    </row>
    <row r="197" spans="1:40" s="184" customFormat="1" ht="17.25" hidden="1" customHeight="1">
      <c r="A197" s="997">
        <f t="shared" si="42"/>
        <v>133</v>
      </c>
      <c r="B197" s="279" t="s">
        <v>1031</v>
      </c>
      <c r="C197" s="176">
        <v>1110000</v>
      </c>
      <c r="D197" s="185">
        <f>SUM(F197:J197)</f>
        <v>980000</v>
      </c>
      <c r="E197" s="1343"/>
      <c r="F197" s="177">
        <v>280000</v>
      </c>
      <c r="G197" s="238">
        <v>200000</v>
      </c>
      <c r="H197" s="238">
        <v>260000</v>
      </c>
      <c r="I197" s="179"/>
      <c r="J197" s="179">
        <v>240000</v>
      </c>
      <c r="L197" s="186"/>
      <c r="M197" s="181">
        <v>1095</v>
      </c>
      <c r="N197" s="39">
        <v>3800000</v>
      </c>
      <c r="P197" s="180"/>
      <c r="Q197" s="181">
        <v>350.46</v>
      </c>
      <c r="R197" s="179">
        <v>460000</v>
      </c>
      <c r="S197" s="181"/>
      <c r="T197" s="181"/>
      <c r="U197" s="181">
        <v>350.46</v>
      </c>
      <c r="V197" s="179">
        <v>380000</v>
      </c>
      <c r="W197" s="39">
        <v>130000</v>
      </c>
      <c r="Y197" s="1366">
        <v>868501.27</v>
      </c>
      <c r="Z197" s="178"/>
      <c r="AB197" s="97" t="s">
        <v>1653</v>
      </c>
      <c r="AC197" s="743"/>
      <c r="AD197" s="743"/>
      <c r="AE197" s="743"/>
      <c r="AF197" s="743"/>
      <c r="AG197" s="743"/>
      <c r="AH197" s="743"/>
      <c r="AI197" s="743"/>
      <c r="AJ197" s="743"/>
      <c r="AK197" s="743"/>
      <c r="AL197" s="743"/>
      <c r="AM197" s="743"/>
      <c r="AN197" s="743"/>
    </row>
    <row r="198" spans="1:40" s="184" customFormat="1" ht="15.75" hidden="1" customHeight="1">
      <c r="A198" s="997">
        <f t="shared" si="42"/>
        <v>134</v>
      </c>
      <c r="B198" s="279" t="s">
        <v>1032</v>
      </c>
      <c r="C198" s="189">
        <v>6680000</v>
      </c>
      <c r="D198" s="190">
        <v>2700000</v>
      </c>
      <c r="E198" s="1344"/>
      <c r="F198" s="177">
        <v>650000</v>
      </c>
      <c r="G198" s="238">
        <v>700000</v>
      </c>
      <c r="H198" s="238">
        <v>700000</v>
      </c>
      <c r="I198" s="179">
        <v>650000</v>
      </c>
      <c r="J198" s="179"/>
      <c r="L198" s="180"/>
      <c r="M198" s="181">
        <v>276.64</v>
      </c>
      <c r="N198" s="238">
        <v>960000</v>
      </c>
      <c r="P198" s="180"/>
      <c r="Q198" s="181"/>
      <c r="R198" s="179"/>
      <c r="S198" s="181"/>
      <c r="T198" s="181"/>
      <c r="U198" s="181"/>
      <c r="V198" s="179"/>
      <c r="W198" s="39">
        <v>180000</v>
      </c>
      <c r="Y198" s="1370"/>
      <c r="Z198" s="178"/>
      <c r="AB198" s="97" t="s">
        <v>1653</v>
      </c>
      <c r="AC198" s="743"/>
      <c r="AD198" s="743"/>
      <c r="AE198" s="743"/>
      <c r="AF198" s="743"/>
      <c r="AG198" s="743"/>
      <c r="AH198" s="743"/>
      <c r="AI198" s="743"/>
      <c r="AJ198" s="743"/>
      <c r="AK198" s="743"/>
      <c r="AL198" s="743"/>
      <c r="AM198" s="743"/>
      <c r="AN198" s="743"/>
    </row>
    <row r="199" spans="1:40" s="184" customFormat="1" ht="16.5" hidden="1" customHeight="1">
      <c r="A199" s="997">
        <f t="shared" si="42"/>
        <v>135</v>
      </c>
      <c r="B199" s="279" t="s">
        <v>1033</v>
      </c>
      <c r="C199" s="176">
        <v>3540000</v>
      </c>
      <c r="D199" s="185">
        <f>SUM(F199:J199)</f>
        <v>1610000</v>
      </c>
      <c r="E199" s="1343"/>
      <c r="F199" s="177">
        <v>420000</v>
      </c>
      <c r="G199" s="238">
        <v>390000</v>
      </c>
      <c r="H199" s="238">
        <v>400000</v>
      </c>
      <c r="I199" s="179"/>
      <c r="J199" s="179">
        <v>400000</v>
      </c>
      <c r="L199" s="186"/>
      <c r="M199" s="181">
        <v>364.5</v>
      </c>
      <c r="N199" s="179">
        <v>1300000</v>
      </c>
      <c r="P199" s="180"/>
      <c r="Q199" s="181">
        <v>350.46</v>
      </c>
      <c r="R199" s="179">
        <v>460000</v>
      </c>
      <c r="S199" s="181"/>
      <c r="T199" s="181"/>
      <c r="U199" s="181">
        <v>350.46</v>
      </c>
      <c r="V199" s="179">
        <v>380000</v>
      </c>
      <c r="W199" s="39">
        <v>130000</v>
      </c>
      <c r="Y199" s="1366">
        <v>1000886.39</v>
      </c>
      <c r="Z199" s="178"/>
      <c r="AB199" s="97" t="s">
        <v>1653</v>
      </c>
      <c r="AC199" s="743"/>
      <c r="AD199" s="743"/>
      <c r="AE199" s="743"/>
      <c r="AF199" s="743"/>
      <c r="AG199" s="743"/>
      <c r="AH199" s="743"/>
      <c r="AI199" s="743"/>
      <c r="AJ199" s="743"/>
      <c r="AK199" s="743"/>
      <c r="AL199" s="743"/>
      <c r="AM199" s="743"/>
      <c r="AN199" s="743"/>
    </row>
    <row r="200" spans="1:40" s="184" customFormat="1" ht="16.5" hidden="1" customHeight="1">
      <c r="A200" s="997">
        <f t="shared" si="42"/>
        <v>136</v>
      </c>
      <c r="B200" s="279" t="s">
        <v>1034</v>
      </c>
      <c r="C200" s="189">
        <v>3720000</v>
      </c>
      <c r="D200" s="185">
        <f>SUM(F200:J200)</f>
        <v>2240000</v>
      </c>
      <c r="E200" s="1343"/>
      <c r="F200" s="177">
        <v>480000</v>
      </c>
      <c r="G200" s="238">
        <v>500000</v>
      </c>
      <c r="H200" s="238">
        <v>390000</v>
      </c>
      <c r="I200" s="179">
        <v>450000</v>
      </c>
      <c r="J200" s="179">
        <v>420000</v>
      </c>
      <c r="L200" s="186"/>
      <c r="M200" s="181">
        <v>262.60000000000002</v>
      </c>
      <c r="N200" s="39">
        <v>950000</v>
      </c>
      <c r="P200" s="180"/>
      <c r="Q200" s="181"/>
      <c r="R200" s="179"/>
      <c r="S200" s="181"/>
      <c r="T200" s="181"/>
      <c r="U200" s="181"/>
      <c r="V200" s="179"/>
      <c r="W200" s="39">
        <v>180000</v>
      </c>
      <c r="Y200" s="1298">
        <v>113516.48</v>
      </c>
      <c r="Z200" s="178"/>
      <c r="AB200" s="97" t="s">
        <v>1653</v>
      </c>
      <c r="AC200" s="743"/>
      <c r="AD200" s="743"/>
      <c r="AE200" s="743"/>
      <c r="AF200" s="743"/>
      <c r="AG200" s="743"/>
      <c r="AH200" s="743"/>
      <c r="AI200" s="743"/>
      <c r="AJ200" s="743"/>
      <c r="AK200" s="743"/>
      <c r="AL200" s="743"/>
      <c r="AM200" s="743"/>
      <c r="AN200" s="743"/>
    </row>
    <row r="201" spans="1:40" s="184" customFormat="1" ht="15.75" hidden="1" customHeight="1">
      <c r="A201" s="997">
        <f t="shared" si="42"/>
        <v>137</v>
      </c>
      <c r="B201" s="279" t="s">
        <v>1035</v>
      </c>
      <c r="C201" s="176">
        <v>3210000</v>
      </c>
      <c r="D201" s="185">
        <f>SUM(F201:J201)</f>
        <v>1240000</v>
      </c>
      <c r="E201" s="1343"/>
      <c r="F201" s="177">
        <v>260000</v>
      </c>
      <c r="G201" s="238">
        <v>360000</v>
      </c>
      <c r="H201" s="238">
        <v>300000</v>
      </c>
      <c r="I201" s="179"/>
      <c r="J201" s="179">
        <v>320000</v>
      </c>
      <c r="L201" s="186"/>
      <c r="M201" s="195">
        <v>1521</v>
      </c>
      <c r="N201" s="37">
        <v>2368653.2999999998</v>
      </c>
      <c r="P201" s="180"/>
      <c r="Q201" s="181">
        <v>350.46</v>
      </c>
      <c r="R201" s="179">
        <v>460000</v>
      </c>
      <c r="S201" s="181"/>
      <c r="T201" s="181"/>
      <c r="U201" s="181">
        <v>350.46</v>
      </c>
      <c r="V201" s="179">
        <v>380000</v>
      </c>
      <c r="W201" s="39">
        <v>180000</v>
      </c>
      <c r="Y201" s="1298"/>
      <c r="Z201" s="178"/>
      <c r="AB201" s="97" t="s">
        <v>1653</v>
      </c>
      <c r="AC201" s="743"/>
      <c r="AD201" s="743"/>
      <c r="AE201" s="743"/>
      <c r="AF201" s="743"/>
      <c r="AG201" s="743"/>
      <c r="AH201" s="743"/>
      <c r="AI201" s="743"/>
      <c r="AJ201" s="743"/>
      <c r="AK201" s="743"/>
      <c r="AL201" s="743"/>
      <c r="AM201" s="743"/>
      <c r="AN201" s="743"/>
    </row>
    <row r="202" spans="1:40" s="184" customFormat="1" hidden="1">
      <c r="A202" s="997">
        <f t="shared" si="42"/>
        <v>138</v>
      </c>
      <c r="B202" s="278" t="s">
        <v>1036</v>
      </c>
      <c r="C202" s="191">
        <v>6698653.2999999998</v>
      </c>
      <c r="D202" s="192">
        <f>SUM(F202:J202)</f>
        <v>4150000</v>
      </c>
      <c r="E202" s="1345"/>
      <c r="F202" s="193">
        <v>850000</v>
      </c>
      <c r="G202" s="194">
        <v>900000</v>
      </c>
      <c r="H202" s="1140">
        <v>850000</v>
      </c>
      <c r="I202" s="35">
        <v>860000</v>
      </c>
      <c r="J202" s="35">
        <v>690000</v>
      </c>
      <c r="L202" s="186"/>
      <c r="M202" s="195">
        <v>840</v>
      </c>
      <c r="N202" s="39">
        <v>2800000</v>
      </c>
      <c r="P202" s="196"/>
      <c r="Q202" s="198"/>
      <c r="R202" s="199"/>
      <c r="S202" s="181"/>
      <c r="T202" s="181"/>
      <c r="U202" s="181"/>
      <c r="V202" s="179"/>
      <c r="W202" s="39">
        <v>180000</v>
      </c>
      <c r="Y202" s="1298"/>
      <c r="Z202" s="178"/>
      <c r="AB202" s="97" t="s">
        <v>1653</v>
      </c>
      <c r="AC202" s="743"/>
      <c r="AD202" s="743"/>
      <c r="AE202" s="743"/>
      <c r="AF202" s="743"/>
      <c r="AG202" s="743"/>
      <c r="AH202" s="743"/>
      <c r="AI202" s="743"/>
      <c r="AJ202" s="743"/>
      <c r="AK202" s="743"/>
      <c r="AL202" s="743"/>
      <c r="AM202" s="743"/>
      <c r="AN202" s="743"/>
    </row>
    <row r="203" spans="1:40" s="184" customFormat="1" hidden="1">
      <c r="A203" s="997">
        <f t="shared" si="42"/>
        <v>139</v>
      </c>
      <c r="B203" s="279" t="s">
        <v>1037</v>
      </c>
      <c r="C203" s="176">
        <v>4140000</v>
      </c>
      <c r="D203" s="35">
        <f>SUM(F203:I203)</f>
        <v>1210000</v>
      </c>
      <c r="E203" s="630"/>
      <c r="F203" s="193">
        <v>650000</v>
      </c>
      <c r="G203" s="200">
        <v>360000</v>
      </c>
      <c r="H203" s="1140"/>
      <c r="I203" s="35">
        <v>200000</v>
      </c>
      <c r="J203" s="1140"/>
      <c r="L203" s="201"/>
      <c r="M203" s="195">
        <v>476.9</v>
      </c>
      <c r="N203" s="39">
        <v>1600000</v>
      </c>
      <c r="P203" s="196"/>
      <c r="Q203" s="198"/>
      <c r="R203" s="199"/>
      <c r="S203" s="187"/>
      <c r="T203" s="187"/>
      <c r="U203" s="181"/>
      <c r="V203" s="179"/>
      <c r="W203" s="39">
        <v>130000</v>
      </c>
      <c r="Y203" s="1366">
        <v>507680.38</v>
      </c>
      <c r="Z203" s="178"/>
      <c r="AB203" s="97" t="s">
        <v>1653</v>
      </c>
      <c r="AC203" s="743"/>
      <c r="AD203" s="743"/>
      <c r="AE203" s="743"/>
      <c r="AF203" s="743"/>
      <c r="AG203" s="743"/>
      <c r="AH203" s="743"/>
      <c r="AI203" s="743"/>
      <c r="AJ203" s="743"/>
      <c r="AK203" s="743"/>
      <c r="AL203" s="743"/>
      <c r="AM203" s="743"/>
      <c r="AN203" s="743"/>
    </row>
    <row r="204" spans="1:40" s="184" customFormat="1" hidden="1">
      <c r="A204" s="997">
        <f t="shared" si="42"/>
        <v>140</v>
      </c>
      <c r="B204" s="279" t="s">
        <v>1038</v>
      </c>
      <c r="C204" s="176">
        <v>4425000</v>
      </c>
      <c r="D204" s="85">
        <f>SUM(F204:J204)</f>
        <v>1540000</v>
      </c>
      <c r="E204" s="1346"/>
      <c r="F204" s="202">
        <v>320000</v>
      </c>
      <c r="G204" s="200">
        <v>440000</v>
      </c>
      <c r="H204" s="1140">
        <v>390000</v>
      </c>
      <c r="I204" s="35"/>
      <c r="J204" s="35">
        <v>390000</v>
      </c>
      <c r="L204" s="186"/>
      <c r="M204" s="195">
        <v>476.9</v>
      </c>
      <c r="N204" s="39">
        <v>1600000</v>
      </c>
      <c r="P204" s="196"/>
      <c r="Q204" s="181">
        <v>480.9</v>
      </c>
      <c r="R204" s="39">
        <v>625000</v>
      </c>
      <c r="S204" s="187"/>
      <c r="T204" s="187"/>
      <c r="U204" s="181">
        <v>480.9</v>
      </c>
      <c r="V204" s="179">
        <v>530000</v>
      </c>
      <c r="W204" s="39">
        <v>130000</v>
      </c>
      <c r="Y204" s="1370"/>
      <c r="Z204" s="178"/>
      <c r="AB204" s="97" t="s">
        <v>1653</v>
      </c>
      <c r="AC204" s="743"/>
      <c r="AD204" s="743"/>
      <c r="AE204" s="743"/>
      <c r="AF204" s="743"/>
      <c r="AG204" s="743"/>
      <c r="AH204" s="743"/>
      <c r="AI204" s="743"/>
      <c r="AJ204" s="743"/>
      <c r="AK204" s="743"/>
      <c r="AL204" s="743"/>
      <c r="AM204" s="743"/>
      <c r="AN204" s="743"/>
    </row>
    <row r="205" spans="1:40" s="184" customFormat="1" hidden="1">
      <c r="A205" s="997">
        <f t="shared" si="42"/>
        <v>141</v>
      </c>
      <c r="B205" s="279" t="s">
        <v>1039</v>
      </c>
      <c r="C205" s="176">
        <v>4425000</v>
      </c>
      <c r="D205" s="85">
        <f>SUM(F205:J205)</f>
        <v>1540000</v>
      </c>
      <c r="E205" s="896"/>
      <c r="F205" s="193">
        <v>320000</v>
      </c>
      <c r="G205" s="200">
        <v>440000</v>
      </c>
      <c r="H205" s="1140">
        <v>390000</v>
      </c>
      <c r="I205" s="35"/>
      <c r="J205" s="35">
        <v>390000</v>
      </c>
      <c r="L205" s="186"/>
      <c r="M205" s="195">
        <v>470.6</v>
      </c>
      <c r="N205" s="39">
        <v>1600000</v>
      </c>
      <c r="P205" s="196"/>
      <c r="Q205" s="181">
        <v>480.9</v>
      </c>
      <c r="R205" s="37">
        <v>625000</v>
      </c>
      <c r="S205" s="181"/>
      <c r="T205" s="181"/>
      <c r="U205" s="181">
        <v>480.9</v>
      </c>
      <c r="V205" s="179">
        <v>530000</v>
      </c>
      <c r="W205" s="39">
        <v>130000</v>
      </c>
      <c r="Y205" s="1370"/>
      <c r="Z205" s="178"/>
      <c r="AB205" s="97" t="s">
        <v>1653</v>
      </c>
      <c r="AC205" s="743"/>
      <c r="AD205" s="743"/>
      <c r="AE205" s="743"/>
      <c r="AF205" s="743"/>
      <c r="AG205" s="743"/>
      <c r="AH205" s="743"/>
      <c r="AI205" s="743"/>
      <c r="AJ205" s="743"/>
      <c r="AK205" s="743"/>
      <c r="AL205" s="743"/>
      <c r="AM205" s="743"/>
      <c r="AN205" s="743"/>
    </row>
    <row r="206" spans="1:40" s="184" customFormat="1" hidden="1">
      <c r="A206" s="997">
        <f t="shared" si="42"/>
        <v>142</v>
      </c>
      <c r="B206" s="279" t="s">
        <v>1040</v>
      </c>
      <c r="C206" s="176">
        <v>4435000</v>
      </c>
      <c r="D206" s="85">
        <f>SUM(F206:J206)</f>
        <v>1550000</v>
      </c>
      <c r="E206" s="896"/>
      <c r="F206" s="193">
        <v>320000</v>
      </c>
      <c r="G206" s="200">
        <v>450000</v>
      </c>
      <c r="H206" s="1140">
        <v>390000</v>
      </c>
      <c r="I206" s="203"/>
      <c r="J206" s="35">
        <v>390000</v>
      </c>
      <c r="L206" s="186"/>
      <c r="M206" s="195">
        <v>610.6</v>
      </c>
      <c r="N206" s="39">
        <v>2170000</v>
      </c>
      <c r="P206" s="196"/>
      <c r="Q206" s="181">
        <v>480.9</v>
      </c>
      <c r="R206" s="39">
        <v>625000</v>
      </c>
      <c r="S206" s="181"/>
      <c r="T206" s="181"/>
      <c r="U206" s="181">
        <v>480.9</v>
      </c>
      <c r="V206" s="179">
        <v>530000</v>
      </c>
      <c r="W206" s="39">
        <v>130000</v>
      </c>
      <c r="Y206" s="1370"/>
      <c r="Z206" s="178"/>
      <c r="AB206" s="97" t="s">
        <v>1653</v>
      </c>
      <c r="AC206" s="743"/>
      <c r="AD206" s="743"/>
      <c r="AE206" s="743"/>
      <c r="AF206" s="743"/>
      <c r="AG206" s="743"/>
      <c r="AH206" s="743"/>
      <c r="AI206" s="743"/>
      <c r="AJ206" s="743"/>
      <c r="AK206" s="743"/>
      <c r="AL206" s="743"/>
      <c r="AM206" s="743"/>
      <c r="AN206" s="743"/>
    </row>
    <row r="207" spans="1:40" s="184" customFormat="1" hidden="1">
      <c r="A207" s="997">
        <f t="shared" si="42"/>
        <v>143</v>
      </c>
      <c r="B207" s="279" t="s">
        <v>1041</v>
      </c>
      <c r="C207" s="200">
        <v>6528500</v>
      </c>
      <c r="D207" s="35">
        <v>320000</v>
      </c>
      <c r="E207" s="35"/>
      <c r="F207" s="200">
        <v>320000</v>
      </c>
      <c r="G207" s="200"/>
      <c r="H207" s="1140"/>
      <c r="I207" s="35"/>
      <c r="J207" s="35"/>
      <c r="L207" s="201"/>
      <c r="M207" s="195"/>
      <c r="N207" s="39"/>
      <c r="P207" s="196"/>
      <c r="Q207" s="35">
        <v>375</v>
      </c>
      <c r="R207" s="39">
        <v>490000</v>
      </c>
      <c r="S207" s="181">
        <v>190</v>
      </c>
      <c r="T207" s="181">
        <v>3106500</v>
      </c>
      <c r="U207" s="181">
        <v>375</v>
      </c>
      <c r="V207" s="179">
        <v>412000</v>
      </c>
      <c r="W207" s="39">
        <v>30000</v>
      </c>
      <c r="Y207" s="1371"/>
      <c r="Z207" s="178"/>
      <c r="AB207" s="97" t="s">
        <v>1653</v>
      </c>
      <c r="AC207" s="743"/>
      <c r="AD207" s="743"/>
      <c r="AE207" s="743"/>
      <c r="AF207" s="743"/>
      <c r="AG207" s="743"/>
      <c r="AH207" s="743"/>
      <c r="AI207" s="743"/>
      <c r="AJ207" s="743"/>
      <c r="AK207" s="743"/>
      <c r="AL207" s="743"/>
      <c r="AM207" s="743"/>
      <c r="AN207" s="743"/>
    </row>
    <row r="208" spans="1:40" s="184" customFormat="1" ht="21" hidden="1" customHeight="1">
      <c r="A208" s="997">
        <f t="shared" si="42"/>
        <v>144</v>
      </c>
      <c r="B208" s="279" t="s">
        <v>1042</v>
      </c>
      <c r="C208" s="194">
        <v>3500000</v>
      </c>
      <c r="D208" s="35"/>
      <c r="E208" s="35"/>
      <c r="F208" s="200"/>
      <c r="G208" s="200"/>
      <c r="H208" s="85"/>
      <c r="I208" s="1140"/>
      <c r="J208" s="35"/>
      <c r="K208" s="35"/>
      <c r="L208" s="201"/>
      <c r="M208" s="195">
        <v>598.20000000000005</v>
      </c>
      <c r="N208" s="39">
        <v>2090000</v>
      </c>
      <c r="P208" s="196"/>
      <c r="Q208" s="35"/>
      <c r="R208" s="39"/>
      <c r="U208" s="181"/>
      <c r="V208" s="181"/>
      <c r="W208" s="181"/>
      <c r="X208" s="179"/>
      <c r="Y208" s="1165"/>
      <c r="Z208" s="204" t="s">
        <v>1027</v>
      </c>
      <c r="AA208" s="1241"/>
      <c r="AB208" s="97" t="s">
        <v>1653</v>
      </c>
      <c r="AC208" s="743"/>
      <c r="AD208" s="743"/>
      <c r="AE208" s="743"/>
      <c r="AF208" s="743"/>
      <c r="AG208" s="743"/>
      <c r="AH208" s="743"/>
      <c r="AI208" s="743"/>
      <c r="AJ208" s="743"/>
      <c r="AK208" s="743"/>
      <c r="AL208" s="743"/>
      <c r="AM208" s="743"/>
      <c r="AN208" s="743"/>
    </row>
    <row r="209" spans="1:40" s="184" customFormat="1" hidden="1">
      <c r="A209" s="997">
        <f t="shared" si="42"/>
        <v>145</v>
      </c>
      <c r="B209" s="279" t="s">
        <v>1043</v>
      </c>
      <c r="C209" s="39">
        <v>2090000</v>
      </c>
      <c r="D209" s="35"/>
      <c r="E209" s="35"/>
      <c r="F209" s="200"/>
      <c r="G209" s="200"/>
      <c r="H209" s="85"/>
      <c r="I209" s="1140"/>
      <c r="J209" s="35"/>
      <c r="K209" s="35"/>
      <c r="L209" s="201"/>
      <c r="M209" s="187"/>
      <c r="P209" s="196"/>
      <c r="Q209" s="187"/>
      <c r="R209" s="182" t="s">
        <v>1026</v>
      </c>
      <c r="S209" s="35"/>
      <c r="T209" s="39"/>
      <c r="U209" s="181"/>
      <c r="V209" s="181"/>
      <c r="W209" s="181"/>
      <c r="X209" s="179"/>
      <c r="Y209" s="1165"/>
      <c r="Z209" s="178"/>
      <c r="AA209" s="1241"/>
      <c r="AB209" s="97" t="s">
        <v>1653</v>
      </c>
      <c r="AC209" s="743"/>
      <c r="AD209" s="743"/>
      <c r="AE209" s="743"/>
      <c r="AF209" s="743"/>
      <c r="AG209" s="743"/>
      <c r="AH209" s="743"/>
      <c r="AI209" s="743"/>
      <c r="AJ209" s="743"/>
      <c r="AK209" s="743"/>
      <c r="AL209" s="743"/>
      <c r="AM209" s="743"/>
      <c r="AN209" s="743"/>
    </row>
    <row r="210" spans="1:40" s="7" customFormat="1" ht="15.75" hidden="1" customHeight="1">
      <c r="A210" s="750">
        <f t="shared" si="42"/>
        <v>146</v>
      </c>
      <c r="B210" s="42" t="s">
        <v>710</v>
      </c>
      <c r="C210" s="52">
        <f>D210+L210+N210+P210+R210+T210+V210+W210+X210+Z210</f>
        <v>1941058.7000000002</v>
      </c>
      <c r="D210" s="52">
        <f>SUM(F210:J210)</f>
        <v>1767939.7200000002</v>
      </c>
      <c r="E210" s="52"/>
      <c r="F210" s="52"/>
      <c r="G210" s="52">
        <v>1535785.34</v>
      </c>
      <c r="H210" s="52">
        <v>157089.85999999999</v>
      </c>
      <c r="I210" s="52"/>
      <c r="J210" s="52">
        <v>75064.52</v>
      </c>
      <c r="K210" s="52"/>
      <c r="L210" s="52"/>
      <c r="M210" s="62"/>
      <c r="N210" s="52"/>
      <c r="O210" s="62"/>
      <c r="P210" s="62"/>
      <c r="Q210" s="62"/>
      <c r="R210" s="52"/>
      <c r="S210" s="52"/>
      <c r="T210" s="52"/>
      <c r="U210" s="52"/>
      <c r="V210" s="52"/>
      <c r="W210" s="52">
        <f>43085.34+130033.64</f>
        <v>173118.97999999998</v>
      </c>
      <c r="X210" s="284"/>
      <c r="Y210" s="52"/>
      <c r="Z210" s="284"/>
      <c r="AA210" s="9" t="s">
        <v>884</v>
      </c>
      <c r="AB210" s="97" t="s">
        <v>1653</v>
      </c>
      <c r="AC210" s="497"/>
      <c r="AD210" s="497"/>
      <c r="AE210" s="1061"/>
      <c r="AF210" s="57"/>
      <c r="AG210" s="57"/>
      <c r="AH210" s="57"/>
      <c r="AI210" s="57"/>
      <c r="AJ210" s="57"/>
      <c r="AK210" s="57"/>
      <c r="AL210" s="57"/>
      <c r="AM210" s="57"/>
      <c r="AN210" s="57"/>
    </row>
    <row r="211" spans="1:40" s="7" customFormat="1" ht="15.75" hidden="1" customHeight="1">
      <c r="A211" s="750">
        <f t="shared" si="42"/>
        <v>147</v>
      </c>
      <c r="B211" s="42" t="s">
        <v>711</v>
      </c>
      <c r="C211" s="52">
        <f>D211+L211+N211+P211+R211+T211+V211+W211+X211+Z211</f>
        <v>1103113.5599999998</v>
      </c>
      <c r="D211" s="52">
        <f>SUM(F211:J211)</f>
        <v>897215.35999999987</v>
      </c>
      <c r="E211" s="52"/>
      <c r="F211" s="52"/>
      <c r="G211" s="52">
        <v>686465</v>
      </c>
      <c r="H211" s="52">
        <v>130125.68</v>
      </c>
      <c r="I211" s="52"/>
      <c r="J211" s="52">
        <v>80624.679999999993</v>
      </c>
      <c r="K211" s="52"/>
      <c r="L211" s="52"/>
      <c r="M211" s="62"/>
      <c r="N211" s="52"/>
      <c r="O211" s="62"/>
      <c r="P211" s="62"/>
      <c r="Q211" s="62"/>
      <c r="R211" s="52"/>
      <c r="S211" s="52"/>
      <c r="T211" s="52"/>
      <c r="U211" s="52"/>
      <c r="V211" s="52"/>
      <c r="W211" s="52">
        <f>47890.3+158007.9</f>
        <v>205898.2</v>
      </c>
      <c r="X211" s="284"/>
      <c r="Y211" s="52"/>
      <c r="Z211" s="284"/>
      <c r="AA211" s="9" t="s">
        <v>884</v>
      </c>
      <c r="AB211" s="97" t="s">
        <v>1653</v>
      </c>
      <c r="AC211" s="497"/>
      <c r="AD211" s="497"/>
      <c r="AE211" s="1061"/>
      <c r="AF211" s="57"/>
      <c r="AG211" s="57"/>
      <c r="AH211" s="57"/>
      <c r="AI211" s="57"/>
      <c r="AJ211" s="57"/>
      <c r="AK211" s="57"/>
      <c r="AL211" s="57"/>
      <c r="AM211" s="57"/>
      <c r="AN211" s="57"/>
    </row>
    <row r="212" spans="1:40" s="7" customFormat="1" ht="15.75" hidden="1" customHeight="1">
      <c r="A212" s="750">
        <f t="shared" si="42"/>
        <v>148</v>
      </c>
      <c r="B212" s="42" t="s">
        <v>712</v>
      </c>
      <c r="C212" s="52">
        <f>D212+L212+N212+P212+R212+T212+V212+W212+X212+Z212</f>
        <v>1575021.52</v>
      </c>
      <c r="D212" s="52">
        <f>SUM(F212:J212)</f>
        <v>1369138.6600000001</v>
      </c>
      <c r="E212" s="52"/>
      <c r="F212" s="52"/>
      <c r="G212" s="52">
        <v>1172281.6200000001</v>
      </c>
      <c r="H212" s="52">
        <v>134124.70000000001</v>
      </c>
      <c r="I212" s="52"/>
      <c r="J212" s="52">
        <v>62732.34</v>
      </c>
      <c r="K212" s="52"/>
      <c r="L212" s="52"/>
      <c r="M212" s="62"/>
      <c r="N212" s="62"/>
      <c r="O212" s="62"/>
      <c r="P212" s="62"/>
      <c r="Q212" s="62"/>
      <c r="R212" s="52"/>
      <c r="S212" s="52"/>
      <c r="T212" s="52"/>
      <c r="U212" s="52"/>
      <c r="V212" s="52"/>
      <c r="W212" s="52">
        <f>47890.3+157992.56</f>
        <v>205882.86</v>
      </c>
      <c r="X212" s="284"/>
      <c r="Y212" s="52"/>
      <c r="Z212" s="284"/>
      <c r="AA212" s="9" t="s">
        <v>884</v>
      </c>
      <c r="AB212" s="97" t="s">
        <v>1653</v>
      </c>
      <c r="AC212" s="497"/>
      <c r="AD212" s="497"/>
      <c r="AE212" s="1061"/>
      <c r="AF212" s="57"/>
      <c r="AG212" s="57"/>
      <c r="AH212" s="57"/>
      <c r="AI212" s="57"/>
      <c r="AJ212" s="57"/>
      <c r="AK212" s="57"/>
      <c r="AL212" s="57"/>
      <c r="AM212" s="57"/>
      <c r="AN212" s="57"/>
    </row>
    <row r="213" spans="1:40" s="7" customFormat="1" ht="15.75" hidden="1" customHeight="1">
      <c r="A213" s="750">
        <f t="shared" si="42"/>
        <v>149</v>
      </c>
      <c r="B213" s="42" t="s">
        <v>709</v>
      </c>
      <c r="C213" s="52">
        <f>D213+L213+N213+P213+R213+T213+V213+W213+X213+Z213</f>
        <v>1036186.32</v>
      </c>
      <c r="D213" s="52">
        <f>SUM(F213:J213)</f>
        <v>1018409.62</v>
      </c>
      <c r="E213" s="52"/>
      <c r="F213" s="52"/>
      <c r="G213" s="52">
        <v>648571.66</v>
      </c>
      <c r="H213" s="52">
        <v>243803.34</v>
      </c>
      <c r="I213" s="52"/>
      <c r="J213" s="52">
        <v>126034.62</v>
      </c>
      <c r="K213" s="52"/>
      <c r="L213" s="52"/>
      <c r="M213" s="62"/>
      <c r="N213" s="62"/>
      <c r="O213" s="62"/>
      <c r="P213" s="62"/>
      <c r="Q213" s="62"/>
      <c r="R213" s="52"/>
      <c r="S213" s="52"/>
      <c r="T213" s="52"/>
      <c r="U213" s="52"/>
      <c r="V213" s="52"/>
      <c r="W213" s="52">
        <v>17776.7</v>
      </c>
      <c r="X213" s="284"/>
      <c r="Y213" s="52"/>
      <c r="Z213" s="284"/>
      <c r="AA213" s="9" t="s">
        <v>890</v>
      </c>
      <c r="AB213" s="97" t="s">
        <v>1653</v>
      </c>
      <c r="AC213" s="497"/>
      <c r="AD213" s="497"/>
      <c r="AE213" s="1061"/>
      <c r="AF213" s="57"/>
      <c r="AG213" s="57"/>
      <c r="AH213" s="57"/>
      <c r="AI213" s="57"/>
      <c r="AJ213" s="57"/>
      <c r="AK213" s="57"/>
      <c r="AL213" s="57"/>
      <c r="AM213" s="57"/>
      <c r="AN213" s="57"/>
    </row>
    <row r="214" spans="1:40" s="7" customFormat="1" ht="15.75" hidden="1" customHeight="1">
      <c r="A214" s="1475" t="s">
        <v>518</v>
      </c>
      <c r="B214" s="1475"/>
      <c r="C214" s="52">
        <f>SUM(C194:C213)</f>
        <v>67467533.400000006</v>
      </c>
      <c r="D214" s="52">
        <f t="shared" ref="D214:Z214" si="43">SUM(D210:D213)</f>
        <v>5052703.3600000003</v>
      </c>
      <c r="E214" s="52"/>
      <c r="F214" s="52">
        <f t="shared" si="43"/>
        <v>0</v>
      </c>
      <c r="G214" s="52">
        <f t="shared" si="43"/>
        <v>4043103.62</v>
      </c>
      <c r="H214" s="52">
        <f t="shared" si="43"/>
        <v>665143.57999999996</v>
      </c>
      <c r="I214" s="52">
        <f t="shared" si="43"/>
        <v>0</v>
      </c>
      <c r="J214" s="52">
        <f t="shared" si="43"/>
        <v>344456.16000000003</v>
      </c>
      <c r="K214" s="52">
        <f t="shared" si="43"/>
        <v>0</v>
      </c>
      <c r="L214" s="52">
        <f t="shared" si="43"/>
        <v>0</v>
      </c>
      <c r="M214" s="52">
        <f t="shared" si="43"/>
        <v>0</v>
      </c>
      <c r="N214" s="52">
        <f t="shared" si="43"/>
        <v>0</v>
      </c>
      <c r="O214" s="52">
        <f t="shared" si="43"/>
        <v>0</v>
      </c>
      <c r="P214" s="52">
        <f t="shared" si="43"/>
        <v>0</v>
      </c>
      <c r="Q214" s="52">
        <f t="shared" si="43"/>
        <v>0</v>
      </c>
      <c r="R214" s="52">
        <f t="shared" si="43"/>
        <v>0</v>
      </c>
      <c r="S214" s="52">
        <f t="shared" si="43"/>
        <v>0</v>
      </c>
      <c r="T214" s="52">
        <f t="shared" si="43"/>
        <v>0</v>
      </c>
      <c r="U214" s="52">
        <f t="shared" si="43"/>
        <v>0</v>
      </c>
      <c r="V214" s="52">
        <f t="shared" si="43"/>
        <v>0</v>
      </c>
      <c r="W214" s="52">
        <f t="shared" si="43"/>
        <v>602676.74</v>
      </c>
      <c r="X214" s="52">
        <f t="shared" si="43"/>
        <v>0</v>
      </c>
      <c r="Y214" s="52"/>
      <c r="Z214" s="52">
        <f t="shared" si="43"/>
        <v>0</v>
      </c>
      <c r="AA214" s="9"/>
      <c r="AB214" s="97" t="s">
        <v>1653</v>
      </c>
      <c r="AC214" s="497"/>
      <c r="AD214" s="497"/>
      <c r="AE214" s="1061"/>
      <c r="AF214" s="57"/>
      <c r="AG214" s="1061"/>
      <c r="AH214" s="57"/>
      <c r="AI214" s="57"/>
      <c r="AJ214" s="57"/>
      <c r="AK214" s="57"/>
      <c r="AL214" s="57"/>
      <c r="AM214" s="57"/>
      <c r="AN214" s="57"/>
    </row>
    <row r="215" spans="1:40" s="7" customFormat="1" ht="12.75" hidden="1" customHeight="1">
      <c r="A215" s="1524" t="s">
        <v>1044</v>
      </c>
      <c r="B215" s="1525"/>
      <c r="C215" s="1526"/>
      <c r="D215" s="1480"/>
      <c r="E215" s="1514"/>
      <c r="F215" s="1514"/>
      <c r="G215" s="1514"/>
      <c r="H215" s="1514"/>
      <c r="I215" s="1514"/>
      <c r="J215" s="1514"/>
      <c r="K215" s="1514"/>
      <c r="L215" s="1514"/>
      <c r="M215" s="1514"/>
      <c r="N215" s="1514"/>
      <c r="O215" s="1514"/>
      <c r="P215" s="1514"/>
      <c r="Q215" s="1514"/>
      <c r="R215" s="1514"/>
      <c r="S215" s="1514"/>
      <c r="T215" s="1514"/>
      <c r="U215" s="1514"/>
      <c r="V215" s="1514"/>
      <c r="W215" s="1514"/>
      <c r="X215" s="1514"/>
      <c r="Y215" s="1514"/>
      <c r="Z215" s="1515"/>
      <c r="AA215" s="9"/>
      <c r="AB215" s="97" t="s">
        <v>1653</v>
      </c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</row>
    <row r="216" spans="1:40" s="7" customFormat="1" ht="15.75" hidden="1" customHeight="1">
      <c r="A216" s="687">
        <f>A213+1</f>
        <v>150</v>
      </c>
      <c r="B216" s="274" t="s">
        <v>1045</v>
      </c>
      <c r="C216" s="277">
        <f>D216+N216</f>
        <v>1906071</v>
      </c>
      <c r="D216" s="284">
        <f>F216+G216+H216+I216+J216</f>
        <v>255836</v>
      </c>
      <c r="E216" s="284"/>
      <c r="F216" s="284">
        <v>0</v>
      </c>
      <c r="G216" s="284">
        <v>0</v>
      </c>
      <c r="H216" s="284">
        <v>0</v>
      </c>
      <c r="I216" s="284">
        <v>0</v>
      </c>
      <c r="J216" s="284">
        <v>255836</v>
      </c>
      <c r="K216" s="261">
        <v>0</v>
      </c>
      <c r="L216" s="284">
        <v>0</v>
      </c>
      <c r="M216" s="284">
        <v>432</v>
      </c>
      <c r="N216" s="284">
        <v>1650235</v>
      </c>
      <c r="O216" s="285">
        <v>0</v>
      </c>
      <c r="P216" s="284">
        <v>0</v>
      </c>
      <c r="Q216" s="284">
        <v>0</v>
      </c>
      <c r="R216" s="284">
        <v>0</v>
      </c>
      <c r="S216" s="284">
        <v>0</v>
      </c>
      <c r="T216" s="284">
        <v>0</v>
      </c>
      <c r="U216" s="284">
        <v>0</v>
      </c>
      <c r="V216" s="284">
        <v>0</v>
      </c>
      <c r="W216" s="285">
        <v>0</v>
      </c>
      <c r="X216" s="284">
        <v>0</v>
      </c>
      <c r="Y216" s="52">
        <v>314688.66000000003</v>
      </c>
      <c r="Z216" s="284">
        <v>0</v>
      </c>
      <c r="AA216" s="9"/>
      <c r="AB216" s="97" t="s">
        <v>1653</v>
      </c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</row>
    <row r="217" spans="1:40" s="7" customFormat="1" ht="15.75" hidden="1" customHeight="1">
      <c r="A217" s="687">
        <f>A216+1</f>
        <v>151</v>
      </c>
      <c r="B217" s="274" t="s">
        <v>1046</v>
      </c>
      <c r="C217" s="277">
        <f>D217+N217</f>
        <v>1906071</v>
      </c>
      <c r="D217" s="284">
        <f>SUM(F217:J217)</f>
        <v>255836</v>
      </c>
      <c r="E217" s="284"/>
      <c r="F217" s="284">
        <v>0</v>
      </c>
      <c r="G217" s="284">
        <v>0</v>
      </c>
      <c r="H217" s="284">
        <v>0</v>
      </c>
      <c r="I217" s="284">
        <v>0</v>
      </c>
      <c r="J217" s="284">
        <v>255836</v>
      </c>
      <c r="K217" s="238">
        <v>0</v>
      </c>
      <c r="L217" s="284">
        <v>0</v>
      </c>
      <c r="M217" s="172">
        <v>431</v>
      </c>
      <c r="N217" s="284">
        <v>1650235</v>
      </c>
      <c r="O217" s="284">
        <v>0</v>
      </c>
      <c r="P217" s="284">
        <v>0</v>
      </c>
      <c r="Q217" s="284">
        <v>0</v>
      </c>
      <c r="R217" s="284">
        <v>0</v>
      </c>
      <c r="S217" s="284">
        <v>0</v>
      </c>
      <c r="T217" s="284">
        <v>0</v>
      </c>
      <c r="U217" s="284">
        <v>0</v>
      </c>
      <c r="V217" s="284">
        <v>0</v>
      </c>
      <c r="W217" s="284">
        <v>0</v>
      </c>
      <c r="X217" s="284">
        <v>0</v>
      </c>
      <c r="Y217" s="52">
        <v>313839.69</v>
      </c>
      <c r="Z217" s="284">
        <v>0</v>
      </c>
      <c r="AA217" s="9"/>
      <c r="AB217" s="97" t="s">
        <v>1653</v>
      </c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</row>
    <row r="218" spans="1:40" s="7" customFormat="1" ht="15.75" hidden="1" customHeight="1">
      <c r="A218" s="688">
        <f>A217+1</f>
        <v>152</v>
      </c>
      <c r="B218" s="274" t="s">
        <v>1047</v>
      </c>
      <c r="C218" s="277">
        <f>D218+N218</f>
        <v>4955383.5999999996</v>
      </c>
      <c r="D218" s="284">
        <f>SUM(F218:J218)</f>
        <v>2115018.5</v>
      </c>
      <c r="E218" s="284"/>
      <c r="F218" s="284">
        <v>865590</v>
      </c>
      <c r="G218" s="284">
        <v>0</v>
      </c>
      <c r="H218" s="284">
        <v>755798.5</v>
      </c>
      <c r="I218" s="284">
        <v>0</v>
      </c>
      <c r="J218" s="284">
        <v>493630</v>
      </c>
      <c r="K218" s="261">
        <v>0</v>
      </c>
      <c r="L218" s="284">
        <v>0</v>
      </c>
      <c r="M218" s="172">
        <v>1023.8</v>
      </c>
      <c r="N218" s="284">
        <v>2840365.1</v>
      </c>
      <c r="O218" s="285">
        <v>0</v>
      </c>
      <c r="P218" s="284">
        <v>0</v>
      </c>
      <c r="Q218" s="284">
        <v>0</v>
      </c>
      <c r="R218" s="284">
        <v>0</v>
      </c>
      <c r="S218" s="284">
        <v>0</v>
      </c>
      <c r="T218" s="284">
        <v>0</v>
      </c>
      <c r="U218" s="284">
        <v>0</v>
      </c>
      <c r="V218" s="284">
        <v>0</v>
      </c>
      <c r="W218" s="285">
        <v>0</v>
      </c>
      <c r="X218" s="284">
        <v>0</v>
      </c>
      <c r="Y218" s="1161">
        <v>615524.03</v>
      </c>
      <c r="Z218" s="284">
        <v>0</v>
      </c>
      <c r="AA218" s="9"/>
      <c r="AB218" s="97" t="s">
        <v>1653</v>
      </c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</row>
    <row r="219" spans="1:40" s="17" customFormat="1" ht="12.75" hidden="1" customHeight="1" thickBot="1">
      <c r="A219" s="1527" t="s">
        <v>518</v>
      </c>
      <c r="B219" s="1528"/>
      <c r="C219" s="657">
        <f t="shared" ref="C219:Z219" si="44">SUM(C216:C218)</f>
        <v>8767525.5999999996</v>
      </c>
      <c r="D219" s="657">
        <f t="shared" si="44"/>
        <v>2626690.5</v>
      </c>
      <c r="E219" s="657"/>
      <c r="F219" s="657">
        <f t="shared" si="44"/>
        <v>865590</v>
      </c>
      <c r="G219" s="657">
        <f t="shared" si="44"/>
        <v>0</v>
      </c>
      <c r="H219" s="657">
        <f t="shared" si="44"/>
        <v>755798.5</v>
      </c>
      <c r="I219" s="657">
        <f t="shared" si="44"/>
        <v>0</v>
      </c>
      <c r="J219" s="657">
        <f t="shared" si="44"/>
        <v>1005302</v>
      </c>
      <c r="K219" s="657">
        <f t="shared" si="44"/>
        <v>0</v>
      </c>
      <c r="L219" s="657">
        <f t="shared" si="44"/>
        <v>0</v>
      </c>
      <c r="M219" s="657">
        <f t="shared" si="44"/>
        <v>1886.8</v>
      </c>
      <c r="N219" s="657">
        <f t="shared" si="44"/>
        <v>6140835.0999999996</v>
      </c>
      <c r="O219" s="657">
        <f t="shared" si="44"/>
        <v>0</v>
      </c>
      <c r="P219" s="657">
        <f t="shared" si="44"/>
        <v>0</v>
      </c>
      <c r="Q219" s="657">
        <f t="shared" si="44"/>
        <v>0</v>
      </c>
      <c r="R219" s="657">
        <f t="shared" si="44"/>
        <v>0</v>
      </c>
      <c r="S219" s="657">
        <f t="shared" si="44"/>
        <v>0</v>
      </c>
      <c r="T219" s="657">
        <f t="shared" si="44"/>
        <v>0</v>
      </c>
      <c r="U219" s="657">
        <f t="shared" si="44"/>
        <v>0</v>
      </c>
      <c r="V219" s="657">
        <f t="shared" si="44"/>
        <v>0</v>
      </c>
      <c r="W219" s="657">
        <f t="shared" si="44"/>
        <v>0</v>
      </c>
      <c r="X219" s="657">
        <f t="shared" si="44"/>
        <v>0</v>
      </c>
      <c r="Y219" s="61"/>
      <c r="Z219" s="657">
        <f t="shared" si="44"/>
        <v>0</v>
      </c>
      <c r="AA219" s="29"/>
      <c r="AB219" s="97" t="s">
        <v>1653</v>
      </c>
      <c r="AC219" s="1061"/>
      <c r="AD219" s="1061"/>
      <c r="AE219" s="1264"/>
      <c r="AF219" s="1264"/>
      <c r="AG219" s="1264"/>
      <c r="AH219" s="1264"/>
      <c r="AI219" s="1264"/>
      <c r="AJ219" s="1264"/>
      <c r="AK219" s="1264"/>
      <c r="AL219" s="1264"/>
      <c r="AM219" s="1264"/>
      <c r="AN219" s="1264"/>
    </row>
    <row r="220" spans="1:40" customFormat="1" ht="15.75" hidden="1">
      <c r="A220" s="1529" t="s">
        <v>1655</v>
      </c>
      <c r="B220" s="1530"/>
      <c r="C220" s="1530"/>
      <c r="D220" s="1530"/>
      <c r="E220" s="1530"/>
      <c r="F220" s="1530"/>
      <c r="G220" s="1531"/>
      <c r="H220" s="1532"/>
      <c r="I220" s="1533"/>
      <c r="J220" s="1533"/>
      <c r="K220" s="1533"/>
      <c r="L220" s="1533"/>
      <c r="M220" s="1533"/>
      <c r="N220" s="1533"/>
      <c r="O220" s="1533"/>
      <c r="P220" s="1533"/>
      <c r="Q220" s="1533"/>
      <c r="R220" s="1533"/>
      <c r="S220" s="1533"/>
      <c r="T220" s="1533"/>
      <c r="U220" s="1533"/>
      <c r="V220" s="1533"/>
      <c r="W220" s="1533"/>
      <c r="X220" s="1533"/>
      <c r="Y220" s="1533"/>
      <c r="Z220" s="1533"/>
      <c r="AA220" s="1534"/>
      <c r="AB220" s="97" t="s">
        <v>1653</v>
      </c>
      <c r="AC220" s="463"/>
      <c r="AD220" s="463"/>
      <c r="AE220" s="463"/>
      <c r="AF220" s="463"/>
      <c r="AG220" s="463"/>
      <c r="AH220" s="463"/>
      <c r="AI220" s="463"/>
      <c r="AJ220" s="463"/>
      <c r="AK220" s="463"/>
      <c r="AL220" s="463"/>
      <c r="AM220" s="463"/>
      <c r="AN220" s="463"/>
    </row>
    <row r="221" spans="1:40" s="186" customFormat="1" ht="20.25" hidden="1" customHeight="1">
      <c r="A221" s="687">
        <f>A218+1</f>
        <v>153</v>
      </c>
      <c r="B221" s="275" t="s">
        <v>1052</v>
      </c>
      <c r="C221" s="284" t="e">
        <f>D221+M221</f>
        <v>#VALUE!</v>
      </c>
      <c r="D221" s="35"/>
      <c r="E221" s="624"/>
      <c r="F221" s="35"/>
      <c r="G221" s="35"/>
      <c r="H221" s="35"/>
      <c r="I221" s="35"/>
      <c r="J221" s="35"/>
      <c r="K221" s="35"/>
      <c r="L221" s="35"/>
      <c r="M221" s="35" t="s">
        <v>1048</v>
      </c>
      <c r="P221" s="35"/>
      <c r="Q221" s="35"/>
      <c r="R221" s="35"/>
      <c r="S221" s="35"/>
      <c r="T221" s="35"/>
      <c r="U221" s="35"/>
      <c r="V221" s="35"/>
      <c r="W221" s="35"/>
      <c r="X221" s="35"/>
      <c r="Y221" s="1352"/>
      <c r="Z221" s="35"/>
      <c r="AA221" s="1325" t="s">
        <v>1049</v>
      </c>
      <c r="AB221" s="97" t="s">
        <v>1653</v>
      </c>
      <c r="AC221" s="1265"/>
      <c r="AD221" s="744"/>
      <c r="AE221" s="744"/>
      <c r="AF221" s="744"/>
      <c r="AG221" s="744"/>
      <c r="AH221" s="744"/>
      <c r="AI221" s="744"/>
      <c r="AJ221" s="744"/>
      <c r="AK221" s="744"/>
      <c r="AL221" s="744"/>
      <c r="AM221" s="744"/>
      <c r="AN221" s="744"/>
    </row>
    <row r="222" spans="1:40" s="186" customFormat="1" ht="20.25" hidden="1" customHeight="1">
      <c r="A222" s="687">
        <f>A221+1</f>
        <v>154</v>
      </c>
      <c r="B222" s="275" t="s">
        <v>1051</v>
      </c>
      <c r="C222" s="284" t="e">
        <f>D222+M222</f>
        <v>#VALUE!</v>
      </c>
      <c r="D222" s="35"/>
      <c r="E222" s="624"/>
      <c r="F222" s="35"/>
      <c r="G222" s="35"/>
      <c r="H222" s="35"/>
      <c r="I222" s="35"/>
      <c r="J222" s="35"/>
      <c r="K222" s="35"/>
      <c r="L222" s="35"/>
      <c r="M222" s="35" t="s">
        <v>1050</v>
      </c>
      <c r="P222" s="35"/>
      <c r="Q222" s="35"/>
      <c r="R222" s="35"/>
      <c r="S222" s="35"/>
      <c r="T222" s="35"/>
      <c r="U222" s="35"/>
      <c r="V222" s="35"/>
      <c r="W222" s="35"/>
      <c r="X222" s="35"/>
      <c r="Y222" s="1352"/>
      <c r="Z222" s="35"/>
      <c r="AA222" s="1325" t="s">
        <v>1049</v>
      </c>
      <c r="AB222" s="97" t="s">
        <v>1653</v>
      </c>
      <c r="AC222" s="1265"/>
      <c r="AD222" s="744"/>
      <c r="AE222" s="744"/>
      <c r="AF222" s="744"/>
      <c r="AG222" s="744"/>
      <c r="AH222" s="744"/>
      <c r="AI222" s="744"/>
      <c r="AJ222" s="744"/>
      <c r="AK222" s="744"/>
      <c r="AL222" s="744"/>
      <c r="AM222" s="744"/>
      <c r="AN222" s="744"/>
    </row>
    <row r="223" spans="1:40" s="184" customFormat="1" ht="14.25" hidden="1" thickBot="1">
      <c r="A223" s="687">
        <f>A222+1</f>
        <v>155</v>
      </c>
      <c r="B223" s="276" t="s">
        <v>1053</v>
      </c>
      <c r="C223" s="284" t="e">
        <f>D223+N223</f>
        <v>#VALUE!</v>
      </c>
      <c r="D223" s="206" t="s">
        <v>1054</v>
      </c>
      <c r="E223" s="1351"/>
      <c r="F223" s="1353" t="s">
        <v>1054</v>
      </c>
      <c r="G223" s="1353" t="s">
        <v>1054</v>
      </c>
      <c r="H223" s="1353" t="s">
        <v>1054</v>
      </c>
      <c r="I223" s="1353" t="s">
        <v>1054</v>
      </c>
      <c r="J223" s="1353" t="s">
        <v>1054</v>
      </c>
      <c r="K223" s="1353" t="s">
        <v>1054</v>
      </c>
      <c r="L223" s="1353" t="s">
        <v>1054</v>
      </c>
      <c r="M223" s="1353" t="s">
        <v>1055</v>
      </c>
      <c r="N223" s="1353" t="s">
        <v>682</v>
      </c>
      <c r="O223" s="1353" t="s">
        <v>1056</v>
      </c>
      <c r="P223" s="1354" t="s">
        <v>1054</v>
      </c>
      <c r="Q223" s="1353" t="s">
        <v>1057</v>
      </c>
      <c r="R223" s="1353" t="s">
        <v>1054</v>
      </c>
      <c r="S223" s="1355" t="s">
        <v>1058</v>
      </c>
      <c r="T223" s="1355" t="s">
        <v>1054</v>
      </c>
      <c r="U223" s="1355" t="s">
        <v>1054</v>
      </c>
      <c r="V223" s="1355" t="s">
        <v>1054</v>
      </c>
      <c r="W223" s="1355" t="s">
        <v>1054</v>
      </c>
      <c r="X223" s="186"/>
      <c r="Y223" s="1371"/>
      <c r="AA223" s="743"/>
      <c r="AB223" s="97" t="s">
        <v>1653</v>
      </c>
      <c r="AC223" s="743"/>
      <c r="AD223" s="743"/>
      <c r="AE223" s="743"/>
      <c r="AF223" s="743"/>
      <c r="AG223" s="743"/>
      <c r="AH223" s="743"/>
      <c r="AI223" s="743"/>
      <c r="AJ223" s="743"/>
      <c r="AK223" s="743"/>
      <c r="AL223" s="743"/>
      <c r="AM223" s="743"/>
      <c r="AN223" s="743"/>
    </row>
    <row r="224" spans="1:40" s="7" customFormat="1" ht="15.75" hidden="1" customHeight="1">
      <c r="A224" s="1475" t="s">
        <v>518</v>
      </c>
      <c r="B224" s="1475"/>
      <c r="C224" s="52" t="e">
        <f>SUM(C222:C223)</f>
        <v>#VALUE!</v>
      </c>
      <c r="D224" s="52">
        <f t="shared" ref="D224:Z224" si="45">SUM(D222:D223)</f>
        <v>0</v>
      </c>
      <c r="E224" s="306"/>
      <c r="F224" s="52">
        <f t="shared" si="45"/>
        <v>0</v>
      </c>
      <c r="G224" s="52">
        <f t="shared" si="45"/>
        <v>0</v>
      </c>
      <c r="H224" s="52">
        <f t="shared" si="45"/>
        <v>0</v>
      </c>
      <c r="I224" s="52">
        <f t="shared" si="45"/>
        <v>0</v>
      </c>
      <c r="J224" s="52">
        <f t="shared" si="45"/>
        <v>0</v>
      </c>
      <c r="K224" s="52">
        <f t="shared" si="45"/>
        <v>0</v>
      </c>
      <c r="L224" s="52">
        <f t="shared" si="45"/>
        <v>0</v>
      </c>
      <c r="M224" s="52">
        <f>SUM(M223:M223)</f>
        <v>0</v>
      </c>
      <c r="N224" s="52">
        <f t="shared" si="45"/>
        <v>0</v>
      </c>
      <c r="O224" s="52">
        <f>SUM(O223:O223)</f>
        <v>0</v>
      </c>
      <c r="P224" s="52">
        <f t="shared" si="45"/>
        <v>0</v>
      </c>
      <c r="Q224" s="52">
        <f t="shared" si="45"/>
        <v>0</v>
      </c>
      <c r="R224" s="52">
        <f t="shared" si="45"/>
        <v>0</v>
      </c>
      <c r="S224" s="52">
        <f t="shared" si="45"/>
        <v>0</v>
      </c>
      <c r="T224" s="52">
        <f t="shared" si="45"/>
        <v>0</v>
      </c>
      <c r="U224" s="52">
        <f t="shared" si="45"/>
        <v>0</v>
      </c>
      <c r="V224" s="52">
        <f t="shared" si="45"/>
        <v>0</v>
      </c>
      <c r="W224" s="52">
        <f t="shared" si="45"/>
        <v>0</v>
      </c>
      <c r="X224" s="52">
        <f t="shared" si="45"/>
        <v>0</v>
      </c>
      <c r="Y224" s="1168"/>
      <c r="Z224" s="52">
        <f t="shared" si="45"/>
        <v>0</v>
      </c>
      <c r="AA224" s="9"/>
      <c r="AB224" s="97" t="s">
        <v>1653</v>
      </c>
      <c r="AC224" s="497"/>
      <c r="AD224" s="497"/>
      <c r="AE224" s="1061"/>
      <c r="AF224" s="57"/>
      <c r="AG224" s="1061"/>
      <c r="AH224" s="57"/>
      <c r="AI224" s="57"/>
      <c r="AJ224" s="57"/>
      <c r="AK224" s="57"/>
      <c r="AL224" s="57"/>
      <c r="AM224" s="57"/>
      <c r="AN224" s="57"/>
    </row>
    <row r="225" spans="1:40" s="7" customFormat="1" ht="12.75" hidden="1" customHeight="1">
      <c r="A225" s="1492" t="s">
        <v>1059</v>
      </c>
      <c r="B225" s="1513"/>
      <c r="C225" s="1493"/>
      <c r="D225" s="1480"/>
      <c r="E225" s="1514"/>
      <c r="F225" s="1514"/>
      <c r="G225" s="1514"/>
      <c r="H225" s="1514"/>
      <c r="I225" s="1514"/>
      <c r="J225" s="1514"/>
      <c r="K225" s="1514"/>
      <c r="L225" s="1514"/>
      <c r="M225" s="1514"/>
      <c r="N225" s="1514"/>
      <c r="O225" s="1514"/>
      <c r="P225" s="1514"/>
      <c r="Q225" s="1514"/>
      <c r="R225" s="1514"/>
      <c r="S225" s="1514"/>
      <c r="T225" s="1514"/>
      <c r="U225" s="1514"/>
      <c r="V225" s="1514"/>
      <c r="W225" s="1514"/>
      <c r="X225" s="1514"/>
      <c r="Y225" s="1514"/>
      <c r="Z225" s="1515"/>
      <c r="AA225" s="9"/>
      <c r="AB225" s="97" t="s">
        <v>1653</v>
      </c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</row>
    <row r="226" spans="1:40" s="7" customFormat="1" ht="13.5" hidden="1" customHeight="1">
      <c r="A226" s="687">
        <f>A223+1</f>
        <v>156</v>
      </c>
      <c r="B226" s="274" t="s">
        <v>1060</v>
      </c>
      <c r="C226" s="284">
        <v>4230639.6500000004</v>
      </c>
      <c r="D226" s="284">
        <f>F226+G226+H226+I226+J226</f>
        <v>0</v>
      </c>
      <c r="E226" s="284"/>
      <c r="F226" s="284">
        <v>0</v>
      </c>
      <c r="G226" s="284">
        <v>0</v>
      </c>
      <c r="H226" s="284">
        <v>0</v>
      </c>
      <c r="I226" s="284">
        <v>0</v>
      </c>
      <c r="J226" s="284">
        <v>0</v>
      </c>
      <c r="K226" s="261">
        <v>0</v>
      </c>
      <c r="L226" s="284">
        <v>0</v>
      </c>
      <c r="M226" s="284">
        <v>356.1</v>
      </c>
      <c r="N226" s="284">
        <v>825388.3</v>
      </c>
      <c r="O226" s="285">
        <v>0</v>
      </c>
      <c r="P226" s="284">
        <v>0</v>
      </c>
      <c r="Q226" s="284">
        <v>720.8</v>
      </c>
      <c r="R226" s="284">
        <v>3405251.35</v>
      </c>
      <c r="S226" s="284">
        <v>0</v>
      </c>
      <c r="T226" s="284">
        <v>0</v>
      </c>
      <c r="U226" s="284">
        <v>0</v>
      </c>
      <c r="V226" s="284">
        <v>0</v>
      </c>
      <c r="W226" s="285">
        <v>0</v>
      </c>
      <c r="X226" s="284">
        <v>0</v>
      </c>
      <c r="Y226" s="1161"/>
      <c r="Z226" s="284">
        <v>0</v>
      </c>
      <c r="AA226" s="9"/>
      <c r="AB226" s="97" t="s">
        <v>1653</v>
      </c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</row>
    <row r="227" spans="1:40" s="17" customFormat="1" ht="14.25" hidden="1" customHeight="1">
      <c r="A227" s="1511" t="s">
        <v>518</v>
      </c>
      <c r="B227" s="1512"/>
      <c r="C227" s="657">
        <f t="shared" ref="C227:Z227" si="46">SUM(C226:C226)</f>
        <v>4230639.6500000004</v>
      </c>
      <c r="D227" s="657">
        <f t="shared" si="46"/>
        <v>0</v>
      </c>
      <c r="E227" s="657"/>
      <c r="F227" s="657">
        <f t="shared" si="46"/>
        <v>0</v>
      </c>
      <c r="G227" s="657">
        <f t="shared" si="46"/>
        <v>0</v>
      </c>
      <c r="H227" s="657">
        <f t="shared" si="46"/>
        <v>0</v>
      </c>
      <c r="I227" s="657">
        <f t="shared" si="46"/>
        <v>0</v>
      </c>
      <c r="J227" s="657">
        <f t="shared" si="46"/>
        <v>0</v>
      </c>
      <c r="K227" s="657">
        <f t="shared" si="46"/>
        <v>0</v>
      </c>
      <c r="L227" s="657">
        <f t="shared" si="46"/>
        <v>0</v>
      </c>
      <c r="M227" s="657">
        <f t="shared" si="46"/>
        <v>356.1</v>
      </c>
      <c r="N227" s="657">
        <f t="shared" si="46"/>
        <v>825388.3</v>
      </c>
      <c r="O227" s="657">
        <f t="shared" si="46"/>
        <v>0</v>
      </c>
      <c r="P227" s="657">
        <f t="shared" si="46"/>
        <v>0</v>
      </c>
      <c r="Q227" s="657">
        <f t="shared" si="46"/>
        <v>720.8</v>
      </c>
      <c r="R227" s="657">
        <f t="shared" si="46"/>
        <v>3405251.35</v>
      </c>
      <c r="S227" s="657">
        <f t="shared" si="46"/>
        <v>0</v>
      </c>
      <c r="T227" s="657">
        <f t="shared" si="46"/>
        <v>0</v>
      </c>
      <c r="U227" s="657">
        <f t="shared" si="46"/>
        <v>0</v>
      </c>
      <c r="V227" s="657">
        <f t="shared" si="46"/>
        <v>0</v>
      </c>
      <c r="W227" s="657">
        <f t="shared" si="46"/>
        <v>0</v>
      </c>
      <c r="X227" s="657">
        <f t="shared" si="46"/>
        <v>0</v>
      </c>
      <c r="Y227" s="1163"/>
      <c r="Z227" s="657">
        <f t="shared" si="46"/>
        <v>0</v>
      </c>
      <c r="AA227" s="29"/>
      <c r="AB227" s="97" t="s">
        <v>1653</v>
      </c>
      <c r="AC227" s="1061"/>
      <c r="AD227" s="1061"/>
      <c r="AE227" s="1264"/>
      <c r="AF227" s="1264"/>
      <c r="AG227" s="1264"/>
      <c r="AH227" s="1264"/>
      <c r="AI227" s="1264"/>
      <c r="AJ227" s="1264"/>
      <c r="AK227" s="1264"/>
      <c r="AL227" s="1264"/>
      <c r="AM227" s="1264"/>
      <c r="AN227" s="1264"/>
    </row>
    <row r="228" spans="1:40" s="22" customFormat="1" ht="15.75" hidden="1" customHeight="1">
      <c r="A228" s="1517" t="s">
        <v>534</v>
      </c>
      <c r="B228" s="1517"/>
      <c r="C228" s="1517"/>
      <c r="D228" s="1522"/>
      <c r="E228" s="1522"/>
      <c r="F228" s="1522"/>
      <c r="G228" s="1522"/>
      <c r="H228" s="1522"/>
      <c r="I228" s="1522"/>
      <c r="J228" s="1522"/>
      <c r="K228" s="1522"/>
      <c r="L228" s="1522"/>
      <c r="M228" s="1522"/>
      <c r="N228" s="1522"/>
      <c r="O228" s="1522"/>
      <c r="P228" s="1522"/>
      <c r="Q228" s="1522"/>
      <c r="R228" s="1522"/>
      <c r="S228" s="1522"/>
      <c r="T228" s="1522"/>
      <c r="U228" s="1522"/>
      <c r="V228" s="1522"/>
      <c r="W228" s="1522"/>
      <c r="X228" s="1522"/>
      <c r="Y228" s="1522"/>
      <c r="Z228" s="1522"/>
      <c r="AA228" s="24"/>
      <c r="AB228" s="97" t="s">
        <v>1653</v>
      </c>
      <c r="AC228" s="57"/>
      <c r="AD228" s="497"/>
      <c r="AE228" s="1061"/>
      <c r="AF228" s="57"/>
      <c r="AG228" s="57"/>
      <c r="AH228" s="57"/>
      <c r="AI228" s="57"/>
      <c r="AJ228" s="57"/>
      <c r="AK228" s="57"/>
      <c r="AL228" s="57"/>
      <c r="AM228" s="57"/>
      <c r="AN228" s="57"/>
    </row>
    <row r="229" spans="1:40" s="7" customFormat="1" ht="15.75" hidden="1" customHeight="1">
      <c r="A229" s="56">
        <f>A226+1</f>
        <v>157</v>
      </c>
      <c r="B229" s="44" t="s">
        <v>535</v>
      </c>
      <c r="C229" s="52">
        <f>D229+L229+N229+P229+R229+T229+V229+W229+X229+Z229</f>
        <v>2514528.0799999996</v>
      </c>
      <c r="D229" s="52">
        <f>SUM(F229:J229)</f>
        <v>2335375.7599999998</v>
      </c>
      <c r="E229" s="52"/>
      <c r="F229" s="52">
        <v>499374.82</v>
      </c>
      <c r="G229" s="52">
        <v>1471118.98</v>
      </c>
      <c r="H229" s="52">
        <v>198650.64</v>
      </c>
      <c r="I229" s="52"/>
      <c r="J229" s="52">
        <v>166231.32</v>
      </c>
      <c r="K229" s="52"/>
      <c r="L229" s="52"/>
      <c r="M229" s="52"/>
      <c r="N229" s="52"/>
      <c r="O229" s="52"/>
      <c r="P229" s="63"/>
      <c r="Q229" s="52"/>
      <c r="R229" s="52"/>
      <c r="S229" s="52"/>
      <c r="T229" s="52"/>
      <c r="U229" s="52"/>
      <c r="V229" s="52"/>
      <c r="W229" s="52">
        <v>179152.32</v>
      </c>
      <c r="X229" s="284"/>
      <c r="Y229" s="52"/>
      <c r="Z229" s="284"/>
      <c r="AA229" s="9" t="s">
        <v>890</v>
      </c>
      <c r="AB229" s="97" t="s">
        <v>1653</v>
      </c>
      <c r="AC229" s="497"/>
      <c r="AD229" s="497"/>
      <c r="AE229" s="1061"/>
      <c r="AF229" s="57"/>
      <c r="AG229" s="57"/>
      <c r="AH229" s="57"/>
      <c r="AI229" s="57"/>
      <c r="AJ229" s="57"/>
      <c r="AK229" s="57"/>
      <c r="AL229" s="57"/>
      <c r="AM229" s="57"/>
      <c r="AN229" s="57"/>
    </row>
    <row r="230" spans="1:40" s="7" customFormat="1" ht="21.75" hidden="1" customHeight="1">
      <c r="A230" s="687">
        <f>A229+1</f>
        <v>158</v>
      </c>
      <c r="B230" s="272" t="s">
        <v>1061</v>
      </c>
      <c r="C230" s="210">
        <v>500000</v>
      </c>
      <c r="D230" s="285">
        <v>500000</v>
      </c>
      <c r="E230" s="285"/>
      <c r="F230" s="285">
        <v>500000</v>
      </c>
      <c r="G230" s="658">
        <v>0</v>
      </c>
      <c r="H230" s="658">
        <v>0</v>
      </c>
      <c r="I230" s="658">
        <v>0</v>
      </c>
      <c r="J230" s="658">
        <v>0</v>
      </c>
      <c r="K230" s="658">
        <v>0</v>
      </c>
      <c r="L230" s="658">
        <v>0</v>
      </c>
      <c r="M230" s="658">
        <v>0</v>
      </c>
      <c r="N230" s="658">
        <v>0</v>
      </c>
      <c r="O230" s="658">
        <v>0</v>
      </c>
      <c r="P230" s="658">
        <v>0</v>
      </c>
      <c r="Q230" s="658">
        <v>0</v>
      </c>
      <c r="R230" s="658">
        <v>0</v>
      </c>
      <c r="S230" s="658">
        <v>0</v>
      </c>
      <c r="T230" s="658">
        <v>0</v>
      </c>
      <c r="U230" s="658">
        <v>0</v>
      </c>
      <c r="V230" s="658">
        <v>0</v>
      </c>
      <c r="W230" s="658">
        <v>0</v>
      </c>
      <c r="X230" s="658"/>
      <c r="Y230" s="1167"/>
      <c r="Z230" s="1142"/>
      <c r="AA230" s="9"/>
      <c r="AB230" s="97" t="s">
        <v>1653</v>
      </c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</row>
    <row r="231" spans="1:40" s="7" customFormat="1" ht="25.5" hidden="1" customHeight="1">
      <c r="A231" s="687">
        <f>A230+1</f>
        <v>159</v>
      </c>
      <c r="B231" s="273" t="s">
        <v>1062</v>
      </c>
      <c r="C231" s="284">
        <v>900000</v>
      </c>
      <c r="D231" s="285">
        <v>0</v>
      </c>
      <c r="E231" s="285"/>
      <c r="F231" s="284">
        <v>0</v>
      </c>
      <c r="G231" s="284">
        <v>0</v>
      </c>
      <c r="H231" s="284">
        <v>0</v>
      </c>
      <c r="I231" s="284">
        <v>0</v>
      </c>
      <c r="J231" s="284">
        <v>0</v>
      </c>
      <c r="K231" s="284">
        <v>0</v>
      </c>
      <c r="L231" s="284">
        <v>0</v>
      </c>
      <c r="M231" s="211">
        <v>0</v>
      </c>
      <c r="N231" s="284">
        <v>0</v>
      </c>
      <c r="O231" s="210">
        <v>0</v>
      </c>
      <c r="P231" s="284">
        <v>0</v>
      </c>
      <c r="Q231" s="284">
        <v>572.77</v>
      </c>
      <c r="R231" s="210">
        <v>900000</v>
      </c>
      <c r="S231" s="284">
        <v>0</v>
      </c>
      <c r="T231" s="284">
        <v>0</v>
      </c>
      <c r="U231" s="210">
        <v>0</v>
      </c>
      <c r="V231" s="284">
        <v>0</v>
      </c>
      <c r="W231" s="284">
        <v>0</v>
      </c>
      <c r="X231" s="284"/>
      <c r="Y231" s="1168"/>
      <c r="Z231" s="210"/>
      <c r="AA231" s="9"/>
      <c r="AB231" s="97" t="s">
        <v>1653</v>
      </c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</row>
    <row r="232" spans="1:40" s="7" customFormat="1" ht="20.25" hidden="1" customHeight="1">
      <c r="A232" s="687">
        <f>A231+1</f>
        <v>160</v>
      </c>
      <c r="B232" s="273" t="s">
        <v>1063</v>
      </c>
      <c r="C232" s="284">
        <v>900000</v>
      </c>
      <c r="D232" s="285">
        <v>0</v>
      </c>
      <c r="E232" s="285"/>
      <c r="F232" s="284">
        <v>0</v>
      </c>
      <c r="G232" s="284">
        <v>0</v>
      </c>
      <c r="H232" s="284">
        <v>0</v>
      </c>
      <c r="I232" s="284">
        <v>0</v>
      </c>
      <c r="J232" s="284">
        <v>0</v>
      </c>
      <c r="K232" s="284">
        <v>0</v>
      </c>
      <c r="L232" s="284">
        <v>0</v>
      </c>
      <c r="M232" s="211">
        <v>0</v>
      </c>
      <c r="N232" s="284">
        <v>0</v>
      </c>
      <c r="O232" s="284">
        <v>0</v>
      </c>
      <c r="P232" s="284">
        <v>0</v>
      </c>
      <c r="Q232" s="284">
        <v>572.25</v>
      </c>
      <c r="R232" s="284">
        <v>900000</v>
      </c>
      <c r="S232" s="284">
        <v>0</v>
      </c>
      <c r="T232" s="284">
        <v>0</v>
      </c>
      <c r="U232" s="284">
        <v>0</v>
      </c>
      <c r="V232" s="284">
        <v>0</v>
      </c>
      <c r="W232" s="284">
        <v>0</v>
      </c>
      <c r="X232" s="284"/>
      <c r="Y232" s="1161"/>
      <c r="Z232" s="284"/>
      <c r="AA232" s="9"/>
      <c r="AB232" s="97" t="s">
        <v>1653</v>
      </c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</row>
    <row r="233" spans="1:40" s="7" customFormat="1" ht="29.25" hidden="1" customHeight="1">
      <c r="A233" s="687">
        <f>A232+1</f>
        <v>161</v>
      </c>
      <c r="B233" s="273" t="s">
        <v>1064</v>
      </c>
      <c r="C233" s="284">
        <v>3100000</v>
      </c>
      <c r="D233" s="285">
        <v>0</v>
      </c>
      <c r="E233" s="285"/>
      <c r="F233" s="284">
        <v>0</v>
      </c>
      <c r="G233" s="284">
        <v>0</v>
      </c>
      <c r="H233" s="284">
        <v>0</v>
      </c>
      <c r="I233" s="284">
        <v>0</v>
      </c>
      <c r="J233" s="284">
        <v>0</v>
      </c>
      <c r="K233" s="284">
        <v>0</v>
      </c>
      <c r="L233" s="284">
        <v>0</v>
      </c>
      <c r="M233" s="211">
        <v>504</v>
      </c>
      <c r="N233" s="284">
        <v>1800000</v>
      </c>
      <c r="O233" s="284">
        <v>430</v>
      </c>
      <c r="P233" s="284">
        <v>400000</v>
      </c>
      <c r="Q233" s="284">
        <v>583.86</v>
      </c>
      <c r="R233" s="284">
        <v>900000</v>
      </c>
      <c r="S233" s="284">
        <v>0</v>
      </c>
      <c r="T233" s="284">
        <v>0</v>
      </c>
      <c r="U233" s="284">
        <v>0</v>
      </c>
      <c r="V233" s="284">
        <v>0</v>
      </c>
      <c r="W233" s="284">
        <v>0</v>
      </c>
      <c r="X233" s="284"/>
      <c r="Y233" s="1161"/>
      <c r="Z233" s="284"/>
      <c r="AA233" s="9"/>
      <c r="AB233" s="97" t="s">
        <v>1653</v>
      </c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</row>
    <row r="234" spans="1:40" s="7" customFormat="1" ht="15.75" hidden="1" customHeight="1">
      <c r="A234" s="56">
        <f>A233+1</f>
        <v>162</v>
      </c>
      <c r="B234" s="46" t="s">
        <v>536</v>
      </c>
      <c r="C234" s="52">
        <f>D234+L234+N234+P234+R234+T234+V234+W234+X234+Z234</f>
        <v>20803705.620000001</v>
      </c>
      <c r="D234" s="52">
        <f>SUM(F234:J234)</f>
        <v>8487042.6199999992</v>
      </c>
      <c r="E234" s="52"/>
      <c r="F234" s="52">
        <v>1039159.92</v>
      </c>
      <c r="G234" s="52">
        <v>5361503.46</v>
      </c>
      <c r="H234" s="52">
        <v>846970.96</v>
      </c>
      <c r="I234" s="52"/>
      <c r="J234" s="52">
        <v>1239408.28</v>
      </c>
      <c r="K234" s="52"/>
      <c r="L234" s="52"/>
      <c r="M234" s="52"/>
      <c r="N234" s="52"/>
      <c r="O234" s="121"/>
      <c r="P234" s="52">
        <v>5261559.82</v>
      </c>
      <c r="Q234" s="52">
        <v>432</v>
      </c>
      <c r="R234" s="52">
        <v>4661155.76</v>
      </c>
      <c r="S234" s="121"/>
      <c r="T234" s="52">
        <v>2214795.1</v>
      </c>
      <c r="U234" s="52"/>
      <c r="V234" s="52"/>
      <c r="W234" s="52">
        <v>179152.32</v>
      </c>
      <c r="X234" s="284"/>
      <c r="Y234" s="52"/>
      <c r="Z234" s="284"/>
      <c r="AA234" s="9" t="s">
        <v>890</v>
      </c>
      <c r="AB234" s="97" t="s">
        <v>1653</v>
      </c>
      <c r="AC234" s="57"/>
      <c r="AD234" s="497"/>
      <c r="AE234" s="1061"/>
      <c r="AF234" s="57"/>
      <c r="AG234" s="57"/>
      <c r="AH234" s="57"/>
      <c r="AI234" s="57"/>
      <c r="AJ234" s="57"/>
      <c r="AK234" s="57"/>
      <c r="AL234" s="57"/>
      <c r="AM234" s="57"/>
      <c r="AN234" s="57"/>
    </row>
    <row r="235" spans="1:40" s="7" customFormat="1" ht="15.75" hidden="1" customHeight="1">
      <c r="A235" s="1475" t="s">
        <v>518</v>
      </c>
      <c r="B235" s="1475"/>
      <c r="C235" s="52">
        <f>SUM(C229:C234)</f>
        <v>28718233.700000003</v>
      </c>
      <c r="D235" s="52">
        <f t="shared" ref="D235:Z235" si="47">SUM(D229:D234)</f>
        <v>11322418.379999999</v>
      </c>
      <c r="E235" s="52"/>
      <c r="F235" s="52">
        <f t="shared" si="47"/>
        <v>2038534.7400000002</v>
      </c>
      <c r="G235" s="52">
        <f t="shared" si="47"/>
        <v>6832622.4399999995</v>
      </c>
      <c r="H235" s="52">
        <f t="shared" si="47"/>
        <v>1045621.6</v>
      </c>
      <c r="I235" s="52">
        <f t="shared" si="47"/>
        <v>0</v>
      </c>
      <c r="J235" s="52">
        <f t="shared" si="47"/>
        <v>1405639.6</v>
      </c>
      <c r="K235" s="52">
        <f t="shared" si="47"/>
        <v>0</v>
      </c>
      <c r="L235" s="52">
        <f t="shared" si="47"/>
        <v>0</v>
      </c>
      <c r="M235" s="52">
        <f t="shared" si="47"/>
        <v>504</v>
      </c>
      <c r="N235" s="52">
        <f t="shared" si="47"/>
        <v>1800000</v>
      </c>
      <c r="O235" s="52">
        <f t="shared" si="47"/>
        <v>430</v>
      </c>
      <c r="P235" s="52">
        <f t="shared" si="47"/>
        <v>5661559.8200000003</v>
      </c>
      <c r="Q235" s="52">
        <f t="shared" si="47"/>
        <v>2160.88</v>
      </c>
      <c r="R235" s="52">
        <f t="shared" si="47"/>
        <v>7361155.7599999998</v>
      </c>
      <c r="S235" s="52">
        <f t="shared" si="47"/>
        <v>0</v>
      </c>
      <c r="T235" s="52">
        <f t="shared" si="47"/>
        <v>2214795.1</v>
      </c>
      <c r="U235" s="52">
        <f t="shared" si="47"/>
        <v>0</v>
      </c>
      <c r="V235" s="52">
        <f t="shared" si="47"/>
        <v>0</v>
      </c>
      <c r="W235" s="52">
        <f t="shared" si="47"/>
        <v>358304.64</v>
      </c>
      <c r="X235" s="52">
        <f t="shared" si="47"/>
        <v>0</v>
      </c>
      <c r="Y235" s="1161"/>
      <c r="Z235" s="52">
        <f t="shared" si="47"/>
        <v>0</v>
      </c>
      <c r="AA235" s="9"/>
      <c r="AB235" s="97" t="s">
        <v>1653</v>
      </c>
      <c r="AC235" s="497"/>
      <c r="AD235" s="497"/>
      <c r="AE235" s="1061"/>
      <c r="AF235" s="57"/>
      <c r="AG235" s="1061"/>
      <c r="AH235" s="57"/>
      <c r="AI235" s="57"/>
      <c r="AJ235" s="57"/>
      <c r="AK235" s="57"/>
      <c r="AL235" s="57"/>
      <c r="AM235" s="57"/>
      <c r="AN235" s="57"/>
    </row>
    <row r="236" spans="1:40" s="7" customFormat="1" ht="15.75" hidden="1" customHeight="1">
      <c r="A236" s="1479" t="s">
        <v>537</v>
      </c>
      <c r="B236" s="1479"/>
      <c r="C236" s="61">
        <f t="shared" ref="C236:Z236" si="48">C175+C192+C214+C235+C151++C178</f>
        <v>166221874.39000002</v>
      </c>
      <c r="D236" s="61">
        <f t="shared" si="48"/>
        <v>70914755.649999991</v>
      </c>
      <c r="E236" s="61"/>
      <c r="F236" s="61">
        <f t="shared" si="48"/>
        <v>14535457.439999999</v>
      </c>
      <c r="G236" s="61">
        <f t="shared" si="48"/>
        <v>38131556.82</v>
      </c>
      <c r="H236" s="61">
        <f t="shared" si="48"/>
        <v>5825103.7699999996</v>
      </c>
      <c r="I236" s="61">
        <f t="shared" si="48"/>
        <v>7473917.0399999991</v>
      </c>
      <c r="J236" s="61">
        <f t="shared" si="48"/>
        <v>4948720.5799999991</v>
      </c>
      <c r="K236" s="61">
        <f t="shared" si="48"/>
        <v>0</v>
      </c>
      <c r="L236" s="61">
        <f t="shared" si="48"/>
        <v>0</v>
      </c>
      <c r="M236" s="61">
        <f t="shared" si="48"/>
        <v>504</v>
      </c>
      <c r="N236" s="61">
        <f t="shared" si="48"/>
        <v>1800000</v>
      </c>
      <c r="O236" s="61">
        <f t="shared" si="48"/>
        <v>430</v>
      </c>
      <c r="P236" s="61">
        <f t="shared" si="48"/>
        <v>8327628.2200000007</v>
      </c>
      <c r="Q236" s="61">
        <f t="shared" si="48"/>
        <v>2751.08</v>
      </c>
      <c r="R236" s="61">
        <f t="shared" si="48"/>
        <v>18650455.299999997</v>
      </c>
      <c r="S236" s="61">
        <f t="shared" si="48"/>
        <v>0</v>
      </c>
      <c r="T236" s="61">
        <f t="shared" si="48"/>
        <v>3245473.18</v>
      </c>
      <c r="U236" s="61">
        <f t="shared" si="48"/>
        <v>0</v>
      </c>
      <c r="V236" s="61">
        <f t="shared" si="48"/>
        <v>0</v>
      </c>
      <c r="W236" s="61">
        <f t="shared" si="48"/>
        <v>1471408.7400000002</v>
      </c>
      <c r="X236" s="61">
        <f t="shared" si="48"/>
        <v>0</v>
      </c>
      <c r="Y236" s="1163"/>
      <c r="Z236" s="61">
        <f t="shared" si="48"/>
        <v>0</v>
      </c>
      <c r="AA236" s="9"/>
      <c r="AB236" s="97" t="s">
        <v>1653</v>
      </c>
      <c r="AC236" s="497"/>
      <c r="AD236" s="497"/>
      <c r="AE236" s="1061"/>
      <c r="AF236" s="57"/>
      <c r="AG236" s="57"/>
      <c r="AH236" s="57"/>
      <c r="AI236" s="57"/>
      <c r="AJ236" s="57"/>
      <c r="AK236" s="57"/>
      <c r="AL236" s="57"/>
      <c r="AM236" s="57"/>
      <c r="AN236" s="57"/>
    </row>
    <row r="237" spans="1:40" s="7" customFormat="1" ht="12.75" hidden="1" customHeight="1">
      <c r="A237" s="1473" t="s">
        <v>609</v>
      </c>
      <c r="B237" s="1473"/>
      <c r="C237" s="1473"/>
      <c r="D237" s="1473"/>
      <c r="E237" s="1473"/>
      <c r="F237" s="1473"/>
      <c r="G237" s="1473"/>
      <c r="H237" s="1473"/>
      <c r="I237" s="1473"/>
      <c r="J237" s="1473"/>
      <c r="K237" s="1473"/>
      <c r="L237" s="1473"/>
      <c r="M237" s="1473"/>
      <c r="N237" s="1473"/>
      <c r="O237" s="1473"/>
      <c r="P237" s="1473"/>
      <c r="Q237" s="1473"/>
      <c r="R237" s="1473"/>
      <c r="S237" s="1473"/>
      <c r="T237" s="1473"/>
      <c r="U237" s="1473"/>
      <c r="V237" s="1473"/>
      <c r="W237" s="1473"/>
      <c r="X237" s="1473"/>
      <c r="Y237" s="1473"/>
      <c r="Z237" s="1473"/>
      <c r="AA237" s="496"/>
      <c r="AB237" s="97" t="s">
        <v>1653</v>
      </c>
      <c r="AC237" s="724"/>
      <c r="AD237" s="497"/>
      <c r="AE237" s="1061"/>
      <c r="AF237" s="57"/>
      <c r="AG237" s="57"/>
      <c r="AH237" s="57"/>
      <c r="AI237" s="57"/>
      <c r="AJ237" s="57"/>
      <c r="AK237" s="57"/>
      <c r="AL237" s="57"/>
      <c r="AM237" s="57"/>
      <c r="AN237" s="57"/>
    </row>
    <row r="238" spans="1:40" s="7" customFormat="1" ht="12.75" hidden="1" customHeight="1">
      <c r="A238" s="1517" t="s">
        <v>1065</v>
      </c>
      <c r="B238" s="1517"/>
      <c r="C238" s="1517"/>
      <c r="D238" s="757"/>
      <c r="E238" s="757"/>
      <c r="F238" s="757"/>
      <c r="G238" s="757"/>
      <c r="H238" s="757"/>
      <c r="I238" s="757"/>
      <c r="J238" s="757"/>
      <c r="K238" s="757"/>
      <c r="L238" s="757"/>
      <c r="M238" s="757"/>
      <c r="N238" s="757"/>
      <c r="O238" s="757"/>
      <c r="P238" s="757"/>
      <c r="Q238" s="757"/>
      <c r="R238" s="757"/>
      <c r="S238" s="757"/>
      <c r="T238" s="757"/>
      <c r="U238" s="757"/>
      <c r="V238" s="757"/>
      <c r="W238" s="757"/>
      <c r="X238" s="757"/>
      <c r="Y238" s="757"/>
      <c r="Z238" s="757"/>
      <c r="AA238" s="496"/>
      <c r="AB238" s="97" t="s">
        <v>1653</v>
      </c>
      <c r="AC238" s="724"/>
      <c r="AD238" s="497"/>
      <c r="AE238" s="1061"/>
      <c r="AF238" s="57"/>
      <c r="AG238" s="57"/>
      <c r="AH238" s="57"/>
      <c r="AI238" s="57"/>
      <c r="AJ238" s="57"/>
      <c r="AK238" s="57"/>
      <c r="AL238" s="57"/>
      <c r="AM238" s="57"/>
      <c r="AN238" s="57"/>
    </row>
    <row r="239" spans="1:40" s="215" customFormat="1" ht="18.75" hidden="1" customHeight="1">
      <c r="A239" s="687">
        <f>A234+1</f>
        <v>163</v>
      </c>
      <c r="B239" s="573" t="s">
        <v>1066</v>
      </c>
      <c r="C239" s="214">
        <v>5000000</v>
      </c>
      <c r="D239" s="213"/>
      <c r="E239" s="213"/>
      <c r="F239" s="213"/>
      <c r="G239" s="213"/>
      <c r="H239" s="213"/>
      <c r="I239" s="213"/>
      <c r="J239" s="213"/>
      <c r="K239" s="222">
        <v>2</v>
      </c>
      <c r="L239" s="683">
        <v>5000000</v>
      </c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1372"/>
      <c r="Z239" s="213"/>
      <c r="AA239" s="760"/>
      <c r="AB239" s="97" t="s">
        <v>1653</v>
      </c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</row>
    <row r="240" spans="1:40" s="215" customFormat="1" ht="18.75" hidden="1" customHeight="1">
      <c r="A240" s="687">
        <f t="shared" ref="A240:A250" si="49">A239+1</f>
        <v>164</v>
      </c>
      <c r="B240" s="573" t="s">
        <v>1067</v>
      </c>
      <c r="C240" s="214">
        <v>12500000</v>
      </c>
      <c r="D240" s="216"/>
      <c r="E240" s="216"/>
      <c r="F240" s="216"/>
      <c r="G240" s="216"/>
      <c r="H240" s="216"/>
      <c r="I240" s="216"/>
      <c r="J240" s="216"/>
      <c r="K240" s="222">
        <v>5</v>
      </c>
      <c r="L240" s="683">
        <v>17500000</v>
      </c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1373">
        <v>1576230.67</v>
      </c>
      <c r="Z240" s="216"/>
      <c r="AB240" s="97" t="s">
        <v>1653</v>
      </c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</row>
    <row r="241" spans="1:40" s="215" customFormat="1" ht="18.75" hidden="1" customHeight="1">
      <c r="A241" s="687">
        <f t="shared" si="49"/>
        <v>165</v>
      </c>
      <c r="B241" s="573" t="s">
        <v>1068</v>
      </c>
      <c r="C241" s="214">
        <v>10000000</v>
      </c>
      <c r="D241" s="216"/>
      <c r="E241" s="216"/>
      <c r="F241" s="216"/>
      <c r="G241" s="216"/>
      <c r="H241" s="216"/>
      <c r="I241" s="216"/>
      <c r="J241" s="216"/>
      <c r="K241" s="222">
        <v>4</v>
      </c>
      <c r="L241" s="683">
        <v>10000000</v>
      </c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1374"/>
      <c r="Z241" s="216"/>
      <c r="AA241" s="760"/>
      <c r="AB241" s="97" t="s">
        <v>1653</v>
      </c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</row>
    <row r="242" spans="1:40" s="215" customFormat="1" ht="18.75" hidden="1" customHeight="1">
      <c r="A242" s="687">
        <f t="shared" si="49"/>
        <v>166</v>
      </c>
      <c r="B242" s="573" t="s">
        <v>1069</v>
      </c>
      <c r="C242" s="214">
        <v>2500000</v>
      </c>
      <c r="D242" s="216"/>
      <c r="E242" s="216"/>
      <c r="F242" s="216"/>
      <c r="G242" s="216"/>
      <c r="H242" s="216"/>
      <c r="I242" s="216"/>
      <c r="J242" s="216"/>
      <c r="K242" s="222">
        <v>1</v>
      </c>
      <c r="L242" s="683">
        <v>3800000</v>
      </c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1373">
        <v>227226.92</v>
      </c>
      <c r="Z242" s="216"/>
      <c r="AB242" s="97" t="s">
        <v>1653</v>
      </c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</row>
    <row r="243" spans="1:40" s="215" customFormat="1" ht="18.75" hidden="1" customHeight="1">
      <c r="A243" s="687">
        <f t="shared" si="49"/>
        <v>167</v>
      </c>
      <c r="B243" s="573" t="s">
        <v>1070</v>
      </c>
      <c r="C243" s="214">
        <v>2500000</v>
      </c>
      <c r="D243" s="216"/>
      <c r="E243" s="216"/>
      <c r="F243" s="216"/>
      <c r="G243" s="216"/>
      <c r="H243" s="216"/>
      <c r="I243" s="216"/>
      <c r="J243" s="216"/>
      <c r="K243" s="222">
        <v>1</v>
      </c>
      <c r="L243" s="683">
        <v>3800000</v>
      </c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1373">
        <v>226684.22</v>
      </c>
      <c r="Z243" s="216"/>
      <c r="AB243" s="97" t="s">
        <v>1653</v>
      </c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</row>
    <row r="244" spans="1:40" s="215" customFormat="1" ht="18.75" hidden="1" customHeight="1">
      <c r="A244" s="687">
        <f t="shared" si="49"/>
        <v>168</v>
      </c>
      <c r="B244" s="574" t="s">
        <v>1071</v>
      </c>
      <c r="C244" s="214">
        <v>3379885</v>
      </c>
      <c r="D244" s="217"/>
      <c r="E244" s="217"/>
      <c r="F244" s="217"/>
      <c r="G244" s="218"/>
      <c r="H244" s="217"/>
      <c r="I244" s="217"/>
      <c r="J244" s="218"/>
      <c r="K244" s="217"/>
      <c r="L244" s="212"/>
      <c r="M244" s="219">
        <v>661</v>
      </c>
      <c r="N244" s="219">
        <v>2307538</v>
      </c>
      <c r="P244" s="217"/>
      <c r="Q244" s="219">
        <v>750</v>
      </c>
      <c r="R244" s="220">
        <v>1072347</v>
      </c>
      <c r="T244" s="217"/>
      <c r="U244" s="217"/>
      <c r="V244" s="217"/>
      <c r="W244" s="217"/>
      <c r="X244" s="217"/>
      <c r="Y244" s="427">
        <v>609209.30999999994</v>
      </c>
      <c r="Z244" s="217"/>
      <c r="AB244" s="97" t="s">
        <v>1653</v>
      </c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</row>
    <row r="245" spans="1:40" s="215" customFormat="1" ht="18.75" hidden="1" customHeight="1">
      <c r="A245" s="687">
        <f t="shared" si="49"/>
        <v>169</v>
      </c>
      <c r="B245" s="575" t="s">
        <v>1072</v>
      </c>
      <c r="C245" s="214">
        <v>6200000</v>
      </c>
      <c r="D245" s="217"/>
      <c r="E245" s="217"/>
      <c r="F245" s="217"/>
      <c r="G245" s="218"/>
      <c r="H245" s="217"/>
      <c r="I245" s="217"/>
      <c r="J245" s="218"/>
      <c r="K245" s="217"/>
      <c r="L245" s="212"/>
      <c r="M245" s="217">
        <v>1203.0999999999999</v>
      </c>
      <c r="N245" s="219">
        <v>4200000</v>
      </c>
      <c r="P245" s="217"/>
      <c r="Q245" s="217">
        <v>1390.8</v>
      </c>
      <c r="R245" s="220">
        <v>2000000</v>
      </c>
      <c r="T245" s="217"/>
      <c r="U245" s="217"/>
      <c r="V245" s="217"/>
      <c r="W245" s="217"/>
      <c r="X245" s="217"/>
      <c r="Y245" s="427">
        <v>645926.35</v>
      </c>
      <c r="Z245" s="217"/>
      <c r="AB245" s="97" t="s">
        <v>1653</v>
      </c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</row>
    <row r="246" spans="1:40" s="215" customFormat="1" ht="18.75" hidden="1" customHeight="1">
      <c r="A246" s="687">
        <f t="shared" si="49"/>
        <v>170</v>
      </c>
      <c r="B246" s="575" t="s">
        <v>1073</v>
      </c>
      <c r="C246" s="214">
        <v>3482114</v>
      </c>
      <c r="D246" s="217"/>
      <c r="E246" s="217"/>
      <c r="F246" s="217"/>
      <c r="G246" s="218"/>
      <c r="H246" s="217"/>
      <c r="I246" s="217"/>
      <c r="J246" s="218"/>
      <c r="K246" s="217"/>
      <c r="L246" s="212"/>
      <c r="M246" s="219">
        <v>661</v>
      </c>
      <c r="N246" s="219">
        <v>2307538</v>
      </c>
      <c r="P246" s="217"/>
      <c r="Q246" s="217">
        <v>816.8</v>
      </c>
      <c r="R246" s="220">
        <v>1174576</v>
      </c>
      <c r="T246" s="217"/>
      <c r="U246" s="217"/>
      <c r="V246" s="217"/>
      <c r="W246" s="217"/>
      <c r="X246" s="217"/>
      <c r="Y246" s="427">
        <v>575024.16</v>
      </c>
      <c r="Z246" s="217"/>
      <c r="AB246" s="97" t="s">
        <v>1653</v>
      </c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</row>
    <row r="247" spans="1:40" s="215" customFormat="1" ht="18.75" hidden="1" customHeight="1">
      <c r="A247" s="687">
        <f t="shared" si="49"/>
        <v>171</v>
      </c>
      <c r="B247" s="575" t="s">
        <v>1074</v>
      </c>
      <c r="C247" s="214">
        <v>2000000</v>
      </c>
      <c r="D247" s="217"/>
      <c r="E247" s="217"/>
      <c r="F247" s="217"/>
      <c r="G247" s="218"/>
      <c r="H247" s="217"/>
      <c r="I247" s="217"/>
      <c r="J247" s="218"/>
      <c r="K247" s="217"/>
      <c r="L247" s="212"/>
      <c r="M247" s="217"/>
      <c r="N247" s="217"/>
      <c r="P247" s="217"/>
      <c r="Q247" s="217">
        <v>1390.8</v>
      </c>
      <c r="R247" s="220">
        <v>2000000</v>
      </c>
      <c r="T247" s="217"/>
      <c r="U247" s="217"/>
      <c r="V247" s="217"/>
      <c r="W247" s="217"/>
      <c r="X247" s="217"/>
      <c r="Y247" s="1375">
        <v>380157.54</v>
      </c>
      <c r="Z247" s="1295"/>
      <c r="AA247" s="1296"/>
      <c r="AB247" s="97" t="s">
        <v>1653</v>
      </c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</row>
    <row r="248" spans="1:40" s="215" customFormat="1" ht="18.75" hidden="1" customHeight="1">
      <c r="A248" s="687">
        <f t="shared" si="49"/>
        <v>172</v>
      </c>
      <c r="B248" s="576" t="s">
        <v>1075</v>
      </c>
      <c r="C248" s="214">
        <v>6200000</v>
      </c>
      <c r="D248" s="217"/>
      <c r="E248" s="217"/>
      <c r="F248" s="217"/>
      <c r="G248" s="218"/>
      <c r="H248" s="217"/>
      <c r="I248" s="217"/>
      <c r="J248" s="218"/>
      <c r="K248" s="217"/>
      <c r="L248" s="212"/>
      <c r="M248" s="217">
        <v>1203.0999999999999</v>
      </c>
      <c r="N248" s="683">
        <v>9350000</v>
      </c>
      <c r="P248" s="217"/>
      <c r="Q248" s="217">
        <v>1390.8</v>
      </c>
      <c r="R248" s="683">
        <v>17000000</v>
      </c>
      <c r="T248" s="217"/>
      <c r="U248" s="217"/>
      <c r="V248" s="217"/>
      <c r="W248" s="217"/>
      <c r="X248" s="217"/>
      <c r="Y248" s="427">
        <v>613590.21</v>
      </c>
      <c r="Z248" s="217"/>
      <c r="AB248" s="97" t="s">
        <v>1653</v>
      </c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</row>
    <row r="249" spans="1:40" s="215" customFormat="1" ht="18.75" hidden="1" customHeight="1">
      <c r="A249" s="687">
        <f t="shared" si="49"/>
        <v>173</v>
      </c>
      <c r="B249" s="575" t="s">
        <v>1076</v>
      </c>
      <c r="C249" s="214">
        <v>3482114</v>
      </c>
      <c r="D249" s="217"/>
      <c r="E249" s="217"/>
      <c r="F249" s="217"/>
      <c r="G249" s="218"/>
      <c r="H249" s="217"/>
      <c r="I249" s="217"/>
      <c r="J249" s="218"/>
      <c r="K249" s="217"/>
      <c r="L249" s="212"/>
      <c r="M249" s="219">
        <v>661</v>
      </c>
      <c r="N249" s="219">
        <v>2307538</v>
      </c>
      <c r="P249" s="217"/>
      <c r="Q249" s="217">
        <v>816.8</v>
      </c>
      <c r="R249" s="220">
        <v>1174576</v>
      </c>
      <c r="T249" s="217"/>
      <c r="U249" s="217"/>
      <c r="V249" s="217"/>
      <c r="W249" s="217"/>
      <c r="X249" s="217"/>
      <c r="Y249" s="427">
        <v>575024.16</v>
      </c>
      <c r="Z249" s="217"/>
      <c r="AB249" s="97" t="s">
        <v>1653</v>
      </c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</row>
    <row r="250" spans="1:40" s="215" customFormat="1" ht="18.75" hidden="1" customHeight="1">
      <c r="A250" s="687">
        <f t="shared" si="49"/>
        <v>174</v>
      </c>
      <c r="B250" s="575" t="s">
        <v>1077</v>
      </c>
      <c r="C250" s="214">
        <v>6200000</v>
      </c>
      <c r="D250" s="217"/>
      <c r="E250" s="217"/>
      <c r="F250" s="217"/>
      <c r="G250" s="218"/>
      <c r="H250" s="217"/>
      <c r="I250" s="217"/>
      <c r="J250" s="218"/>
      <c r="K250" s="217"/>
      <c r="L250" s="212"/>
      <c r="M250" s="217">
        <v>1203.0999999999999</v>
      </c>
      <c r="N250" s="219">
        <v>4200000</v>
      </c>
      <c r="P250" s="217"/>
      <c r="Q250" s="217">
        <v>1390.8</v>
      </c>
      <c r="R250" s="220">
        <v>2000000</v>
      </c>
      <c r="T250" s="217"/>
      <c r="U250" s="217"/>
      <c r="V250" s="217"/>
      <c r="W250" s="217"/>
      <c r="X250" s="217"/>
      <c r="Y250" s="427">
        <v>863082.83000000007</v>
      </c>
      <c r="Z250" s="217"/>
      <c r="AB250" s="97" t="s">
        <v>1653</v>
      </c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</row>
    <row r="251" spans="1:40" s="215" customFormat="1" ht="15" hidden="1">
      <c r="A251" s="1475" t="s">
        <v>518</v>
      </c>
      <c r="B251" s="1475"/>
      <c r="C251" s="52">
        <f>SUM(C239:C250)</f>
        <v>63444113</v>
      </c>
      <c r="D251" s="52">
        <f t="shared" ref="D251:Z251" si="50">SUM(D239:D250)</f>
        <v>0</v>
      </c>
      <c r="E251" s="52"/>
      <c r="F251" s="52">
        <f t="shared" si="50"/>
        <v>0</v>
      </c>
      <c r="G251" s="52">
        <f t="shared" si="50"/>
        <v>0</v>
      </c>
      <c r="H251" s="52">
        <f t="shared" si="50"/>
        <v>0</v>
      </c>
      <c r="I251" s="52">
        <f t="shared" si="50"/>
        <v>0</v>
      </c>
      <c r="J251" s="52">
        <f t="shared" si="50"/>
        <v>0</v>
      </c>
      <c r="K251" s="52">
        <f t="shared" si="50"/>
        <v>13</v>
      </c>
      <c r="L251" s="52">
        <f t="shared" si="50"/>
        <v>40100000</v>
      </c>
      <c r="M251" s="52">
        <f t="shared" si="50"/>
        <v>5592.2999999999993</v>
      </c>
      <c r="N251" s="52">
        <f t="shared" si="50"/>
        <v>24672614</v>
      </c>
      <c r="O251" s="52">
        <f t="shared" si="50"/>
        <v>0</v>
      </c>
      <c r="P251" s="52">
        <f t="shared" si="50"/>
        <v>0</v>
      </c>
      <c r="Q251" s="52">
        <f t="shared" si="50"/>
        <v>7946.8000000000011</v>
      </c>
      <c r="R251" s="52">
        <f t="shared" si="50"/>
        <v>26421499</v>
      </c>
      <c r="S251" s="52">
        <f t="shared" si="50"/>
        <v>0</v>
      </c>
      <c r="T251" s="52">
        <f t="shared" si="50"/>
        <v>0</v>
      </c>
      <c r="U251" s="52">
        <f t="shared" si="50"/>
        <v>0</v>
      </c>
      <c r="V251" s="52">
        <f t="shared" si="50"/>
        <v>0</v>
      </c>
      <c r="W251" s="52">
        <f t="shared" si="50"/>
        <v>0</v>
      </c>
      <c r="X251" s="52">
        <f t="shared" si="50"/>
        <v>0</v>
      </c>
      <c r="Y251" s="52"/>
      <c r="Z251" s="52">
        <f t="shared" si="50"/>
        <v>0</v>
      </c>
      <c r="AB251" s="97" t="s">
        <v>1653</v>
      </c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</row>
    <row r="252" spans="1:40" s="215" customFormat="1" ht="15" hidden="1">
      <c r="A252" s="223"/>
      <c r="B252" s="1143"/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24"/>
      <c r="Z252" s="224"/>
      <c r="AB252" s="97" t="s">
        <v>1653</v>
      </c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</row>
    <row r="253" spans="1:40" s="7" customFormat="1" ht="18" hidden="1" customHeight="1" thickBot="1">
      <c r="A253" s="1479" t="s">
        <v>1080</v>
      </c>
      <c r="B253" s="1479"/>
      <c r="C253" s="1479"/>
      <c r="D253" s="1452"/>
      <c r="E253" s="1452"/>
      <c r="F253" s="1523"/>
      <c r="G253" s="1523"/>
      <c r="H253" s="1523"/>
      <c r="I253" s="1523"/>
      <c r="J253" s="1523"/>
      <c r="K253" s="1523"/>
      <c r="L253" s="1523"/>
      <c r="M253" s="1523"/>
      <c r="N253" s="1523"/>
      <c r="O253" s="1523"/>
      <c r="P253" s="1523"/>
      <c r="Q253" s="1523"/>
      <c r="R253" s="1523"/>
      <c r="S253" s="1523"/>
      <c r="T253" s="1523"/>
      <c r="U253" s="1523"/>
      <c r="V253" s="1523"/>
      <c r="W253" s="1523"/>
      <c r="X253" s="1523"/>
      <c r="Y253" s="1523"/>
      <c r="Z253" s="1523"/>
      <c r="AA253" s="9"/>
      <c r="AB253" s="97" t="s">
        <v>1653</v>
      </c>
      <c r="AC253" s="724"/>
      <c r="AD253" s="497"/>
      <c r="AE253" s="1061"/>
      <c r="AF253" s="57"/>
      <c r="AG253" s="57"/>
      <c r="AH253" s="57"/>
      <c r="AI253" s="57"/>
      <c r="AJ253" s="57"/>
      <c r="AK253" s="57"/>
      <c r="AL253" s="57"/>
      <c r="AM253" s="57"/>
      <c r="AN253" s="57"/>
    </row>
    <row r="254" spans="1:40" s="229" customFormat="1" ht="20.25" hidden="1" customHeight="1">
      <c r="A254" s="687">
        <f>A250+1</f>
        <v>175</v>
      </c>
      <c r="B254" s="268" t="s">
        <v>1082</v>
      </c>
      <c r="C254" s="227"/>
      <c r="D254" s="227"/>
      <c r="E254" s="227"/>
      <c r="F254" s="230" t="s">
        <v>1078</v>
      </c>
      <c r="G254" s="230" t="s">
        <v>1078</v>
      </c>
      <c r="H254" s="230"/>
      <c r="I254" s="230" t="s">
        <v>1079</v>
      </c>
      <c r="J254" s="230" t="s">
        <v>1079</v>
      </c>
      <c r="K254" s="230" t="s">
        <v>1079</v>
      </c>
      <c r="L254" s="230">
        <v>0</v>
      </c>
      <c r="M254" s="230"/>
      <c r="N254" s="230">
        <v>725</v>
      </c>
      <c r="O254" s="230"/>
      <c r="P254" s="230">
        <v>579.20000000000005</v>
      </c>
      <c r="Q254" s="230"/>
      <c r="R254" s="230">
        <v>2124.3200000000002</v>
      </c>
      <c r="S254" s="230"/>
      <c r="T254" s="230">
        <v>10.94</v>
      </c>
      <c r="U254" s="230"/>
      <c r="V254" s="230"/>
      <c r="W254" s="230"/>
      <c r="X254" s="230"/>
      <c r="Y254" s="766">
        <v>2112428.7400000002</v>
      </c>
      <c r="Z254" s="230">
        <v>350000</v>
      </c>
      <c r="AA254" s="182"/>
      <c r="AB254" s="97" t="s">
        <v>1653</v>
      </c>
      <c r="AC254" s="808"/>
      <c r="AD254" s="808"/>
      <c r="AE254" s="808"/>
      <c r="AF254" s="808"/>
      <c r="AG254" s="808"/>
      <c r="AH254" s="808"/>
      <c r="AI254" s="808"/>
      <c r="AJ254" s="808"/>
      <c r="AK254" s="808"/>
      <c r="AL254" s="808"/>
      <c r="AM254" s="808"/>
      <c r="AN254" s="808"/>
    </row>
    <row r="255" spans="1:40" s="229" customFormat="1" ht="20.25" hidden="1" customHeight="1">
      <c r="A255" s="56">
        <f t="shared" ref="A255:A264" si="51">A254+1</f>
        <v>176</v>
      </c>
      <c r="B255" s="269" t="s">
        <v>1083</v>
      </c>
      <c r="C255" s="230"/>
      <c r="D255" s="230"/>
      <c r="E255" s="230"/>
      <c r="F255" s="230" t="s">
        <v>1078</v>
      </c>
      <c r="G255" s="230" t="s">
        <v>1078</v>
      </c>
      <c r="H255" s="230"/>
      <c r="I255" s="230" t="s">
        <v>1079</v>
      </c>
      <c r="J255" s="230" t="s">
        <v>1079</v>
      </c>
      <c r="K255" s="230" t="s">
        <v>1079</v>
      </c>
      <c r="L255" s="230">
        <v>0</v>
      </c>
      <c r="M255" s="230"/>
      <c r="N255" s="230">
        <v>959.3</v>
      </c>
      <c r="O255" s="230"/>
      <c r="P255" s="230">
        <v>811.9</v>
      </c>
      <c r="Q255" s="230"/>
      <c r="R255" s="230">
        <v>3278.88</v>
      </c>
      <c r="S255" s="230"/>
      <c r="T255" s="230">
        <v>13.74</v>
      </c>
      <c r="U255" s="230"/>
      <c r="V255" s="230"/>
      <c r="W255" s="230"/>
      <c r="X255" s="230"/>
      <c r="Y255" s="766">
        <v>2481022.8199999998</v>
      </c>
      <c r="Z255" s="230">
        <v>350000</v>
      </c>
      <c r="AA255" s="182"/>
      <c r="AB255" s="97" t="s">
        <v>1653</v>
      </c>
      <c r="AC255" s="808"/>
      <c r="AD255" s="808"/>
      <c r="AE255" s="808"/>
      <c r="AF255" s="808"/>
      <c r="AG255" s="808"/>
      <c r="AH255" s="808"/>
      <c r="AI255" s="808"/>
      <c r="AJ255" s="808"/>
      <c r="AK255" s="808"/>
      <c r="AL255" s="808"/>
      <c r="AM255" s="808"/>
      <c r="AN255" s="808"/>
    </row>
    <row r="256" spans="1:40" s="229" customFormat="1" ht="20.25" hidden="1" customHeight="1">
      <c r="A256" s="56">
        <f t="shared" si="51"/>
        <v>177</v>
      </c>
      <c r="B256" s="269" t="s">
        <v>1081</v>
      </c>
      <c r="C256" s="230"/>
      <c r="D256" s="230"/>
      <c r="E256" s="230"/>
      <c r="F256" s="230" t="s">
        <v>1078</v>
      </c>
      <c r="G256" s="230" t="s">
        <v>1078</v>
      </c>
      <c r="H256" s="230"/>
      <c r="I256" s="230" t="s">
        <v>1079</v>
      </c>
      <c r="J256" s="230" t="s">
        <v>1079</v>
      </c>
      <c r="K256" s="230" t="s">
        <v>1079</v>
      </c>
      <c r="L256" s="230">
        <v>0</v>
      </c>
      <c r="M256" s="230"/>
      <c r="N256" s="230">
        <v>959.3</v>
      </c>
      <c r="O256" s="230"/>
      <c r="P256" s="230">
        <v>812</v>
      </c>
      <c r="Q256" s="230"/>
      <c r="R256" s="230">
        <v>3278.88</v>
      </c>
      <c r="S256" s="230"/>
      <c r="T256" s="230">
        <v>13.75</v>
      </c>
      <c r="U256" s="230"/>
      <c r="V256" s="230"/>
      <c r="W256" s="230"/>
      <c r="X256" s="230"/>
      <c r="Y256" s="766">
        <v>2481117.29</v>
      </c>
      <c r="Z256" s="230">
        <v>350000</v>
      </c>
      <c r="AA256" s="182"/>
      <c r="AB256" s="97" t="s">
        <v>1653</v>
      </c>
      <c r="AC256" s="808"/>
      <c r="AD256" s="808"/>
      <c r="AE256" s="808"/>
      <c r="AF256" s="808"/>
      <c r="AG256" s="808"/>
      <c r="AH256" s="808"/>
      <c r="AI256" s="808"/>
      <c r="AJ256" s="808"/>
      <c r="AK256" s="808"/>
      <c r="AL256" s="808"/>
      <c r="AM256" s="808"/>
      <c r="AN256" s="808"/>
    </row>
    <row r="257" spans="1:40" s="229" customFormat="1" ht="20.25" hidden="1" customHeight="1">
      <c r="A257" s="56">
        <f t="shared" si="51"/>
        <v>178</v>
      </c>
      <c r="B257" s="269" t="s">
        <v>1084</v>
      </c>
      <c r="C257" s="230"/>
      <c r="D257" s="230"/>
      <c r="E257" s="230"/>
      <c r="F257" s="230" t="s">
        <v>1078</v>
      </c>
      <c r="G257" s="230" t="s">
        <v>1078</v>
      </c>
      <c r="H257" s="230"/>
      <c r="I257" s="230" t="s">
        <v>1079</v>
      </c>
      <c r="J257" s="230" t="s">
        <v>1079</v>
      </c>
      <c r="K257" s="230" t="s">
        <v>1079</v>
      </c>
      <c r="L257" s="230">
        <v>0</v>
      </c>
      <c r="M257" s="230"/>
      <c r="N257" s="230">
        <v>859.2</v>
      </c>
      <c r="O257" s="230"/>
      <c r="P257" s="230">
        <v>695</v>
      </c>
      <c r="Q257" s="230"/>
      <c r="R257" s="230">
        <v>2884.2</v>
      </c>
      <c r="S257" s="230"/>
      <c r="T257" s="230">
        <v>11.7</v>
      </c>
      <c r="U257" s="230"/>
      <c r="V257" s="230"/>
      <c r="W257" s="230"/>
      <c r="X257" s="230"/>
      <c r="Y257" s="766">
        <v>2256747.66</v>
      </c>
      <c r="Z257" s="230">
        <v>350000</v>
      </c>
      <c r="AA257" s="182"/>
      <c r="AB257" s="97" t="s">
        <v>1653</v>
      </c>
      <c r="AC257" s="808"/>
      <c r="AD257" s="808"/>
      <c r="AE257" s="808"/>
      <c r="AF257" s="808"/>
      <c r="AG257" s="808"/>
      <c r="AH257" s="808"/>
      <c r="AI257" s="808"/>
      <c r="AJ257" s="808"/>
      <c r="AK257" s="808"/>
      <c r="AL257" s="808"/>
      <c r="AM257" s="808"/>
      <c r="AN257" s="808"/>
    </row>
    <row r="258" spans="1:40" s="229" customFormat="1" ht="20.25" hidden="1" customHeight="1">
      <c r="A258" s="56">
        <f t="shared" si="51"/>
        <v>179</v>
      </c>
      <c r="B258" s="269" t="s">
        <v>1085</v>
      </c>
      <c r="C258" s="230"/>
      <c r="D258" s="230"/>
      <c r="E258" s="230"/>
      <c r="F258" s="230" t="s">
        <v>1078</v>
      </c>
      <c r="G258" s="230" t="s">
        <v>1078</v>
      </c>
      <c r="H258" s="230"/>
      <c r="I258" s="230" t="s">
        <v>1079</v>
      </c>
      <c r="J258" s="230" t="s">
        <v>1079</v>
      </c>
      <c r="K258" s="230" t="s">
        <v>1079</v>
      </c>
      <c r="L258" s="230">
        <v>0</v>
      </c>
      <c r="M258" s="230"/>
      <c r="N258" s="230">
        <v>959.3</v>
      </c>
      <c r="O258" s="230"/>
      <c r="P258" s="230">
        <v>812</v>
      </c>
      <c r="Q258" s="230"/>
      <c r="R258" s="230">
        <v>3278.88</v>
      </c>
      <c r="S258" s="230"/>
      <c r="T258" s="230">
        <v>13.75</v>
      </c>
      <c r="U258" s="230"/>
      <c r="V258" s="230"/>
      <c r="W258" s="230"/>
      <c r="X258" s="230"/>
      <c r="Y258" s="766">
        <v>2461533.2000000002</v>
      </c>
      <c r="Z258" s="230">
        <v>350000</v>
      </c>
      <c r="AA258" s="182"/>
      <c r="AB258" s="97" t="s">
        <v>1653</v>
      </c>
      <c r="AC258" s="808"/>
      <c r="AD258" s="808"/>
      <c r="AE258" s="808"/>
      <c r="AF258" s="808"/>
      <c r="AG258" s="808"/>
      <c r="AH258" s="808"/>
      <c r="AI258" s="808"/>
      <c r="AJ258" s="808"/>
      <c r="AK258" s="808"/>
      <c r="AL258" s="808"/>
      <c r="AM258" s="808"/>
      <c r="AN258" s="808"/>
    </row>
    <row r="259" spans="1:40" s="229" customFormat="1" ht="20.25" hidden="1" customHeight="1">
      <c r="A259" s="56">
        <f t="shared" si="51"/>
        <v>180</v>
      </c>
      <c r="B259" s="269" t="s">
        <v>1086</v>
      </c>
      <c r="C259" s="230"/>
      <c r="D259" s="230"/>
      <c r="E259" s="230"/>
      <c r="F259" s="230" t="s">
        <v>1078</v>
      </c>
      <c r="G259" s="230" t="s">
        <v>1078</v>
      </c>
      <c r="H259" s="230"/>
      <c r="I259" s="230" t="s">
        <v>1079</v>
      </c>
      <c r="J259" s="230" t="s">
        <v>1079</v>
      </c>
      <c r="K259" s="230" t="s">
        <v>1079</v>
      </c>
      <c r="L259" s="230">
        <v>0</v>
      </c>
      <c r="M259" s="230"/>
      <c r="N259" s="230">
        <v>298.5</v>
      </c>
      <c r="O259" s="230"/>
      <c r="P259" s="230">
        <v>217.1</v>
      </c>
      <c r="Q259" s="230"/>
      <c r="R259" s="230">
        <v>1147.04</v>
      </c>
      <c r="S259" s="230"/>
      <c r="T259" s="230">
        <v>5.57</v>
      </c>
      <c r="U259" s="230"/>
      <c r="V259" s="230"/>
      <c r="W259" s="230"/>
      <c r="X259" s="230"/>
      <c r="Y259" s="766">
        <v>1563206.17</v>
      </c>
      <c r="Z259" s="230">
        <v>350000</v>
      </c>
      <c r="AA259" s="182"/>
      <c r="AB259" s="97" t="s">
        <v>1653</v>
      </c>
      <c r="AC259" s="808"/>
      <c r="AD259" s="808"/>
      <c r="AE259" s="808"/>
      <c r="AF259" s="808"/>
      <c r="AG259" s="808"/>
      <c r="AH259" s="808"/>
      <c r="AI259" s="808"/>
      <c r="AJ259" s="808"/>
      <c r="AK259" s="808"/>
      <c r="AL259" s="808"/>
      <c r="AM259" s="808"/>
      <c r="AN259" s="808"/>
    </row>
    <row r="260" spans="1:40" s="229" customFormat="1" ht="20.25" hidden="1" customHeight="1">
      <c r="A260" s="56">
        <f t="shared" si="51"/>
        <v>181</v>
      </c>
      <c r="B260" s="269" t="s">
        <v>1087</v>
      </c>
      <c r="C260" s="230"/>
      <c r="D260" s="230"/>
      <c r="E260" s="230"/>
      <c r="F260" s="230" t="s">
        <v>1078</v>
      </c>
      <c r="G260" s="230" t="s">
        <v>1078</v>
      </c>
      <c r="H260" s="230"/>
      <c r="I260" s="230" t="s">
        <v>1079</v>
      </c>
      <c r="J260" s="230" t="s">
        <v>1079</v>
      </c>
      <c r="K260" s="230" t="s">
        <v>1079</v>
      </c>
      <c r="L260" s="230">
        <v>0</v>
      </c>
      <c r="M260" s="230"/>
      <c r="N260" s="230">
        <v>290.5</v>
      </c>
      <c r="O260" s="230"/>
      <c r="P260" s="230">
        <v>217.1</v>
      </c>
      <c r="Q260" s="230"/>
      <c r="R260" s="230">
        <v>1147.04</v>
      </c>
      <c r="S260" s="230"/>
      <c r="T260" s="230">
        <v>5.57</v>
      </c>
      <c r="U260" s="230"/>
      <c r="V260" s="230"/>
      <c r="W260" s="230"/>
      <c r="X260" s="230"/>
      <c r="Y260" s="766">
        <v>1563206.17</v>
      </c>
      <c r="Z260" s="230">
        <v>350000</v>
      </c>
      <c r="AA260" s="182"/>
      <c r="AB260" s="97" t="s">
        <v>1653</v>
      </c>
      <c r="AC260" s="808"/>
      <c r="AD260" s="808"/>
      <c r="AE260" s="808"/>
      <c r="AF260" s="808"/>
      <c r="AG260" s="808"/>
      <c r="AH260" s="808"/>
      <c r="AI260" s="808"/>
      <c r="AJ260" s="808"/>
      <c r="AK260" s="808"/>
      <c r="AL260" s="808"/>
      <c r="AM260" s="808"/>
      <c r="AN260" s="808"/>
    </row>
    <row r="261" spans="1:40" s="229" customFormat="1" ht="20.25" hidden="1" customHeight="1">
      <c r="A261" s="687">
        <f t="shared" si="51"/>
        <v>182</v>
      </c>
      <c r="B261" s="269" t="s">
        <v>1088</v>
      </c>
      <c r="C261" s="230"/>
      <c r="D261" s="230"/>
      <c r="E261" s="230"/>
      <c r="F261" s="230" t="s">
        <v>1078</v>
      </c>
      <c r="G261" s="230" t="s">
        <v>1078</v>
      </c>
      <c r="H261" s="230"/>
      <c r="I261" s="230" t="s">
        <v>1079</v>
      </c>
      <c r="J261" s="230" t="s">
        <v>1079</v>
      </c>
      <c r="K261" s="230" t="s">
        <v>1079</v>
      </c>
      <c r="L261" s="230">
        <v>0</v>
      </c>
      <c r="M261" s="230"/>
      <c r="N261" s="230">
        <v>298.5</v>
      </c>
      <c r="O261" s="230"/>
      <c r="P261" s="230">
        <v>217.1</v>
      </c>
      <c r="Q261" s="230"/>
      <c r="R261" s="230">
        <v>1147.04</v>
      </c>
      <c r="S261" s="230"/>
      <c r="T261" s="230">
        <v>5.57</v>
      </c>
      <c r="U261" s="230"/>
      <c r="V261" s="230"/>
      <c r="W261" s="230"/>
      <c r="X261" s="230"/>
      <c r="Y261" s="766">
        <v>1563206.17</v>
      </c>
      <c r="Z261" s="230">
        <v>350000</v>
      </c>
      <c r="AA261" s="182"/>
      <c r="AB261" s="97" t="s">
        <v>1653</v>
      </c>
      <c r="AC261" s="808"/>
      <c r="AD261" s="808"/>
      <c r="AE261" s="808"/>
      <c r="AF261" s="808"/>
      <c r="AG261" s="808"/>
      <c r="AH261" s="808"/>
      <c r="AI261" s="808"/>
      <c r="AJ261" s="808"/>
      <c r="AK261" s="808"/>
      <c r="AL261" s="808"/>
      <c r="AM261" s="808"/>
      <c r="AN261" s="808"/>
    </row>
    <row r="262" spans="1:40" s="229" customFormat="1" ht="20.25" hidden="1" customHeight="1">
      <c r="A262" s="687">
        <f t="shared" si="51"/>
        <v>183</v>
      </c>
      <c r="B262" s="270" t="s">
        <v>1089</v>
      </c>
      <c r="C262" s="230"/>
      <c r="D262" s="230"/>
      <c r="E262" s="230"/>
      <c r="F262" s="230" t="s">
        <v>1078</v>
      </c>
      <c r="G262" s="230" t="s">
        <v>1078</v>
      </c>
      <c r="H262" s="230"/>
      <c r="I262" s="230" t="s">
        <v>1079</v>
      </c>
      <c r="J262" s="230" t="s">
        <v>1079</v>
      </c>
      <c r="K262" s="230" t="s">
        <v>1079</v>
      </c>
      <c r="L262" s="230">
        <v>0</v>
      </c>
      <c r="M262" s="230"/>
      <c r="N262" s="230">
        <v>779.7</v>
      </c>
      <c r="O262" s="230"/>
      <c r="P262" s="230">
        <v>291.39999999999998</v>
      </c>
      <c r="Q262" s="230"/>
      <c r="R262" s="230">
        <v>2008.16</v>
      </c>
      <c r="S262" s="230"/>
      <c r="T262" s="230">
        <v>11.56</v>
      </c>
      <c r="U262" s="230"/>
      <c r="V262" s="230"/>
      <c r="W262" s="230"/>
      <c r="X262" s="230"/>
      <c r="Y262" s="766">
        <v>1830669.32</v>
      </c>
      <c r="Z262" s="230">
        <v>350000</v>
      </c>
      <c r="AA262" s="182"/>
      <c r="AB262" s="97" t="s">
        <v>1653</v>
      </c>
      <c r="AC262" s="808"/>
      <c r="AD262" s="808"/>
      <c r="AE262" s="808"/>
      <c r="AF262" s="808"/>
      <c r="AG262" s="808"/>
      <c r="AH262" s="808"/>
      <c r="AI262" s="808"/>
      <c r="AJ262" s="808"/>
      <c r="AK262" s="808"/>
      <c r="AL262" s="808"/>
      <c r="AM262" s="808"/>
      <c r="AN262" s="808"/>
    </row>
    <row r="263" spans="1:40" s="229" customFormat="1" ht="20.25" hidden="1" customHeight="1">
      <c r="A263" s="687">
        <f t="shared" si="51"/>
        <v>184</v>
      </c>
      <c r="B263" s="270" t="s">
        <v>1090</v>
      </c>
      <c r="C263" s="230"/>
      <c r="D263" s="230"/>
      <c r="E263" s="230"/>
      <c r="F263" s="230" t="s">
        <v>1078</v>
      </c>
      <c r="G263" s="230" t="s">
        <v>1078</v>
      </c>
      <c r="H263" s="230"/>
      <c r="I263" s="230" t="s">
        <v>1079</v>
      </c>
      <c r="J263" s="230" t="s">
        <v>1079</v>
      </c>
      <c r="K263" s="230" t="s">
        <v>1079</v>
      </c>
      <c r="L263" s="230">
        <v>0</v>
      </c>
      <c r="M263" s="230"/>
      <c r="N263" s="230">
        <v>690.1</v>
      </c>
      <c r="O263" s="230"/>
      <c r="P263" s="230">
        <v>773.62</v>
      </c>
      <c r="Q263" s="230"/>
      <c r="R263" s="230">
        <v>2693.56</v>
      </c>
      <c r="S263" s="230"/>
      <c r="T263" s="230">
        <v>11.56</v>
      </c>
      <c r="U263" s="230"/>
      <c r="V263" s="230"/>
      <c r="W263" s="230"/>
      <c r="X263" s="230"/>
      <c r="Y263" s="766">
        <v>2244781.63</v>
      </c>
      <c r="Z263" s="230">
        <v>350000</v>
      </c>
      <c r="AA263" s="182"/>
      <c r="AB263" s="97" t="s">
        <v>1653</v>
      </c>
      <c r="AC263" s="808"/>
      <c r="AD263" s="808"/>
      <c r="AE263" s="808"/>
      <c r="AF263" s="808"/>
      <c r="AG263" s="808"/>
      <c r="AH263" s="808"/>
      <c r="AI263" s="808"/>
      <c r="AJ263" s="808"/>
      <c r="AK263" s="808"/>
      <c r="AL263" s="808"/>
      <c r="AM263" s="808"/>
      <c r="AN263" s="808"/>
    </row>
    <row r="264" spans="1:40" s="229" customFormat="1" ht="20.25" hidden="1" customHeight="1" thickBot="1">
      <c r="A264" s="687">
        <f t="shared" si="51"/>
        <v>185</v>
      </c>
      <c r="B264" s="271" t="s">
        <v>1091</v>
      </c>
      <c r="C264" s="232"/>
      <c r="D264" s="232"/>
      <c r="E264" s="232"/>
      <c r="F264" s="230" t="s">
        <v>1078</v>
      </c>
      <c r="G264" s="230" t="s">
        <v>1078</v>
      </c>
      <c r="H264" s="230"/>
      <c r="I264" s="230" t="s">
        <v>1079</v>
      </c>
      <c r="J264" s="230" t="s">
        <v>1079</v>
      </c>
      <c r="K264" s="230" t="s">
        <v>1079</v>
      </c>
      <c r="L264" s="230">
        <v>0</v>
      </c>
      <c r="M264" s="230"/>
      <c r="N264" s="230">
        <v>869.21</v>
      </c>
      <c r="O264" s="230"/>
      <c r="P264" s="230">
        <v>565.21</v>
      </c>
      <c r="Q264" s="230"/>
      <c r="R264" s="230">
        <v>2064.2800000000002</v>
      </c>
      <c r="S264" s="230"/>
      <c r="T264" s="230">
        <v>11.37</v>
      </c>
      <c r="U264" s="230"/>
      <c r="V264" s="230"/>
      <c r="W264" s="230"/>
      <c r="X264" s="230"/>
      <c r="Y264" s="766">
        <v>2137915.64</v>
      </c>
      <c r="Z264" s="230">
        <v>350000</v>
      </c>
      <c r="AA264" s="182"/>
      <c r="AB264" s="97" t="s">
        <v>1653</v>
      </c>
      <c r="AC264" s="808"/>
      <c r="AD264" s="808"/>
      <c r="AE264" s="808"/>
      <c r="AF264" s="808"/>
      <c r="AG264" s="808"/>
      <c r="AH264" s="808"/>
      <c r="AI264" s="808"/>
      <c r="AJ264" s="808"/>
      <c r="AK264" s="808"/>
      <c r="AL264" s="808"/>
      <c r="AM264" s="808"/>
      <c r="AN264" s="808"/>
    </row>
    <row r="265" spans="1:40" s="7" customFormat="1" ht="18" hidden="1" customHeight="1">
      <c r="A265" s="1475" t="s">
        <v>518</v>
      </c>
      <c r="B265" s="1475"/>
      <c r="C265" s="51">
        <f t="shared" ref="C265:Z265" si="52">SUM(C261:C264)</f>
        <v>0</v>
      </c>
      <c r="D265" s="51">
        <f t="shared" si="52"/>
        <v>0</v>
      </c>
      <c r="E265" s="51"/>
      <c r="F265" s="901">
        <f t="shared" si="52"/>
        <v>0</v>
      </c>
      <c r="G265" s="901">
        <f t="shared" si="52"/>
        <v>0</v>
      </c>
      <c r="H265" s="901">
        <f t="shared" si="52"/>
        <v>0</v>
      </c>
      <c r="I265" s="901">
        <f t="shared" si="52"/>
        <v>0</v>
      </c>
      <c r="J265" s="901">
        <f t="shared" si="52"/>
        <v>0</v>
      </c>
      <c r="K265" s="901">
        <f t="shared" si="52"/>
        <v>0</v>
      </c>
      <c r="L265" s="901">
        <f t="shared" si="52"/>
        <v>0</v>
      </c>
      <c r="M265" s="901">
        <f t="shared" si="52"/>
        <v>0</v>
      </c>
      <c r="N265" s="901">
        <f t="shared" si="52"/>
        <v>2637.51</v>
      </c>
      <c r="O265" s="901">
        <f t="shared" si="52"/>
        <v>0</v>
      </c>
      <c r="P265" s="901">
        <f t="shared" si="52"/>
        <v>1847.33</v>
      </c>
      <c r="Q265" s="901">
        <f t="shared" si="52"/>
        <v>0</v>
      </c>
      <c r="R265" s="901">
        <f t="shared" si="52"/>
        <v>7913.0400000000009</v>
      </c>
      <c r="S265" s="901">
        <f t="shared" si="52"/>
        <v>0</v>
      </c>
      <c r="T265" s="901">
        <f t="shared" si="52"/>
        <v>40.06</v>
      </c>
      <c r="U265" s="901">
        <f t="shared" si="52"/>
        <v>0</v>
      </c>
      <c r="V265" s="901">
        <f t="shared" si="52"/>
        <v>0</v>
      </c>
      <c r="W265" s="901">
        <f t="shared" si="52"/>
        <v>0</v>
      </c>
      <c r="X265" s="901">
        <f t="shared" si="52"/>
        <v>0</v>
      </c>
      <c r="Y265" s="901"/>
      <c r="Z265" s="901">
        <f t="shared" si="52"/>
        <v>1400000</v>
      </c>
      <c r="AA265" s="9"/>
      <c r="AB265" s="97" t="s">
        <v>1653</v>
      </c>
      <c r="AC265" s="497"/>
      <c r="AD265" s="497"/>
      <c r="AE265" s="1061"/>
      <c r="AF265" s="57"/>
      <c r="AG265" s="1061"/>
      <c r="AH265" s="57"/>
      <c r="AI265" s="57"/>
      <c r="AJ265" s="57"/>
      <c r="AK265" s="57"/>
      <c r="AL265" s="57"/>
      <c r="AM265" s="57"/>
      <c r="AN265" s="57"/>
    </row>
    <row r="266" spans="1:40" s="7" customFormat="1" ht="18" hidden="1" customHeight="1">
      <c r="A266" s="1479" t="s">
        <v>610</v>
      </c>
      <c r="B266" s="1479"/>
      <c r="C266" s="1479"/>
      <c r="D266" s="1452"/>
      <c r="E266" s="1452"/>
      <c r="F266" s="1452"/>
      <c r="G266" s="1452"/>
      <c r="H266" s="1452"/>
      <c r="I266" s="1452"/>
      <c r="J266" s="1452"/>
      <c r="K266" s="1452"/>
      <c r="L266" s="1452"/>
      <c r="M266" s="1452"/>
      <c r="N266" s="1452"/>
      <c r="O266" s="1452"/>
      <c r="P266" s="1452"/>
      <c r="Q266" s="1452"/>
      <c r="R266" s="1452"/>
      <c r="S266" s="1452"/>
      <c r="T266" s="1452"/>
      <c r="U266" s="1452"/>
      <c r="V266" s="1452"/>
      <c r="W266" s="1452"/>
      <c r="X266" s="1452"/>
      <c r="Y266" s="1452"/>
      <c r="Z266" s="1452"/>
      <c r="AA266" s="9"/>
      <c r="AB266" s="97" t="s">
        <v>1653</v>
      </c>
      <c r="AC266" s="724"/>
      <c r="AD266" s="497"/>
      <c r="AE266" s="1061"/>
      <c r="AF266" s="57"/>
      <c r="AG266" s="57"/>
      <c r="AH266" s="57"/>
      <c r="AI266" s="57"/>
      <c r="AJ266" s="57"/>
      <c r="AK266" s="57"/>
      <c r="AL266" s="57"/>
      <c r="AM266" s="57"/>
      <c r="AN266" s="57"/>
    </row>
    <row r="267" spans="1:40" s="7" customFormat="1" ht="18" hidden="1" customHeight="1">
      <c r="A267" s="55">
        <f>A264+1</f>
        <v>186</v>
      </c>
      <c r="B267" s="42" t="s">
        <v>713</v>
      </c>
      <c r="C267" s="52">
        <f>D267+L267+N267+P267+R267+T267+V267+W267+X267+Z267</f>
        <v>14077741.020000001</v>
      </c>
      <c r="D267" s="52">
        <f>SUM(F267:J267)</f>
        <v>14077741.020000001</v>
      </c>
      <c r="E267" s="52"/>
      <c r="F267" s="51">
        <v>1815568.06</v>
      </c>
      <c r="G267" s="51">
        <v>8809975.5800000001</v>
      </c>
      <c r="H267" s="51">
        <v>839880.34</v>
      </c>
      <c r="I267" s="51">
        <v>1833642.12</v>
      </c>
      <c r="J267" s="51">
        <v>778674.92</v>
      </c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284"/>
      <c r="Y267" s="52"/>
      <c r="Z267" s="284"/>
      <c r="AA267" s="9"/>
      <c r="AB267" s="97" t="s">
        <v>1653</v>
      </c>
      <c r="AC267" s="724"/>
      <c r="AD267" s="497"/>
      <c r="AE267" s="1061"/>
      <c r="AF267" s="57"/>
      <c r="AG267" s="57"/>
      <c r="AH267" s="57"/>
      <c r="AI267" s="57"/>
      <c r="AJ267" s="57"/>
      <c r="AK267" s="57"/>
      <c r="AL267" s="57"/>
      <c r="AM267" s="57"/>
      <c r="AN267" s="57"/>
    </row>
    <row r="268" spans="1:40" s="7" customFormat="1" ht="18" hidden="1" customHeight="1">
      <c r="A268" s="55">
        <f>A267+1</f>
        <v>187</v>
      </c>
      <c r="B268" s="42" t="s">
        <v>714</v>
      </c>
      <c r="C268" s="52">
        <f>D268+L268+N268+P268+R268+T268+V268+W268+X268+Z268</f>
        <v>10352175.4</v>
      </c>
      <c r="D268" s="52">
        <f>SUM(F268:J268)</f>
        <v>0</v>
      </c>
      <c r="E268" s="52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>
        <v>10352175.4</v>
      </c>
      <c r="S268" s="51"/>
      <c r="T268" s="51"/>
      <c r="U268" s="51"/>
      <c r="V268" s="51"/>
      <c r="W268" s="51"/>
      <c r="X268" s="284"/>
      <c r="Y268" s="52"/>
      <c r="Z268" s="284"/>
      <c r="AA268" s="9"/>
      <c r="AB268" s="97" t="s">
        <v>1653</v>
      </c>
      <c r="AC268" s="724"/>
      <c r="AD268" s="497"/>
      <c r="AE268" s="1061"/>
      <c r="AF268" s="57"/>
      <c r="AG268" s="57"/>
      <c r="AH268" s="57"/>
      <c r="AI268" s="57"/>
      <c r="AJ268" s="57"/>
      <c r="AK268" s="57"/>
      <c r="AL268" s="57"/>
      <c r="AM268" s="57"/>
      <c r="AN268" s="57"/>
    </row>
    <row r="269" spans="1:40" s="7" customFormat="1" ht="18" hidden="1" customHeight="1">
      <c r="A269" s="55">
        <f>A268+1</f>
        <v>188</v>
      </c>
      <c r="B269" s="42" t="s">
        <v>741</v>
      </c>
      <c r="C269" s="52">
        <f>D269+L269+N269+P269+R269+T269+V269+W269+X269+Z269</f>
        <v>13223201.540000001</v>
      </c>
      <c r="D269" s="52">
        <f>SUM(F269:J269)</f>
        <v>13223201.540000001</v>
      </c>
      <c r="E269" s="52"/>
      <c r="F269" s="51">
        <v>1802867.72</v>
      </c>
      <c r="G269" s="51">
        <v>8809975.5800000001</v>
      </c>
      <c r="H269" s="51">
        <v>821317.76</v>
      </c>
      <c r="I269" s="51">
        <v>990397.6</v>
      </c>
      <c r="J269" s="51">
        <v>798642.88</v>
      </c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284"/>
      <c r="Y269" s="52"/>
      <c r="Z269" s="284"/>
      <c r="AA269" s="9"/>
      <c r="AB269" s="97" t="s">
        <v>1653</v>
      </c>
      <c r="AC269" s="1062"/>
      <c r="AD269" s="497"/>
      <c r="AE269" s="1061"/>
      <c r="AF269" s="57"/>
      <c r="AG269" s="57"/>
      <c r="AH269" s="57"/>
      <c r="AI269" s="57"/>
      <c r="AJ269" s="57"/>
      <c r="AK269" s="57"/>
      <c r="AL269" s="57"/>
      <c r="AM269" s="57"/>
      <c r="AN269" s="57"/>
    </row>
    <row r="270" spans="1:40" s="7" customFormat="1" ht="18" hidden="1" customHeight="1">
      <c r="A270" s="55">
        <f>A269+1</f>
        <v>189</v>
      </c>
      <c r="B270" s="42" t="s">
        <v>742</v>
      </c>
      <c r="C270" s="52">
        <f>D270+L270+N270+P270+R270+T270+V270+W270+X270+Z270</f>
        <v>14521481.199999999</v>
      </c>
      <c r="D270" s="52">
        <f>SUM(F270:J270)</f>
        <v>0</v>
      </c>
      <c r="E270" s="52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>
        <v>14521481.199999999</v>
      </c>
      <c r="S270" s="51"/>
      <c r="T270" s="51"/>
      <c r="U270" s="51"/>
      <c r="V270" s="51"/>
      <c r="W270" s="51"/>
      <c r="X270" s="284"/>
      <c r="Y270" s="52"/>
      <c r="Z270" s="284"/>
      <c r="AA270" s="9"/>
      <c r="AB270" s="97" t="s">
        <v>1653</v>
      </c>
      <c r="AC270" s="1062"/>
      <c r="AD270" s="497"/>
      <c r="AE270" s="1061"/>
      <c r="AF270" s="57"/>
      <c r="AG270" s="57"/>
      <c r="AH270" s="57"/>
      <c r="AI270" s="57"/>
      <c r="AJ270" s="57"/>
      <c r="AK270" s="57"/>
      <c r="AL270" s="57"/>
      <c r="AM270" s="57"/>
      <c r="AN270" s="57"/>
    </row>
    <row r="271" spans="1:40" s="7" customFormat="1" ht="18" hidden="1" customHeight="1">
      <c r="A271" s="1475" t="s">
        <v>518</v>
      </c>
      <c r="B271" s="1475"/>
      <c r="C271" s="51">
        <f t="shared" ref="C271:Z271" si="53">SUM(C267:C270)</f>
        <v>52174599.159999996</v>
      </c>
      <c r="D271" s="51">
        <f t="shared" si="53"/>
        <v>27300942.560000002</v>
      </c>
      <c r="E271" s="51"/>
      <c r="F271" s="51">
        <f t="shared" si="53"/>
        <v>3618435.7800000003</v>
      </c>
      <c r="G271" s="51">
        <f t="shared" si="53"/>
        <v>17619951.16</v>
      </c>
      <c r="H271" s="51">
        <f t="shared" si="53"/>
        <v>1661198.1</v>
      </c>
      <c r="I271" s="51">
        <f t="shared" si="53"/>
        <v>2824039.72</v>
      </c>
      <c r="J271" s="51">
        <f t="shared" si="53"/>
        <v>1577317.8</v>
      </c>
      <c r="K271" s="51">
        <f t="shared" si="53"/>
        <v>0</v>
      </c>
      <c r="L271" s="51">
        <f t="shared" si="53"/>
        <v>0</v>
      </c>
      <c r="M271" s="51">
        <f t="shared" si="53"/>
        <v>0</v>
      </c>
      <c r="N271" s="51">
        <f t="shared" si="53"/>
        <v>0</v>
      </c>
      <c r="O271" s="51">
        <f t="shared" si="53"/>
        <v>0</v>
      </c>
      <c r="P271" s="51">
        <f t="shared" si="53"/>
        <v>0</v>
      </c>
      <c r="Q271" s="51">
        <f t="shared" si="53"/>
        <v>0</v>
      </c>
      <c r="R271" s="51">
        <f t="shared" si="53"/>
        <v>24873656.600000001</v>
      </c>
      <c r="S271" s="51">
        <f t="shared" si="53"/>
        <v>0</v>
      </c>
      <c r="T271" s="51">
        <f t="shared" si="53"/>
        <v>0</v>
      </c>
      <c r="U271" s="51">
        <f t="shared" si="53"/>
        <v>0</v>
      </c>
      <c r="V271" s="51">
        <f t="shared" si="53"/>
        <v>0</v>
      </c>
      <c r="W271" s="51">
        <f t="shared" si="53"/>
        <v>0</v>
      </c>
      <c r="X271" s="51">
        <f t="shared" si="53"/>
        <v>0</v>
      </c>
      <c r="Y271" s="51"/>
      <c r="Z271" s="51">
        <f t="shared" si="53"/>
        <v>0</v>
      </c>
      <c r="AA271" s="9"/>
      <c r="AB271" s="97" t="s">
        <v>1653</v>
      </c>
      <c r="AC271" s="497"/>
      <c r="AD271" s="497"/>
      <c r="AE271" s="1061"/>
      <c r="AF271" s="57"/>
      <c r="AG271" s="1061"/>
      <c r="AH271" s="57"/>
      <c r="AI271" s="57"/>
      <c r="AJ271" s="57"/>
      <c r="AK271" s="57"/>
      <c r="AL271" s="57"/>
      <c r="AM271" s="57"/>
      <c r="AN271" s="57"/>
    </row>
    <row r="272" spans="1:40" s="22" customFormat="1" ht="18" hidden="1" customHeight="1">
      <c r="A272" s="1535" t="s">
        <v>1099</v>
      </c>
      <c r="B272" s="1535"/>
      <c r="C272" s="1535"/>
      <c r="D272" s="1523"/>
      <c r="E272" s="1523"/>
      <c r="F272" s="1523"/>
      <c r="G272" s="1523"/>
      <c r="H272" s="1523"/>
      <c r="I272" s="1523"/>
      <c r="J272" s="1523"/>
      <c r="K272" s="1523"/>
      <c r="L272" s="1523"/>
      <c r="M272" s="1523"/>
      <c r="N272" s="1523"/>
      <c r="O272" s="1523"/>
      <c r="P272" s="1523"/>
      <c r="Q272" s="1523"/>
      <c r="R272" s="1523"/>
      <c r="S272" s="1523"/>
      <c r="T272" s="1523"/>
      <c r="U272" s="1523"/>
      <c r="V272" s="1523"/>
      <c r="W272" s="1523"/>
      <c r="X272" s="1523"/>
      <c r="Y272" s="1523"/>
      <c r="Z272" s="1523"/>
      <c r="AA272" s="496"/>
      <c r="AB272" s="97" t="s">
        <v>1653</v>
      </c>
      <c r="AC272" s="724"/>
      <c r="AD272" s="497"/>
      <c r="AE272" s="1061"/>
      <c r="AF272" s="57"/>
      <c r="AG272" s="57"/>
      <c r="AH272" s="57"/>
      <c r="AI272" s="57"/>
      <c r="AJ272" s="57"/>
      <c r="AK272" s="57"/>
      <c r="AL272" s="57"/>
      <c r="AM272" s="57"/>
      <c r="AN272" s="57"/>
    </row>
    <row r="273" spans="1:40" s="134" customFormat="1" ht="27.75" hidden="1" customHeight="1">
      <c r="A273" s="688">
        <f>A270+1</f>
        <v>190</v>
      </c>
      <c r="B273" s="275" t="s">
        <v>1097</v>
      </c>
      <c r="C273" s="52" t="e">
        <f>D273+L273+N273+P273+R273+T273+V273+W273+X273+Z273</f>
        <v>#VALUE!</v>
      </c>
      <c r="D273" s="234" t="s">
        <v>1092</v>
      </c>
      <c r="E273" s="234"/>
      <c r="F273" s="235" t="s">
        <v>1093</v>
      </c>
      <c r="G273" s="235" t="s">
        <v>1094</v>
      </c>
      <c r="H273" s="235" t="s">
        <v>1093</v>
      </c>
      <c r="I273" s="235" t="s">
        <v>1094</v>
      </c>
      <c r="J273" s="235" t="s">
        <v>1094</v>
      </c>
      <c r="K273" s="235" t="s">
        <v>1095</v>
      </c>
      <c r="L273" s="235" t="s">
        <v>1095</v>
      </c>
      <c r="M273" s="235" t="s">
        <v>1093</v>
      </c>
      <c r="N273" s="235" t="s">
        <v>1093</v>
      </c>
      <c r="O273" s="235" t="s">
        <v>1093</v>
      </c>
      <c r="P273" s="235" t="s">
        <v>1093</v>
      </c>
      <c r="Q273" s="175">
        <v>1954.3</v>
      </c>
      <c r="R273" s="235" t="s">
        <v>1096</v>
      </c>
      <c r="S273" s="235" t="s">
        <v>1093</v>
      </c>
      <c r="T273" s="235">
        <v>0</v>
      </c>
      <c r="U273" s="235" t="s">
        <v>1093</v>
      </c>
      <c r="V273" s="235">
        <v>0</v>
      </c>
      <c r="W273" s="235" t="s">
        <v>1093</v>
      </c>
      <c r="X273" s="235" t="s">
        <v>1093</v>
      </c>
      <c r="Y273" s="1177"/>
      <c r="Z273" s="366"/>
      <c r="AA273" s="1326"/>
      <c r="AB273" s="97" t="s">
        <v>1653</v>
      </c>
      <c r="AC273" s="1266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</row>
    <row r="274" spans="1:40" s="134" customFormat="1" ht="27.75" hidden="1" customHeight="1">
      <c r="A274" s="688">
        <f>A273+1</f>
        <v>191</v>
      </c>
      <c r="B274" s="275" t="s">
        <v>1098</v>
      </c>
      <c r="C274" s="52" t="e">
        <f>D274+L274+N274+P274+R274+T274+V274+W274+X274+Z274</f>
        <v>#VALUE!</v>
      </c>
      <c r="D274" s="234" t="s">
        <v>1092</v>
      </c>
      <c r="E274" s="234"/>
      <c r="F274" s="235" t="s">
        <v>1093</v>
      </c>
      <c r="G274" s="235" t="s">
        <v>1094</v>
      </c>
      <c r="H274" s="235" t="s">
        <v>1093</v>
      </c>
      <c r="I274" s="235" t="s">
        <v>1094</v>
      </c>
      <c r="J274" s="235" t="s">
        <v>1094</v>
      </c>
      <c r="K274" s="235" t="s">
        <v>1095</v>
      </c>
      <c r="L274" s="235" t="s">
        <v>1095</v>
      </c>
      <c r="M274" s="235">
        <v>1721.1</v>
      </c>
      <c r="N274" s="235" t="s">
        <v>1093</v>
      </c>
      <c r="O274" s="235" t="s">
        <v>1093</v>
      </c>
      <c r="P274" s="235" t="s">
        <v>1093</v>
      </c>
      <c r="Q274" s="235">
        <v>4884.3999999999996</v>
      </c>
      <c r="R274" s="235" t="s">
        <v>1096</v>
      </c>
      <c r="S274" s="235" t="s">
        <v>1093</v>
      </c>
      <c r="T274" s="235">
        <v>0</v>
      </c>
      <c r="U274" s="235" t="s">
        <v>1093</v>
      </c>
      <c r="V274" s="235">
        <v>0</v>
      </c>
      <c r="W274" s="235" t="s">
        <v>1093</v>
      </c>
      <c r="X274" s="235" t="s">
        <v>1093</v>
      </c>
      <c r="Y274" s="1177"/>
      <c r="Z274" s="366"/>
      <c r="AA274" s="1326"/>
      <c r="AB274" s="97" t="s">
        <v>1653</v>
      </c>
      <c r="AC274" s="1266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</row>
    <row r="275" spans="1:40" s="7" customFormat="1" ht="18" hidden="1" customHeight="1">
      <c r="A275" s="1536" t="s">
        <v>518</v>
      </c>
      <c r="B275" s="1536"/>
      <c r="C275" s="209" t="e">
        <f>SUM(C273:C274)</f>
        <v>#VALUE!</v>
      </c>
      <c r="D275" s="209">
        <f>SUM(D273:D274)</f>
        <v>0</v>
      </c>
      <c r="E275" s="209"/>
      <c r="F275" s="209">
        <f>SUM(F273:F274)</f>
        <v>0</v>
      </c>
      <c r="G275" s="209">
        <f>SUM(G273:G274)</f>
        <v>0</v>
      </c>
      <c r="H275" s="209">
        <f>SUM(H273:H274)</f>
        <v>0</v>
      </c>
      <c r="I275" s="209">
        <f>SUM(I273:I274)</f>
        <v>0</v>
      </c>
      <c r="J275" s="209">
        <f>SUM(J273:J274)</f>
        <v>0</v>
      </c>
      <c r="K275" s="209" t="e">
        <f>SUM(#REF!)</f>
        <v>#REF!</v>
      </c>
      <c r="L275" s="209">
        <f t="shared" ref="L275:X275" si="54">SUM(K273:K274)</f>
        <v>0</v>
      </c>
      <c r="M275" s="209">
        <f t="shared" si="54"/>
        <v>0</v>
      </c>
      <c r="N275" s="209">
        <f t="shared" si="54"/>
        <v>1721.1</v>
      </c>
      <c r="O275" s="209">
        <f t="shared" si="54"/>
        <v>0</v>
      </c>
      <c r="P275" s="209">
        <f t="shared" si="54"/>
        <v>0</v>
      </c>
      <c r="Q275" s="209">
        <f t="shared" si="54"/>
        <v>0</v>
      </c>
      <c r="R275" s="209">
        <f t="shared" si="54"/>
        <v>6838.7</v>
      </c>
      <c r="S275" s="209">
        <f t="shared" si="54"/>
        <v>0</v>
      </c>
      <c r="T275" s="209">
        <f t="shared" si="54"/>
        <v>0</v>
      </c>
      <c r="U275" s="209">
        <f t="shared" si="54"/>
        <v>0</v>
      </c>
      <c r="V275" s="209">
        <f t="shared" si="54"/>
        <v>0</v>
      </c>
      <c r="W275" s="209">
        <f t="shared" si="54"/>
        <v>0</v>
      </c>
      <c r="X275" s="209">
        <f t="shared" si="54"/>
        <v>0</v>
      </c>
      <c r="Y275" s="1178"/>
      <c r="Z275" s="209">
        <f>SUM(X273:X274)</f>
        <v>0</v>
      </c>
      <c r="AA275" s="224">
        <f>SUM(AA273:AA274)</f>
        <v>0</v>
      </c>
      <c r="AB275" s="97" t="s">
        <v>1653</v>
      </c>
      <c r="AC275" s="497"/>
      <c r="AD275" s="497"/>
      <c r="AE275" s="1061"/>
      <c r="AF275" s="57"/>
      <c r="AG275" s="1061"/>
      <c r="AH275" s="57"/>
      <c r="AI275" s="57"/>
      <c r="AJ275" s="57"/>
      <c r="AK275" s="57"/>
      <c r="AL275" s="57"/>
      <c r="AM275" s="57"/>
      <c r="AN275" s="57"/>
    </row>
    <row r="276" spans="1:40" s="22" customFormat="1" ht="18" hidden="1" customHeight="1">
      <c r="A276" s="1479" t="s">
        <v>611</v>
      </c>
      <c r="B276" s="1479"/>
      <c r="C276" s="1479"/>
      <c r="D276" s="1452"/>
      <c r="E276" s="1452"/>
      <c r="F276" s="1452"/>
      <c r="G276" s="1452"/>
      <c r="H276" s="1452"/>
      <c r="I276" s="1452"/>
      <c r="J276" s="1452"/>
      <c r="K276" s="1452"/>
      <c r="L276" s="1452"/>
      <c r="M276" s="1452"/>
      <c r="N276" s="1452"/>
      <c r="O276" s="1452"/>
      <c r="P276" s="1452"/>
      <c r="Q276" s="1452"/>
      <c r="R276" s="1452"/>
      <c r="S276" s="1452"/>
      <c r="T276" s="1452"/>
      <c r="U276" s="1452"/>
      <c r="V276" s="1452"/>
      <c r="W276" s="1452"/>
      <c r="X276" s="1452"/>
      <c r="Y276" s="1452"/>
      <c r="Z276" s="1452"/>
      <c r="AA276" s="24"/>
      <c r="AB276" s="97" t="s">
        <v>1653</v>
      </c>
      <c r="AC276" s="724"/>
      <c r="AD276" s="497"/>
      <c r="AE276" s="1061"/>
      <c r="AF276" s="57"/>
      <c r="AG276" s="57"/>
      <c r="AH276" s="57"/>
      <c r="AI276" s="57"/>
      <c r="AJ276" s="57"/>
      <c r="AK276" s="57"/>
      <c r="AL276" s="57"/>
      <c r="AM276" s="57"/>
      <c r="AN276" s="57"/>
    </row>
    <row r="277" spans="1:40" s="7" customFormat="1" ht="18" hidden="1" customHeight="1">
      <c r="A277" s="55">
        <f>A274+1</f>
        <v>192</v>
      </c>
      <c r="B277" s="42" t="s">
        <v>743</v>
      </c>
      <c r="C277" s="52">
        <f>D277+L277+N277+P277+R277+T277+V277+W277+X277+Z277</f>
        <v>6887091.1299999999</v>
      </c>
      <c r="D277" s="52">
        <f>SUM(F277:J277)</f>
        <v>0</v>
      </c>
      <c r="E277" s="52"/>
      <c r="F277" s="51"/>
      <c r="G277" s="51"/>
      <c r="H277" s="51"/>
      <c r="I277" s="51"/>
      <c r="J277" s="51"/>
      <c r="K277" s="64"/>
      <c r="L277" s="64"/>
      <c r="M277" s="51">
        <v>701.1</v>
      </c>
      <c r="N277" s="51">
        <v>2506188.91</v>
      </c>
      <c r="O277" s="51"/>
      <c r="P277" s="51"/>
      <c r="Q277" s="51">
        <v>2440</v>
      </c>
      <c r="R277" s="51">
        <v>4380902.22</v>
      </c>
      <c r="S277" s="51"/>
      <c r="T277" s="51"/>
      <c r="U277" s="51"/>
      <c r="V277" s="51"/>
      <c r="W277" s="51"/>
      <c r="X277" s="285"/>
      <c r="Y277" s="51"/>
      <c r="Z277" s="285"/>
      <c r="AA277" s="9"/>
      <c r="AB277" s="97" t="s">
        <v>1653</v>
      </c>
      <c r="AC277" s="724"/>
      <c r="AD277" s="497"/>
      <c r="AE277" s="1061"/>
      <c r="AF277" s="57"/>
      <c r="AG277" s="57"/>
      <c r="AH277" s="57"/>
      <c r="AI277" s="57"/>
      <c r="AJ277" s="57"/>
      <c r="AK277" s="57"/>
      <c r="AL277" s="57"/>
      <c r="AM277" s="57"/>
      <c r="AN277" s="57"/>
    </row>
    <row r="278" spans="1:40" s="7" customFormat="1" ht="18" hidden="1" customHeight="1">
      <c r="A278" s="55">
        <f t="shared" ref="A278:A300" si="55">A277+1</f>
        <v>193</v>
      </c>
      <c r="B278" s="42" t="s">
        <v>744</v>
      </c>
      <c r="C278" s="52">
        <f>D278+L278+N278+P278+R278+T278+V278+W278+X278+Z278</f>
        <v>9396033.1999999993</v>
      </c>
      <c r="D278" s="52">
        <f>SUM(F278:J278)</f>
        <v>0</v>
      </c>
      <c r="E278" s="52"/>
      <c r="F278" s="51"/>
      <c r="G278" s="51"/>
      <c r="H278" s="51"/>
      <c r="I278" s="51"/>
      <c r="J278" s="51"/>
      <c r="K278" s="64"/>
      <c r="L278" s="64"/>
      <c r="M278" s="51">
        <v>990</v>
      </c>
      <c r="N278" s="51">
        <v>5288730.5</v>
      </c>
      <c r="O278" s="51"/>
      <c r="P278" s="51"/>
      <c r="Q278" s="51">
        <v>2440</v>
      </c>
      <c r="R278" s="51">
        <v>4107302.7</v>
      </c>
      <c r="S278" s="51"/>
      <c r="T278" s="51"/>
      <c r="U278" s="51"/>
      <c r="V278" s="51"/>
      <c r="W278" s="51"/>
      <c r="X278" s="285"/>
      <c r="Y278" s="51"/>
      <c r="Z278" s="285"/>
      <c r="AA278" s="9"/>
      <c r="AB278" s="97" t="s">
        <v>1653</v>
      </c>
      <c r="AC278" s="1267"/>
      <c r="AD278" s="497"/>
      <c r="AE278" s="1061"/>
      <c r="AF278" s="57"/>
      <c r="AG278" s="57"/>
      <c r="AH278" s="57"/>
      <c r="AI278" s="57"/>
      <c r="AJ278" s="57"/>
      <c r="AK278" s="57"/>
      <c r="AL278" s="57"/>
      <c r="AM278" s="57"/>
      <c r="AN278" s="57"/>
    </row>
    <row r="279" spans="1:40" s="7" customFormat="1" ht="18" hidden="1" customHeight="1">
      <c r="A279" s="55">
        <f t="shared" si="55"/>
        <v>194</v>
      </c>
      <c r="B279" s="42" t="s">
        <v>745</v>
      </c>
      <c r="C279" s="52">
        <f>D279+L279+N279+P279+R279+T279+V279+W279+X279+Z279</f>
        <v>6529421.4399999995</v>
      </c>
      <c r="D279" s="52">
        <f>SUM(F279:J279)</f>
        <v>6468953.5199999996</v>
      </c>
      <c r="E279" s="52"/>
      <c r="F279" s="51">
        <v>82194.080000000002</v>
      </c>
      <c r="G279" s="51">
        <v>4812103.72</v>
      </c>
      <c r="H279" s="51">
        <v>477078.72</v>
      </c>
      <c r="I279" s="51">
        <v>762805.1</v>
      </c>
      <c r="J279" s="51">
        <v>334771.90000000002</v>
      </c>
      <c r="K279" s="64"/>
      <c r="L279" s="64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64">
        <v>60467.92</v>
      </c>
      <c r="X279" s="284"/>
      <c r="Y279" s="52"/>
      <c r="Z279" s="284"/>
      <c r="AA279" s="9" t="s">
        <v>890</v>
      </c>
      <c r="AB279" s="97" t="s">
        <v>1653</v>
      </c>
      <c r="AC279" s="724"/>
      <c r="AD279" s="497"/>
      <c r="AE279" s="1061"/>
      <c r="AF279" s="57"/>
      <c r="AG279" s="57"/>
      <c r="AH279" s="57"/>
      <c r="AI279" s="57"/>
      <c r="AJ279" s="57"/>
      <c r="AK279" s="57"/>
      <c r="AL279" s="57"/>
      <c r="AM279" s="57"/>
      <c r="AN279" s="57"/>
    </row>
    <row r="280" spans="1:40" s="7" customFormat="1" ht="18" hidden="1" customHeight="1">
      <c r="A280" s="55">
        <f t="shared" si="55"/>
        <v>195</v>
      </c>
      <c r="B280" s="42" t="s">
        <v>746</v>
      </c>
      <c r="C280" s="52">
        <f>D280+L280+N280+P280+R280+T280+V280+W280+X280+Z280</f>
        <v>6692639.04</v>
      </c>
      <c r="D280" s="52">
        <f>SUM(F280:J280)</f>
        <v>6692639.04</v>
      </c>
      <c r="E280" s="52"/>
      <c r="F280" s="51"/>
      <c r="G280" s="51">
        <v>6692639.04</v>
      </c>
      <c r="H280" s="51"/>
      <c r="I280" s="51"/>
      <c r="J280" s="51"/>
      <c r="K280" s="64"/>
      <c r="L280" s="64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64"/>
      <c r="X280" s="285"/>
      <c r="Y280" s="51"/>
      <c r="Z280" s="285"/>
      <c r="AA280" s="9"/>
      <c r="AB280" s="97" t="s">
        <v>1653</v>
      </c>
      <c r="AC280" s="724"/>
      <c r="AD280" s="497"/>
      <c r="AE280" s="1061"/>
      <c r="AF280" s="57"/>
      <c r="AG280" s="57"/>
      <c r="AH280" s="57"/>
      <c r="AI280" s="57"/>
      <c r="AJ280" s="57"/>
      <c r="AK280" s="57"/>
      <c r="AL280" s="57"/>
      <c r="AM280" s="57"/>
      <c r="AN280" s="57"/>
    </row>
    <row r="281" spans="1:40" customFormat="1" ht="15.75" hidden="1">
      <c r="A281" s="688">
        <f t="shared" si="55"/>
        <v>196</v>
      </c>
      <c r="B281" s="281" t="s">
        <v>1102</v>
      </c>
      <c r="C281" s="236">
        <v>2800000</v>
      </c>
      <c r="D281" s="237"/>
      <c r="E281" s="237"/>
      <c r="F281" s="237"/>
      <c r="G281" s="237"/>
      <c r="H281" s="237"/>
      <c r="I281" s="237"/>
      <c r="J281" s="237"/>
      <c r="K281" s="238">
        <v>1</v>
      </c>
      <c r="L281" s="158">
        <v>2800000</v>
      </c>
      <c r="M281" s="237"/>
      <c r="N281" s="237"/>
      <c r="O281" s="237"/>
      <c r="P281" s="237"/>
      <c r="Q281" s="239"/>
      <c r="R281" s="237"/>
      <c r="S281" s="237"/>
      <c r="T281" s="237"/>
      <c r="U281" s="237"/>
      <c r="V281" s="237"/>
      <c r="W281" s="237"/>
      <c r="X281" s="237"/>
      <c r="Y281" s="660">
        <v>229353.23</v>
      </c>
      <c r="Z281" s="240"/>
      <c r="AA281" s="1242"/>
      <c r="AB281" s="97" t="s">
        <v>1653</v>
      </c>
      <c r="AC281" s="463"/>
      <c r="AD281" s="463"/>
      <c r="AE281" s="463"/>
      <c r="AF281" s="463"/>
      <c r="AG281" s="463"/>
      <c r="AH281" s="463"/>
      <c r="AI281" s="463"/>
      <c r="AJ281" s="463"/>
      <c r="AK281" s="463"/>
      <c r="AL281" s="463"/>
      <c r="AM281" s="463"/>
      <c r="AN281" s="463"/>
    </row>
    <row r="282" spans="1:40" customFormat="1" ht="15" hidden="1" customHeight="1">
      <c r="A282" s="688">
        <f t="shared" si="55"/>
        <v>197</v>
      </c>
      <c r="B282" s="266" t="s">
        <v>1103</v>
      </c>
      <c r="C282" s="242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243" t="s">
        <v>1100</v>
      </c>
      <c r="R282" s="134"/>
      <c r="S282" s="134"/>
      <c r="T282" s="134"/>
      <c r="U282" s="134"/>
      <c r="V282" s="134"/>
      <c r="W282" s="134"/>
      <c r="X282" s="134"/>
      <c r="Y282" s="660">
        <v>279341.05</v>
      </c>
      <c r="Z282" s="134"/>
      <c r="AA282" s="1239"/>
      <c r="AB282" s="97" t="s">
        <v>1653</v>
      </c>
      <c r="AC282" s="463"/>
      <c r="AD282" s="463"/>
      <c r="AE282" s="463"/>
      <c r="AF282" s="463"/>
      <c r="AG282" s="463"/>
      <c r="AH282" s="463"/>
      <c r="AI282" s="463"/>
      <c r="AJ282" s="463"/>
      <c r="AK282" s="463"/>
      <c r="AL282" s="463"/>
      <c r="AM282" s="463"/>
      <c r="AN282" s="463"/>
    </row>
    <row r="283" spans="1:40" customFormat="1" ht="21" hidden="1" customHeight="1">
      <c r="A283" s="688">
        <f t="shared" si="55"/>
        <v>198</v>
      </c>
      <c r="B283" s="266" t="s">
        <v>1104</v>
      </c>
      <c r="C283" s="244"/>
      <c r="D283" s="245"/>
      <c r="E283" s="245"/>
      <c r="F283" s="246"/>
      <c r="G283" s="246"/>
      <c r="H283" s="246"/>
      <c r="I283" s="245"/>
      <c r="J283" s="245"/>
      <c r="K283" s="245"/>
      <c r="L283" s="245"/>
      <c r="M283" s="246"/>
      <c r="N283" s="247"/>
      <c r="O283" s="248"/>
      <c r="P283" s="246"/>
      <c r="Q283" s="243" t="s">
        <v>1100</v>
      </c>
      <c r="R283" s="243"/>
      <c r="S283" s="243"/>
      <c r="T283" s="243"/>
      <c r="U283" s="246"/>
      <c r="V283" s="249"/>
      <c r="W283" s="249"/>
      <c r="X283" s="249"/>
      <c r="Y283" s="660">
        <v>276096.95</v>
      </c>
      <c r="Z283" s="250"/>
      <c r="AA283" s="1243"/>
      <c r="AB283" s="97" t="s">
        <v>1653</v>
      </c>
      <c r="AC283" s="463"/>
      <c r="AD283" s="463"/>
      <c r="AE283" s="463"/>
      <c r="AF283" s="463"/>
      <c r="AG283" s="463"/>
      <c r="AH283" s="463"/>
      <c r="AI283" s="463"/>
      <c r="AJ283" s="463"/>
      <c r="AK283" s="463"/>
      <c r="AL283" s="463"/>
      <c r="AM283" s="463"/>
      <c r="AN283" s="463"/>
    </row>
    <row r="284" spans="1:40" customFormat="1" ht="15.75" hidden="1" customHeight="1">
      <c r="A284" s="688">
        <f t="shared" si="55"/>
        <v>199</v>
      </c>
      <c r="B284" s="266" t="s">
        <v>1105</v>
      </c>
      <c r="C284" s="251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  <c r="N284" s="252"/>
      <c r="O284" s="252">
        <v>936</v>
      </c>
      <c r="P284" s="252" t="s">
        <v>1100</v>
      </c>
      <c r="Q284" s="252"/>
      <c r="R284" s="252"/>
      <c r="S284" s="252"/>
      <c r="T284" s="252"/>
      <c r="U284" s="252"/>
      <c r="V284" s="252"/>
      <c r="W284" s="252"/>
      <c r="X284" s="252"/>
      <c r="Y284" s="660">
        <v>179824.15</v>
      </c>
      <c r="Z284" s="252"/>
      <c r="AA284" s="1244"/>
      <c r="AB284" s="97" t="s">
        <v>1653</v>
      </c>
      <c r="AC284" s="463"/>
      <c r="AD284" s="463"/>
      <c r="AE284" s="463"/>
      <c r="AF284" s="463"/>
      <c r="AG284" s="463"/>
      <c r="AH284" s="463"/>
      <c r="AI284" s="463"/>
      <c r="AJ284" s="463"/>
      <c r="AK284" s="463"/>
      <c r="AL284" s="463"/>
      <c r="AM284" s="463"/>
      <c r="AN284" s="463"/>
    </row>
    <row r="285" spans="1:40" s="255" customFormat="1" ht="23.25" hidden="1" customHeight="1">
      <c r="A285" s="688">
        <f t="shared" si="55"/>
        <v>200</v>
      </c>
      <c r="B285" s="281" t="s">
        <v>1106</v>
      </c>
      <c r="C285" s="256"/>
      <c r="D285" s="660"/>
      <c r="E285" s="660"/>
      <c r="F285" s="660"/>
      <c r="G285" s="660"/>
      <c r="H285" s="660"/>
      <c r="I285" s="660"/>
      <c r="J285" s="660"/>
      <c r="K285" s="660"/>
      <c r="L285" s="660"/>
      <c r="M285" s="674"/>
      <c r="N285" s="674" t="s">
        <v>1100</v>
      </c>
      <c r="O285" s="660"/>
      <c r="P285" s="660"/>
      <c r="Q285" s="660"/>
      <c r="R285" s="660"/>
      <c r="S285" s="660"/>
      <c r="T285" s="660"/>
      <c r="U285" s="660"/>
      <c r="V285" s="660"/>
      <c r="W285" s="660"/>
      <c r="X285" s="254"/>
      <c r="Y285" s="660">
        <v>699868.04</v>
      </c>
      <c r="Z285" s="254"/>
      <c r="AA285" s="1245"/>
      <c r="AB285" s="97" t="s">
        <v>1653</v>
      </c>
      <c r="AC285" s="463"/>
      <c r="AD285" s="463"/>
      <c r="AE285" s="463"/>
      <c r="AF285" s="463"/>
      <c r="AG285" s="463"/>
      <c r="AH285" s="463"/>
      <c r="AI285" s="463"/>
      <c r="AJ285" s="463"/>
      <c r="AK285" s="463"/>
      <c r="AL285" s="463"/>
      <c r="AM285" s="463"/>
      <c r="AN285" s="463"/>
    </row>
    <row r="286" spans="1:40" customFormat="1" ht="18.75" hidden="1" customHeight="1">
      <c r="A286" s="688">
        <f t="shared" si="55"/>
        <v>201</v>
      </c>
      <c r="B286" s="266" t="s">
        <v>1107</v>
      </c>
      <c r="C286" s="256"/>
      <c r="D286" s="252"/>
      <c r="E286" s="252"/>
      <c r="F286" s="257"/>
      <c r="G286" s="257"/>
      <c r="H286" s="257"/>
      <c r="I286" s="252"/>
      <c r="J286" s="252"/>
      <c r="K286" s="252"/>
      <c r="L286" s="258"/>
      <c r="M286" s="252"/>
      <c r="N286" s="257"/>
      <c r="O286" s="252">
        <v>1628</v>
      </c>
      <c r="P286" s="257" t="s">
        <v>1100</v>
      </c>
      <c r="Q286" s="257"/>
      <c r="R286" s="251"/>
      <c r="S286" s="257"/>
      <c r="T286" s="251"/>
      <c r="U286" s="252">
        <v>2680</v>
      </c>
      <c r="V286" s="252" t="s">
        <v>1100</v>
      </c>
      <c r="W286" s="252"/>
      <c r="X286" s="252"/>
      <c r="Y286" s="660">
        <v>1445684.1</v>
      </c>
      <c r="Z286" s="251"/>
      <c r="AA286" s="1246"/>
      <c r="AB286" s="97" t="s">
        <v>1653</v>
      </c>
      <c r="AC286" s="463"/>
      <c r="AD286" s="463"/>
      <c r="AE286" s="463"/>
      <c r="AF286" s="463"/>
      <c r="AG286" s="463"/>
      <c r="AH286" s="463"/>
      <c r="AI286" s="463"/>
      <c r="AJ286" s="463"/>
      <c r="AK286" s="463"/>
      <c r="AL286" s="463"/>
      <c r="AM286" s="463"/>
      <c r="AN286" s="463"/>
    </row>
    <row r="287" spans="1:40" customFormat="1" ht="24.75" hidden="1" customHeight="1">
      <c r="A287" s="688">
        <f t="shared" si="55"/>
        <v>202</v>
      </c>
      <c r="B287" s="265" t="s">
        <v>1108</v>
      </c>
      <c r="C287" s="256"/>
      <c r="D287" s="252"/>
      <c r="E287" s="252"/>
      <c r="F287" s="257"/>
      <c r="G287" s="257"/>
      <c r="H287" s="257"/>
      <c r="I287" s="252"/>
      <c r="J287" s="252"/>
      <c r="K287" s="252"/>
      <c r="L287" s="258"/>
      <c r="M287" s="252">
        <v>1046.4000000000001</v>
      </c>
      <c r="N287" s="257" t="s">
        <v>1100</v>
      </c>
      <c r="O287" s="38"/>
      <c r="P287" s="257"/>
      <c r="Q287" s="257"/>
      <c r="R287" s="251"/>
      <c r="S287" s="257"/>
      <c r="T287" s="251"/>
      <c r="U287" s="252"/>
      <c r="V287" s="252"/>
      <c r="W287" s="252"/>
      <c r="X287" s="252"/>
      <c r="Y287" s="660">
        <v>295551.86</v>
      </c>
      <c r="Z287" s="251"/>
      <c r="AA287" s="1246"/>
      <c r="AB287" s="97" t="s">
        <v>1653</v>
      </c>
      <c r="AC287" s="463"/>
      <c r="AD287" s="463"/>
      <c r="AE287" s="463"/>
      <c r="AF287" s="463"/>
      <c r="AG287" s="463"/>
      <c r="AH287" s="463"/>
      <c r="AI287" s="463"/>
      <c r="AJ287" s="463"/>
      <c r="AK287" s="463"/>
      <c r="AL287" s="463"/>
      <c r="AM287" s="463"/>
      <c r="AN287" s="463"/>
    </row>
    <row r="288" spans="1:40" customFormat="1" ht="21" hidden="1" customHeight="1">
      <c r="A288" s="688">
        <f t="shared" si="55"/>
        <v>203</v>
      </c>
      <c r="B288" s="266" t="s">
        <v>1109</v>
      </c>
      <c r="C288" s="256"/>
      <c r="D288" s="252"/>
      <c r="E288" s="252"/>
      <c r="F288" s="257"/>
      <c r="G288" s="257"/>
      <c r="H288" s="257"/>
      <c r="I288" s="252"/>
      <c r="J288" s="252"/>
      <c r="K288" s="252"/>
      <c r="L288" s="258"/>
      <c r="M288" s="252"/>
      <c r="N288" s="251" t="s">
        <v>1100</v>
      </c>
      <c r="O288" s="38"/>
      <c r="P288" s="251" t="s">
        <v>1100</v>
      </c>
      <c r="Q288" s="257"/>
      <c r="R288" s="251" t="s">
        <v>1100</v>
      </c>
      <c r="S288" s="257"/>
      <c r="T288" s="251"/>
      <c r="U288" s="252"/>
      <c r="V288" s="252"/>
      <c r="W288" s="252"/>
      <c r="X288" s="252"/>
      <c r="Y288" s="660">
        <v>997737.71</v>
      </c>
      <c r="Z288" s="251"/>
      <c r="AA288" s="1246"/>
      <c r="AB288" s="97" t="s">
        <v>1653</v>
      </c>
      <c r="AC288" s="463"/>
      <c r="AD288" s="463"/>
      <c r="AE288" s="463"/>
      <c r="AF288" s="463"/>
      <c r="AG288" s="463"/>
      <c r="AH288" s="463"/>
      <c r="AI288" s="463"/>
      <c r="AJ288" s="463"/>
      <c r="AK288" s="463"/>
      <c r="AL288" s="463"/>
      <c r="AM288" s="463"/>
      <c r="AN288" s="463"/>
    </row>
    <row r="289" spans="1:40" customFormat="1" ht="21" hidden="1" customHeight="1">
      <c r="A289" s="688">
        <f t="shared" si="55"/>
        <v>204</v>
      </c>
      <c r="B289" s="266" t="s">
        <v>1110</v>
      </c>
      <c r="C289" s="256"/>
      <c r="D289" s="252"/>
      <c r="E289" s="252"/>
      <c r="F289" s="257"/>
      <c r="G289" s="257"/>
      <c r="H289" s="257"/>
      <c r="I289" s="252"/>
      <c r="J289" s="252"/>
      <c r="K289" s="252"/>
      <c r="L289" s="258"/>
      <c r="M289" s="252"/>
      <c r="N289" s="251" t="s">
        <v>1100</v>
      </c>
      <c r="O289" s="38"/>
      <c r="P289" s="257"/>
      <c r="Q289" s="257"/>
      <c r="S289" s="257"/>
      <c r="T289" s="251"/>
      <c r="U289" s="252"/>
      <c r="V289" s="252"/>
      <c r="W289" s="252"/>
      <c r="X289" s="252"/>
      <c r="Y289" s="660">
        <v>337022.97</v>
      </c>
      <c r="Z289" s="251"/>
      <c r="AA289" s="1246"/>
      <c r="AB289" s="97" t="s">
        <v>1653</v>
      </c>
      <c r="AC289" s="463"/>
      <c r="AD289" s="463"/>
      <c r="AE289" s="463"/>
      <c r="AF289" s="463"/>
      <c r="AG289" s="463"/>
      <c r="AH289" s="463"/>
      <c r="AI289" s="463"/>
      <c r="AJ289" s="463"/>
      <c r="AK289" s="463"/>
      <c r="AL289" s="463"/>
      <c r="AM289" s="463"/>
      <c r="AN289" s="463"/>
    </row>
    <row r="290" spans="1:40" customFormat="1" ht="16.5" hidden="1" customHeight="1">
      <c r="A290" s="688">
        <f t="shared" si="55"/>
        <v>205</v>
      </c>
      <c r="B290" s="267" t="s">
        <v>1111</v>
      </c>
      <c r="C290" s="256"/>
      <c r="D290" s="252"/>
      <c r="E290" s="252"/>
      <c r="F290" s="257"/>
      <c r="G290" s="257"/>
      <c r="H290" s="257"/>
      <c r="I290" s="252"/>
      <c r="J290" s="252"/>
      <c r="K290" s="252"/>
      <c r="L290" s="258"/>
      <c r="M290" s="252">
        <v>1848</v>
      </c>
      <c r="N290" s="257" t="s">
        <v>1100</v>
      </c>
      <c r="O290" s="38"/>
      <c r="P290" s="257"/>
      <c r="Q290" s="257">
        <v>3793.8</v>
      </c>
      <c r="R290" s="251" t="s">
        <v>1100</v>
      </c>
      <c r="S290" s="257"/>
      <c r="T290" s="251"/>
      <c r="U290" s="252"/>
      <c r="V290" s="252"/>
      <c r="W290" s="252"/>
      <c r="X290" s="252"/>
      <c r="Y290" s="660">
        <v>978570.45</v>
      </c>
      <c r="Z290" s="251"/>
      <c r="AA290" s="1246"/>
      <c r="AB290" s="97" t="s">
        <v>1653</v>
      </c>
      <c r="AC290" s="463"/>
      <c r="AD290" s="463"/>
      <c r="AE290" s="463"/>
      <c r="AF290" s="463"/>
      <c r="AG290" s="463"/>
      <c r="AH290" s="463"/>
      <c r="AI290" s="463"/>
      <c r="AJ290" s="463"/>
      <c r="AK290" s="463"/>
      <c r="AL290" s="463"/>
      <c r="AM290" s="463"/>
      <c r="AN290" s="463"/>
    </row>
    <row r="291" spans="1:40" customFormat="1" ht="16.5" hidden="1" customHeight="1">
      <c r="A291" s="688">
        <f t="shared" si="55"/>
        <v>206</v>
      </c>
      <c r="B291" s="280" t="s">
        <v>1112</v>
      </c>
      <c r="C291" s="256">
        <v>600000</v>
      </c>
      <c r="D291" s="259"/>
      <c r="E291" s="259"/>
      <c r="F291" s="259"/>
      <c r="G291" s="259"/>
      <c r="H291" s="259"/>
      <c r="I291" s="259"/>
      <c r="J291" s="259"/>
      <c r="K291" s="252"/>
      <c r="L291" s="252"/>
      <c r="M291" s="252"/>
      <c r="N291" s="259"/>
      <c r="O291" s="257"/>
      <c r="P291" s="257"/>
      <c r="R291" s="260"/>
      <c r="S291" s="257"/>
      <c r="T291" s="260"/>
      <c r="U291" s="252"/>
      <c r="V291" s="257" t="s">
        <v>1100</v>
      </c>
      <c r="W291" s="261"/>
      <c r="X291" s="261"/>
      <c r="Y291" s="1182">
        <v>1727915.1</v>
      </c>
      <c r="Z291" s="251">
        <v>600000</v>
      </c>
      <c r="AA291" s="1246"/>
      <c r="AB291" s="97" t="s">
        <v>1653</v>
      </c>
      <c r="AC291" s="463"/>
      <c r="AD291" s="463"/>
      <c r="AE291" s="463"/>
      <c r="AF291" s="463"/>
      <c r="AG291" s="463"/>
      <c r="AH291" s="463"/>
      <c r="AI291" s="463"/>
      <c r="AJ291" s="463"/>
      <c r="AK291" s="463"/>
      <c r="AL291" s="463"/>
      <c r="AM291" s="463"/>
      <c r="AN291" s="463"/>
    </row>
    <row r="292" spans="1:40" customFormat="1" ht="14.25" hidden="1" customHeight="1">
      <c r="A292" s="688">
        <f t="shared" si="55"/>
        <v>207</v>
      </c>
      <c r="B292" s="267" t="s">
        <v>1113</v>
      </c>
      <c r="C292" s="256"/>
      <c r="D292" s="259"/>
      <c r="E292" s="259"/>
      <c r="F292" s="259"/>
      <c r="G292" s="259"/>
      <c r="H292" s="259"/>
      <c r="I292" s="259"/>
      <c r="J292" s="259"/>
      <c r="K292" s="252"/>
      <c r="L292" s="252"/>
      <c r="M292" s="252"/>
      <c r="N292" s="259"/>
      <c r="O292" s="257">
        <v>766</v>
      </c>
      <c r="P292" s="257" t="s">
        <v>1100</v>
      </c>
      <c r="Q292" s="262">
        <v>3838</v>
      </c>
      <c r="R292" s="260" t="s">
        <v>1100</v>
      </c>
      <c r="S292" s="257"/>
      <c r="T292" s="260"/>
      <c r="U292" s="252"/>
      <c r="V292" s="257"/>
      <c r="W292" s="261"/>
      <c r="X292" s="261"/>
      <c r="Y292" s="660">
        <v>920377.57</v>
      </c>
      <c r="Z292" s="251"/>
      <c r="AA292" s="1246"/>
      <c r="AB292" s="97" t="s">
        <v>1653</v>
      </c>
      <c r="AC292" s="463"/>
      <c r="AD292" s="463"/>
      <c r="AE292" s="463"/>
      <c r="AF292" s="463"/>
      <c r="AG292" s="463"/>
      <c r="AH292" s="463"/>
      <c r="AI292" s="463"/>
      <c r="AJ292" s="463"/>
      <c r="AK292" s="463"/>
      <c r="AL292" s="463"/>
      <c r="AM292" s="463"/>
      <c r="AN292" s="463"/>
    </row>
    <row r="293" spans="1:40" customFormat="1" ht="16.5" hidden="1" customHeight="1">
      <c r="A293" s="688">
        <f t="shared" si="55"/>
        <v>208</v>
      </c>
      <c r="B293" s="280" t="s">
        <v>1114</v>
      </c>
      <c r="C293" s="256">
        <f>L293+Z293</f>
        <v>16800000</v>
      </c>
      <c r="D293" s="259"/>
      <c r="E293" s="259"/>
      <c r="F293" s="259"/>
      <c r="G293" s="259"/>
      <c r="H293" s="259"/>
      <c r="I293" s="259"/>
      <c r="J293" s="259"/>
      <c r="K293" s="252">
        <v>6</v>
      </c>
      <c r="L293" s="258">
        <v>16800000</v>
      </c>
      <c r="M293" s="252"/>
      <c r="N293" s="259"/>
      <c r="O293" s="257"/>
      <c r="P293" s="257"/>
      <c r="Q293" s="257"/>
      <c r="R293" s="260"/>
      <c r="S293" s="257"/>
      <c r="T293" s="260"/>
      <c r="U293" s="252"/>
      <c r="V293" s="259"/>
      <c r="W293" s="261"/>
      <c r="X293" s="261"/>
      <c r="Y293" s="660">
        <v>2120609.9700000002</v>
      </c>
      <c r="Z293" s="251"/>
      <c r="AA293" s="1246"/>
      <c r="AB293" s="97" t="s">
        <v>1653</v>
      </c>
      <c r="AC293" s="463"/>
      <c r="AD293" s="463"/>
      <c r="AE293" s="463"/>
      <c r="AF293" s="463"/>
      <c r="AG293" s="463"/>
      <c r="AH293" s="463"/>
      <c r="AI293" s="463"/>
      <c r="AJ293" s="463"/>
      <c r="AK293" s="463"/>
      <c r="AL293" s="463"/>
      <c r="AM293" s="463"/>
      <c r="AN293" s="463"/>
    </row>
    <row r="294" spans="1:40" customFormat="1" ht="17.25" hidden="1" customHeight="1">
      <c r="A294" s="688">
        <f t="shared" si="55"/>
        <v>209</v>
      </c>
      <c r="B294" s="280" t="s">
        <v>1115</v>
      </c>
      <c r="C294" s="256">
        <f>L294+Z294</f>
        <v>16800000</v>
      </c>
      <c r="D294" s="259"/>
      <c r="E294" s="259"/>
      <c r="F294" s="259"/>
      <c r="G294" s="259"/>
      <c r="H294" s="259"/>
      <c r="I294" s="259"/>
      <c r="J294" s="259"/>
      <c r="K294" s="252">
        <v>6</v>
      </c>
      <c r="L294" s="258">
        <v>16800000</v>
      </c>
      <c r="M294" s="252"/>
      <c r="N294" s="259"/>
      <c r="O294" s="257"/>
      <c r="P294" s="257"/>
      <c r="Q294" s="257"/>
      <c r="R294" s="260"/>
      <c r="S294" s="257"/>
      <c r="T294" s="260"/>
      <c r="U294" s="252"/>
      <c r="V294" s="259"/>
      <c r="W294" s="261"/>
      <c r="X294" s="261"/>
      <c r="Y294" s="660">
        <v>2118750.75</v>
      </c>
      <c r="Z294" s="251"/>
      <c r="AA294" s="1246"/>
      <c r="AB294" s="97" t="s">
        <v>1653</v>
      </c>
      <c r="AC294" s="463"/>
      <c r="AD294" s="463"/>
      <c r="AE294" s="463"/>
      <c r="AF294" s="463"/>
      <c r="AG294" s="463"/>
      <c r="AH294" s="463"/>
      <c r="AI294" s="463"/>
      <c r="AJ294" s="463"/>
      <c r="AK294" s="463"/>
      <c r="AL294" s="463"/>
      <c r="AM294" s="463"/>
      <c r="AN294" s="463"/>
    </row>
    <row r="295" spans="1:40" customFormat="1" ht="19.5" hidden="1" customHeight="1">
      <c r="A295" s="687">
        <f t="shared" si="55"/>
        <v>210</v>
      </c>
      <c r="B295" s="280" t="s">
        <v>1116</v>
      </c>
      <c r="C295" s="256">
        <f>L295+Z295</f>
        <v>16800000</v>
      </c>
      <c r="D295" s="259"/>
      <c r="E295" s="259"/>
      <c r="F295" s="259"/>
      <c r="G295" s="259"/>
      <c r="H295" s="259"/>
      <c r="I295" s="259"/>
      <c r="J295" s="259"/>
      <c r="K295" s="252">
        <v>6</v>
      </c>
      <c r="L295" s="258">
        <v>16800000</v>
      </c>
      <c r="M295" s="252"/>
      <c r="N295" s="259"/>
      <c r="O295" s="257"/>
      <c r="P295" s="257"/>
      <c r="Q295" s="257"/>
      <c r="R295" s="260"/>
      <c r="S295" s="257"/>
      <c r="T295" s="260"/>
      <c r="U295" s="252"/>
      <c r="V295" s="259"/>
      <c r="W295" s="261"/>
      <c r="X295" s="261"/>
      <c r="Y295" s="660">
        <v>2129932.23</v>
      </c>
      <c r="Z295" s="251"/>
      <c r="AA295" s="1246"/>
      <c r="AB295" s="97" t="s">
        <v>1653</v>
      </c>
      <c r="AC295" s="463"/>
      <c r="AD295" s="463"/>
      <c r="AE295" s="463"/>
      <c r="AF295" s="463"/>
      <c r="AG295" s="463"/>
      <c r="AH295" s="463"/>
      <c r="AI295" s="463"/>
      <c r="AJ295" s="463"/>
      <c r="AK295" s="463"/>
      <c r="AL295" s="463"/>
      <c r="AM295" s="463"/>
      <c r="AN295" s="463"/>
    </row>
    <row r="296" spans="1:40" customFormat="1" ht="21.75" hidden="1" customHeight="1">
      <c r="A296" s="687">
        <f t="shared" si="55"/>
        <v>211</v>
      </c>
      <c r="B296" s="280" t="s">
        <v>1101</v>
      </c>
      <c r="C296" s="256">
        <f>L296+Z296</f>
        <v>16800000</v>
      </c>
      <c r="D296" s="252"/>
      <c r="E296" s="252"/>
      <c r="F296" s="257"/>
      <c r="G296" s="257"/>
      <c r="H296" s="257"/>
      <c r="I296" s="252"/>
      <c r="J296" s="252"/>
      <c r="K296" s="252">
        <v>6</v>
      </c>
      <c r="L296" s="258">
        <v>16800000</v>
      </c>
      <c r="M296" s="252"/>
      <c r="N296" s="259"/>
      <c r="O296" s="38"/>
      <c r="P296" s="257"/>
      <c r="Q296" s="257"/>
      <c r="R296" s="251"/>
      <c r="S296" s="257"/>
      <c r="T296" s="251"/>
      <c r="U296" s="252"/>
      <c r="V296" s="252"/>
      <c r="W296" s="252"/>
      <c r="X296" s="252"/>
      <c r="Y296" s="660">
        <v>1448926.39</v>
      </c>
      <c r="Z296" s="251"/>
      <c r="AA296" s="1246"/>
      <c r="AB296" s="97" t="s">
        <v>1653</v>
      </c>
      <c r="AC296" s="463"/>
      <c r="AD296" s="463"/>
      <c r="AE296" s="463"/>
      <c r="AF296" s="463"/>
      <c r="AG296" s="463"/>
      <c r="AH296" s="463"/>
      <c r="AI296" s="463"/>
      <c r="AJ296" s="463"/>
      <c r="AK296" s="463"/>
      <c r="AL296" s="463"/>
      <c r="AM296" s="463"/>
      <c r="AN296" s="463"/>
    </row>
    <row r="297" spans="1:40" customFormat="1" ht="19.5" hidden="1" customHeight="1">
      <c r="A297" s="687">
        <f t="shared" si="55"/>
        <v>212</v>
      </c>
      <c r="B297" s="265" t="s">
        <v>1117</v>
      </c>
      <c r="C297" s="256"/>
      <c r="D297" s="252"/>
      <c r="E297" s="252"/>
      <c r="F297" s="257"/>
      <c r="G297" s="257"/>
      <c r="H297" s="257"/>
      <c r="I297" s="252"/>
      <c r="J297" s="252"/>
      <c r="K297" s="252"/>
      <c r="L297" s="258"/>
      <c r="M297" s="252"/>
      <c r="N297" s="259"/>
      <c r="O297" s="38"/>
      <c r="P297" s="257"/>
      <c r="Q297" s="257"/>
      <c r="R297" s="263" t="s">
        <v>1100</v>
      </c>
      <c r="S297" s="257"/>
      <c r="T297" s="251"/>
      <c r="U297" s="252"/>
      <c r="V297" s="252"/>
      <c r="W297" s="252"/>
      <c r="X297" s="252"/>
      <c r="Y297" s="660">
        <v>420843.28</v>
      </c>
      <c r="Z297" s="251"/>
      <c r="AA297" s="1246"/>
      <c r="AB297" s="97" t="s">
        <v>1653</v>
      </c>
      <c r="AC297" s="463"/>
      <c r="AD297" s="463"/>
      <c r="AE297" s="463"/>
      <c r="AF297" s="463"/>
      <c r="AG297" s="463"/>
      <c r="AH297" s="463"/>
      <c r="AI297" s="463"/>
      <c r="AJ297" s="463"/>
      <c r="AK297" s="463"/>
      <c r="AL297" s="463"/>
      <c r="AM297" s="463"/>
      <c r="AN297" s="463"/>
    </row>
    <row r="298" spans="1:40" customFormat="1" ht="17.25" hidden="1" customHeight="1">
      <c r="A298" s="687">
        <f t="shared" si="55"/>
        <v>213</v>
      </c>
      <c r="B298" s="267" t="s">
        <v>1118</v>
      </c>
      <c r="C298" s="256"/>
      <c r="D298" s="252"/>
      <c r="E298" s="252"/>
      <c r="F298" s="257"/>
      <c r="G298" s="257"/>
      <c r="H298" s="257"/>
      <c r="I298" s="252"/>
      <c r="J298" s="252"/>
      <c r="K298" s="252"/>
      <c r="L298" s="258"/>
      <c r="M298" s="252"/>
      <c r="N298" s="259"/>
      <c r="O298" s="38"/>
      <c r="P298" s="257"/>
      <c r="Q298" s="257"/>
      <c r="R298" s="263" t="s">
        <v>1100</v>
      </c>
      <c r="S298" s="257"/>
      <c r="T298" s="251"/>
      <c r="U298" s="252"/>
      <c r="V298" s="252"/>
      <c r="W298" s="252"/>
      <c r="X298" s="252"/>
      <c r="Y298" s="660">
        <v>424477.81</v>
      </c>
      <c r="Z298" s="251"/>
      <c r="AA298" s="1246"/>
      <c r="AB298" s="97" t="s">
        <v>1653</v>
      </c>
      <c r="AC298" s="463"/>
      <c r="AD298" s="463"/>
      <c r="AE298" s="463"/>
      <c r="AF298" s="463"/>
      <c r="AG298" s="463"/>
      <c r="AH298" s="463"/>
      <c r="AI298" s="463"/>
      <c r="AJ298" s="463"/>
      <c r="AK298" s="463"/>
      <c r="AL298" s="463"/>
      <c r="AM298" s="463"/>
      <c r="AN298" s="463"/>
    </row>
    <row r="299" spans="1:40" customFormat="1" ht="15.75" hidden="1" customHeight="1">
      <c r="A299" s="687">
        <f t="shared" si="55"/>
        <v>214</v>
      </c>
      <c r="B299" s="265" t="s">
        <v>1119</v>
      </c>
      <c r="C299" s="256"/>
      <c r="D299" s="252"/>
      <c r="E299" s="252"/>
      <c r="F299" s="257"/>
      <c r="G299" s="257"/>
      <c r="H299" s="257"/>
      <c r="I299" s="252"/>
      <c r="J299" s="252"/>
      <c r="K299" s="252"/>
      <c r="L299" s="258"/>
      <c r="M299" s="252"/>
      <c r="N299" s="259"/>
      <c r="O299" s="38"/>
      <c r="P299" s="263" t="s">
        <v>1100</v>
      </c>
      <c r="Q299" s="257"/>
      <c r="R299" s="251"/>
      <c r="S299" s="257"/>
      <c r="T299" s="251"/>
      <c r="U299" s="252"/>
      <c r="V299" s="252"/>
      <c r="W299" s="252"/>
      <c r="X299" s="252"/>
      <c r="Y299" s="660">
        <v>230897.36</v>
      </c>
      <c r="Z299" s="251"/>
      <c r="AA299" s="1246"/>
      <c r="AB299" s="97" t="s">
        <v>1653</v>
      </c>
      <c r="AC299" s="463"/>
      <c r="AD299" s="463"/>
      <c r="AE299" s="463"/>
      <c r="AF299" s="463"/>
      <c r="AG299" s="463"/>
      <c r="AH299" s="463"/>
      <c r="AI299" s="463"/>
      <c r="AJ299" s="463"/>
      <c r="AK299" s="463"/>
      <c r="AL299" s="463"/>
      <c r="AM299" s="463"/>
      <c r="AN299" s="463"/>
    </row>
    <row r="300" spans="1:40" customFormat="1" ht="17.25" hidden="1" customHeight="1">
      <c r="A300" s="687">
        <f t="shared" si="55"/>
        <v>215</v>
      </c>
      <c r="B300" s="264" t="s">
        <v>1120</v>
      </c>
      <c r="C300" s="256"/>
      <c r="D300" s="252"/>
      <c r="E300" s="252"/>
      <c r="F300" s="257"/>
      <c r="G300" s="257"/>
      <c r="H300" s="257"/>
      <c r="I300" s="252"/>
      <c r="J300" s="252"/>
      <c r="K300" s="252"/>
      <c r="L300" s="258"/>
      <c r="M300" s="252"/>
      <c r="N300" s="259"/>
      <c r="O300" s="38"/>
      <c r="P300" s="257"/>
      <c r="Q300" s="257"/>
      <c r="R300" s="263" t="s">
        <v>1100</v>
      </c>
      <c r="S300" s="257"/>
      <c r="T300" s="251"/>
      <c r="U300" s="252"/>
      <c r="V300" s="252"/>
      <c r="W300" s="252"/>
      <c r="X300" s="252"/>
      <c r="Y300" s="660">
        <v>316523.26</v>
      </c>
      <c r="Z300" s="251"/>
      <c r="AA300" s="1246"/>
      <c r="AB300" s="97" t="s">
        <v>1653</v>
      </c>
      <c r="AC300" s="463"/>
      <c r="AD300" s="463"/>
      <c r="AE300" s="463"/>
      <c r="AF300" s="463"/>
      <c r="AG300" s="463"/>
      <c r="AH300" s="463"/>
      <c r="AI300" s="463"/>
      <c r="AJ300" s="463"/>
      <c r="AK300" s="463"/>
      <c r="AL300" s="463"/>
      <c r="AM300" s="463"/>
      <c r="AN300" s="463"/>
    </row>
    <row r="301" spans="1:40" s="7" customFormat="1" ht="18" hidden="1" customHeight="1">
      <c r="A301" s="1475" t="s">
        <v>518</v>
      </c>
      <c r="B301" s="1475"/>
      <c r="C301" s="52">
        <f t="shared" ref="C301:Z301" si="56">SUM(C277:C280)</f>
        <v>29505184.809999995</v>
      </c>
      <c r="D301" s="52">
        <f t="shared" si="56"/>
        <v>13161592.559999999</v>
      </c>
      <c r="E301" s="52"/>
      <c r="F301" s="52">
        <f t="shared" si="56"/>
        <v>82194.080000000002</v>
      </c>
      <c r="G301" s="52">
        <f t="shared" si="56"/>
        <v>11504742.76</v>
      </c>
      <c r="H301" s="52">
        <f t="shared" si="56"/>
        <v>477078.72</v>
      </c>
      <c r="I301" s="52">
        <f t="shared" si="56"/>
        <v>762805.1</v>
      </c>
      <c r="J301" s="52">
        <f t="shared" si="56"/>
        <v>334771.90000000002</v>
      </c>
      <c r="K301" s="52">
        <f t="shared" si="56"/>
        <v>0</v>
      </c>
      <c r="L301" s="52">
        <f t="shared" si="56"/>
        <v>0</v>
      </c>
      <c r="M301" s="52">
        <f t="shared" si="56"/>
        <v>1691.1</v>
      </c>
      <c r="N301" s="52">
        <f t="shared" si="56"/>
        <v>7794919.4100000001</v>
      </c>
      <c r="O301" s="52">
        <f t="shared" si="56"/>
        <v>0</v>
      </c>
      <c r="P301" s="52">
        <f t="shared" si="56"/>
        <v>0</v>
      </c>
      <c r="Q301" s="52">
        <f t="shared" si="56"/>
        <v>4880</v>
      </c>
      <c r="R301" s="52">
        <f t="shared" si="56"/>
        <v>8488204.9199999999</v>
      </c>
      <c r="S301" s="52">
        <f t="shared" si="56"/>
        <v>0</v>
      </c>
      <c r="T301" s="52">
        <f t="shared" si="56"/>
        <v>0</v>
      </c>
      <c r="U301" s="52">
        <f t="shared" si="56"/>
        <v>0</v>
      </c>
      <c r="V301" s="52">
        <f t="shared" si="56"/>
        <v>0</v>
      </c>
      <c r="W301" s="52">
        <f t="shared" si="56"/>
        <v>60467.92</v>
      </c>
      <c r="X301" s="52">
        <f t="shared" si="56"/>
        <v>0</v>
      </c>
      <c r="Y301" s="52"/>
      <c r="Z301" s="52">
        <f t="shared" si="56"/>
        <v>0</v>
      </c>
      <c r="AA301" s="9"/>
      <c r="AB301" s="97" t="s">
        <v>1653</v>
      </c>
      <c r="AC301" s="497"/>
      <c r="AD301" s="497"/>
      <c r="AE301" s="1061"/>
      <c r="AF301" s="57"/>
      <c r="AG301" s="1061"/>
      <c r="AH301" s="57"/>
      <c r="AI301" s="57"/>
      <c r="AJ301" s="57"/>
      <c r="AK301" s="57"/>
      <c r="AL301" s="57"/>
      <c r="AM301" s="57"/>
      <c r="AN301" s="57"/>
    </row>
    <row r="302" spans="1:40" s="22" customFormat="1" ht="18" customHeight="1">
      <c r="A302" s="1537" t="s">
        <v>612</v>
      </c>
      <c r="B302" s="1537"/>
      <c r="C302" s="1537"/>
      <c r="D302" s="1452"/>
      <c r="E302" s="1452"/>
      <c r="F302" s="1452"/>
      <c r="G302" s="1452"/>
      <c r="H302" s="1452"/>
      <c r="I302" s="1452"/>
      <c r="J302" s="1452"/>
      <c r="K302" s="1452"/>
      <c r="L302" s="1452"/>
      <c r="M302" s="1452"/>
      <c r="N302" s="1452"/>
      <c r="O302" s="1452"/>
      <c r="P302" s="1452"/>
      <c r="Q302" s="1452"/>
      <c r="R302" s="1452"/>
      <c r="S302" s="1452"/>
      <c r="T302" s="1452"/>
      <c r="U302" s="1452"/>
      <c r="V302" s="1452"/>
      <c r="W302" s="1452"/>
      <c r="X302" s="1452"/>
      <c r="Y302" s="1452"/>
      <c r="Z302" s="1452"/>
      <c r="AA302" s="496"/>
      <c r="AB302" s="97" t="s">
        <v>1653</v>
      </c>
      <c r="AC302" s="724"/>
      <c r="AD302" s="497"/>
      <c r="AE302" s="1061"/>
      <c r="AF302" s="57"/>
      <c r="AG302" s="57"/>
      <c r="AH302" s="57"/>
      <c r="AI302" s="57"/>
      <c r="AJ302" s="57"/>
      <c r="AK302" s="57"/>
      <c r="AL302" s="57"/>
      <c r="AM302" s="57"/>
      <c r="AN302" s="57"/>
    </row>
    <row r="303" spans="1:40" s="7" customFormat="1" ht="18" hidden="1" customHeight="1">
      <c r="A303" s="688">
        <f>A300+1</f>
        <v>216</v>
      </c>
      <c r="B303" s="47" t="s">
        <v>747</v>
      </c>
      <c r="C303" s="52">
        <f>D303+L303+N303+P303+R303+T303+V303+W303+X303+Z303</f>
        <v>2987765.9</v>
      </c>
      <c r="D303" s="52">
        <f>SUM(F303:J303)</f>
        <v>0</v>
      </c>
      <c r="E303" s="52"/>
      <c r="F303" s="51"/>
      <c r="G303" s="51"/>
      <c r="H303" s="51"/>
      <c r="I303" s="51"/>
      <c r="J303" s="51"/>
      <c r="K303" s="51"/>
      <c r="L303" s="51"/>
      <c r="M303" s="120">
        <v>940.75</v>
      </c>
      <c r="N303" s="51">
        <v>2987765.9</v>
      </c>
      <c r="O303" s="51"/>
      <c r="P303" s="51"/>
      <c r="Q303" s="51"/>
      <c r="R303" s="51"/>
      <c r="S303" s="51"/>
      <c r="T303" s="51"/>
      <c r="U303" s="51"/>
      <c r="V303" s="51"/>
      <c r="W303" s="64"/>
      <c r="X303" s="284"/>
      <c r="Y303" s="1161"/>
      <c r="Z303" s="284"/>
      <c r="AA303" s="9"/>
      <c r="AB303" s="97" t="s">
        <v>1653</v>
      </c>
      <c r="AC303" s="1062"/>
      <c r="AD303" s="497"/>
      <c r="AE303" s="1061"/>
      <c r="AF303" s="57"/>
      <c r="AG303" s="57"/>
      <c r="AH303" s="57"/>
      <c r="AI303" s="57"/>
      <c r="AJ303" s="57"/>
      <c r="AK303" s="57"/>
      <c r="AL303" s="57"/>
      <c r="AM303" s="57"/>
      <c r="AN303" s="57"/>
    </row>
    <row r="304" spans="1:40" s="225" customFormat="1" ht="15.75" hidden="1" customHeight="1">
      <c r="A304" s="687">
        <f t="shared" ref="A304:A320" si="57">A303+1</f>
        <v>217</v>
      </c>
      <c r="B304" s="269" t="s">
        <v>1121</v>
      </c>
      <c r="C304" s="226">
        <v>1950</v>
      </c>
      <c r="D304" s="226"/>
      <c r="E304" s="226"/>
      <c r="F304" s="226"/>
      <c r="G304" s="1367"/>
      <c r="H304" s="1367"/>
      <c r="I304" s="226"/>
      <c r="J304" s="226"/>
      <c r="K304" s="226"/>
      <c r="L304" s="226"/>
      <c r="M304" s="226"/>
      <c r="N304" s="226"/>
      <c r="O304" s="226"/>
      <c r="P304" s="226"/>
      <c r="Q304" s="1367"/>
      <c r="R304" s="1367"/>
      <c r="S304" s="226"/>
      <c r="T304" s="226"/>
      <c r="U304" s="226"/>
      <c r="V304" s="226"/>
      <c r="W304" s="226"/>
      <c r="X304" s="226"/>
      <c r="Y304" s="1183"/>
      <c r="Z304" s="226"/>
      <c r="AB304" s="97" t="s">
        <v>1653</v>
      </c>
      <c r="AC304" s="1268"/>
      <c r="AD304" s="1268"/>
      <c r="AE304" s="1268"/>
      <c r="AF304" s="1268"/>
      <c r="AG304" s="1268"/>
      <c r="AH304" s="1268"/>
      <c r="AI304" s="1268"/>
      <c r="AJ304" s="1268"/>
      <c r="AK304" s="1268"/>
      <c r="AL304" s="1268"/>
      <c r="AM304" s="1268"/>
      <c r="AN304" s="1268"/>
    </row>
    <row r="305" spans="1:40" s="225" customFormat="1" ht="15.75" hidden="1" customHeight="1">
      <c r="A305" s="687">
        <f t="shared" si="57"/>
        <v>218</v>
      </c>
      <c r="B305" s="269" t="s">
        <v>1122</v>
      </c>
      <c r="C305" s="226">
        <v>1200</v>
      </c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1367"/>
      <c r="R305" s="1367"/>
      <c r="S305" s="226"/>
      <c r="T305" s="226"/>
      <c r="U305" s="226"/>
      <c r="V305" s="226"/>
      <c r="W305" s="226"/>
      <c r="X305" s="226"/>
      <c r="Y305" s="1183"/>
      <c r="Z305" s="226"/>
      <c r="AB305" s="97" t="s">
        <v>1653</v>
      </c>
      <c r="AC305" s="1268"/>
      <c r="AD305" s="1268"/>
      <c r="AE305" s="1268"/>
      <c r="AF305" s="1268"/>
      <c r="AG305" s="1268"/>
      <c r="AH305" s="1268"/>
      <c r="AI305" s="1268"/>
      <c r="AJ305" s="1268"/>
      <c r="AK305" s="1268"/>
      <c r="AL305" s="1268"/>
      <c r="AM305" s="1268"/>
      <c r="AN305" s="1268"/>
    </row>
    <row r="306" spans="1:40" s="225" customFormat="1" ht="15.75" hidden="1" customHeight="1">
      <c r="A306" s="687">
        <f t="shared" si="57"/>
        <v>219</v>
      </c>
      <c r="B306" s="269" t="s">
        <v>1137</v>
      </c>
      <c r="C306" s="226">
        <v>2800</v>
      </c>
      <c r="D306" s="226"/>
      <c r="E306" s="226"/>
      <c r="F306" s="226"/>
      <c r="G306" s="226"/>
      <c r="H306" s="226"/>
      <c r="I306" s="226"/>
      <c r="J306" s="226"/>
      <c r="K306" s="226"/>
      <c r="L306" s="226"/>
      <c r="M306" s="1367"/>
      <c r="N306" s="1367"/>
      <c r="O306" s="226"/>
      <c r="P306" s="226"/>
      <c r="Q306" s="1367"/>
      <c r="R306" s="1367"/>
      <c r="S306" s="226"/>
      <c r="T306" s="226"/>
      <c r="U306" s="226"/>
      <c r="V306" s="226"/>
      <c r="W306" s="226"/>
      <c r="X306" s="226"/>
      <c r="Y306" s="1183"/>
      <c r="Z306" s="226"/>
      <c r="AB306" s="97" t="s">
        <v>1653</v>
      </c>
      <c r="AC306" s="1268"/>
      <c r="AD306" s="1268"/>
      <c r="AE306" s="1268"/>
      <c r="AF306" s="1268"/>
      <c r="AG306" s="1268"/>
      <c r="AH306" s="1268"/>
      <c r="AI306" s="1268"/>
      <c r="AJ306" s="1268"/>
      <c r="AK306" s="1268"/>
      <c r="AL306" s="1268"/>
      <c r="AM306" s="1268"/>
      <c r="AN306" s="1268"/>
    </row>
    <row r="307" spans="1:40" s="225" customFormat="1" ht="15.75" hidden="1" customHeight="1">
      <c r="A307" s="687">
        <f t="shared" si="57"/>
        <v>220</v>
      </c>
      <c r="B307" s="269" t="s">
        <v>1123</v>
      </c>
      <c r="C307" s="226">
        <v>1500</v>
      </c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1367"/>
      <c r="R307" s="1367"/>
      <c r="S307" s="226"/>
      <c r="T307" s="226"/>
      <c r="U307" s="226"/>
      <c r="V307" s="226"/>
      <c r="W307" s="226"/>
      <c r="X307" s="226"/>
      <c r="Y307" s="1183"/>
      <c r="Z307" s="226"/>
      <c r="AB307" s="97" t="s">
        <v>1653</v>
      </c>
      <c r="AC307" s="1268"/>
      <c r="AD307" s="1268"/>
      <c r="AE307" s="1268"/>
      <c r="AF307" s="1268"/>
      <c r="AG307" s="1268"/>
      <c r="AH307" s="1268"/>
      <c r="AI307" s="1268"/>
      <c r="AJ307" s="1268"/>
      <c r="AK307" s="1268"/>
      <c r="AL307" s="1268"/>
      <c r="AM307" s="1268"/>
      <c r="AN307" s="1268"/>
    </row>
    <row r="308" spans="1:40" s="225" customFormat="1" ht="15.75" hidden="1" customHeight="1">
      <c r="A308" s="687">
        <f t="shared" si="57"/>
        <v>221</v>
      </c>
      <c r="B308" s="269" t="s">
        <v>1124</v>
      </c>
      <c r="C308" s="282">
        <v>2750</v>
      </c>
      <c r="D308" s="226"/>
      <c r="E308" s="226"/>
      <c r="F308" s="226"/>
      <c r="G308" s="226"/>
      <c r="H308" s="226"/>
      <c r="I308" s="226"/>
      <c r="J308" s="226"/>
      <c r="K308" s="226"/>
      <c r="L308" s="226"/>
      <c r="M308" s="1367"/>
      <c r="N308" s="1367"/>
      <c r="O308" s="226"/>
      <c r="P308" s="226"/>
      <c r="Q308" s="1367"/>
      <c r="R308" s="1367"/>
      <c r="S308" s="226"/>
      <c r="T308" s="226"/>
      <c r="U308" s="226"/>
      <c r="V308" s="226"/>
      <c r="W308" s="226"/>
      <c r="X308" s="226"/>
      <c r="Y308" s="1183"/>
      <c r="Z308" s="226"/>
      <c r="AB308" s="97" t="s">
        <v>1653</v>
      </c>
      <c r="AC308" s="1268"/>
      <c r="AD308" s="1268"/>
      <c r="AE308" s="1268"/>
      <c r="AF308" s="1268"/>
      <c r="AG308" s="1268"/>
      <c r="AH308" s="1268"/>
      <c r="AI308" s="1268"/>
      <c r="AJ308" s="1268"/>
      <c r="AK308" s="1268"/>
      <c r="AL308" s="1268"/>
      <c r="AM308" s="1268"/>
      <c r="AN308" s="1268"/>
    </row>
    <row r="309" spans="1:40" s="225" customFormat="1" ht="15.75" hidden="1" customHeight="1">
      <c r="A309" s="687">
        <f t="shared" si="57"/>
        <v>222</v>
      </c>
      <c r="B309" s="269" t="s">
        <v>1136</v>
      </c>
      <c r="C309" s="282">
        <v>600</v>
      </c>
      <c r="D309" s="226"/>
      <c r="E309" s="226"/>
      <c r="F309" s="226"/>
      <c r="G309" s="226"/>
      <c r="H309" s="1367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1183"/>
      <c r="Z309" s="226"/>
      <c r="AB309" s="97" t="s">
        <v>1653</v>
      </c>
      <c r="AC309" s="1268"/>
      <c r="AD309" s="1268"/>
      <c r="AE309" s="1268"/>
      <c r="AF309" s="1268"/>
      <c r="AG309" s="1268"/>
      <c r="AH309" s="1268"/>
      <c r="AI309" s="1268"/>
      <c r="AJ309" s="1268"/>
      <c r="AK309" s="1268"/>
      <c r="AL309" s="1268"/>
      <c r="AM309" s="1268"/>
      <c r="AN309" s="1268"/>
    </row>
    <row r="310" spans="1:40" s="225" customFormat="1" ht="15.75" hidden="1" customHeight="1">
      <c r="A310" s="687">
        <f t="shared" si="57"/>
        <v>223</v>
      </c>
      <c r="B310" s="269" t="s">
        <v>1125</v>
      </c>
      <c r="C310" s="226">
        <v>1850</v>
      </c>
      <c r="D310" s="132"/>
      <c r="E310" s="132"/>
      <c r="F310" s="132"/>
      <c r="G310" s="132"/>
      <c r="H310" s="132"/>
      <c r="I310" s="132"/>
      <c r="J310" s="132"/>
      <c r="K310" s="132"/>
      <c r="L310" s="132"/>
      <c r="M310" s="675"/>
      <c r="N310" s="675"/>
      <c r="O310" s="132"/>
      <c r="P310" s="132"/>
      <c r="Q310" s="675"/>
      <c r="R310" s="675"/>
      <c r="S310" s="132"/>
      <c r="T310" s="132"/>
      <c r="U310" s="132"/>
      <c r="V310" s="132"/>
      <c r="W310" s="132"/>
      <c r="X310" s="132"/>
      <c r="Y310" s="1376"/>
      <c r="Z310" s="132"/>
      <c r="AB310" s="97" t="s">
        <v>1653</v>
      </c>
      <c r="AC310" s="1268"/>
      <c r="AD310" s="1268"/>
      <c r="AE310" s="1268"/>
      <c r="AF310" s="1268"/>
      <c r="AG310" s="1268"/>
      <c r="AH310" s="1268"/>
      <c r="AI310" s="1268"/>
      <c r="AJ310" s="1268"/>
      <c r="AK310" s="1268"/>
      <c r="AL310" s="1268"/>
      <c r="AM310" s="1268"/>
      <c r="AN310" s="1268"/>
    </row>
    <row r="311" spans="1:40" s="225" customFormat="1" ht="15.75" hidden="1" customHeight="1">
      <c r="A311" s="687">
        <f t="shared" si="57"/>
        <v>224</v>
      </c>
      <c r="B311" s="269" t="s">
        <v>1126</v>
      </c>
      <c r="C311" s="226">
        <v>1700</v>
      </c>
      <c r="D311" s="132"/>
      <c r="E311" s="132"/>
      <c r="F311" s="132"/>
      <c r="G311" s="132"/>
      <c r="H311" s="675"/>
      <c r="I311" s="132"/>
      <c r="J311" s="132"/>
      <c r="K311" s="132"/>
      <c r="L311" s="132"/>
      <c r="M311" s="132"/>
      <c r="N311" s="132"/>
      <c r="O311" s="132"/>
      <c r="P311" s="132"/>
      <c r="Q311" s="675"/>
      <c r="R311" s="675"/>
      <c r="S311" s="132"/>
      <c r="T311" s="132"/>
      <c r="U311" s="132"/>
      <c r="V311" s="132"/>
      <c r="W311" s="132"/>
      <c r="X311" s="132"/>
      <c r="Y311" s="1376"/>
      <c r="Z311" s="132"/>
      <c r="AB311" s="97" t="s">
        <v>1653</v>
      </c>
      <c r="AC311" s="1268"/>
      <c r="AD311" s="1268"/>
      <c r="AE311" s="1268"/>
      <c r="AF311" s="1268"/>
      <c r="AG311" s="1268"/>
      <c r="AH311" s="1268"/>
      <c r="AI311" s="1268"/>
      <c r="AJ311" s="1268"/>
      <c r="AK311" s="1268"/>
      <c r="AL311" s="1268"/>
      <c r="AM311" s="1268"/>
      <c r="AN311" s="1268"/>
    </row>
    <row r="312" spans="1:40" s="225" customFormat="1" ht="15.75" hidden="1" customHeight="1">
      <c r="A312" s="687">
        <f t="shared" si="57"/>
        <v>225</v>
      </c>
      <c r="B312" s="269" t="s">
        <v>1127</v>
      </c>
      <c r="C312" s="226">
        <v>1500</v>
      </c>
      <c r="D312" s="132"/>
      <c r="E312" s="132"/>
      <c r="F312" s="132"/>
      <c r="G312" s="132"/>
      <c r="H312" s="675"/>
      <c r="I312" s="132"/>
      <c r="J312" s="132"/>
      <c r="K312" s="132"/>
      <c r="L312" s="132"/>
      <c r="M312" s="132"/>
      <c r="N312" s="132"/>
      <c r="O312" s="132"/>
      <c r="P312" s="132"/>
      <c r="Q312" s="675"/>
      <c r="R312" s="675"/>
      <c r="S312" s="132"/>
      <c r="T312" s="132"/>
      <c r="U312" s="132"/>
      <c r="V312" s="132"/>
      <c r="W312" s="132"/>
      <c r="X312" s="132"/>
      <c r="Y312" s="1376"/>
      <c r="Z312" s="132"/>
      <c r="AB312" s="97" t="s">
        <v>1653</v>
      </c>
      <c r="AC312" s="1268"/>
      <c r="AD312" s="1268"/>
      <c r="AE312" s="1268"/>
      <c r="AF312" s="1268"/>
      <c r="AG312" s="1268"/>
      <c r="AH312" s="1268"/>
      <c r="AI312" s="1268"/>
      <c r="AJ312" s="1268"/>
      <c r="AK312" s="1268"/>
      <c r="AL312" s="1268"/>
      <c r="AM312" s="1268"/>
      <c r="AN312" s="1268"/>
    </row>
    <row r="313" spans="1:40" s="225" customFormat="1" ht="15.75" hidden="1" customHeight="1">
      <c r="A313" s="687">
        <f t="shared" si="57"/>
        <v>226</v>
      </c>
      <c r="B313" s="269" t="s">
        <v>1128</v>
      </c>
      <c r="C313" s="226">
        <v>1600</v>
      </c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675"/>
      <c r="R313" s="675"/>
      <c r="S313" s="132"/>
      <c r="T313" s="132"/>
      <c r="U313" s="132"/>
      <c r="V313" s="132"/>
      <c r="W313" s="132"/>
      <c r="X313" s="132"/>
      <c r="Y313" s="1376"/>
      <c r="Z313" s="132"/>
      <c r="AB313" s="97" t="s">
        <v>1653</v>
      </c>
      <c r="AC313" s="1268"/>
      <c r="AD313" s="1268"/>
      <c r="AE313" s="1268"/>
      <c r="AF313" s="1268"/>
      <c r="AG313" s="1268"/>
      <c r="AH313" s="1268"/>
      <c r="AI313" s="1268"/>
      <c r="AJ313" s="1268"/>
      <c r="AK313" s="1268"/>
      <c r="AL313" s="1268"/>
      <c r="AM313" s="1268"/>
      <c r="AN313" s="1268"/>
    </row>
    <row r="314" spans="1:40" s="225" customFormat="1" ht="15.75" hidden="1" customHeight="1">
      <c r="A314" s="687">
        <f t="shared" si="57"/>
        <v>227</v>
      </c>
      <c r="B314" s="269" t="s">
        <v>1129</v>
      </c>
      <c r="C314" s="226">
        <v>3410</v>
      </c>
      <c r="D314" s="132"/>
      <c r="E314" s="132"/>
      <c r="F314" s="675"/>
      <c r="G314" s="132"/>
      <c r="H314" s="132"/>
      <c r="I314" s="132"/>
      <c r="J314" s="132"/>
      <c r="K314" s="132"/>
      <c r="L314" s="132"/>
      <c r="M314" s="132"/>
      <c r="N314" s="132"/>
      <c r="O314" s="675"/>
      <c r="P314" s="675"/>
      <c r="Q314" s="675"/>
      <c r="R314" s="675"/>
      <c r="S314" s="132"/>
      <c r="T314" s="132"/>
      <c r="U314" s="132"/>
      <c r="V314" s="132"/>
      <c r="W314" s="132"/>
      <c r="X314" s="132"/>
      <c r="Y314" s="1376"/>
      <c r="Z314" s="132"/>
      <c r="AB314" s="97" t="s">
        <v>1653</v>
      </c>
      <c r="AC314" s="1268"/>
      <c r="AD314" s="1268"/>
      <c r="AE314" s="1268"/>
      <c r="AF314" s="1268"/>
      <c r="AG314" s="1268"/>
      <c r="AH314" s="1268"/>
      <c r="AI314" s="1268"/>
      <c r="AJ314" s="1268"/>
      <c r="AK314" s="1268"/>
      <c r="AL314" s="1268"/>
      <c r="AM314" s="1268"/>
      <c r="AN314" s="1268"/>
    </row>
    <row r="315" spans="1:40" s="225" customFormat="1" ht="15.75" hidden="1" customHeight="1">
      <c r="A315" s="687">
        <f t="shared" si="57"/>
        <v>228</v>
      </c>
      <c r="B315" s="269" t="s">
        <v>1130</v>
      </c>
      <c r="C315" s="226">
        <v>1750</v>
      </c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675"/>
      <c r="R315" s="675"/>
      <c r="S315" s="132"/>
      <c r="T315" s="132"/>
      <c r="U315" s="132"/>
      <c r="V315" s="132"/>
      <c r="W315" s="132"/>
      <c r="X315" s="132"/>
      <c r="Y315" s="1376"/>
      <c r="Z315" s="132"/>
      <c r="AB315" s="97" t="s">
        <v>1653</v>
      </c>
      <c r="AC315" s="1268"/>
      <c r="AD315" s="1268"/>
      <c r="AE315" s="1268"/>
      <c r="AF315" s="1268"/>
      <c r="AG315" s="1268"/>
      <c r="AH315" s="1268"/>
      <c r="AI315" s="1268"/>
      <c r="AJ315" s="1268"/>
      <c r="AK315" s="1268"/>
      <c r="AL315" s="1268"/>
      <c r="AM315" s="1268"/>
      <c r="AN315" s="1268"/>
    </row>
    <row r="316" spans="1:40" s="225" customFormat="1" ht="15.75" hidden="1" customHeight="1">
      <c r="A316" s="687">
        <f t="shared" si="57"/>
        <v>229</v>
      </c>
      <c r="B316" s="269" t="s">
        <v>1131</v>
      </c>
      <c r="C316" s="226">
        <v>1100</v>
      </c>
      <c r="D316" s="132"/>
      <c r="E316" s="132"/>
      <c r="F316" s="132"/>
      <c r="G316" s="675"/>
      <c r="H316" s="675"/>
      <c r="I316" s="132"/>
      <c r="J316" s="132"/>
      <c r="K316" s="132"/>
      <c r="L316" s="132"/>
      <c r="M316" s="132"/>
      <c r="N316" s="132"/>
      <c r="O316" s="132"/>
      <c r="P316" s="132"/>
      <c r="Q316" s="699"/>
      <c r="R316" s="699"/>
      <c r="S316" s="132"/>
      <c r="T316" s="132"/>
      <c r="U316" s="132"/>
      <c r="V316" s="132"/>
      <c r="W316" s="132"/>
      <c r="X316" s="132"/>
      <c r="Y316" s="1376"/>
      <c r="Z316" s="132"/>
      <c r="AB316" s="97" t="s">
        <v>1653</v>
      </c>
      <c r="AC316" s="1268"/>
      <c r="AD316" s="1268"/>
      <c r="AE316" s="1268"/>
      <c r="AF316" s="1268"/>
      <c r="AG316" s="1268"/>
      <c r="AH316" s="1268"/>
      <c r="AI316" s="1268"/>
      <c r="AJ316" s="1268"/>
      <c r="AK316" s="1268"/>
      <c r="AL316" s="1268"/>
      <c r="AM316" s="1268"/>
      <c r="AN316" s="1268"/>
    </row>
    <row r="317" spans="1:40" s="225" customFormat="1" ht="15.75" hidden="1" customHeight="1">
      <c r="A317" s="687">
        <f t="shared" si="57"/>
        <v>230</v>
      </c>
      <c r="B317" s="269" t="s">
        <v>1132</v>
      </c>
      <c r="C317" s="226">
        <v>1750</v>
      </c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675"/>
      <c r="R317" s="675"/>
      <c r="S317" s="132"/>
      <c r="T317" s="132"/>
      <c r="U317" s="132"/>
      <c r="V317" s="132"/>
      <c r="W317" s="132"/>
      <c r="X317" s="132"/>
      <c r="Y317" s="1376"/>
      <c r="Z317" s="132"/>
      <c r="AB317" s="97" t="s">
        <v>1653</v>
      </c>
      <c r="AC317" s="1268"/>
      <c r="AD317" s="1268"/>
      <c r="AE317" s="1268"/>
      <c r="AF317" s="1268"/>
      <c r="AG317" s="1268"/>
      <c r="AH317" s="1268"/>
      <c r="AI317" s="1268"/>
      <c r="AJ317" s="1268"/>
      <c r="AK317" s="1268"/>
      <c r="AL317" s="1268"/>
      <c r="AM317" s="1268"/>
      <c r="AN317" s="1268"/>
    </row>
    <row r="318" spans="1:40" s="225" customFormat="1" ht="15.75" hidden="1" customHeight="1">
      <c r="A318" s="687">
        <f t="shared" si="57"/>
        <v>231</v>
      </c>
      <c r="B318" s="269" t="s">
        <v>1133</v>
      </c>
      <c r="C318" s="226">
        <v>1100</v>
      </c>
      <c r="D318" s="132"/>
      <c r="E318" s="132"/>
      <c r="F318" s="132"/>
      <c r="G318" s="675"/>
      <c r="H318" s="675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76"/>
      <c r="Z318" s="132"/>
      <c r="AB318" s="97" t="s">
        <v>1653</v>
      </c>
      <c r="AC318" s="1268"/>
      <c r="AD318" s="1268"/>
      <c r="AE318" s="1268"/>
      <c r="AF318" s="1268"/>
      <c r="AG318" s="1268"/>
      <c r="AH318" s="1268"/>
      <c r="AI318" s="1268"/>
      <c r="AJ318" s="1268"/>
      <c r="AK318" s="1268"/>
      <c r="AL318" s="1268"/>
      <c r="AM318" s="1268"/>
      <c r="AN318" s="1268"/>
    </row>
    <row r="319" spans="1:40" s="225" customFormat="1" ht="15.75" hidden="1" customHeight="1">
      <c r="A319" s="687">
        <f t="shared" si="57"/>
        <v>232</v>
      </c>
      <c r="B319" s="269" t="s">
        <v>1134</v>
      </c>
      <c r="C319" s="282">
        <v>2900</v>
      </c>
      <c r="D319" s="132"/>
      <c r="E319" s="132"/>
      <c r="F319" s="132"/>
      <c r="G319" s="675"/>
      <c r="H319" s="675"/>
      <c r="I319" s="675"/>
      <c r="J319" s="675"/>
      <c r="K319" s="132"/>
      <c r="L319" s="132"/>
      <c r="M319" s="132"/>
      <c r="N319" s="132"/>
      <c r="O319" s="132"/>
      <c r="P319" s="132"/>
      <c r="Q319" s="675"/>
      <c r="R319" s="675"/>
      <c r="S319" s="132"/>
      <c r="T319" s="132"/>
      <c r="U319" s="132"/>
      <c r="V319" s="132"/>
      <c r="W319" s="132"/>
      <c r="X319" s="132"/>
      <c r="Y319" s="1376"/>
      <c r="Z319" s="132"/>
      <c r="AB319" s="97" t="s">
        <v>1653</v>
      </c>
      <c r="AC319" s="1268"/>
      <c r="AD319" s="1268"/>
      <c r="AE319" s="1268"/>
      <c r="AF319" s="1268"/>
      <c r="AG319" s="1268"/>
      <c r="AH319" s="1268"/>
      <c r="AI319" s="1268"/>
      <c r="AJ319" s="1268"/>
      <c r="AK319" s="1268"/>
      <c r="AL319" s="1268"/>
      <c r="AM319" s="1268"/>
      <c r="AN319" s="1268"/>
    </row>
    <row r="320" spans="1:40" s="225" customFormat="1" ht="15.75" customHeight="1">
      <c r="A320" s="685">
        <f t="shared" si="57"/>
        <v>233</v>
      </c>
      <c r="B320" s="269" t="s">
        <v>1135</v>
      </c>
      <c r="C320" s="283">
        <v>800</v>
      </c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76"/>
      <c r="Z320" s="132"/>
      <c r="AA320" s="1268"/>
      <c r="AB320" s="97" t="s">
        <v>1653</v>
      </c>
      <c r="AC320" s="1268"/>
      <c r="AD320" s="1268"/>
      <c r="AE320" s="1268"/>
      <c r="AF320" s="1268"/>
      <c r="AG320" s="1268"/>
      <c r="AH320" s="1268"/>
      <c r="AI320" s="1268"/>
      <c r="AJ320" s="1268"/>
      <c r="AK320" s="1268"/>
      <c r="AL320" s="1268"/>
      <c r="AM320" s="1268"/>
      <c r="AN320" s="1268"/>
    </row>
    <row r="321" spans="1:40" s="7" customFormat="1" ht="18" hidden="1" customHeight="1">
      <c r="A321" s="1475" t="s">
        <v>518</v>
      </c>
      <c r="B321" s="1475"/>
      <c r="C321" s="51">
        <f>SUM(C303:C303)</f>
        <v>2987765.9</v>
      </c>
      <c r="D321" s="51">
        <f>SUM(D303:D303)</f>
        <v>0</v>
      </c>
      <c r="E321" s="51"/>
      <c r="F321" s="51">
        <f>SUM(F303:F303)</f>
        <v>0</v>
      </c>
      <c r="G321" s="51"/>
      <c r="H321" s="51"/>
      <c r="I321" s="51"/>
      <c r="J321" s="51"/>
      <c r="K321" s="51"/>
      <c r="L321" s="51"/>
      <c r="M321" s="51">
        <f>SUM(M303:M303)</f>
        <v>940.75</v>
      </c>
      <c r="N321" s="51">
        <f>SUM(N303:N303)</f>
        <v>2987765.9</v>
      </c>
      <c r="O321" s="51"/>
      <c r="P321" s="51"/>
      <c r="Q321" s="51"/>
      <c r="R321" s="51"/>
      <c r="S321" s="51"/>
      <c r="T321" s="51"/>
      <c r="U321" s="51"/>
      <c r="V321" s="51"/>
      <c r="W321" s="51"/>
      <c r="X321" s="285">
        <f>SUM(X303:X303)</f>
        <v>0</v>
      </c>
      <c r="Y321" s="1159"/>
      <c r="Z321" s="285">
        <f>SUM(Z303:Z303)</f>
        <v>0</v>
      </c>
      <c r="AA321" s="9"/>
      <c r="AB321" s="97" t="s">
        <v>1653</v>
      </c>
      <c r="AC321" s="497"/>
      <c r="AD321" s="497"/>
      <c r="AE321" s="1061"/>
      <c r="AF321" s="57"/>
      <c r="AG321" s="1061"/>
      <c r="AH321" s="57"/>
      <c r="AI321" s="57"/>
      <c r="AJ321" s="57"/>
      <c r="AK321" s="57"/>
      <c r="AL321" s="57"/>
      <c r="AM321" s="57"/>
      <c r="AN321" s="57"/>
    </row>
    <row r="322" spans="1:40" s="7" customFormat="1" ht="18" hidden="1" customHeight="1">
      <c r="A322" s="1479" t="s">
        <v>613</v>
      </c>
      <c r="B322" s="1479"/>
      <c r="C322" s="60">
        <f>+C271+C301+C321</f>
        <v>84667549.870000005</v>
      </c>
      <c r="D322" s="60">
        <f t="shared" ref="D322:Z322" si="58">+D271+D301+D321</f>
        <v>40462535.120000005</v>
      </c>
      <c r="E322" s="60"/>
      <c r="F322" s="60">
        <f t="shared" si="58"/>
        <v>3700629.8600000003</v>
      </c>
      <c r="G322" s="60">
        <f t="shared" si="58"/>
        <v>29124693.920000002</v>
      </c>
      <c r="H322" s="60">
        <f t="shared" si="58"/>
        <v>2138276.8200000003</v>
      </c>
      <c r="I322" s="60">
        <f t="shared" si="58"/>
        <v>3586844.8200000003</v>
      </c>
      <c r="J322" s="60">
        <f t="shared" si="58"/>
        <v>1912089.7000000002</v>
      </c>
      <c r="K322" s="60">
        <f t="shared" si="58"/>
        <v>0</v>
      </c>
      <c r="L322" s="60">
        <f t="shared" si="58"/>
        <v>0</v>
      </c>
      <c r="M322" s="60">
        <f t="shared" si="58"/>
        <v>2631.85</v>
      </c>
      <c r="N322" s="60">
        <f t="shared" si="58"/>
        <v>10782685.310000001</v>
      </c>
      <c r="O322" s="60">
        <f t="shared" si="58"/>
        <v>0</v>
      </c>
      <c r="P322" s="60">
        <f t="shared" si="58"/>
        <v>0</v>
      </c>
      <c r="Q322" s="60">
        <f t="shared" si="58"/>
        <v>4880</v>
      </c>
      <c r="R322" s="60">
        <f t="shared" si="58"/>
        <v>33361861.520000003</v>
      </c>
      <c r="S322" s="60">
        <f t="shared" si="58"/>
        <v>0</v>
      </c>
      <c r="T322" s="60">
        <f t="shared" si="58"/>
        <v>0</v>
      </c>
      <c r="U322" s="60">
        <f t="shared" si="58"/>
        <v>0</v>
      </c>
      <c r="V322" s="60">
        <f t="shared" si="58"/>
        <v>0</v>
      </c>
      <c r="W322" s="60">
        <f t="shared" si="58"/>
        <v>60467.92</v>
      </c>
      <c r="X322" s="60">
        <f t="shared" si="58"/>
        <v>0</v>
      </c>
      <c r="Y322" s="1185"/>
      <c r="Z322" s="60">
        <f t="shared" si="58"/>
        <v>0</v>
      </c>
      <c r="AA322" s="9"/>
      <c r="AB322" s="97" t="s">
        <v>1653</v>
      </c>
      <c r="AC322" s="497"/>
      <c r="AD322" s="497"/>
      <c r="AE322" s="1061"/>
      <c r="AF322" s="57"/>
      <c r="AG322" s="57"/>
      <c r="AH322" s="57"/>
      <c r="AI322" s="57"/>
      <c r="AJ322" s="57"/>
      <c r="AK322" s="57"/>
      <c r="AL322" s="57"/>
      <c r="AM322" s="57"/>
      <c r="AN322" s="57"/>
    </row>
    <row r="323" spans="1:40" s="7" customFormat="1" ht="12.75" hidden="1" customHeight="1">
      <c r="A323" s="1473" t="s">
        <v>538</v>
      </c>
      <c r="B323" s="1473"/>
      <c r="C323" s="1473"/>
      <c r="D323" s="1473"/>
      <c r="E323" s="1473"/>
      <c r="F323" s="1473"/>
      <c r="G323" s="1473"/>
      <c r="H323" s="1473"/>
      <c r="I323" s="1473"/>
      <c r="J323" s="1473"/>
      <c r="K323" s="1473"/>
      <c r="L323" s="1473"/>
      <c r="M323" s="1473"/>
      <c r="N323" s="1473"/>
      <c r="O323" s="1473"/>
      <c r="P323" s="1473"/>
      <c r="Q323" s="1473"/>
      <c r="R323" s="1473"/>
      <c r="S323" s="1473"/>
      <c r="T323" s="1473"/>
      <c r="U323" s="1473"/>
      <c r="V323" s="1473"/>
      <c r="W323" s="1473"/>
      <c r="X323" s="1473"/>
      <c r="Y323" s="1473"/>
      <c r="Z323" s="1473"/>
      <c r="AA323" s="496"/>
      <c r="AB323" s="97" t="s">
        <v>1653</v>
      </c>
      <c r="AC323" s="57"/>
      <c r="AD323" s="497"/>
      <c r="AE323" s="1061"/>
      <c r="AF323" s="57"/>
      <c r="AG323" s="57"/>
      <c r="AH323" s="57"/>
      <c r="AI323" s="57"/>
      <c r="AJ323" s="57"/>
      <c r="AK323" s="57"/>
      <c r="AL323" s="57"/>
      <c r="AM323" s="57"/>
      <c r="AN323" s="57"/>
    </row>
    <row r="324" spans="1:40" s="7" customFormat="1" ht="12.75" customHeight="1">
      <c r="A324" s="1537" t="s">
        <v>1138</v>
      </c>
      <c r="B324" s="1537"/>
      <c r="C324" s="1537"/>
      <c r="D324" s="1452"/>
      <c r="E324" s="1452"/>
      <c r="F324" s="1452"/>
      <c r="G324" s="1452"/>
      <c r="H324" s="1452"/>
      <c r="I324" s="1452"/>
      <c r="J324" s="1452"/>
      <c r="K324" s="1452"/>
      <c r="L324" s="1452"/>
      <c r="M324" s="1452"/>
      <c r="N324" s="1452"/>
      <c r="O324" s="1452"/>
      <c r="P324" s="1452"/>
      <c r="Q324" s="1452"/>
      <c r="R324" s="1452"/>
      <c r="S324" s="1452"/>
      <c r="T324" s="1452"/>
      <c r="U324" s="1452"/>
      <c r="V324" s="1452"/>
      <c r="W324" s="1452"/>
      <c r="X324" s="1452"/>
      <c r="Y324" s="1452"/>
      <c r="Z324" s="1452"/>
      <c r="AA324" s="496"/>
      <c r="AB324" s="97" t="s">
        <v>1653</v>
      </c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</row>
    <row r="325" spans="1:40" s="22" customFormat="1" ht="18.75" hidden="1" customHeight="1">
      <c r="A325" s="688">
        <f>A320+1</f>
        <v>234</v>
      </c>
      <c r="B325" s="297" t="s">
        <v>1139</v>
      </c>
      <c r="C325" s="284"/>
      <c r="D325" s="285"/>
      <c r="E325" s="285"/>
      <c r="F325" s="658"/>
      <c r="G325" s="658"/>
      <c r="H325" s="658"/>
      <c r="I325" s="658"/>
      <c r="J325" s="658"/>
      <c r="K325" s="658"/>
      <c r="L325" s="658"/>
      <c r="M325" s="285">
        <v>550</v>
      </c>
      <c r="N325" s="658"/>
      <c r="O325" s="658"/>
      <c r="P325" s="658"/>
      <c r="Q325" s="285">
        <v>1403</v>
      </c>
      <c r="R325" s="658"/>
      <c r="S325" s="658"/>
      <c r="T325" s="658"/>
      <c r="U325" s="658"/>
      <c r="V325" s="658"/>
      <c r="W325" s="658"/>
      <c r="X325" s="672" t="s">
        <v>1235</v>
      </c>
      <c r="Y325" s="1159">
        <v>1765934.94</v>
      </c>
      <c r="Z325" s="658"/>
      <c r="AA325" s="1247" t="s">
        <v>1442</v>
      </c>
      <c r="AB325" s="97" t="s">
        <v>1653</v>
      </c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</row>
    <row r="326" spans="1:40" s="7" customFormat="1" ht="19.5" hidden="1" customHeight="1">
      <c r="A326" s="688">
        <f>A325+1</f>
        <v>235</v>
      </c>
      <c r="B326" s="274" t="s">
        <v>1140</v>
      </c>
      <c r="C326" s="284"/>
      <c r="D326" s="285"/>
      <c r="E326" s="285"/>
      <c r="F326" s="285"/>
      <c r="G326" s="285"/>
      <c r="H326" s="285"/>
      <c r="I326" s="285"/>
      <c r="J326" s="285"/>
      <c r="K326" s="261"/>
      <c r="L326" s="285"/>
      <c r="M326" s="285">
        <v>1025</v>
      </c>
      <c r="N326" s="285"/>
      <c r="O326" s="285"/>
      <c r="P326" s="285"/>
      <c r="Q326" s="285">
        <v>3371</v>
      </c>
      <c r="R326" s="285"/>
      <c r="S326" s="285"/>
      <c r="T326" s="285"/>
      <c r="U326" s="285"/>
      <c r="V326" s="285"/>
      <c r="W326" s="284"/>
      <c r="X326" s="672" t="s">
        <v>1235</v>
      </c>
      <c r="Y326" s="1159">
        <v>1846720.53</v>
      </c>
      <c r="Z326" s="284"/>
      <c r="AA326" s="1247" t="s">
        <v>1442</v>
      </c>
      <c r="AB326" s="97" t="s">
        <v>1653</v>
      </c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</row>
    <row r="327" spans="1:40" s="7" customFormat="1" ht="21" hidden="1" customHeight="1">
      <c r="A327" s="688">
        <f>A326+1</f>
        <v>236</v>
      </c>
      <c r="B327" s="274" t="s">
        <v>1141</v>
      </c>
      <c r="C327" s="284"/>
      <c r="D327" s="285"/>
      <c r="E327" s="285"/>
      <c r="F327" s="285"/>
      <c r="G327" s="285"/>
      <c r="H327" s="285"/>
      <c r="I327" s="285"/>
      <c r="J327" s="285"/>
      <c r="K327" s="261"/>
      <c r="L327" s="285"/>
      <c r="M327" s="285">
        <v>1085</v>
      </c>
      <c r="N327" s="285"/>
      <c r="O327" s="285"/>
      <c r="P327" s="285"/>
      <c r="Q327" s="285">
        <v>5914.2</v>
      </c>
      <c r="R327" s="285"/>
      <c r="S327" s="285"/>
      <c r="T327" s="285"/>
      <c r="U327" s="285"/>
      <c r="V327" s="285"/>
      <c r="W327" s="284"/>
      <c r="X327" s="672" t="s">
        <v>1235</v>
      </c>
      <c r="Y327" s="1159"/>
      <c r="Z327" s="284"/>
      <c r="AA327" s="9" t="s">
        <v>1443</v>
      </c>
      <c r="AB327" s="97" t="s">
        <v>1653</v>
      </c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</row>
    <row r="328" spans="1:40" s="7" customFormat="1" ht="21" hidden="1" customHeight="1">
      <c r="A328" s="688">
        <f>A327+1</f>
        <v>237</v>
      </c>
      <c r="B328" s="274" t="s">
        <v>1142</v>
      </c>
      <c r="C328" s="284"/>
      <c r="D328" s="285"/>
      <c r="E328" s="285"/>
      <c r="F328" s="285"/>
      <c r="G328" s="285"/>
      <c r="H328" s="287"/>
      <c r="I328" s="285"/>
      <c r="J328" s="285"/>
      <c r="K328" s="288"/>
      <c r="L328" s="285"/>
      <c r="M328" s="285">
        <v>1795</v>
      </c>
      <c r="N328" s="285"/>
      <c r="O328" s="285"/>
      <c r="P328" s="285"/>
      <c r="Q328" s="285">
        <v>8051</v>
      </c>
      <c r="R328" s="285"/>
      <c r="S328" s="285"/>
      <c r="T328" s="285"/>
      <c r="U328" s="289"/>
      <c r="V328" s="285"/>
      <c r="W328" s="284"/>
      <c r="X328" s="51"/>
      <c r="Y328" s="1159">
        <v>533627.62</v>
      </c>
      <c r="Z328" s="284"/>
      <c r="AA328" s="9"/>
      <c r="AB328" s="97" t="s">
        <v>1653</v>
      </c>
      <c r="AC328" s="497"/>
      <c r="AD328" s="497"/>
      <c r="AE328" s="57"/>
      <c r="AF328" s="497"/>
      <c r="AG328" s="57"/>
      <c r="AH328" s="57"/>
      <c r="AI328" s="57"/>
      <c r="AJ328" s="57"/>
      <c r="AK328" s="57"/>
      <c r="AL328" s="57"/>
      <c r="AM328" s="57"/>
      <c r="AN328" s="57"/>
    </row>
    <row r="329" spans="1:40" s="7" customFormat="1" ht="18" hidden="1" customHeight="1">
      <c r="A329" s="688">
        <f t="shared" ref="A329:A354" si="59">A328+1</f>
        <v>238</v>
      </c>
      <c r="B329" s="274" t="s">
        <v>1143</v>
      </c>
      <c r="C329" s="284"/>
      <c r="D329" s="285"/>
      <c r="E329" s="285"/>
      <c r="F329" s="285"/>
      <c r="G329" s="285"/>
      <c r="H329" s="285"/>
      <c r="I329" s="285"/>
      <c r="J329" s="285"/>
      <c r="K329" s="261"/>
      <c r="L329" s="285"/>
      <c r="M329" s="285">
        <v>890</v>
      </c>
      <c r="N329" s="285"/>
      <c r="O329" s="285"/>
      <c r="P329" s="285"/>
      <c r="Q329" s="285">
        <v>2975</v>
      </c>
      <c r="R329" s="285"/>
      <c r="S329" s="285"/>
      <c r="T329" s="285"/>
      <c r="U329" s="285"/>
      <c r="V329" s="285"/>
      <c r="W329" s="284"/>
      <c r="X329" s="672" t="s">
        <v>1235</v>
      </c>
      <c r="Y329" s="1159">
        <v>459994.61</v>
      </c>
      <c r="Z329" s="284"/>
      <c r="AA329" s="9" t="s">
        <v>1444</v>
      </c>
      <c r="AB329" s="97" t="s">
        <v>1653</v>
      </c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</row>
    <row r="330" spans="1:40" s="7" customFormat="1" ht="21" hidden="1" customHeight="1">
      <c r="A330" s="688">
        <f t="shared" si="59"/>
        <v>239</v>
      </c>
      <c r="B330" s="274" t="s">
        <v>1144</v>
      </c>
      <c r="C330" s="284"/>
      <c r="D330" s="285"/>
      <c r="E330" s="285"/>
      <c r="F330" s="285"/>
      <c r="G330" s="285"/>
      <c r="H330" s="287"/>
      <c r="I330" s="285"/>
      <c r="J330" s="285"/>
      <c r="K330" s="288"/>
      <c r="L330" s="285"/>
      <c r="M330" s="285">
        <v>1181</v>
      </c>
      <c r="N330" s="285"/>
      <c r="O330" s="285"/>
      <c r="P330" s="285"/>
      <c r="Q330" s="285">
        <v>6198</v>
      </c>
      <c r="R330" s="285"/>
      <c r="S330" s="285"/>
      <c r="T330" s="285"/>
      <c r="U330" s="289"/>
      <c r="V330" s="285"/>
      <c r="W330" s="284"/>
      <c r="X330" s="672" t="s">
        <v>1235</v>
      </c>
      <c r="Y330" s="1159">
        <v>885791.76</v>
      </c>
      <c r="Z330" s="284"/>
      <c r="AA330" s="1247" t="s">
        <v>1442</v>
      </c>
      <c r="AB330" s="97" t="s">
        <v>1653</v>
      </c>
      <c r="AC330" s="497"/>
      <c r="AD330" s="497"/>
      <c r="AE330" s="57"/>
      <c r="AF330" s="497"/>
      <c r="AG330" s="57"/>
      <c r="AH330" s="57"/>
      <c r="AI330" s="57"/>
      <c r="AJ330" s="57"/>
      <c r="AK330" s="57"/>
      <c r="AL330" s="57"/>
      <c r="AM330" s="57"/>
      <c r="AN330" s="57"/>
    </row>
    <row r="331" spans="1:40" s="7" customFormat="1" ht="21" hidden="1" customHeight="1">
      <c r="A331" s="688">
        <f t="shared" si="59"/>
        <v>240</v>
      </c>
      <c r="B331" s="274" t="s">
        <v>0</v>
      </c>
      <c r="C331" s="284"/>
      <c r="D331" s="285"/>
      <c r="E331" s="285"/>
      <c r="F331" s="285"/>
      <c r="G331" s="285"/>
      <c r="H331" s="287"/>
      <c r="I331" s="285"/>
      <c r="J331" s="285"/>
      <c r="K331" s="288"/>
      <c r="L331" s="285"/>
      <c r="M331" s="285">
        <v>391</v>
      </c>
      <c r="N331" s="285"/>
      <c r="O331" s="285"/>
      <c r="P331" s="285"/>
      <c r="Q331" s="285">
        <v>2304</v>
      </c>
      <c r="R331" s="285"/>
      <c r="S331" s="285"/>
      <c r="T331" s="285"/>
      <c r="U331" s="289"/>
      <c r="V331" s="285"/>
      <c r="W331" s="284"/>
      <c r="X331" s="672" t="s">
        <v>1235</v>
      </c>
      <c r="Y331" s="1159">
        <v>1192896.67</v>
      </c>
      <c r="Z331" s="284"/>
      <c r="AA331" s="1247" t="s">
        <v>1442</v>
      </c>
      <c r="AB331" s="97" t="s">
        <v>1653</v>
      </c>
      <c r="AC331" s="497"/>
      <c r="AD331" s="497"/>
      <c r="AE331" s="57"/>
      <c r="AF331" s="497"/>
      <c r="AG331" s="57"/>
      <c r="AH331" s="57"/>
      <c r="AI331" s="57"/>
      <c r="AJ331" s="57"/>
      <c r="AK331" s="57"/>
      <c r="AL331" s="57"/>
      <c r="AM331" s="57"/>
      <c r="AN331" s="57"/>
    </row>
    <row r="332" spans="1:40" s="7" customFormat="1" ht="20.25" hidden="1" customHeight="1">
      <c r="A332" s="688">
        <f t="shared" si="59"/>
        <v>241</v>
      </c>
      <c r="B332" s="274" t="s">
        <v>1</v>
      </c>
      <c r="C332" s="284"/>
      <c r="D332" s="285"/>
      <c r="E332" s="285"/>
      <c r="F332" s="285"/>
      <c r="G332" s="285"/>
      <c r="H332" s="285"/>
      <c r="I332" s="285"/>
      <c r="J332" s="285"/>
      <c r="K332" s="261"/>
      <c r="L332" s="285"/>
      <c r="M332" s="285">
        <v>859</v>
      </c>
      <c r="N332" s="285"/>
      <c r="O332" s="285"/>
      <c r="P332" s="285"/>
      <c r="Q332" s="285">
        <v>2353</v>
      </c>
      <c r="R332" s="285"/>
      <c r="S332" s="285"/>
      <c r="T332" s="285"/>
      <c r="U332" s="285"/>
      <c r="V332" s="285"/>
      <c r="W332" s="284"/>
      <c r="X332" s="51"/>
      <c r="Y332" s="1159">
        <v>978648.81</v>
      </c>
      <c r="Z332" s="284"/>
      <c r="AA332" s="9"/>
      <c r="AB332" s="97" t="s">
        <v>1653</v>
      </c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</row>
    <row r="333" spans="1:40" s="7" customFormat="1" ht="21" hidden="1" customHeight="1">
      <c r="A333" s="688">
        <f t="shared" si="59"/>
        <v>242</v>
      </c>
      <c r="B333" s="274" t="s">
        <v>2</v>
      </c>
      <c r="C333" s="284"/>
      <c r="D333" s="285"/>
      <c r="E333" s="285"/>
      <c r="F333" s="285"/>
      <c r="G333" s="285"/>
      <c r="H333" s="287"/>
      <c r="I333" s="285"/>
      <c r="J333" s="285"/>
      <c r="K333" s="288"/>
      <c r="L333" s="285"/>
      <c r="M333" s="285">
        <v>1474</v>
      </c>
      <c r="N333" s="285"/>
      <c r="O333" s="285"/>
      <c r="P333" s="285"/>
      <c r="Q333" s="285">
        <v>1235</v>
      </c>
      <c r="R333" s="285"/>
      <c r="S333" s="285"/>
      <c r="T333" s="285"/>
      <c r="U333" s="289"/>
      <c r="V333" s="285"/>
      <c r="W333" s="284"/>
      <c r="X333" s="672" t="s">
        <v>1235</v>
      </c>
      <c r="Y333" s="1159">
        <v>1934589.77</v>
      </c>
      <c r="Z333" s="284"/>
      <c r="AA333" s="1247" t="s">
        <v>1442</v>
      </c>
      <c r="AB333" s="97" t="s">
        <v>1653</v>
      </c>
      <c r="AC333" s="497"/>
      <c r="AD333" s="497"/>
      <c r="AE333" s="57"/>
      <c r="AF333" s="497"/>
      <c r="AG333" s="57"/>
      <c r="AH333" s="57"/>
      <c r="AI333" s="57"/>
      <c r="AJ333" s="57"/>
      <c r="AK333" s="57"/>
      <c r="AL333" s="57"/>
      <c r="AM333" s="57"/>
      <c r="AN333" s="57"/>
    </row>
    <row r="334" spans="1:40" s="7" customFormat="1" ht="21" hidden="1" customHeight="1">
      <c r="A334" s="688">
        <f t="shared" si="59"/>
        <v>243</v>
      </c>
      <c r="B334" s="274" t="s">
        <v>3</v>
      </c>
      <c r="C334" s="284"/>
      <c r="D334" s="285"/>
      <c r="E334" s="285"/>
      <c r="F334" s="285"/>
      <c r="G334" s="285"/>
      <c r="H334" s="287"/>
      <c r="I334" s="285"/>
      <c r="J334" s="285"/>
      <c r="K334" s="288"/>
      <c r="L334" s="285"/>
      <c r="M334" s="285">
        <v>1970</v>
      </c>
      <c r="N334" s="285"/>
      <c r="O334" s="285"/>
      <c r="P334" s="285"/>
      <c r="Q334" s="285">
        <v>3510</v>
      </c>
      <c r="R334" s="285"/>
      <c r="S334" s="285"/>
      <c r="T334" s="285"/>
      <c r="U334" s="289"/>
      <c r="V334" s="285"/>
      <c r="W334" s="284"/>
      <c r="X334" s="672" t="s">
        <v>1235</v>
      </c>
      <c r="Y334" s="1159">
        <v>2149730.9400000004</v>
      </c>
      <c r="Z334" s="284"/>
      <c r="AA334" s="1247" t="s">
        <v>1442</v>
      </c>
      <c r="AB334" s="97" t="s">
        <v>1653</v>
      </c>
      <c r="AC334" s="497"/>
      <c r="AD334" s="497"/>
      <c r="AE334" s="57"/>
      <c r="AF334" s="497"/>
      <c r="AG334" s="57"/>
      <c r="AH334" s="57"/>
      <c r="AI334" s="57"/>
      <c r="AJ334" s="57"/>
      <c r="AK334" s="57"/>
      <c r="AL334" s="57"/>
      <c r="AM334" s="57"/>
      <c r="AN334" s="57"/>
    </row>
    <row r="335" spans="1:40" s="7" customFormat="1" ht="21" hidden="1" customHeight="1">
      <c r="A335" s="688">
        <f t="shared" si="59"/>
        <v>244</v>
      </c>
      <c r="B335" s="274" t="s">
        <v>4</v>
      </c>
      <c r="C335" s="284"/>
      <c r="D335" s="285"/>
      <c r="E335" s="285"/>
      <c r="F335" s="285"/>
      <c r="G335" s="285"/>
      <c r="H335" s="287"/>
      <c r="I335" s="285"/>
      <c r="J335" s="285"/>
      <c r="K335" s="288"/>
      <c r="L335" s="285"/>
      <c r="M335" s="285">
        <v>422</v>
      </c>
      <c r="N335" s="285"/>
      <c r="O335" s="285"/>
      <c r="P335" s="285"/>
      <c r="Q335" s="285">
        <v>1132</v>
      </c>
      <c r="R335" s="285"/>
      <c r="S335" s="285"/>
      <c r="T335" s="285"/>
      <c r="U335" s="289"/>
      <c r="V335" s="285"/>
      <c r="W335" s="284"/>
      <c r="X335" s="51"/>
      <c r="Y335" s="1159">
        <v>372023.78</v>
      </c>
      <c r="Z335" s="284"/>
      <c r="AA335" s="9"/>
      <c r="AB335" s="97" t="s">
        <v>1653</v>
      </c>
      <c r="AC335" s="497"/>
      <c r="AD335" s="497"/>
      <c r="AE335" s="57"/>
      <c r="AF335" s="497"/>
      <c r="AG335" s="57"/>
      <c r="AH335" s="57"/>
      <c r="AI335" s="57"/>
      <c r="AJ335" s="57"/>
      <c r="AK335" s="57"/>
      <c r="AL335" s="57"/>
      <c r="AM335" s="57"/>
      <c r="AN335" s="57"/>
    </row>
    <row r="336" spans="1:40" s="7" customFormat="1" ht="21" hidden="1" customHeight="1">
      <c r="A336" s="688">
        <f t="shared" si="59"/>
        <v>245</v>
      </c>
      <c r="B336" s="274" t="s">
        <v>5</v>
      </c>
      <c r="C336" s="284"/>
      <c r="D336" s="285"/>
      <c r="E336" s="285"/>
      <c r="F336" s="285"/>
      <c r="G336" s="285"/>
      <c r="H336" s="287"/>
      <c r="I336" s="285"/>
      <c r="J336" s="285"/>
      <c r="K336" s="261"/>
      <c r="L336" s="285"/>
      <c r="M336" s="290">
        <v>872</v>
      </c>
      <c r="N336" s="290"/>
      <c r="O336" s="290"/>
      <c r="P336" s="290"/>
      <c r="Q336" s="290">
        <v>1942</v>
      </c>
      <c r="R336" s="285"/>
      <c r="S336" s="285"/>
      <c r="T336" s="285"/>
      <c r="U336" s="289"/>
      <c r="V336" s="285"/>
      <c r="W336" s="284"/>
      <c r="X336" s="51"/>
      <c r="Y336" s="1159">
        <v>1055759.57</v>
      </c>
      <c r="Z336" s="284"/>
      <c r="AA336" s="9"/>
      <c r="AB336" s="97" t="s">
        <v>1653</v>
      </c>
      <c r="AC336" s="497"/>
      <c r="AD336" s="497"/>
      <c r="AE336" s="57"/>
      <c r="AF336" s="497"/>
      <c r="AG336" s="57"/>
      <c r="AH336" s="57"/>
      <c r="AI336" s="57"/>
      <c r="AJ336" s="57"/>
      <c r="AK336" s="57"/>
      <c r="AL336" s="57"/>
      <c r="AM336" s="57"/>
      <c r="AN336" s="57"/>
    </row>
    <row r="337" spans="1:40" s="7" customFormat="1" ht="21" hidden="1" customHeight="1">
      <c r="A337" s="688">
        <f t="shared" si="59"/>
        <v>246</v>
      </c>
      <c r="B337" s="274" t="s">
        <v>6</v>
      </c>
      <c r="C337" s="284"/>
      <c r="D337" s="285"/>
      <c r="E337" s="285"/>
      <c r="F337" s="285"/>
      <c r="G337" s="285"/>
      <c r="H337" s="287"/>
      <c r="I337" s="285"/>
      <c r="J337" s="285"/>
      <c r="K337" s="261"/>
      <c r="L337" s="285"/>
      <c r="M337" s="290">
        <v>533</v>
      </c>
      <c r="N337" s="290"/>
      <c r="O337" s="290"/>
      <c r="P337" s="290"/>
      <c r="Q337" s="290">
        <v>1306.5</v>
      </c>
      <c r="R337" s="285"/>
      <c r="S337" s="285"/>
      <c r="T337" s="285"/>
      <c r="U337" s="289"/>
      <c r="V337" s="285"/>
      <c r="W337" s="284"/>
      <c r="X337" s="51"/>
      <c r="Y337" s="1159">
        <v>911548.5</v>
      </c>
      <c r="Z337" s="284"/>
      <c r="AA337" s="9"/>
      <c r="AB337" s="97" t="s">
        <v>1653</v>
      </c>
      <c r="AC337" s="497"/>
      <c r="AD337" s="497"/>
      <c r="AE337" s="57"/>
      <c r="AF337" s="497"/>
      <c r="AG337" s="57"/>
      <c r="AH337" s="57"/>
      <c r="AI337" s="57"/>
      <c r="AJ337" s="57"/>
      <c r="AK337" s="57"/>
      <c r="AL337" s="57"/>
      <c r="AM337" s="57"/>
      <c r="AN337" s="57"/>
    </row>
    <row r="338" spans="1:40" s="295" customFormat="1" ht="23.25" hidden="1" customHeight="1">
      <c r="A338" s="688">
        <f t="shared" si="59"/>
        <v>247</v>
      </c>
      <c r="B338" s="297" t="s">
        <v>7</v>
      </c>
      <c r="C338" s="284"/>
      <c r="D338" s="285"/>
      <c r="E338" s="285"/>
      <c r="F338" s="285"/>
      <c r="G338" s="291"/>
      <c r="H338" s="291"/>
      <c r="I338" s="291"/>
      <c r="J338" s="291"/>
      <c r="K338" s="285"/>
      <c r="L338" s="285"/>
      <c r="M338" s="285">
        <v>636</v>
      </c>
      <c r="N338" s="285"/>
      <c r="O338" s="285"/>
      <c r="P338" s="285"/>
      <c r="Q338" s="285">
        <v>1330</v>
      </c>
      <c r="R338" s="285"/>
      <c r="S338" s="285"/>
      <c r="T338" s="285"/>
      <c r="U338" s="285"/>
      <c r="V338" s="285"/>
      <c r="W338" s="291"/>
      <c r="X338" s="672" t="s">
        <v>1235</v>
      </c>
      <c r="Y338" s="1159">
        <v>963177.84000000008</v>
      </c>
      <c r="Z338" s="292"/>
      <c r="AA338" s="1247" t="s">
        <v>1445</v>
      </c>
      <c r="AB338" s="97" t="s">
        <v>1653</v>
      </c>
      <c r="AC338" s="327"/>
      <c r="AD338" s="327"/>
      <c r="AE338" s="1269"/>
      <c r="AF338" s="1269"/>
      <c r="AG338" s="1269"/>
      <c r="AH338" s="1269"/>
      <c r="AI338" s="1269"/>
      <c r="AJ338" s="1269"/>
      <c r="AK338" s="1269"/>
      <c r="AL338" s="1269"/>
      <c r="AM338" s="1269"/>
      <c r="AN338" s="1269"/>
    </row>
    <row r="339" spans="1:40" s="295" customFormat="1" ht="24" hidden="1" customHeight="1">
      <c r="A339" s="688">
        <f t="shared" si="59"/>
        <v>248</v>
      </c>
      <c r="B339" s="297" t="s">
        <v>8</v>
      </c>
      <c r="C339" s="284"/>
      <c r="D339" s="285"/>
      <c r="E339" s="285"/>
      <c r="F339" s="285"/>
      <c r="G339" s="291"/>
      <c r="H339" s="291"/>
      <c r="I339" s="291"/>
      <c r="J339" s="291"/>
      <c r="K339" s="285"/>
      <c r="L339" s="285"/>
      <c r="M339" s="285">
        <v>1605</v>
      </c>
      <c r="N339" s="285"/>
      <c r="O339" s="285"/>
      <c r="P339" s="285"/>
      <c r="Q339" s="285">
        <v>4640</v>
      </c>
      <c r="R339" s="285"/>
      <c r="S339" s="285"/>
      <c r="T339" s="285"/>
      <c r="U339" s="285"/>
      <c r="V339" s="285"/>
      <c r="W339" s="291"/>
      <c r="X339" s="672" t="s">
        <v>1235</v>
      </c>
      <c r="Y339" s="1159">
        <v>1638747.9</v>
      </c>
      <c r="Z339" s="292"/>
      <c r="AA339" s="1247" t="s">
        <v>1446</v>
      </c>
      <c r="AB339" s="97" t="s">
        <v>1653</v>
      </c>
      <c r="AC339" s="327"/>
      <c r="AD339" s="327"/>
      <c r="AE339" s="1269"/>
      <c r="AF339" s="1269"/>
      <c r="AG339" s="1269"/>
      <c r="AH339" s="1269"/>
      <c r="AI339" s="1269"/>
      <c r="AJ339" s="1269"/>
      <c r="AK339" s="1269"/>
      <c r="AL339" s="1269"/>
      <c r="AM339" s="1269"/>
      <c r="AN339" s="1269"/>
    </row>
    <row r="340" spans="1:40" s="295" customFormat="1" ht="24" hidden="1" customHeight="1">
      <c r="A340" s="688">
        <f t="shared" si="59"/>
        <v>249</v>
      </c>
      <c r="B340" s="297" t="s">
        <v>9</v>
      </c>
      <c r="C340" s="284"/>
      <c r="D340" s="285"/>
      <c r="E340" s="285"/>
      <c r="F340" s="285"/>
      <c r="G340" s="291"/>
      <c r="H340" s="291"/>
      <c r="I340" s="291"/>
      <c r="J340" s="291"/>
      <c r="K340" s="285"/>
      <c r="L340" s="285"/>
      <c r="M340" s="285">
        <v>2460</v>
      </c>
      <c r="N340" s="285"/>
      <c r="O340" s="285"/>
      <c r="P340" s="285"/>
      <c r="Q340" s="285">
        <v>1500</v>
      </c>
      <c r="R340" s="285"/>
      <c r="S340" s="285"/>
      <c r="T340" s="285"/>
      <c r="U340" s="285"/>
      <c r="V340" s="285"/>
      <c r="W340" s="291"/>
      <c r="X340" s="672" t="s">
        <v>1235</v>
      </c>
      <c r="Y340" s="1159"/>
      <c r="Z340" s="292"/>
      <c r="AA340" s="293" t="s">
        <v>1444</v>
      </c>
      <c r="AB340" s="97" t="s">
        <v>1653</v>
      </c>
      <c r="AC340" s="327"/>
      <c r="AD340" s="327"/>
      <c r="AE340" s="1269"/>
      <c r="AF340" s="1269"/>
      <c r="AG340" s="1269"/>
      <c r="AH340" s="1269"/>
      <c r="AI340" s="1269"/>
      <c r="AJ340" s="1269"/>
      <c r="AK340" s="1269"/>
      <c r="AL340" s="1269"/>
      <c r="AM340" s="1269"/>
      <c r="AN340" s="1269"/>
    </row>
    <row r="341" spans="1:40" s="295" customFormat="1" ht="26.25" hidden="1" customHeight="1">
      <c r="A341" s="688">
        <f t="shared" si="59"/>
        <v>250</v>
      </c>
      <c r="B341" s="297" t="s">
        <v>10</v>
      </c>
      <c r="C341" s="284"/>
      <c r="D341" s="285"/>
      <c r="E341" s="285"/>
      <c r="F341" s="285"/>
      <c r="G341" s="291"/>
      <c r="H341" s="291"/>
      <c r="I341" s="291"/>
      <c r="J341" s="291"/>
      <c r="K341" s="285"/>
      <c r="L341" s="285"/>
      <c r="M341" s="285">
        <v>1611</v>
      </c>
      <c r="N341" s="285"/>
      <c r="O341" s="285"/>
      <c r="P341" s="285"/>
      <c r="Q341" s="285">
        <v>4120</v>
      </c>
      <c r="R341" s="285"/>
      <c r="S341" s="285"/>
      <c r="T341" s="285"/>
      <c r="U341" s="285"/>
      <c r="V341" s="285"/>
      <c r="W341" s="291"/>
      <c r="X341" s="672" t="s">
        <v>1235</v>
      </c>
      <c r="Y341" s="1159">
        <v>2017852.5</v>
      </c>
      <c r="Z341" s="292"/>
      <c r="AA341" s="1247" t="s">
        <v>1445</v>
      </c>
      <c r="AB341" s="97" t="s">
        <v>1653</v>
      </c>
      <c r="AC341" s="327"/>
      <c r="AD341" s="327"/>
      <c r="AE341" s="1269"/>
      <c r="AF341" s="1269"/>
      <c r="AG341" s="1269"/>
      <c r="AH341" s="1269"/>
      <c r="AI341" s="1269"/>
      <c r="AJ341" s="1269"/>
      <c r="AK341" s="1269"/>
      <c r="AL341" s="1269"/>
      <c r="AM341" s="1269"/>
      <c r="AN341" s="1269"/>
    </row>
    <row r="342" spans="1:40" s="295" customFormat="1" ht="19.5" hidden="1" customHeight="1">
      <c r="A342" s="688">
        <f t="shared" si="59"/>
        <v>251</v>
      </c>
      <c r="B342" s="297" t="s">
        <v>11</v>
      </c>
      <c r="C342" s="284"/>
      <c r="D342" s="285"/>
      <c r="E342" s="285"/>
      <c r="F342" s="285"/>
      <c r="G342" s="291"/>
      <c r="H342" s="291"/>
      <c r="I342" s="291"/>
      <c r="J342" s="291"/>
      <c r="K342" s="285"/>
      <c r="L342" s="285"/>
      <c r="M342" s="285">
        <v>446.46</v>
      </c>
      <c r="N342" s="285"/>
      <c r="O342" s="285"/>
      <c r="P342" s="285"/>
      <c r="Q342" s="285">
        <v>1478</v>
      </c>
      <c r="R342" s="285"/>
      <c r="S342" s="285"/>
      <c r="T342" s="285"/>
      <c r="U342" s="285"/>
      <c r="V342" s="285"/>
      <c r="W342" s="291"/>
      <c r="X342" s="672" t="s">
        <v>1235</v>
      </c>
      <c r="Y342" s="1159">
        <v>134048.60999999999</v>
      </c>
      <c r="Z342" s="292"/>
      <c r="AA342" s="1247" t="s">
        <v>1445</v>
      </c>
      <c r="AB342" s="97" t="s">
        <v>1653</v>
      </c>
      <c r="AC342" s="327"/>
      <c r="AD342" s="327"/>
      <c r="AE342" s="1269"/>
      <c r="AF342" s="1269"/>
      <c r="AG342" s="1269"/>
      <c r="AH342" s="1269"/>
      <c r="AI342" s="1269"/>
      <c r="AJ342" s="1269"/>
      <c r="AK342" s="1269"/>
      <c r="AL342" s="1269"/>
      <c r="AM342" s="1269"/>
      <c r="AN342" s="1269"/>
    </row>
    <row r="343" spans="1:40" s="295" customFormat="1" ht="21.75" hidden="1" customHeight="1">
      <c r="A343" s="688">
        <f t="shared" si="59"/>
        <v>252</v>
      </c>
      <c r="B343" s="297" t="s">
        <v>12</v>
      </c>
      <c r="C343" s="284"/>
      <c r="D343" s="285"/>
      <c r="E343" s="285"/>
      <c r="F343" s="285"/>
      <c r="G343" s="291"/>
      <c r="H343" s="291"/>
      <c r="I343" s="291"/>
      <c r="J343" s="291"/>
      <c r="K343" s="285"/>
      <c r="L343" s="285"/>
      <c r="M343" s="285">
        <v>523</v>
      </c>
      <c r="N343" s="285"/>
      <c r="O343" s="285"/>
      <c r="P343" s="285"/>
      <c r="Q343" s="285">
        <v>1728</v>
      </c>
      <c r="R343" s="285"/>
      <c r="S343" s="285"/>
      <c r="T343" s="285"/>
      <c r="U343" s="285"/>
      <c r="V343" s="285"/>
      <c r="W343" s="291"/>
      <c r="X343" s="672" t="s">
        <v>1235</v>
      </c>
      <c r="Y343" s="1159">
        <v>125680.94</v>
      </c>
      <c r="Z343" s="292"/>
      <c r="AA343" s="1247" t="s">
        <v>1445</v>
      </c>
      <c r="AB343" s="97" t="s">
        <v>1653</v>
      </c>
      <c r="AC343" s="327"/>
      <c r="AD343" s="327"/>
      <c r="AE343" s="1269"/>
      <c r="AF343" s="1269"/>
      <c r="AG343" s="1269"/>
      <c r="AH343" s="1269"/>
      <c r="AI343" s="1269"/>
      <c r="AJ343" s="1269"/>
      <c r="AK343" s="1269"/>
      <c r="AL343" s="1269"/>
      <c r="AM343" s="1269"/>
      <c r="AN343" s="1269"/>
    </row>
    <row r="344" spans="1:40" s="295" customFormat="1" ht="20.25" hidden="1" customHeight="1">
      <c r="A344" s="688">
        <f t="shared" si="59"/>
        <v>253</v>
      </c>
      <c r="B344" s="297" t="s">
        <v>13</v>
      </c>
      <c r="C344" s="284"/>
      <c r="D344" s="285"/>
      <c r="E344" s="285"/>
      <c r="F344" s="285"/>
      <c r="G344" s="291"/>
      <c r="H344" s="291"/>
      <c r="I344" s="291"/>
      <c r="J344" s="291"/>
      <c r="K344" s="285"/>
      <c r="L344" s="285"/>
      <c r="M344" s="285">
        <v>1128</v>
      </c>
      <c r="N344" s="285"/>
      <c r="O344" s="285"/>
      <c r="P344" s="285"/>
      <c r="Q344" s="285">
        <v>3510</v>
      </c>
      <c r="R344" s="285"/>
      <c r="S344" s="285"/>
      <c r="T344" s="285"/>
      <c r="U344" s="285"/>
      <c r="V344" s="285"/>
      <c r="W344" s="291"/>
      <c r="X344" s="672" t="s">
        <v>1235</v>
      </c>
      <c r="Y344" s="1159">
        <v>225604.25</v>
      </c>
      <c r="Z344" s="292"/>
      <c r="AA344" s="1247" t="s">
        <v>1445</v>
      </c>
      <c r="AB344" s="97" t="s">
        <v>1653</v>
      </c>
      <c r="AC344" s="327"/>
      <c r="AD344" s="327"/>
      <c r="AE344" s="1269"/>
      <c r="AF344" s="1269"/>
      <c r="AG344" s="1269"/>
      <c r="AH344" s="1269"/>
      <c r="AI344" s="1269"/>
      <c r="AJ344" s="1269"/>
      <c r="AK344" s="1269"/>
      <c r="AL344" s="1269"/>
      <c r="AM344" s="1269"/>
      <c r="AN344" s="1269"/>
    </row>
    <row r="345" spans="1:40" s="295" customFormat="1" ht="23.25" hidden="1" customHeight="1">
      <c r="A345" s="688">
        <f t="shared" si="59"/>
        <v>254</v>
      </c>
      <c r="B345" s="297" t="s">
        <v>14</v>
      </c>
      <c r="C345" s="284"/>
      <c r="D345" s="285"/>
      <c r="E345" s="285"/>
      <c r="F345" s="285"/>
      <c r="G345" s="291"/>
      <c r="H345" s="291"/>
      <c r="I345" s="291"/>
      <c r="J345" s="291"/>
      <c r="K345" s="285"/>
      <c r="L345" s="285"/>
      <c r="M345" s="285">
        <v>937</v>
      </c>
      <c r="N345" s="285"/>
      <c r="O345" s="285"/>
      <c r="P345" s="285"/>
      <c r="Q345" s="285">
        <v>1327</v>
      </c>
      <c r="R345" s="285"/>
      <c r="S345" s="285"/>
      <c r="T345" s="285"/>
      <c r="U345" s="285"/>
      <c r="V345" s="285"/>
      <c r="W345" s="291"/>
      <c r="X345" s="672" t="s">
        <v>1235</v>
      </c>
      <c r="Y345" s="1159">
        <v>134542.41</v>
      </c>
      <c r="Z345" s="292"/>
      <c r="AA345" s="1247" t="s">
        <v>1445</v>
      </c>
      <c r="AB345" s="97" t="s">
        <v>1653</v>
      </c>
      <c r="AC345" s="327"/>
      <c r="AD345" s="327"/>
      <c r="AE345" s="1269"/>
      <c r="AF345" s="1269"/>
      <c r="AG345" s="1269"/>
      <c r="AH345" s="1269"/>
      <c r="AI345" s="1269"/>
      <c r="AJ345" s="1269"/>
      <c r="AK345" s="1269"/>
      <c r="AL345" s="1269"/>
      <c r="AM345" s="1269"/>
      <c r="AN345" s="1269"/>
    </row>
    <row r="346" spans="1:40" s="295" customFormat="1" ht="17.25" hidden="1" customHeight="1">
      <c r="A346" s="688">
        <f t="shared" si="59"/>
        <v>255</v>
      </c>
      <c r="B346" s="297" t="s">
        <v>15</v>
      </c>
      <c r="C346" s="284"/>
      <c r="D346" s="285"/>
      <c r="E346" s="285"/>
      <c r="F346" s="285"/>
      <c r="G346" s="291"/>
      <c r="H346" s="291"/>
      <c r="I346" s="291"/>
      <c r="J346" s="291"/>
      <c r="K346" s="285"/>
      <c r="L346" s="285"/>
      <c r="M346" s="285">
        <v>554</v>
      </c>
      <c r="N346" s="285"/>
      <c r="O346" s="285"/>
      <c r="P346" s="285"/>
      <c r="Q346" s="285">
        <v>1401</v>
      </c>
      <c r="R346" s="285"/>
      <c r="S346" s="285"/>
      <c r="T346" s="285"/>
      <c r="U346" s="285"/>
      <c r="V346" s="285"/>
      <c r="W346" s="291"/>
      <c r="X346" s="672" t="s">
        <v>1235</v>
      </c>
      <c r="Y346" s="1159"/>
      <c r="Z346" s="292"/>
      <c r="AA346" s="1247" t="s">
        <v>1445</v>
      </c>
      <c r="AB346" s="97" t="s">
        <v>1653</v>
      </c>
      <c r="AC346" s="327"/>
      <c r="AD346" s="327"/>
      <c r="AE346" s="1269"/>
      <c r="AF346" s="1269"/>
      <c r="AG346" s="1269"/>
      <c r="AH346" s="1269"/>
      <c r="AI346" s="1269"/>
      <c r="AJ346" s="1269"/>
      <c r="AK346" s="1269"/>
      <c r="AL346" s="1269"/>
      <c r="AM346" s="1269"/>
      <c r="AN346" s="1269"/>
    </row>
    <row r="347" spans="1:40" s="295" customFormat="1" ht="17.25" hidden="1" customHeight="1">
      <c r="A347" s="688">
        <f t="shared" si="59"/>
        <v>256</v>
      </c>
      <c r="B347" s="297" t="s">
        <v>16</v>
      </c>
      <c r="C347" s="284"/>
      <c r="D347" s="285"/>
      <c r="E347" s="285"/>
      <c r="F347" s="285"/>
      <c r="G347" s="291"/>
      <c r="H347" s="291"/>
      <c r="I347" s="291"/>
      <c r="J347" s="291"/>
      <c r="K347" s="285"/>
      <c r="L347" s="285"/>
      <c r="M347" s="285">
        <v>1057</v>
      </c>
      <c r="N347" s="285"/>
      <c r="O347" s="285"/>
      <c r="P347" s="285"/>
      <c r="Q347" s="285">
        <v>2974.6</v>
      </c>
      <c r="R347" s="285"/>
      <c r="S347" s="285"/>
      <c r="T347" s="285"/>
      <c r="U347" s="285"/>
      <c r="V347" s="285"/>
      <c r="W347" s="291"/>
      <c r="X347" s="672" t="s">
        <v>1235</v>
      </c>
      <c r="Y347" s="1159">
        <v>447369.06</v>
      </c>
      <c r="Z347" s="292"/>
      <c r="AA347" s="293" t="s">
        <v>1447</v>
      </c>
      <c r="AB347" s="97" t="s">
        <v>1653</v>
      </c>
      <c r="AC347" s="327"/>
      <c r="AD347" s="327"/>
      <c r="AE347" s="1269"/>
      <c r="AF347" s="1269"/>
      <c r="AG347" s="1269"/>
      <c r="AH347" s="1269"/>
      <c r="AI347" s="1269"/>
      <c r="AJ347" s="1269"/>
      <c r="AK347" s="1269"/>
      <c r="AL347" s="1269"/>
      <c r="AM347" s="1269"/>
      <c r="AN347" s="1269"/>
    </row>
    <row r="348" spans="1:40" s="295" customFormat="1" ht="21.75" hidden="1" customHeight="1">
      <c r="A348" s="688">
        <f t="shared" si="59"/>
        <v>257</v>
      </c>
      <c r="B348" s="297" t="s">
        <v>17</v>
      </c>
      <c r="C348" s="284"/>
      <c r="D348" s="285"/>
      <c r="E348" s="285"/>
      <c r="F348" s="285"/>
      <c r="G348" s="291"/>
      <c r="H348" s="291"/>
      <c r="I348" s="291"/>
      <c r="J348" s="291"/>
      <c r="K348" s="285"/>
      <c r="L348" s="285"/>
      <c r="M348" s="285">
        <v>2374</v>
      </c>
      <c r="N348" s="285"/>
      <c r="O348" s="285"/>
      <c r="P348" s="285"/>
      <c r="Q348" s="285">
        <v>6867</v>
      </c>
      <c r="R348" s="285"/>
      <c r="S348" s="285"/>
      <c r="T348" s="285"/>
      <c r="U348" s="285"/>
      <c r="V348" s="285"/>
      <c r="W348" s="291"/>
      <c r="X348" s="285"/>
      <c r="Y348" s="1159">
        <v>1648231.33</v>
      </c>
      <c r="Z348" s="292"/>
      <c r="AA348" s="293" t="s">
        <v>1448</v>
      </c>
      <c r="AB348" s="97" t="s">
        <v>1653</v>
      </c>
      <c r="AC348" s="327"/>
      <c r="AD348" s="327"/>
      <c r="AE348" s="1269"/>
      <c r="AF348" s="1269"/>
      <c r="AG348" s="1269"/>
      <c r="AH348" s="1269"/>
      <c r="AI348" s="1269"/>
      <c r="AJ348" s="1269"/>
      <c r="AK348" s="1269"/>
      <c r="AL348" s="1269"/>
      <c r="AM348" s="1269"/>
      <c r="AN348" s="1269"/>
    </row>
    <row r="349" spans="1:40" s="295" customFormat="1" ht="21.75" hidden="1" customHeight="1">
      <c r="A349" s="688">
        <f t="shared" si="59"/>
        <v>258</v>
      </c>
      <c r="B349" s="298" t="s">
        <v>18</v>
      </c>
      <c r="C349" s="284"/>
      <c r="D349" s="285"/>
      <c r="E349" s="285"/>
      <c r="F349" s="285"/>
      <c r="G349" s="291"/>
      <c r="H349" s="291"/>
      <c r="I349" s="291"/>
      <c r="J349" s="291"/>
      <c r="K349" s="285"/>
      <c r="L349" s="285"/>
      <c r="M349" s="285">
        <v>896</v>
      </c>
      <c r="N349" s="285"/>
      <c r="O349" s="285"/>
      <c r="P349" s="285"/>
      <c r="Q349" s="285">
        <v>1793</v>
      </c>
      <c r="R349" s="285"/>
      <c r="S349" s="285"/>
      <c r="T349" s="285"/>
      <c r="U349" s="285"/>
      <c r="V349" s="285"/>
      <c r="W349" s="284"/>
      <c r="X349" s="672" t="s">
        <v>1235</v>
      </c>
      <c r="Y349" s="1159">
        <v>140384.67000000001</v>
      </c>
      <c r="Z349" s="292"/>
      <c r="AA349" s="293" t="s">
        <v>1449</v>
      </c>
      <c r="AB349" s="97" t="s">
        <v>1653</v>
      </c>
      <c r="AC349" s="327"/>
      <c r="AD349" s="327"/>
      <c r="AE349" s="1269"/>
      <c r="AF349" s="1269"/>
      <c r="AG349" s="1269"/>
      <c r="AH349" s="1269"/>
      <c r="AI349" s="1269"/>
      <c r="AJ349" s="1269"/>
      <c r="AK349" s="1269"/>
      <c r="AL349" s="1269"/>
      <c r="AM349" s="1269"/>
      <c r="AN349" s="1269"/>
    </row>
    <row r="350" spans="1:40" s="295" customFormat="1" ht="24" hidden="1" customHeight="1">
      <c r="A350" s="688">
        <f t="shared" si="59"/>
        <v>259</v>
      </c>
      <c r="B350" s="297" t="s">
        <v>19</v>
      </c>
      <c r="C350" s="284"/>
      <c r="D350" s="285"/>
      <c r="E350" s="285"/>
      <c r="F350" s="285"/>
      <c r="G350" s="291"/>
      <c r="H350" s="291"/>
      <c r="I350" s="291"/>
      <c r="J350" s="291"/>
      <c r="K350" s="285"/>
      <c r="L350" s="285"/>
      <c r="M350" s="285">
        <v>1900</v>
      </c>
      <c r="N350" s="285"/>
      <c r="O350" s="285"/>
      <c r="P350" s="285"/>
      <c r="Q350" s="285">
        <v>4752</v>
      </c>
      <c r="R350" s="285"/>
      <c r="S350" s="285"/>
      <c r="T350" s="285"/>
      <c r="U350" s="285"/>
      <c r="V350" s="285"/>
      <c r="W350" s="291"/>
      <c r="X350" s="672" t="s">
        <v>1235</v>
      </c>
      <c r="Y350" s="1159"/>
      <c r="Z350" s="292"/>
      <c r="AA350" s="293" t="s">
        <v>1450</v>
      </c>
      <c r="AB350" s="97" t="s">
        <v>1653</v>
      </c>
      <c r="AC350" s="327"/>
      <c r="AD350" s="327"/>
      <c r="AE350" s="1269"/>
      <c r="AF350" s="1269"/>
      <c r="AG350" s="1269"/>
      <c r="AH350" s="1269"/>
      <c r="AI350" s="1269"/>
      <c r="AJ350" s="1269"/>
      <c r="AK350" s="1269"/>
      <c r="AL350" s="1269"/>
      <c r="AM350" s="1269"/>
      <c r="AN350" s="1269"/>
    </row>
    <row r="351" spans="1:40" s="295" customFormat="1" ht="24" hidden="1" customHeight="1">
      <c r="A351" s="688">
        <f t="shared" si="59"/>
        <v>260</v>
      </c>
      <c r="B351" s="297" t="s">
        <v>20</v>
      </c>
      <c r="C351" s="284"/>
      <c r="D351" s="285"/>
      <c r="E351" s="285"/>
      <c r="F351" s="285"/>
      <c r="G351" s="291"/>
      <c r="H351" s="296"/>
      <c r="I351" s="291"/>
      <c r="J351" s="291"/>
      <c r="K351" s="285"/>
      <c r="L351" s="285"/>
      <c r="M351" s="285">
        <v>1777.09</v>
      </c>
      <c r="N351" s="285"/>
      <c r="O351" s="285"/>
      <c r="P351" s="285"/>
      <c r="Q351" s="285">
        <v>5800</v>
      </c>
      <c r="R351" s="285"/>
      <c r="S351" s="285"/>
      <c r="T351" s="285"/>
      <c r="U351" s="289"/>
      <c r="V351" s="285"/>
      <c r="W351" s="291"/>
      <c r="X351" s="672" t="s">
        <v>1235</v>
      </c>
      <c r="Y351" s="1159"/>
      <c r="Z351" s="292"/>
      <c r="AA351" s="293" t="s">
        <v>1447</v>
      </c>
      <c r="AB351" s="97" t="s">
        <v>1653</v>
      </c>
      <c r="AC351" s="327"/>
      <c r="AD351" s="327"/>
      <c r="AE351" s="1269"/>
      <c r="AF351" s="1269"/>
      <c r="AG351" s="1269"/>
      <c r="AH351" s="1269"/>
      <c r="AI351" s="1269"/>
      <c r="AJ351" s="1269"/>
      <c r="AK351" s="1269"/>
      <c r="AL351" s="1269"/>
      <c r="AM351" s="1269"/>
      <c r="AN351" s="1269"/>
    </row>
    <row r="352" spans="1:40" s="295" customFormat="1" ht="24" hidden="1" customHeight="1">
      <c r="A352" s="688">
        <f t="shared" si="59"/>
        <v>261</v>
      </c>
      <c r="B352" s="297" t="s">
        <v>21</v>
      </c>
      <c r="C352" s="284"/>
      <c r="D352" s="285"/>
      <c r="E352" s="285"/>
      <c r="F352" s="285"/>
      <c r="G352" s="291"/>
      <c r="H352" s="296"/>
      <c r="I352" s="291"/>
      <c r="J352" s="291"/>
      <c r="K352" s="285"/>
      <c r="L352" s="285"/>
      <c r="M352" s="285">
        <v>820</v>
      </c>
      <c r="N352" s="285"/>
      <c r="O352" s="285"/>
      <c r="P352" s="285"/>
      <c r="Q352" s="285">
        <v>1830</v>
      </c>
      <c r="R352" s="285"/>
      <c r="S352" s="285"/>
      <c r="T352" s="285"/>
      <c r="U352" s="289"/>
      <c r="V352" s="285"/>
      <c r="W352" s="291"/>
      <c r="X352" s="672" t="s">
        <v>1235</v>
      </c>
      <c r="Y352" s="1159">
        <v>491963.57</v>
      </c>
      <c r="Z352" s="292"/>
      <c r="AA352" s="293" t="s">
        <v>1447</v>
      </c>
      <c r="AB352" s="97" t="s">
        <v>1653</v>
      </c>
      <c r="AC352" s="327"/>
      <c r="AD352" s="327"/>
      <c r="AE352" s="1269"/>
      <c r="AF352" s="1269"/>
      <c r="AG352" s="1269"/>
      <c r="AH352" s="1269"/>
      <c r="AI352" s="1269"/>
      <c r="AJ352" s="1269"/>
      <c r="AK352" s="1269"/>
      <c r="AL352" s="1269"/>
      <c r="AM352" s="1269"/>
      <c r="AN352" s="1269"/>
    </row>
    <row r="353" spans="1:40" s="7" customFormat="1" ht="21" hidden="1" customHeight="1">
      <c r="A353" s="688">
        <f t="shared" si="59"/>
        <v>262</v>
      </c>
      <c r="B353" s="274" t="s">
        <v>22</v>
      </c>
      <c r="C353" s="284"/>
      <c r="D353" s="285"/>
      <c r="E353" s="285"/>
      <c r="F353" s="285"/>
      <c r="G353" s="285"/>
      <c r="H353" s="287"/>
      <c r="I353" s="285"/>
      <c r="J353" s="285"/>
      <c r="K353" s="261"/>
      <c r="L353" s="285"/>
      <c r="M353" s="290">
        <v>670</v>
      </c>
      <c r="N353" s="290"/>
      <c r="O353" s="290"/>
      <c r="P353" s="290"/>
      <c r="Q353" s="290">
        <v>768.7</v>
      </c>
      <c r="R353" s="285"/>
      <c r="S353" s="285"/>
      <c r="T353" s="285"/>
      <c r="U353" s="289"/>
      <c r="V353" s="285"/>
      <c r="W353" s="284"/>
      <c r="X353" s="672" t="s">
        <v>1235</v>
      </c>
      <c r="Y353" s="1159"/>
      <c r="Z353" s="284"/>
      <c r="AA353" s="293" t="s">
        <v>1451</v>
      </c>
      <c r="AB353" s="97" t="s">
        <v>1653</v>
      </c>
      <c r="AC353" s="497"/>
      <c r="AD353" s="497"/>
      <c r="AE353" s="57"/>
      <c r="AF353" s="497"/>
      <c r="AG353" s="57"/>
      <c r="AH353" s="57"/>
      <c r="AI353" s="57"/>
      <c r="AJ353" s="57"/>
      <c r="AK353" s="57"/>
      <c r="AL353" s="57"/>
      <c r="AM353" s="57"/>
      <c r="AN353" s="57"/>
    </row>
    <row r="354" spans="1:40" s="7" customFormat="1" ht="21" customHeight="1">
      <c r="A354" s="686">
        <f t="shared" si="59"/>
        <v>263</v>
      </c>
      <c r="B354" s="367" t="s">
        <v>1152</v>
      </c>
      <c r="C354" s="284"/>
      <c r="D354" s="285"/>
      <c r="E354" s="285"/>
      <c r="F354" s="285"/>
      <c r="G354" s="285"/>
      <c r="H354" s="287"/>
      <c r="I354" s="285"/>
      <c r="J354" s="285"/>
      <c r="K354" s="261"/>
      <c r="L354" s="285"/>
      <c r="M354" s="290"/>
      <c r="N354" s="290"/>
      <c r="O354" s="290"/>
      <c r="P354" s="290"/>
      <c r="Q354" s="368"/>
      <c r="R354" s="369"/>
      <c r="S354" s="285"/>
      <c r="T354" s="285"/>
      <c r="U354" s="289"/>
      <c r="V354" s="285"/>
      <c r="W354" s="284"/>
      <c r="X354" s="284"/>
      <c r="Y354" s="1161"/>
      <c r="Z354" s="284"/>
      <c r="AA354" s="496"/>
      <c r="AB354" s="97" t="s">
        <v>1653</v>
      </c>
      <c r="AC354" s="497"/>
      <c r="AD354" s="497"/>
      <c r="AE354" s="57"/>
      <c r="AF354" s="497"/>
      <c r="AG354" s="57"/>
      <c r="AH354" s="57"/>
      <c r="AI354" s="57"/>
      <c r="AJ354" s="57"/>
      <c r="AK354" s="57"/>
      <c r="AL354" s="57"/>
      <c r="AM354" s="57"/>
      <c r="AN354" s="57"/>
    </row>
    <row r="355" spans="1:40" s="7" customFormat="1" ht="17.25" hidden="1" customHeight="1">
      <c r="A355" s="1482" t="s">
        <v>518</v>
      </c>
      <c r="B355" s="1482"/>
      <c r="C355" s="284"/>
      <c r="D355" s="284"/>
      <c r="E355" s="284"/>
      <c r="F355" s="284"/>
      <c r="G355" s="284"/>
      <c r="H355" s="284"/>
      <c r="I355" s="284"/>
      <c r="J355" s="284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52"/>
      <c r="Z355" s="284"/>
      <c r="AA355" s="9"/>
      <c r="AB355" s="97" t="s">
        <v>1653</v>
      </c>
      <c r="AC355" s="497"/>
      <c r="AD355" s="49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</row>
    <row r="356" spans="1:40" s="22" customFormat="1" ht="15" hidden="1" customHeight="1">
      <c r="A356" s="1479" t="s">
        <v>539</v>
      </c>
      <c r="B356" s="1479"/>
      <c r="C356" s="1479"/>
      <c r="D356" s="1452"/>
      <c r="E356" s="1452"/>
      <c r="F356" s="1452"/>
      <c r="G356" s="1452"/>
      <c r="H356" s="1452"/>
      <c r="I356" s="1452"/>
      <c r="J356" s="1452"/>
      <c r="K356" s="1452"/>
      <c r="L356" s="1452"/>
      <c r="M356" s="1452"/>
      <c r="N356" s="1452"/>
      <c r="O356" s="1452"/>
      <c r="P356" s="1452"/>
      <c r="Q356" s="1452"/>
      <c r="R356" s="1452"/>
      <c r="S356" s="1452"/>
      <c r="T356" s="1452"/>
      <c r="U356" s="1452"/>
      <c r="V356" s="1452"/>
      <c r="W356" s="1452"/>
      <c r="X356" s="1452"/>
      <c r="Y356" s="1452"/>
      <c r="Z356" s="1452"/>
      <c r="AA356" s="24"/>
      <c r="AB356" s="97" t="s">
        <v>1653</v>
      </c>
      <c r="AC356" s="57"/>
      <c r="AD356" s="497"/>
      <c r="AE356" s="1061"/>
      <c r="AF356" s="57"/>
      <c r="AG356" s="57"/>
      <c r="AH356" s="57"/>
      <c r="AI356" s="57"/>
      <c r="AJ356" s="57"/>
      <c r="AK356" s="57"/>
      <c r="AL356" s="57"/>
      <c r="AM356" s="57"/>
      <c r="AN356" s="57"/>
    </row>
    <row r="357" spans="1:40" s="7" customFormat="1" ht="15" hidden="1" customHeight="1">
      <c r="A357" s="55">
        <f>A354+1</f>
        <v>264</v>
      </c>
      <c r="B357" s="42" t="s">
        <v>748</v>
      </c>
      <c r="C357" s="52">
        <f t="shared" ref="C357:C362" si="60">D357+L357+N357+P357+R357+T357+V357+W357+X357+Z357</f>
        <v>421092.44</v>
      </c>
      <c r="D357" s="52">
        <f t="shared" ref="D357:D362" si="61">SUM(F357:J357)</f>
        <v>421092.44</v>
      </c>
      <c r="E357" s="52"/>
      <c r="F357" s="51">
        <v>421092.44</v>
      </c>
      <c r="G357" s="51"/>
      <c r="H357" s="51"/>
      <c r="I357" s="51"/>
      <c r="J357" s="51"/>
      <c r="K357" s="51"/>
      <c r="L357" s="51"/>
      <c r="M357" s="52"/>
      <c r="N357" s="52"/>
      <c r="O357" s="52"/>
      <c r="P357" s="51"/>
      <c r="Q357" s="52"/>
      <c r="R357" s="51"/>
      <c r="S357" s="51"/>
      <c r="T357" s="51"/>
      <c r="U357" s="51"/>
      <c r="V357" s="51"/>
      <c r="W357" s="52"/>
      <c r="X357" s="284"/>
      <c r="Y357" s="52"/>
      <c r="Z357" s="284"/>
      <c r="AA357" s="9"/>
      <c r="AB357" s="97" t="s">
        <v>1653</v>
      </c>
      <c r="AC357" s="57"/>
      <c r="AD357" s="497"/>
      <c r="AE357" s="1061"/>
      <c r="AF357" s="57"/>
      <c r="AG357" s="57"/>
      <c r="AH357" s="57"/>
      <c r="AI357" s="57"/>
      <c r="AJ357" s="57"/>
      <c r="AK357" s="57"/>
      <c r="AL357" s="57"/>
      <c r="AM357" s="57"/>
      <c r="AN357" s="57"/>
    </row>
    <row r="358" spans="1:40" s="7" customFormat="1" ht="15" hidden="1" customHeight="1">
      <c r="A358" s="55">
        <f t="shared" ref="A358:A383" si="62">A357+1</f>
        <v>265</v>
      </c>
      <c r="B358" s="42" t="s">
        <v>749</v>
      </c>
      <c r="C358" s="52">
        <f t="shared" si="60"/>
        <v>10690054.24</v>
      </c>
      <c r="D358" s="52">
        <f t="shared" si="61"/>
        <v>0</v>
      </c>
      <c r="E358" s="52"/>
      <c r="F358" s="51"/>
      <c r="G358" s="51"/>
      <c r="H358" s="51"/>
      <c r="I358" s="51"/>
      <c r="J358" s="51"/>
      <c r="K358" s="51"/>
      <c r="L358" s="51"/>
      <c r="M358" s="52"/>
      <c r="N358" s="51"/>
      <c r="O358" s="121"/>
      <c r="P358" s="51">
        <v>10690054.24</v>
      </c>
      <c r="Q358" s="52"/>
      <c r="R358" s="51"/>
      <c r="S358" s="51"/>
      <c r="T358" s="51"/>
      <c r="U358" s="51"/>
      <c r="V358" s="51"/>
      <c r="W358" s="52"/>
      <c r="X358" s="285"/>
      <c r="Y358" s="51"/>
      <c r="Z358" s="285"/>
      <c r="AA358" s="9"/>
      <c r="AB358" s="97" t="s">
        <v>1653</v>
      </c>
      <c r="AC358" s="57"/>
      <c r="AD358" s="497"/>
      <c r="AE358" s="1061"/>
      <c r="AF358" s="57"/>
      <c r="AG358" s="57"/>
      <c r="AH358" s="57"/>
      <c r="AI358" s="57"/>
      <c r="AJ358" s="57"/>
      <c r="AK358" s="57"/>
      <c r="AL358" s="57"/>
      <c r="AM358" s="57"/>
      <c r="AN358" s="57"/>
    </row>
    <row r="359" spans="1:40" s="7" customFormat="1" ht="15" hidden="1" customHeight="1">
      <c r="A359" s="55">
        <f t="shared" si="62"/>
        <v>266</v>
      </c>
      <c r="B359" s="42" t="s">
        <v>750</v>
      </c>
      <c r="C359" s="52">
        <f t="shared" si="60"/>
        <v>428804.92</v>
      </c>
      <c r="D359" s="52">
        <f t="shared" si="61"/>
        <v>428804.92</v>
      </c>
      <c r="E359" s="52"/>
      <c r="F359" s="51">
        <v>428804.92</v>
      </c>
      <c r="G359" s="51"/>
      <c r="H359" s="51"/>
      <c r="I359" s="51"/>
      <c r="J359" s="51"/>
      <c r="K359" s="51"/>
      <c r="L359" s="51"/>
      <c r="M359" s="52"/>
      <c r="N359" s="51"/>
      <c r="O359" s="52"/>
      <c r="P359" s="51"/>
      <c r="Q359" s="52"/>
      <c r="R359" s="51"/>
      <c r="S359" s="51"/>
      <c r="T359" s="51"/>
      <c r="U359" s="51"/>
      <c r="V359" s="51"/>
      <c r="W359" s="52"/>
      <c r="X359" s="285"/>
      <c r="Y359" s="51"/>
      <c r="Z359" s="285"/>
      <c r="AA359" s="9"/>
      <c r="AB359" s="97" t="s">
        <v>1653</v>
      </c>
      <c r="AC359" s="57"/>
      <c r="AD359" s="497"/>
      <c r="AE359" s="1061"/>
      <c r="AF359" s="57"/>
      <c r="AG359" s="57"/>
      <c r="AH359" s="57"/>
      <c r="AI359" s="57"/>
      <c r="AJ359" s="57"/>
      <c r="AK359" s="57"/>
      <c r="AL359" s="57"/>
      <c r="AM359" s="57"/>
      <c r="AN359" s="57"/>
    </row>
    <row r="360" spans="1:40" s="7" customFormat="1" ht="15" hidden="1" customHeight="1">
      <c r="A360" s="55">
        <f t="shared" si="62"/>
        <v>267</v>
      </c>
      <c r="B360" s="42" t="s">
        <v>751</v>
      </c>
      <c r="C360" s="52">
        <f t="shared" si="60"/>
        <v>10264397.560000001</v>
      </c>
      <c r="D360" s="52">
        <f t="shared" si="61"/>
        <v>0</v>
      </c>
      <c r="E360" s="52"/>
      <c r="F360" s="51"/>
      <c r="G360" s="51"/>
      <c r="H360" s="51"/>
      <c r="I360" s="51"/>
      <c r="J360" s="51"/>
      <c r="K360" s="51"/>
      <c r="L360" s="51"/>
      <c r="M360" s="52"/>
      <c r="N360" s="51"/>
      <c r="O360" s="52"/>
      <c r="P360" s="51"/>
      <c r="Q360" s="52">
        <v>1956</v>
      </c>
      <c r="R360" s="51">
        <v>10264397.560000001</v>
      </c>
      <c r="S360" s="51"/>
      <c r="T360" s="51"/>
      <c r="U360" s="51"/>
      <c r="V360" s="51"/>
      <c r="W360" s="52"/>
      <c r="X360" s="284"/>
      <c r="Y360" s="52"/>
      <c r="Z360" s="284"/>
      <c r="AA360" s="9"/>
      <c r="AB360" s="97" t="s">
        <v>1653</v>
      </c>
      <c r="AC360" s="57"/>
      <c r="AD360" s="497"/>
      <c r="AE360" s="1061"/>
      <c r="AF360" s="57"/>
      <c r="AG360" s="57"/>
      <c r="AH360" s="57"/>
      <c r="AI360" s="57"/>
      <c r="AJ360" s="57"/>
      <c r="AK360" s="57"/>
      <c r="AL360" s="57"/>
      <c r="AM360" s="57"/>
      <c r="AN360" s="57"/>
    </row>
    <row r="361" spans="1:40" s="7" customFormat="1" ht="15" hidden="1" customHeight="1">
      <c r="A361" s="55">
        <f t="shared" si="62"/>
        <v>268</v>
      </c>
      <c r="B361" s="42" t="s">
        <v>752</v>
      </c>
      <c r="C361" s="52">
        <f t="shared" si="60"/>
        <v>7146921.3399999999</v>
      </c>
      <c r="D361" s="52">
        <f t="shared" si="61"/>
        <v>793695.14</v>
      </c>
      <c r="E361" s="52"/>
      <c r="F361" s="51">
        <v>793695.14</v>
      </c>
      <c r="G361" s="51"/>
      <c r="H361" s="51"/>
      <c r="I361" s="51"/>
      <c r="J361" s="51"/>
      <c r="K361" s="51"/>
      <c r="L361" s="51"/>
      <c r="M361" s="52"/>
      <c r="N361" s="51"/>
      <c r="O361" s="52"/>
      <c r="P361" s="51"/>
      <c r="Q361" s="52">
        <v>1977</v>
      </c>
      <c r="R361" s="51">
        <v>6353226.2000000002</v>
      </c>
      <c r="S361" s="51"/>
      <c r="T361" s="52"/>
      <c r="U361" s="51"/>
      <c r="V361" s="51"/>
      <c r="W361" s="52"/>
      <c r="X361" s="284"/>
      <c r="Y361" s="52"/>
      <c r="Z361" s="284"/>
      <c r="AA361" s="9"/>
      <c r="AB361" s="97" t="s">
        <v>1653</v>
      </c>
      <c r="AC361" s="57"/>
      <c r="AD361" s="497"/>
      <c r="AE361" s="1061"/>
      <c r="AF361" s="57"/>
      <c r="AG361" s="57"/>
      <c r="AH361" s="57"/>
      <c r="AI361" s="57"/>
      <c r="AJ361" s="57"/>
      <c r="AK361" s="57"/>
      <c r="AL361" s="57"/>
      <c r="AM361" s="57"/>
      <c r="AN361" s="57"/>
    </row>
    <row r="362" spans="1:40" s="7" customFormat="1" ht="15" hidden="1" customHeight="1">
      <c r="A362" s="55">
        <f t="shared" si="62"/>
        <v>269</v>
      </c>
      <c r="B362" s="42" t="s">
        <v>756</v>
      </c>
      <c r="C362" s="52">
        <f t="shared" si="60"/>
        <v>22051334.960000001</v>
      </c>
      <c r="D362" s="52">
        <f t="shared" si="61"/>
        <v>0</v>
      </c>
      <c r="E362" s="52"/>
      <c r="F362" s="51"/>
      <c r="G362" s="51"/>
      <c r="H362" s="51"/>
      <c r="I362" s="51"/>
      <c r="J362" s="51"/>
      <c r="K362" s="51"/>
      <c r="L362" s="51"/>
      <c r="M362" s="52">
        <v>765</v>
      </c>
      <c r="N362" s="51">
        <v>1879107.52</v>
      </c>
      <c r="O362" s="120"/>
      <c r="P362" s="51">
        <v>10011643.92</v>
      </c>
      <c r="Q362" s="51">
        <v>1977</v>
      </c>
      <c r="R362" s="51">
        <v>10160583.52</v>
      </c>
      <c r="S362" s="51"/>
      <c r="T362" s="51"/>
      <c r="U362" s="51"/>
      <c r="V362" s="51"/>
      <c r="W362" s="52"/>
      <c r="X362" s="284"/>
      <c r="Y362" s="52"/>
      <c r="Z362" s="284"/>
      <c r="AA362" s="9"/>
      <c r="AB362" s="97" t="s">
        <v>1653</v>
      </c>
      <c r="AC362" s="57"/>
      <c r="AD362" s="497"/>
      <c r="AE362" s="1061"/>
      <c r="AF362" s="57"/>
      <c r="AG362" s="57"/>
      <c r="AH362" s="57"/>
      <c r="AI362" s="57"/>
      <c r="AJ362" s="57"/>
      <c r="AK362" s="57"/>
      <c r="AL362" s="57"/>
      <c r="AM362" s="57"/>
      <c r="AN362" s="57"/>
    </row>
    <row r="363" spans="1:40" s="7" customFormat="1" ht="12.75" hidden="1" customHeight="1">
      <c r="A363" s="688">
        <f t="shared" si="62"/>
        <v>270</v>
      </c>
      <c r="B363" s="274" t="s">
        <v>35</v>
      </c>
      <c r="C363" s="284"/>
      <c r="D363" s="285"/>
      <c r="E363" s="285"/>
      <c r="F363" s="285"/>
      <c r="G363" s="285" t="s">
        <v>23</v>
      </c>
      <c r="H363" s="285"/>
      <c r="I363" s="285"/>
      <c r="J363" s="285"/>
      <c r="K363" s="285"/>
      <c r="L363" s="285"/>
      <c r="M363" s="284"/>
      <c r="N363" s="285"/>
      <c r="O363" s="285"/>
      <c r="P363" s="285"/>
      <c r="Q363" s="284"/>
      <c r="R363" s="285"/>
      <c r="S363" s="284"/>
      <c r="T363" s="285"/>
      <c r="U363" s="285"/>
      <c r="V363" s="285"/>
      <c r="W363" s="285"/>
      <c r="X363" s="285"/>
      <c r="Y363" s="1159"/>
      <c r="Z363" s="284"/>
      <c r="AA363" s="287" t="s">
        <v>896</v>
      </c>
      <c r="AB363" s="97" t="s">
        <v>1653</v>
      </c>
      <c r="AC363" s="496"/>
      <c r="AD363" s="49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</row>
    <row r="364" spans="1:40" s="7" customFormat="1" ht="12.75" hidden="1" customHeight="1">
      <c r="A364" s="688">
        <f t="shared" si="62"/>
        <v>271</v>
      </c>
      <c r="B364" s="274" t="s">
        <v>36</v>
      </c>
      <c r="C364" s="284"/>
      <c r="D364" s="285"/>
      <c r="E364" s="285"/>
      <c r="F364" s="285"/>
      <c r="G364" s="285"/>
      <c r="H364" s="285"/>
      <c r="I364" s="285"/>
      <c r="J364" s="285"/>
      <c r="K364" s="285"/>
      <c r="L364" s="285"/>
      <c r="M364" s="284"/>
      <c r="N364" s="285"/>
      <c r="O364" s="285"/>
      <c r="P364" s="285" t="s">
        <v>23</v>
      </c>
      <c r="Q364" s="284"/>
      <c r="R364" s="285"/>
      <c r="S364" s="277" t="s">
        <v>23</v>
      </c>
      <c r="T364" s="299" t="s">
        <v>23</v>
      </c>
      <c r="U364" s="285"/>
      <c r="V364" s="285"/>
      <c r="W364" s="285"/>
      <c r="X364" s="285"/>
      <c r="Y364" s="1159"/>
      <c r="Z364" s="284"/>
      <c r="AA364" s="1308"/>
      <c r="AB364" s="97" t="s">
        <v>1653</v>
      </c>
      <c r="AC364" s="496"/>
      <c r="AD364" s="49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</row>
    <row r="365" spans="1:40" s="7" customFormat="1" ht="12.75" hidden="1" customHeight="1">
      <c r="A365" s="688">
        <f t="shared" si="62"/>
        <v>272</v>
      </c>
      <c r="B365" s="274" t="s">
        <v>34</v>
      </c>
      <c r="C365" s="284"/>
      <c r="D365" s="285"/>
      <c r="E365" s="285"/>
      <c r="F365" s="285"/>
      <c r="G365" s="285"/>
      <c r="H365" s="285"/>
      <c r="I365" s="285"/>
      <c r="J365" s="285" t="s">
        <v>23</v>
      </c>
      <c r="K365" s="285"/>
      <c r="L365" s="285"/>
      <c r="M365" s="284"/>
      <c r="N365" s="285"/>
      <c r="O365" s="285"/>
      <c r="P365" s="285"/>
      <c r="Q365" s="284"/>
      <c r="R365" s="285"/>
      <c r="S365" s="284"/>
      <c r="T365" s="285"/>
      <c r="U365" s="285"/>
      <c r="V365" s="284"/>
      <c r="W365" s="285"/>
      <c r="X365" s="285"/>
      <c r="Y365" s="1159"/>
      <c r="Z365" s="284"/>
      <c r="AA365" s="1308"/>
      <c r="AB365" s="97" t="s">
        <v>1653</v>
      </c>
      <c r="AC365" s="496"/>
      <c r="AD365" s="49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</row>
    <row r="366" spans="1:40" s="7" customFormat="1" ht="12.75" hidden="1" customHeight="1">
      <c r="A366" s="688">
        <f t="shared" si="62"/>
        <v>273</v>
      </c>
      <c r="B366" s="274" t="s">
        <v>37</v>
      </c>
      <c r="C366" s="284"/>
      <c r="D366" s="285"/>
      <c r="E366" s="285"/>
      <c r="F366" s="285"/>
      <c r="G366" s="285"/>
      <c r="H366" s="285"/>
      <c r="I366" s="285"/>
      <c r="J366" s="285"/>
      <c r="K366" s="285"/>
      <c r="L366" s="285"/>
      <c r="M366" s="284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285"/>
      <c r="Y366" s="1159"/>
      <c r="Z366" s="284"/>
      <c r="AA366" s="1308" t="s">
        <v>896</v>
      </c>
      <c r="AB366" s="97" t="s">
        <v>1653</v>
      </c>
      <c r="AC366" s="496"/>
      <c r="AD366" s="49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</row>
    <row r="367" spans="1:40" s="7" customFormat="1" ht="12.75" hidden="1" customHeight="1">
      <c r="A367" s="688">
        <f t="shared" si="62"/>
        <v>274</v>
      </c>
      <c r="B367" s="274" t="s">
        <v>25</v>
      </c>
      <c r="C367" s="284"/>
      <c r="D367" s="285"/>
      <c r="E367" s="285"/>
      <c r="F367" s="285"/>
      <c r="G367" s="285"/>
      <c r="H367" s="285"/>
      <c r="I367" s="285"/>
      <c r="J367" s="285"/>
      <c r="K367" s="285"/>
      <c r="L367" s="285"/>
      <c r="M367" s="284"/>
      <c r="N367" s="285"/>
      <c r="O367" s="285"/>
      <c r="P367" s="285"/>
      <c r="Q367" s="284"/>
      <c r="R367" s="285"/>
      <c r="S367" s="284"/>
      <c r="T367" s="285"/>
      <c r="U367" s="285"/>
      <c r="V367" s="285"/>
      <c r="W367" s="285"/>
      <c r="X367" s="285"/>
      <c r="Y367" s="1159"/>
      <c r="Z367" s="284"/>
      <c r="AA367" s="1308" t="s">
        <v>896</v>
      </c>
      <c r="AB367" s="97" t="s">
        <v>1653</v>
      </c>
      <c r="AC367" s="496"/>
      <c r="AD367" s="49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</row>
    <row r="368" spans="1:40" s="7" customFormat="1" hidden="1">
      <c r="A368" s="688">
        <f t="shared" si="62"/>
        <v>275</v>
      </c>
      <c r="B368" s="274" t="s">
        <v>26</v>
      </c>
      <c r="C368" s="284"/>
      <c r="D368" s="285"/>
      <c r="E368" s="285"/>
      <c r="F368" s="285"/>
      <c r="G368" s="285"/>
      <c r="H368" s="285"/>
      <c r="I368" s="285"/>
      <c r="J368" s="285"/>
      <c r="K368" s="285"/>
      <c r="L368" s="285"/>
      <c r="M368" s="284"/>
      <c r="N368" s="285"/>
      <c r="O368" s="285"/>
      <c r="P368" s="285" t="s">
        <v>23</v>
      </c>
      <c r="Q368" s="284"/>
      <c r="R368" s="285"/>
      <c r="S368" s="277" t="s">
        <v>23</v>
      </c>
      <c r="T368" s="277" t="s">
        <v>23</v>
      </c>
      <c r="U368" s="285"/>
      <c r="V368" s="285"/>
      <c r="W368" s="285"/>
      <c r="X368" s="285"/>
      <c r="Y368" s="1159"/>
      <c r="Z368" s="284"/>
      <c r="AA368" s="1308" t="s">
        <v>896</v>
      </c>
      <c r="AB368" s="97" t="s">
        <v>1653</v>
      </c>
      <c r="AC368" s="496"/>
      <c r="AD368" s="497"/>
      <c r="AE368" s="497"/>
      <c r="AF368" s="497"/>
      <c r="AG368" s="57"/>
      <c r="AH368" s="57"/>
      <c r="AI368" s="57"/>
      <c r="AJ368" s="57"/>
      <c r="AK368" s="57"/>
      <c r="AL368" s="57"/>
      <c r="AM368" s="57"/>
      <c r="AN368" s="57"/>
    </row>
    <row r="369" spans="1:40" s="22" customFormat="1" ht="12.75" hidden="1" customHeight="1">
      <c r="A369" s="688">
        <f t="shared" si="62"/>
        <v>276</v>
      </c>
      <c r="B369" s="274" t="s">
        <v>27</v>
      </c>
      <c r="C369" s="284"/>
      <c r="D369" s="285"/>
      <c r="E369" s="285"/>
      <c r="F369" s="658"/>
      <c r="G369" s="658"/>
      <c r="H369" s="658"/>
      <c r="I369" s="658"/>
      <c r="J369" s="658"/>
      <c r="K369" s="658"/>
      <c r="L369" s="658"/>
      <c r="M369" s="285"/>
      <c r="N369" s="285"/>
      <c r="O369" s="285"/>
      <c r="P369" s="285"/>
      <c r="Q369" s="658"/>
      <c r="R369" s="658"/>
      <c r="S369" s="658"/>
      <c r="T369" s="658"/>
      <c r="U369" s="658"/>
      <c r="V369" s="658"/>
      <c r="W369" s="658"/>
      <c r="X369" s="658"/>
      <c r="Y369" s="1185"/>
      <c r="Z369" s="658"/>
      <c r="AA369" s="287" t="s">
        <v>896</v>
      </c>
      <c r="AB369" s="97" t="s">
        <v>1653</v>
      </c>
      <c r="AC369" s="496"/>
      <c r="AD369" s="49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</row>
    <row r="370" spans="1:40" s="22" customFormat="1" ht="12.75" hidden="1" customHeight="1">
      <c r="A370" s="688">
        <f t="shared" si="62"/>
        <v>277</v>
      </c>
      <c r="B370" s="274" t="s">
        <v>28</v>
      </c>
      <c r="C370" s="284"/>
      <c r="D370" s="285"/>
      <c r="E370" s="285"/>
      <c r="F370" s="658"/>
      <c r="G370" s="658"/>
      <c r="H370" s="658"/>
      <c r="I370" s="658"/>
      <c r="J370" s="658"/>
      <c r="K370" s="658"/>
      <c r="L370" s="658"/>
      <c r="M370" s="285"/>
      <c r="N370" s="285"/>
      <c r="O370" s="285"/>
      <c r="P370" s="285" t="s">
        <v>23</v>
      </c>
      <c r="Q370" s="658"/>
      <c r="R370" s="658"/>
      <c r="S370" s="300" t="s">
        <v>23</v>
      </c>
      <c r="T370" s="300" t="s">
        <v>23</v>
      </c>
      <c r="U370" s="658"/>
      <c r="V370" s="658"/>
      <c r="W370" s="658"/>
      <c r="X370" s="658"/>
      <c r="Y370" s="1185"/>
      <c r="Z370" s="658"/>
      <c r="AA370" s="287"/>
      <c r="AB370" s="97" t="s">
        <v>1653</v>
      </c>
      <c r="AC370" s="496"/>
      <c r="AD370" s="49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</row>
    <row r="371" spans="1:40" s="22" customFormat="1" ht="12.75" hidden="1" customHeight="1">
      <c r="A371" s="688">
        <f t="shared" si="62"/>
        <v>278</v>
      </c>
      <c r="B371" s="274" t="s">
        <v>38</v>
      </c>
      <c r="C371" s="284"/>
      <c r="D371" s="285"/>
      <c r="E371" s="285"/>
      <c r="F371" s="658"/>
      <c r="G371" s="658"/>
      <c r="H371" s="658"/>
      <c r="I371" s="658"/>
      <c r="J371" s="658"/>
      <c r="K371" s="658"/>
      <c r="L371" s="658"/>
      <c r="M371" s="285"/>
      <c r="N371" s="285"/>
      <c r="O371" s="285"/>
      <c r="P371" s="285" t="s">
        <v>23</v>
      </c>
      <c r="Q371" s="658"/>
      <c r="R371" s="658"/>
      <c r="S371" s="300" t="s">
        <v>23</v>
      </c>
      <c r="T371" s="300" t="s">
        <v>23</v>
      </c>
      <c r="U371" s="658"/>
      <c r="V371" s="658"/>
      <c r="W371" s="658"/>
      <c r="X371" s="658"/>
      <c r="Y371" s="1185"/>
      <c r="Z371" s="658"/>
      <c r="AA371" s="287"/>
      <c r="AB371" s="97" t="s">
        <v>1653</v>
      </c>
      <c r="AC371" s="496"/>
      <c r="AD371" s="49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</row>
    <row r="372" spans="1:40" s="22" customFormat="1" ht="12.75" hidden="1" customHeight="1">
      <c r="A372" s="688">
        <f t="shared" si="62"/>
        <v>279</v>
      </c>
      <c r="B372" s="274" t="s">
        <v>39</v>
      </c>
      <c r="C372" s="284"/>
      <c r="D372" s="285"/>
      <c r="E372" s="285"/>
      <c r="F372" s="658"/>
      <c r="G372" s="658"/>
      <c r="H372" s="658"/>
      <c r="I372" s="658"/>
      <c r="J372" s="658"/>
      <c r="K372" s="658"/>
      <c r="L372" s="658"/>
      <c r="M372" s="285"/>
      <c r="N372" s="285"/>
      <c r="O372" s="285"/>
      <c r="P372" s="285"/>
      <c r="Q372" s="658"/>
      <c r="R372" s="658"/>
      <c r="S372" s="658"/>
      <c r="T372" s="658"/>
      <c r="U372" s="658"/>
      <c r="V372" s="658"/>
      <c r="W372" s="658"/>
      <c r="X372" s="658"/>
      <c r="Y372" s="1185"/>
      <c r="Z372" s="658"/>
      <c r="AA372" s="287" t="s">
        <v>896</v>
      </c>
      <c r="AB372" s="97" t="s">
        <v>1653</v>
      </c>
      <c r="AC372" s="496"/>
      <c r="AD372" s="49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</row>
    <row r="373" spans="1:40" s="22" customFormat="1" ht="12.75" hidden="1" customHeight="1">
      <c r="A373" s="688">
        <f t="shared" si="62"/>
        <v>280</v>
      </c>
      <c r="B373" s="274" t="s">
        <v>40</v>
      </c>
      <c r="C373" s="284"/>
      <c r="D373" s="285"/>
      <c r="E373" s="285"/>
      <c r="F373" s="658"/>
      <c r="G373" s="658"/>
      <c r="H373" s="658"/>
      <c r="I373" s="658"/>
      <c r="J373" s="658"/>
      <c r="K373" s="658"/>
      <c r="L373" s="658"/>
      <c r="M373" s="285"/>
      <c r="N373" s="285"/>
      <c r="O373" s="285"/>
      <c r="P373" s="285" t="s">
        <v>23</v>
      </c>
      <c r="Q373" s="658"/>
      <c r="R373" s="658"/>
      <c r="S373" s="300" t="s">
        <v>23</v>
      </c>
      <c r="T373" s="300" t="s">
        <v>23</v>
      </c>
      <c r="U373" s="658"/>
      <c r="V373" s="658"/>
      <c r="W373" s="658"/>
      <c r="X373" s="658"/>
      <c r="Y373" s="1185"/>
      <c r="Z373" s="658"/>
      <c r="AA373" s="287"/>
      <c r="AB373" s="97" t="s">
        <v>1653</v>
      </c>
      <c r="AC373" s="496"/>
      <c r="AD373" s="49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</row>
    <row r="374" spans="1:40" s="22" customFormat="1" ht="12.75" hidden="1" customHeight="1">
      <c r="A374" s="688">
        <f t="shared" si="62"/>
        <v>281</v>
      </c>
      <c r="B374" s="274" t="s">
        <v>41</v>
      </c>
      <c r="C374" s="284"/>
      <c r="D374" s="285"/>
      <c r="E374" s="285"/>
      <c r="F374" s="658"/>
      <c r="G374" s="658"/>
      <c r="H374" s="658"/>
      <c r="I374" s="658"/>
      <c r="J374" s="658"/>
      <c r="K374" s="658"/>
      <c r="L374" s="658"/>
      <c r="M374" s="285"/>
      <c r="N374" s="285"/>
      <c r="O374" s="285"/>
      <c r="P374" s="285"/>
      <c r="Q374" s="658"/>
      <c r="R374" s="658"/>
      <c r="S374" s="658"/>
      <c r="T374" s="658"/>
      <c r="U374" s="658"/>
      <c r="V374" s="658"/>
      <c r="W374" s="658"/>
      <c r="X374" s="658"/>
      <c r="Y374" s="1185"/>
      <c r="Z374" s="658"/>
      <c r="AA374" s="287" t="s">
        <v>896</v>
      </c>
      <c r="AB374" s="97" t="s">
        <v>1653</v>
      </c>
      <c r="AC374" s="496"/>
      <c r="AD374" s="49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</row>
    <row r="375" spans="1:40" s="22" customFormat="1" ht="12.75" hidden="1" customHeight="1">
      <c r="A375" s="688">
        <f t="shared" si="62"/>
        <v>282</v>
      </c>
      <c r="B375" s="274" t="s">
        <v>42</v>
      </c>
      <c r="C375" s="284"/>
      <c r="D375" s="285"/>
      <c r="E375" s="285"/>
      <c r="F375" s="658"/>
      <c r="G375" s="658"/>
      <c r="H375" s="658"/>
      <c r="I375" s="658"/>
      <c r="J375" s="658"/>
      <c r="K375" s="658"/>
      <c r="L375" s="658"/>
      <c r="M375" s="285"/>
      <c r="N375" s="285" t="s">
        <v>23</v>
      </c>
      <c r="O375" s="285"/>
      <c r="P375" s="285"/>
      <c r="Q375" s="658"/>
      <c r="R375" s="658"/>
      <c r="S375" s="658"/>
      <c r="T375" s="658"/>
      <c r="U375" s="658"/>
      <c r="V375" s="658"/>
      <c r="W375" s="658"/>
      <c r="X375" s="658"/>
      <c r="Y375" s="1185"/>
      <c r="Z375" s="658"/>
      <c r="AA375" s="287" t="s">
        <v>896</v>
      </c>
      <c r="AB375" s="97" t="s">
        <v>1653</v>
      </c>
      <c r="AC375" s="496"/>
      <c r="AD375" s="49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</row>
    <row r="376" spans="1:40" s="7" customFormat="1" ht="15" hidden="1" customHeight="1">
      <c r="A376" s="55">
        <f t="shared" si="62"/>
        <v>283</v>
      </c>
      <c r="B376" s="42" t="s">
        <v>753</v>
      </c>
      <c r="C376" s="52">
        <f>D376+L376+N376+P376+R376+T376+V376+W376+X376+Z376</f>
        <v>4511549.46</v>
      </c>
      <c r="D376" s="52">
        <f>SUM(F376:J376)</f>
        <v>0</v>
      </c>
      <c r="E376" s="52"/>
      <c r="F376" s="51"/>
      <c r="G376" s="51"/>
      <c r="H376" s="51"/>
      <c r="I376" s="51"/>
      <c r="J376" s="51"/>
      <c r="K376" s="51"/>
      <c r="L376" s="51"/>
      <c r="M376" s="52"/>
      <c r="N376" s="51"/>
      <c r="O376" s="121"/>
      <c r="P376" s="51">
        <v>4511549.46</v>
      </c>
      <c r="Q376" s="52"/>
      <c r="R376" s="51"/>
      <c r="S376" s="51"/>
      <c r="T376" s="51"/>
      <c r="U376" s="51"/>
      <c r="V376" s="51"/>
      <c r="W376" s="52"/>
      <c r="X376" s="284"/>
      <c r="Y376" s="1161"/>
      <c r="Z376" s="284"/>
      <c r="AA376" s="9"/>
      <c r="AB376" s="97" t="s">
        <v>1653</v>
      </c>
      <c r="AC376" s="57"/>
      <c r="AD376" s="497"/>
      <c r="AE376" s="1061"/>
      <c r="AF376" s="57"/>
      <c r="AG376" s="57"/>
      <c r="AH376" s="57"/>
      <c r="AI376" s="57"/>
      <c r="AJ376" s="57"/>
      <c r="AK376" s="57"/>
      <c r="AL376" s="57"/>
      <c r="AM376" s="57"/>
      <c r="AN376" s="57"/>
    </row>
    <row r="377" spans="1:40" s="7" customFormat="1" ht="15" hidden="1" customHeight="1">
      <c r="A377" s="55">
        <f t="shared" si="62"/>
        <v>284</v>
      </c>
      <c r="B377" s="42" t="s">
        <v>754</v>
      </c>
      <c r="C377" s="52">
        <f>D377+L377+N377+P377+R377+T377+V377+W377+X377+Z377</f>
        <v>4511549.46</v>
      </c>
      <c r="D377" s="52">
        <f>SUM(F377:J377)</f>
        <v>0</v>
      </c>
      <c r="E377" s="52"/>
      <c r="F377" s="51"/>
      <c r="G377" s="51"/>
      <c r="H377" s="51"/>
      <c r="I377" s="51"/>
      <c r="J377" s="51"/>
      <c r="K377" s="51"/>
      <c r="L377" s="51"/>
      <c r="M377" s="52"/>
      <c r="N377" s="51"/>
      <c r="O377" s="121"/>
      <c r="P377" s="51">
        <v>4511549.46</v>
      </c>
      <c r="Q377" s="52"/>
      <c r="R377" s="52"/>
      <c r="S377" s="51"/>
      <c r="T377" s="51"/>
      <c r="U377" s="51"/>
      <c r="V377" s="51"/>
      <c r="W377" s="52"/>
      <c r="X377" s="284"/>
      <c r="Y377" s="1161"/>
      <c r="Z377" s="284"/>
      <c r="AA377" s="9"/>
      <c r="AB377" s="97" t="s">
        <v>1653</v>
      </c>
      <c r="AC377" s="497"/>
      <c r="AD377" s="497"/>
      <c r="AE377" s="1061"/>
      <c r="AF377" s="57"/>
      <c r="AG377" s="57"/>
      <c r="AH377" s="57"/>
      <c r="AI377" s="57"/>
      <c r="AJ377" s="57"/>
      <c r="AK377" s="57"/>
      <c r="AL377" s="57"/>
      <c r="AM377" s="57"/>
      <c r="AN377" s="57"/>
    </row>
    <row r="378" spans="1:40" s="22" customFormat="1" ht="12.75" hidden="1" customHeight="1">
      <c r="A378" s="688">
        <f t="shared" si="62"/>
        <v>285</v>
      </c>
      <c r="B378" s="298" t="s">
        <v>29</v>
      </c>
      <c r="C378" s="284"/>
      <c r="D378" s="285"/>
      <c r="E378" s="285"/>
      <c r="F378" s="658"/>
      <c r="G378" s="658"/>
      <c r="H378" s="658"/>
      <c r="I378" s="658"/>
      <c r="J378" s="658"/>
      <c r="K378" s="658"/>
      <c r="L378" s="658"/>
      <c r="M378" s="285"/>
      <c r="N378" s="285"/>
      <c r="O378" s="285"/>
      <c r="P378" s="285" t="s">
        <v>23</v>
      </c>
      <c r="Q378" s="658" t="s">
        <v>23</v>
      </c>
      <c r="R378" s="300" t="s">
        <v>23</v>
      </c>
      <c r="S378" s="299" t="s">
        <v>23</v>
      </c>
      <c r="T378" s="299" t="s">
        <v>23</v>
      </c>
      <c r="U378" s="658"/>
      <c r="V378" s="658"/>
      <c r="W378" s="658"/>
      <c r="X378" s="658"/>
      <c r="Y378" s="1185"/>
      <c r="Z378" s="658"/>
      <c r="AA378" s="287"/>
      <c r="AB378" s="97" t="s">
        <v>1653</v>
      </c>
      <c r="AC378" s="496"/>
      <c r="AD378" s="49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</row>
    <row r="379" spans="1:40" s="22" customFormat="1" ht="12.75" hidden="1" customHeight="1">
      <c r="A379" s="688">
        <f t="shared" si="62"/>
        <v>286</v>
      </c>
      <c r="B379" s="298" t="s">
        <v>30</v>
      </c>
      <c r="C379" s="284"/>
      <c r="D379" s="285"/>
      <c r="E379" s="285"/>
      <c r="F379" s="658"/>
      <c r="G379" s="658"/>
      <c r="H379" s="658"/>
      <c r="I379" s="658"/>
      <c r="J379" s="658"/>
      <c r="K379" s="658"/>
      <c r="L379" s="658"/>
      <c r="M379" s="285"/>
      <c r="N379" s="285"/>
      <c r="O379" s="285"/>
      <c r="P379" s="285" t="s">
        <v>23</v>
      </c>
      <c r="Q379" s="658"/>
      <c r="R379" s="658"/>
      <c r="S379" s="299"/>
      <c r="T379" s="299"/>
      <c r="U379" s="658"/>
      <c r="V379" s="658"/>
      <c r="W379" s="658"/>
      <c r="X379" s="658"/>
      <c r="Y379" s="1185"/>
      <c r="Z379" s="658"/>
      <c r="AA379" s="287"/>
      <c r="AB379" s="97" t="s">
        <v>1653</v>
      </c>
      <c r="AC379" s="496"/>
      <c r="AD379" s="49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</row>
    <row r="380" spans="1:40" s="7" customFormat="1" hidden="1">
      <c r="A380" s="688">
        <f t="shared" si="62"/>
        <v>287</v>
      </c>
      <c r="B380" s="298" t="s">
        <v>31</v>
      </c>
      <c r="C380" s="284"/>
      <c r="D380" s="285"/>
      <c r="E380" s="285"/>
      <c r="F380" s="285"/>
      <c r="G380" s="285"/>
      <c r="H380" s="285"/>
      <c r="I380" s="285"/>
      <c r="J380" s="285"/>
      <c r="K380" s="285"/>
      <c r="L380" s="285"/>
      <c r="M380" s="284"/>
      <c r="N380" s="285"/>
      <c r="O380" s="285"/>
      <c r="P380" s="285" t="s">
        <v>23</v>
      </c>
      <c r="Q380" s="285"/>
      <c r="R380" s="285"/>
      <c r="S380" s="299"/>
      <c r="T380" s="277"/>
      <c r="U380" s="285"/>
      <c r="V380" s="285"/>
      <c r="W380" s="285"/>
      <c r="X380" s="285"/>
      <c r="Y380" s="1159"/>
      <c r="Z380" s="284"/>
      <c r="AA380" s="1308" t="s">
        <v>896</v>
      </c>
      <c r="AB380" s="97" t="s">
        <v>1653</v>
      </c>
      <c r="AC380" s="496"/>
      <c r="AD380" s="497"/>
      <c r="AE380" s="497"/>
      <c r="AF380" s="497"/>
      <c r="AG380" s="57"/>
      <c r="AH380" s="57"/>
      <c r="AI380" s="57"/>
      <c r="AJ380" s="57"/>
      <c r="AK380" s="57"/>
      <c r="AL380" s="57"/>
      <c r="AM380" s="57"/>
      <c r="AN380" s="57"/>
    </row>
    <row r="381" spans="1:40" s="7" customFormat="1" ht="15" hidden="1" customHeight="1">
      <c r="A381" s="55">
        <f t="shared" si="62"/>
        <v>288</v>
      </c>
      <c r="B381" s="42" t="s">
        <v>755</v>
      </c>
      <c r="C381" s="52">
        <f>D381+L381+N381+P381+R381+T381+V381+W381+X381+Z381</f>
        <v>437954.64</v>
      </c>
      <c r="D381" s="52">
        <f>SUM(F381:J381)</f>
        <v>437954.64</v>
      </c>
      <c r="E381" s="52"/>
      <c r="F381" s="51">
        <v>437954.64</v>
      </c>
      <c r="G381" s="51"/>
      <c r="H381" s="51"/>
      <c r="I381" s="51"/>
      <c r="J381" s="51"/>
      <c r="K381" s="51"/>
      <c r="L381" s="51"/>
      <c r="M381" s="52"/>
      <c r="N381" s="51"/>
      <c r="O381" s="51"/>
      <c r="P381" s="51"/>
      <c r="Q381" s="51"/>
      <c r="R381" s="51"/>
      <c r="S381" s="51"/>
      <c r="T381" s="51"/>
      <c r="U381" s="51"/>
      <c r="V381" s="51"/>
      <c r="W381" s="52"/>
      <c r="X381" s="284"/>
      <c r="Y381" s="1161"/>
      <c r="Z381" s="284"/>
      <c r="AA381" s="9"/>
      <c r="AB381" s="97" t="s">
        <v>1653</v>
      </c>
      <c r="AC381" s="57"/>
      <c r="AD381" s="497"/>
      <c r="AE381" s="1061"/>
      <c r="AF381" s="57"/>
      <c r="AG381" s="57"/>
      <c r="AH381" s="57"/>
      <c r="AI381" s="57"/>
      <c r="AJ381" s="57"/>
      <c r="AK381" s="57"/>
      <c r="AL381" s="57"/>
      <c r="AM381" s="57"/>
      <c r="AN381" s="57"/>
    </row>
    <row r="382" spans="1:40" s="7" customFormat="1" hidden="1">
      <c r="A382" s="688">
        <f t="shared" si="62"/>
        <v>289</v>
      </c>
      <c r="B382" s="298" t="s">
        <v>32</v>
      </c>
      <c r="C382" s="284"/>
      <c r="D382" s="285"/>
      <c r="E382" s="285"/>
      <c r="F382" s="285"/>
      <c r="G382" s="285"/>
      <c r="H382" s="285"/>
      <c r="I382" s="285"/>
      <c r="J382" s="285"/>
      <c r="K382" s="285"/>
      <c r="L382" s="285"/>
      <c r="M382" s="284"/>
      <c r="N382" s="285"/>
      <c r="O382" s="285"/>
      <c r="P382" s="285"/>
      <c r="Q382" s="285"/>
      <c r="R382" s="285"/>
      <c r="S382" s="285"/>
      <c r="T382" s="284"/>
      <c r="U382" s="285"/>
      <c r="V382" s="285"/>
      <c r="W382" s="285"/>
      <c r="X382" s="285"/>
      <c r="Y382" s="1159"/>
      <c r="Z382" s="284"/>
      <c r="AA382" s="1308" t="s">
        <v>896</v>
      </c>
      <c r="AB382" s="97" t="s">
        <v>1653</v>
      </c>
      <c r="AC382" s="496"/>
      <c r="AD382" s="497"/>
      <c r="AE382" s="497"/>
      <c r="AF382" s="497"/>
      <c r="AG382" s="57"/>
      <c r="AH382" s="57"/>
      <c r="AI382" s="57"/>
      <c r="AJ382" s="57"/>
      <c r="AK382" s="57"/>
      <c r="AL382" s="57"/>
      <c r="AM382" s="57"/>
      <c r="AN382" s="57"/>
    </row>
    <row r="383" spans="1:40" s="7" customFormat="1" ht="12.75" hidden="1" customHeight="1">
      <c r="A383" s="688">
        <f t="shared" si="62"/>
        <v>290</v>
      </c>
      <c r="B383" s="274" t="s">
        <v>33</v>
      </c>
      <c r="C383" s="284"/>
      <c r="D383" s="285"/>
      <c r="E383" s="285"/>
      <c r="F383" s="285"/>
      <c r="G383" s="285"/>
      <c r="H383" s="285"/>
      <c r="I383" s="285"/>
      <c r="J383" s="285"/>
      <c r="K383" s="285"/>
      <c r="L383" s="285"/>
      <c r="M383" s="284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285"/>
      <c r="Y383" s="1159"/>
      <c r="Z383" s="284"/>
      <c r="AA383" s="1308" t="s">
        <v>896</v>
      </c>
      <c r="AB383" s="97" t="s">
        <v>1653</v>
      </c>
      <c r="AC383" s="496"/>
      <c r="AD383" s="49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</row>
    <row r="384" spans="1:40" s="7" customFormat="1" ht="15" hidden="1" customHeight="1">
      <c r="A384" s="1475" t="s">
        <v>518</v>
      </c>
      <c r="B384" s="1475"/>
      <c r="C384" s="52">
        <f t="shared" ref="C384:Z384" si="63">SUM(C357:C381)</f>
        <v>60463659.020000003</v>
      </c>
      <c r="D384" s="52">
        <f t="shared" si="63"/>
        <v>2081547.1400000001</v>
      </c>
      <c r="E384" s="52"/>
      <c r="F384" s="52">
        <f t="shared" si="63"/>
        <v>2081547.1400000001</v>
      </c>
      <c r="G384" s="52">
        <f t="shared" si="63"/>
        <v>0</v>
      </c>
      <c r="H384" s="52">
        <f t="shared" si="63"/>
        <v>0</v>
      </c>
      <c r="I384" s="52">
        <f t="shared" si="63"/>
        <v>0</v>
      </c>
      <c r="J384" s="52">
        <f t="shared" si="63"/>
        <v>0</v>
      </c>
      <c r="K384" s="52">
        <f t="shared" si="63"/>
        <v>0</v>
      </c>
      <c r="L384" s="52">
        <f t="shared" si="63"/>
        <v>0</v>
      </c>
      <c r="M384" s="52">
        <f t="shared" si="63"/>
        <v>765</v>
      </c>
      <c r="N384" s="52">
        <f t="shared" si="63"/>
        <v>1879107.52</v>
      </c>
      <c r="O384" s="52">
        <f t="shared" si="63"/>
        <v>0</v>
      </c>
      <c r="P384" s="52">
        <f t="shared" si="63"/>
        <v>29724797.080000002</v>
      </c>
      <c r="Q384" s="52">
        <f t="shared" si="63"/>
        <v>5910</v>
      </c>
      <c r="R384" s="52">
        <f t="shared" si="63"/>
        <v>26778207.280000001</v>
      </c>
      <c r="S384" s="52">
        <f t="shared" si="63"/>
        <v>0</v>
      </c>
      <c r="T384" s="52">
        <f t="shared" si="63"/>
        <v>0</v>
      </c>
      <c r="U384" s="52">
        <f t="shared" si="63"/>
        <v>0</v>
      </c>
      <c r="V384" s="52">
        <f t="shared" si="63"/>
        <v>0</v>
      </c>
      <c r="W384" s="52">
        <f t="shared" si="63"/>
        <v>0</v>
      </c>
      <c r="X384" s="52">
        <f t="shared" si="63"/>
        <v>0</v>
      </c>
      <c r="Y384" s="1161"/>
      <c r="Z384" s="52">
        <f t="shared" si="63"/>
        <v>0</v>
      </c>
      <c r="AA384" s="9"/>
      <c r="AB384" s="97" t="s">
        <v>1653</v>
      </c>
      <c r="AC384" s="497"/>
      <c r="AD384" s="497"/>
      <c r="AE384" s="1061"/>
      <c r="AF384" s="57"/>
      <c r="AG384" s="1061"/>
      <c r="AH384" s="57"/>
      <c r="AI384" s="57"/>
      <c r="AJ384" s="57"/>
      <c r="AK384" s="57"/>
      <c r="AL384" s="57"/>
      <c r="AM384" s="57"/>
      <c r="AN384" s="57"/>
    </row>
    <row r="385" spans="1:40" s="7" customFormat="1" ht="12.75" hidden="1" customHeight="1">
      <c r="A385" s="1538" t="s">
        <v>43</v>
      </c>
      <c r="B385" s="1538"/>
      <c r="C385" s="1538"/>
      <c r="D385" s="1307"/>
      <c r="E385" s="1307"/>
      <c r="F385" s="1307"/>
      <c r="G385" s="1307"/>
      <c r="H385" s="1307"/>
      <c r="I385" s="1307"/>
      <c r="J385" s="1307"/>
      <c r="K385" s="1307"/>
      <c r="L385" s="1307"/>
      <c r="M385" s="1307"/>
      <c r="N385" s="1307"/>
      <c r="O385" s="1307"/>
      <c r="P385" s="1307"/>
      <c r="Q385" s="1307"/>
      <c r="R385" s="1307"/>
      <c r="S385" s="194">
        <v>18</v>
      </c>
      <c r="T385" s="194">
        <v>19</v>
      </c>
      <c r="U385" s="194">
        <v>20</v>
      </c>
      <c r="V385" s="194">
        <v>21</v>
      </c>
      <c r="W385" s="194">
        <v>22</v>
      </c>
      <c r="X385" s="1300">
        <v>23</v>
      </c>
      <c r="Y385" s="1301"/>
      <c r="Z385" s="1300">
        <v>24</v>
      </c>
      <c r="AA385" s="9"/>
      <c r="AB385" s="97" t="s">
        <v>1653</v>
      </c>
      <c r="AC385" s="497"/>
      <c r="AD385" s="49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</row>
    <row r="386" spans="1:40" s="7" customFormat="1" ht="12.75" hidden="1" customHeight="1">
      <c r="A386" s="688">
        <f>A383+1</f>
        <v>291</v>
      </c>
      <c r="B386" s="304" t="s">
        <v>44</v>
      </c>
      <c r="C386" s="284">
        <v>8041800</v>
      </c>
      <c r="D386" s="302">
        <v>870500</v>
      </c>
      <c r="E386" s="302"/>
      <c r="F386" s="302">
        <v>870500</v>
      </c>
      <c r="G386" s="302"/>
      <c r="H386" s="302"/>
      <c r="I386" s="302"/>
      <c r="J386" s="302"/>
      <c r="K386" s="302"/>
      <c r="L386" s="302"/>
      <c r="M386" s="302"/>
      <c r="N386" s="302"/>
      <c r="O386" s="302"/>
      <c r="P386" s="302"/>
      <c r="Q386" s="302">
        <v>2071</v>
      </c>
      <c r="R386" s="302">
        <v>2423000</v>
      </c>
      <c r="S386" s="302">
        <v>1520</v>
      </c>
      <c r="T386" s="302">
        <v>4748300</v>
      </c>
      <c r="U386" s="302"/>
      <c r="V386" s="302"/>
      <c r="W386" s="302"/>
      <c r="X386" s="302"/>
      <c r="Y386" s="788">
        <v>1155556.95</v>
      </c>
      <c r="Z386" s="302"/>
      <c r="AA386" s="162"/>
      <c r="AB386" s="97" t="s">
        <v>1653</v>
      </c>
      <c r="AC386" s="497"/>
      <c r="AD386" s="49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</row>
    <row r="387" spans="1:40" s="7" customFormat="1" ht="12.75" hidden="1" customHeight="1">
      <c r="A387" s="688">
        <f>A386+1</f>
        <v>292</v>
      </c>
      <c r="B387" s="304" t="s">
        <v>45</v>
      </c>
      <c r="C387" s="284">
        <v>10867064</v>
      </c>
      <c r="D387" s="302">
        <v>670500</v>
      </c>
      <c r="E387" s="302"/>
      <c r="F387" s="302"/>
      <c r="G387" s="302"/>
      <c r="H387" s="302">
        <v>670500</v>
      </c>
      <c r="I387" s="302"/>
      <c r="J387" s="302"/>
      <c r="K387" s="302"/>
      <c r="L387" s="302"/>
      <c r="M387" s="302"/>
      <c r="N387" s="302"/>
      <c r="O387" s="302"/>
      <c r="P387" s="302"/>
      <c r="Q387" s="302">
        <v>2521</v>
      </c>
      <c r="R387" s="302">
        <v>3487652</v>
      </c>
      <c r="S387" s="302">
        <v>2312</v>
      </c>
      <c r="T387" s="302">
        <v>6708912</v>
      </c>
      <c r="U387" s="302"/>
      <c r="V387" s="302"/>
      <c r="W387" s="302"/>
      <c r="X387" s="302"/>
      <c r="Y387" s="788">
        <v>1485982.55</v>
      </c>
      <c r="Z387" s="302"/>
      <c r="AA387" s="162"/>
      <c r="AB387" s="97" t="s">
        <v>1653</v>
      </c>
      <c r="AC387" s="497"/>
      <c r="AD387" s="49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</row>
    <row r="388" spans="1:40" s="7" customFormat="1" ht="12.75" hidden="1" customHeight="1">
      <c r="A388" s="688">
        <f>A387+1</f>
        <v>293</v>
      </c>
      <c r="B388" s="304" t="s">
        <v>46</v>
      </c>
      <c r="C388" s="302">
        <v>2780415</v>
      </c>
      <c r="D388" s="302"/>
      <c r="E388" s="302"/>
      <c r="F388" s="302"/>
      <c r="G388" s="302"/>
      <c r="H388" s="302"/>
      <c r="I388" s="302"/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/>
      <c r="U388" s="302">
        <v>1254</v>
      </c>
      <c r="V388" s="302">
        <v>2780415</v>
      </c>
      <c r="W388" s="302"/>
      <c r="X388" s="302"/>
      <c r="Y388" s="1297">
        <v>710294.85</v>
      </c>
      <c r="Z388" s="302"/>
      <c r="AA388" s="162"/>
      <c r="AB388" s="97" t="s">
        <v>1653</v>
      </c>
      <c r="AC388" s="497"/>
      <c r="AD388" s="49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</row>
    <row r="389" spans="1:40" s="7" customFormat="1" ht="12.75" hidden="1" customHeight="1">
      <c r="A389" s="1453" t="s">
        <v>518</v>
      </c>
      <c r="B389" s="1454"/>
      <c r="C389" s="284">
        <v>21689279</v>
      </c>
      <c r="D389" s="302">
        <v>1541000</v>
      </c>
      <c r="E389" s="302"/>
      <c r="F389" s="302">
        <v>870500</v>
      </c>
      <c r="G389" s="302" t="e">
        <f>SUM(#REF!)</f>
        <v>#REF!</v>
      </c>
      <c r="H389" s="302">
        <v>670500</v>
      </c>
      <c r="I389" s="302" t="e">
        <f>SUM(#REF!)</f>
        <v>#REF!</v>
      </c>
      <c r="J389" s="302" t="e">
        <f>SUM(#REF!)</f>
        <v>#REF!</v>
      </c>
      <c r="K389" s="302" t="e">
        <f>SUM(#REF!)</f>
        <v>#REF!</v>
      </c>
      <c r="L389" s="302" t="e">
        <f>SUM(#REF!)</f>
        <v>#REF!</v>
      </c>
      <c r="M389" s="302" t="e">
        <f>SUM(#REF!)</f>
        <v>#REF!</v>
      </c>
      <c r="N389" s="302" t="e">
        <f>SUM(#REF!)</f>
        <v>#REF!</v>
      </c>
      <c r="O389" s="302" t="e">
        <f>SUM(#REF!)</f>
        <v>#REF!</v>
      </c>
      <c r="P389" s="302" t="e">
        <f>SUM(#REF!)</f>
        <v>#REF!</v>
      </c>
      <c r="Q389" s="302">
        <v>4592</v>
      </c>
      <c r="R389" s="302">
        <v>5910652</v>
      </c>
      <c r="S389" s="302">
        <v>3832</v>
      </c>
      <c r="T389" s="302">
        <v>11457212</v>
      </c>
      <c r="U389" s="302"/>
      <c r="V389" s="302">
        <f ca="1">SUM(V386:V389)</f>
        <v>2780415</v>
      </c>
      <c r="W389" s="302">
        <v>0</v>
      </c>
      <c r="X389" s="302">
        <v>0</v>
      </c>
      <c r="Y389" s="788"/>
      <c r="Z389" s="302">
        <v>0</v>
      </c>
      <c r="AA389" s="9"/>
      <c r="AB389" s="97" t="s">
        <v>1653</v>
      </c>
      <c r="AC389" s="497"/>
      <c r="AD389" s="49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</row>
    <row r="390" spans="1:40" s="22" customFormat="1" ht="15" hidden="1" customHeight="1">
      <c r="A390" s="1479" t="s">
        <v>540</v>
      </c>
      <c r="B390" s="1479"/>
      <c r="C390" s="1479"/>
      <c r="D390" s="1545"/>
      <c r="E390" s="1545"/>
      <c r="F390" s="1545"/>
      <c r="G390" s="1545"/>
      <c r="H390" s="1545"/>
      <c r="I390" s="1545"/>
      <c r="J390" s="1545"/>
      <c r="K390" s="1545"/>
      <c r="L390" s="1545"/>
      <c r="M390" s="1545"/>
      <c r="N390" s="1545"/>
      <c r="O390" s="1545"/>
      <c r="P390" s="1545"/>
      <c r="Q390" s="1545"/>
      <c r="R390" s="1545"/>
      <c r="S390" s="1545"/>
      <c r="T390" s="1545"/>
      <c r="U390" s="1545"/>
      <c r="V390" s="1545"/>
      <c r="W390" s="1545"/>
      <c r="X390" s="1545"/>
      <c r="Y390" s="1545"/>
      <c r="Z390" s="1545"/>
      <c r="AA390" s="24"/>
      <c r="AB390" s="97" t="s">
        <v>1653</v>
      </c>
      <c r="AC390" s="57"/>
      <c r="AD390" s="497"/>
      <c r="AE390" s="1061"/>
      <c r="AF390" s="57"/>
      <c r="AG390" s="57"/>
      <c r="AH390" s="57"/>
      <c r="AI390" s="57"/>
      <c r="AJ390" s="57"/>
      <c r="AK390" s="57"/>
      <c r="AL390" s="57"/>
      <c r="AM390" s="57"/>
      <c r="AN390" s="57"/>
    </row>
    <row r="391" spans="1:40" s="7" customFormat="1" ht="15" hidden="1" customHeight="1">
      <c r="A391" s="55">
        <f>A388+1</f>
        <v>294</v>
      </c>
      <c r="B391" s="42" t="s">
        <v>541</v>
      </c>
      <c r="C391" s="52">
        <f>D391+L391+N391+P391+R391+T391+V391+W391+X391+Z391</f>
        <v>388358.06</v>
      </c>
      <c r="D391" s="51">
        <f>SUM(F391:J391)</f>
        <v>388358.06</v>
      </c>
      <c r="E391" s="51"/>
      <c r="F391" s="51">
        <f>381196.64+7161.42</f>
        <v>388358.06</v>
      </c>
      <c r="G391" s="51"/>
      <c r="H391" s="51"/>
      <c r="I391" s="51"/>
      <c r="J391" s="51"/>
      <c r="K391" s="51"/>
      <c r="L391" s="51"/>
      <c r="M391" s="52"/>
      <c r="N391" s="51"/>
      <c r="O391" s="51"/>
      <c r="P391" s="51"/>
      <c r="Q391" s="51"/>
      <c r="R391" s="52"/>
      <c r="S391" s="51"/>
      <c r="T391" s="51"/>
      <c r="U391" s="51"/>
      <c r="V391" s="51"/>
      <c r="W391" s="52"/>
      <c r="X391" s="284"/>
      <c r="Y391" s="52"/>
      <c r="Z391" s="284"/>
      <c r="AA391" s="9" t="s">
        <v>889</v>
      </c>
      <c r="AB391" s="97" t="s">
        <v>1653</v>
      </c>
      <c r="AC391" s="497"/>
      <c r="AD391" s="497"/>
      <c r="AE391" s="1061"/>
      <c r="AF391" s="57"/>
      <c r="AG391" s="57"/>
      <c r="AH391" s="57"/>
      <c r="AI391" s="57"/>
      <c r="AJ391" s="57"/>
      <c r="AK391" s="57"/>
      <c r="AL391" s="57"/>
      <c r="AM391" s="57"/>
      <c r="AN391" s="57"/>
    </row>
    <row r="392" spans="1:40" s="7" customFormat="1" ht="15" hidden="1" customHeight="1">
      <c r="A392" s="55">
        <f>A391+1</f>
        <v>295</v>
      </c>
      <c r="B392" s="42" t="s">
        <v>542</v>
      </c>
      <c r="C392" s="52">
        <f>D392+L392+N392+P392+R392+T392+V392+W392+X392+Z392</f>
        <v>1245521.8600000001</v>
      </c>
      <c r="D392" s="51">
        <f>SUM(F392:J392)</f>
        <v>1245521.8600000001</v>
      </c>
      <c r="E392" s="51"/>
      <c r="F392" s="51">
        <v>1245521.8600000001</v>
      </c>
      <c r="G392" s="51"/>
      <c r="H392" s="51"/>
      <c r="I392" s="51"/>
      <c r="J392" s="51"/>
      <c r="K392" s="51"/>
      <c r="L392" s="51"/>
      <c r="M392" s="52"/>
      <c r="N392" s="51"/>
      <c r="O392" s="51"/>
      <c r="P392" s="51"/>
      <c r="Q392" s="51"/>
      <c r="R392" s="52"/>
      <c r="S392" s="51"/>
      <c r="T392" s="51"/>
      <c r="U392" s="51"/>
      <c r="V392" s="51"/>
      <c r="W392" s="52"/>
      <c r="X392" s="284"/>
      <c r="Y392" s="52"/>
      <c r="Z392" s="284"/>
      <c r="AA392" s="9"/>
      <c r="AB392" s="97" t="s">
        <v>1653</v>
      </c>
      <c r="AC392" s="497"/>
      <c r="AD392" s="497"/>
      <c r="AE392" s="1061"/>
      <c r="AF392" s="57"/>
      <c r="AG392" s="57"/>
      <c r="AH392" s="57"/>
      <c r="AI392" s="57"/>
      <c r="AJ392" s="57"/>
      <c r="AK392" s="57"/>
      <c r="AL392" s="57"/>
      <c r="AM392" s="57"/>
      <c r="AN392" s="57"/>
    </row>
    <row r="393" spans="1:40" s="7" customFormat="1" ht="15" hidden="1" customHeight="1">
      <c r="A393" s="1475" t="s">
        <v>518</v>
      </c>
      <c r="B393" s="1475"/>
      <c r="C393" s="52">
        <f>SUM(C391:C392)</f>
        <v>1633879.9200000002</v>
      </c>
      <c r="D393" s="52">
        <f t="shared" ref="D393:Z393" si="64">SUM(D391:D392)</f>
        <v>1633879.9200000002</v>
      </c>
      <c r="E393" s="52"/>
      <c r="F393" s="52">
        <f t="shared" si="64"/>
        <v>1633879.9200000002</v>
      </c>
      <c r="G393" s="52">
        <f t="shared" si="64"/>
        <v>0</v>
      </c>
      <c r="H393" s="52">
        <f t="shared" si="64"/>
        <v>0</v>
      </c>
      <c r="I393" s="52">
        <f t="shared" si="64"/>
        <v>0</v>
      </c>
      <c r="J393" s="52">
        <f t="shared" si="64"/>
        <v>0</v>
      </c>
      <c r="K393" s="52">
        <f t="shared" si="64"/>
        <v>0</v>
      </c>
      <c r="L393" s="52">
        <f t="shared" si="64"/>
        <v>0</v>
      </c>
      <c r="M393" s="52">
        <f t="shared" si="64"/>
        <v>0</v>
      </c>
      <c r="N393" s="52">
        <f t="shared" si="64"/>
        <v>0</v>
      </c>
      <c r="O393" s="52">
        <f t="shared" si="64"/>
        <v>0</v>
      </c>
      <c r="P393" s="52">
        <f t="shared" si="64"/>
        <v>0</v>
      </c>
      <c r="Q393" s="52">
        <f t="shared" si="64"/>
        <v>0</v>
      </c>
      <c r="R393" s="52">
        <f t="shared" si="64"/>
        <v>0</v>
      </c>
      <c r="S393" s="52">
        <f t="shared" si="64"/>
        <v>0</v>
      </c>
      <c r="T393" s="52">
        <f t="shared" si="64"/>
        <v>0</v>
      </c>
      <c r="U393" s="52">
        <f t="shared" si="64"/>
        <v>0</v>
      </c>
      <c r="V393" s="52">
        <f t="shared" si="64"/>
        <v>0</v>
      </c>
      <c r="W393" s="52">
        <f t="shared" si="64"/>
        <v>0</v>
      </c>
      <c r="X393" s="52">
        <f t="shared" si="64"/>
        <v>0</v>
      </c>
      <c r="Y393" s="52"/>
      <c r="Z393" s="52">
        <f t="shared" si="64"/>
        <v>0</v>
      </c>
      <c r="AA393" s="9"/>
      <c r="AB393" s="97" t="s">
        <v>1653</v>
      </c>
      <c r="AC393" s="497"/>
      <c r="AD393" s="497"/>
      <c r="AE393" s="1061"/>
      <c r="AF393" s="57"/>
      <c r="AG393" s="1061"/>
      <c r="AH393" s="57"/>
      <c r="AI393" s="57"/>
      <c r="AJ393" s="57"/>
      <c r="AK393" s="57"/>
      <c r="AL393" s="57"/>
      <c r="AM393" s="57"/>
      <c r="AN393" s="57"/>
    </row>
    <row r="394" spans="1:40" s="22" customFormat="1" ht="19.5" hidden="1" customHeight="1">
      <c r="A394" s="1492" t="s">
        <v>47</v>
      </c>
      <c r="B394" s="1513"/>
      <c r="C394" s="1493"/>
      <c r="D394" s="1480"/>
      <c r="E394" s="1514"/>
      <c r="F394" s="1514"/>
      <c r="G394" s="1514"/>
      <c r="H394" s="1514"/>
      <c r="I394" s="1514"/>
      <c r="J394" s="1514"/>
      <c r="K394" s="1514"/>
      <c r="L394" s="1514"/>
      <c r="M394" s="1514"/>
      <c r="N394" s="1514"/>
      <c r="O394" s="1514"/>
      <c r="P394" s="1514"/>
      <c r="Q394" s="1514"/>
      <c r="R394" s="1514"/>
      <c r="S394" s="1514"/>
      <c r="T394" s="1514"/>
      <c r="U394" s="1514"/>
      <c r="V394" s="1514"/>
      <c r="W394" s="1514"/>
      <c r="X394" s="1514"/>
      <c r="Y394" s="1514"/>
      <c r="Z394" s="1515"/>
      <c r="AA394" s="24"/>
      <c r="AB394" s="97" t="s">
        <v>1653</v>
      </c>
      <c r="AC394" s="57"/>
      <c r="AD394" s="497"/>
      <c r="AE394" s="1061"/>
      <c r="AF394" s="57"/>
      <c r="AG394" s="57"/>
      <c r="AH394" s="57"/>
      <c r="AI394" s="57"/>
      <c r="AJ394" s="57"/>
      <c r="AK394" s="57"/>
      <c r="AL394" s="57"/>
      <c r="AM394" s="57"/>
      <c r="AN394" s="57"/>
    </row>
    <row r="395" spans="1:40" s="22" customFormat="1" ht="17.25" hidden="1" customHeight="1">
      <c r="A395" s="688">
        <f>A392+1</f>
        <v>296</v>
      </c>
      <c r="B395" s="266" t="s">
        <v>48</v>
      </c>
      <c r="C395" s="662"/>
      <c r="D395" s="663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1"/>
      <c r="O395" s="1141"/>
      <c r="P395" s="1141"/>
      <c r="Q395" s="1141"/>
      <c r="R395" s="1141"/>
      <c r="S395" s="1141"/>
      <c r="T395" s="1141"/>
      <c r="U395" s="1141"/>
      <c r="V395" s="1141"/>
      <c r="W395" s="1141"/>
      <c r="X395" s="1141"/>
      <c r="Y395" s="1187"/>
      <c r="Z395" s="1142"/>
      <c r="AA395" s="24"/>
      <c r="AB395" s="97" t="s">
        <v>1653</v>
      </c>
      <c r="AC395" s="57"/>
      <c r="AD395" s="497"/>
      <c r="AE395" s="1061"/>
      <c r="AF395" s="57"/>
      <c r="AG395" s="57"/>
      <c r="AH395" s="57"/>
      <c r="AI395" s="57"/>
      <c r="AJ395" s="57"/>
      <c r="AK395" s="57"/>
      <c r="AL395" s="57"/>
      <c r="AM395" s="57"/>
      <c r="AN395" s="57"/>
    </row>
    <row r="396" spans="1:40" s="7" customFormat="1" ht="15" hidden="1" customHeight="1">
      <c r="A396" s="688">
        <f>A395+1</f>
        <v>297</v>
      </c>
      <c r="B396" s="266" t="s">
        <v>49</v>
      </c>
      <c r="C396" s="305"/>
      <c r="D396" s="306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1188"/>
      <c r="Z396" s="305"/>
      <c r="AA396" s="9"/>
      <c r="AB396" s="97" t="s">
        <v>1653</v>
      </c>
      <c r="AC396" s="497"/>
      <c r="AD396" s="497"/>
      <c r="AE396" s="1061"/>
      <c r="AF396" s="57"/>
      <c r="AG396" s="1061"/>
      <c r="AH396" s="57"/>
      <c r="AI396" s="57"/>
      <c r="AJ396" s="57"/>
      <c r="AK396" s="57"/>
      <c r="AL396" s="57"/>
      <c r="AM396" s="57"/>
      <c r="AN396" s="57"/>
    </row>
    <row r="397" spans="1:40" s="22" customFormat="1" ht="17.25" customHeight="1">
      <c r="A397" s="1540" t="s">
        <v>543</v>
      </c>
      <c r="B397" s="1541"/>
      <c r="C397" s="1542"/>
      <c r="D397" s="1480"/>
      <c r="E397" s="1514"/>
      <c r="F397" s="1514"/>
      <c r="G397" s="1514"/>
      <c r="H397" s="1514"/>
      <c r="I397" s="1514"/>
      <c r="J397" s="1514"/>
      <c r="K397" s="1514"/>
      <c r="L397" s="1514"/>
      <c r="M397" s="1514"/>
      <c r="N397" s="1514"/>
      <c r="O397" s="1514"/>
      <c r="P397" s="1514"/>
      <c r="Q397" s="1514"/>
      <c r="R397" s="1514"/>
      <c r="S397" s="1514"/>
      <c r="T397" s="1514"/>
      <c r="U397" s="1514"/>
      <c r="V397" s="1514"/>
      <c r="W397" s="1514"/>
      <c r="X397" s="1514"/>
      <c r="Y397" s="1514"/>
      <c r="Z397" s="1515"/>
      <c r="AA397" s="496"/>
      <c r="AB397" s="97" t="s">
        <v>1653</v>
      </c>
      <c r="AC397" s="57"/>
      <c r="AD397" s="497"/>
      <c r="AE397" s="1061"/>
      <c r="AF397" s="57"/>
      <c r="AG397" s="57"/>
      <c r="AH397" s="57"/>
      <c r="AI397" s="57"/>
      <c r="AJ397" s="57"/>
      <c r="AK397" s="57"/>
      <c r="AL397" s="57"/>
      <c r="AM397" s="57"/>
      <c r="AN397" s="57"/>
    </row>
    <row r="398" spans="1:40" s="7" customFormat="1" ht="14.25" hidden="1" customHeight="1" thickBot="1">
      <c r="A398" s="55">
        <f>A392+1</f>
        <v>296</v>
      </c>
      <c r="B398" s="42" t="s">
        <v>757</v>
      </c>
      <c r="C398" s="52" t="e">
        <f>D398+L398+#REF!+P398+R398+T398+V398+W398+X398+Z398</f>
        <v>#REF!</v>
      </c>
      <c r="D398" s="52">
        <f>SUM(F398:J398)</f>
        <v>25443158.82</v>
      </c>
      <c r="E398" s="52"/>
      <c r="F398" s="52">
        <v>3378483.96</v>
      </c>
      <c r="G398" s="52">
        <v>12606893.439999999</v>
      </c>
      <c r="H398" s="52">
        <v>3952988.2</v>
      </c>
      <c r="I398" s="52">
        <v>2935011.64</v>
      </c>
      <c r="J398" s="52">
        <v>2569781.58</v>
      </c>
      <c r="K398" s="52"/>
      <c r="L398" s="52"/>
      <c r="M398" s="308">
        <v>2489</v>
      </c>
      <c r="N398" s="309">
        <v>12738702</v>
      </c>
      <c r="O398" s="121"/>
      <c r="P398" s="52">
        <v>22769046.359999999</v>
      </c>
      <c r="Q398" s="52"/>
      <c r="R398" s="52"/>
      <c r="S398" s="52"/>
      <c r="T398" s="52"/>
      <c r="U398" s="52"/>
      <c r="V398" s="52"/>
      <c r="W398" s="52">
        <v>62839.72</v>
      </c>
      <c r="X398" s="284"/>
      <c r="Y398" s="52"/>
      <c r="Z398" s="284"/>
      <c r="AA398" s="9" t="s">
        <v>890</v>
      </c>
      <c r="AB398" s="97" t="s">
        <v>1653</v>
      </c>
      <c r="AC398" s="57"/>
      <c r="AD398" s="497"/>
      <c r="AE398" s="1061"/>
      <c r="AF398" s="57"/>
      <c r="AG398" s="57"/>
      <c r="AH398" s="57"/>
      <c r="AI398" s="57"/>
      <c r="AJ398" s="57"/>
      <c r="AK398" s="57"/>
      <c r="AL398" s="57"/>
      <c r="AM398" s="57"/>
      <c r="AN398" s="57"/>
    </row>
    <row r="399" spans="1:40" s="7" customFormat="1" ht="15" hidden="1" customHeight="1">
      <c r="A399" s="55">
        <f t="shared" ref="A399:A404" si="65">A398+1</f>
        <v>297</v>
      </c>
      <c r="B399" s="42" t="s">
        <v>758</v>
      </c>
      <c r="C399" s="52">
        <f>D399+L399+N399+P399+R399+T399+V399+W399+X399+Z399</f>
        <v>20995289.239999998</v>
      </c>
      <c r="D399" s="52">
        <f>SUM(F399:J399)</f>
        <v>9452551.660000002</v>
      </c>
      <c r="E399" s="52"/>
      <c r="F399" s="52">
        <f>1251608.3+181496.98</f>
        <v>1433105.28</v>
      </c>
      <c r="G399" s="52">
        <v>5411987.4000000004</v>
      </c>
      <c r="H399" s="52">
        <v>690668.16</v>
      </c>
      <c r="I399" s="52">
        <v>1296488.42</v>
      </c>
      <c r="J399" s="52">
        <v>620302.4</v>
      </c>
      <c r="K399" s="52"/>
      <c r="L399" s="52"/>
      <c r="M399" s="52"/>
      <c r="N399" s="52"/>
      <c r="O399" s="52"/>
      <c r="P399" s="52"/>
      <c r="Q399" s="52">
        <v>1977</v>
      </c>
      <c r="R399" s="52">
        <v>11480621.199999999</v>
      </c>
      <c r="S399" s="52"/>
      <c r="T399" s="52"/>
      <c r="U399" s="52"/>
      <c r="V399" s="52"/>
      <c r="W399" s="52">
        <f>62116.38</f>
        <v>62116.38</v>
      </c>
      <c r="X399" s="284"/>
      <c r="Y399" s="52"/>
      <c r="Z399" s="284"/>
      <c r="AA399" s="9" t="s">
        <v>889</v>
      </c>
      <c r="AB399" s="97" t="s">
        <v>1653</v>
      </c>
      <c r="AC399" s="57"/>
      <c r="AD399" s="497"/>
      <c r="AE399" s="1061"/>
      <c r="AF399" s="57"/>
      <c r="AG399" s="57"/>
      <c r="AH399" s="57"/>
      <c r="AI399" s="57"/>
      <c r="AJ399" s="57"/>
      <c r="AK399" s="57"/>
      <c r="AL399" s="57"/>
      <c r="AM399" s="57"/>
      <c r="AN399" s="57"/>
    </row>
    <row r="400" spans="1:40" s="7" customFormat="1" ht="15" hidden="1" customHeight="1">
      <c r="A400" s="310">
        <f t="shared" si="65"/>
        <v>298</v>
      </c>
      <c r="B400" s="173" t="s">
        <v>759</v>
      </c>
      <c r="C400" s="311">
        <f>D400+L400+N400+P400+R400+T400+V400+W400+X400+Z400</f>
        <v>20813536.199999996</v>
      </c>
      <c r="D400" s="311">
        <f>SUM(F400:J400)</f>
        <v>9299516.2799999993</v>
      </c>
      <c r="E400" s="311"/>
      <c r="F400" s="311">
        <v>1259608.7</v>
      </c>
      <c r="G400" s="311">
        <v>4924770.12</v>
      </c>
      <c r="H400" s="311">
        <v>971084.54</v>
      </c>
      <c r="I400" s="311">
        <v>1496208.14</v>
      </c>
      <c r="J400" s="311">
        <v>647844.78</v>
      </c>
      <c r="K400" s="311"/>
      <c r="L400" s="311"/>
      <c r="M400" s="311"/>
      <c r="N400" s="311"/>
      <c r="O400" s="311"/>
      <c r="P400" s="311"/>
      <c r="Q400" s="311">
        <v>1977</v>
      </c>
      <c r="R400" s="311">
        <v>11314415.84</v>
      </c>
      <c r="S400" s="311"/>
      <c r="T400" s="311"/>
      <c r="U400" s="311"/>
      <c r="V400" s="311"/>
      <c r="W400" s="311">
        <v>199604.08</v>
      </c>
      <c r="X400" s="313"/>
      <c r="Y400" s="311"/>
      <c r="Z400" s="313"/>
      <c r="AA400" s="9" t="s">
        <v>883</v>
      </c>
      <c r="AB400" s="97" t="s">
        <v>1653</v>
      </c>
      <c r="AC400" s="57"/>
      <c r="AD400" s="497"/>
      <c r="AE400" s="1061"/>
      <c r="AF400" s="57"/>
      <c r="AG400" s="57"/>
      <c r="AH400" s="57"/>
      <c r="AI400" s="57"/>
      <c r="AJ400" s="57"/>
      <c r="AK400" s="57"/>
      <c r="AL400" s="57"/>
      <c r="AM400" s="57"/>
      <c r="AN400" s="57"/>
    </row>
    <row r="401" spans="1:40" s="314" customFormat="1" ht="15" hidden="1" customHeight="1">
      <c r="A401" s="55">
        <f t="shared" si="65"/>
        <v>299</v>
      </c>
      <c r="B401" s="42" t="s">
        <v>760</v>
      </c>
      <c r="C401" s="52">
        <f>D401+L401+N401+P401+R401+T401+V401+W401+X401+Z401</f>
        <v>23559648.720000006</v>
      </c>
      <c r="D401" s="52">
        <f>SUM(F401:J401)</f>
        <v>11736034.560000002</v>
      </c>
      <c r="E401" s="52"/>
      <c r="F401" s="52">
        <v>2744153.72</v>
      </c>
      <c r="G401" s="52">
        <v>6135009.9800000004</v>
      </c>
      <c r="H401" s="52">
        <v>718663.66</v>
      </c>
      <c r="I401" s="52">
        <v>1517352.56</v>
      </c>
      <c r="J401" s="52">
        <v>620854.64</v>
      </c>
      <c r="K401" s="56"/>
      <c r="L401" s="52"/>
      <c r="M401" s="52"/>
      <c r="N401" s="52"/>
      <c r="O401" s="52"/>
      <c r="P401" s="52"/>
      <c r="Q401" s="52">
        <v>1977</v>
      </c>
      <c r="R401" s="52">
        <v>11572074.74</v>
      </c>
      <c r="S401" s="52"/>
      <c r="T401" s="52"/>
      <c r="U401" s="52"/>
      <c r="V401" s="52"/>
      <c r="W401" s="52">
        <f>188699.7+62839.72</f>
        <v>251539.42</v>
      </c>
      <c r="X401" s="284"/>
      <c r="Y401" s="52"/>
      <c r="Z401" s="284"/>
      <c r="AA401" s="1238" t="s">
        <v>892</v>
      </c>
      <c r="AB401" s="97" t="s">
        <v>1653</v>
      </c>
      <c r="AC401" s="1270"/>
      <c r="AD401" s="670"/>
      <c r="AE401" s="884"/>
      <c r="AF401" s="97"/>
      <c r="AG401" s="97"/>
      <c r="AH401" s="97"/>
      <c r="AI401" s="97"/>
      <c r="AJ401" s="97"/>
      <c r="AK401" s="97"/>
      <c r="AL401" s="97"/>
      <c r="AM401" s="97"/>
      <c r="AN401" s="97"/>
    </row>
    <row r="402" spans="1:40" s="134" customFormat="1" ht="14.25" customHeight="1">
      <c r="A402" s="686">
        <f t="shared" si="65"/>
        <v>300</v>
      </c>
      <c r="B402" s="269" t="s">
        <v>50</v>
      </c>
      <c r="C402" s="317">
        <v>8239755</v>
      </c>
      <c r="D402" s="318"/>
      <c r="E402" s="318"/>
      <c r="F402" s="316"/>
      <c r="G402" s="316"/>
      <c r="H402" s="316"/>
      <c r="I402" s="316"/>
      <c r="J402" s="316"/>
      <c r="K402" s="318">
        <v>3</v>
      </c>
      <c r="L402" s="317">
        <v>8239755</v>
      </c>
      <c r="M402" s="319"/>
      <c r="N402" s="318"/>
      <c r="O402" s="320"/>
      <c r="P402" s="316"/>
      <c r="Q402" s="316"/>
      <c r="R402" s="316"/>
      <c r="S402" s="316"/>
      <c r="T402" s="316"/>
      <c r="U402" s="316"/>
      <c r="V402" s="316"/>
      <c r="W402" s="316"/>
      <c r="X402" s="316"/>
      <c r="Y402" s="1190"/>
      <c r="Z402" s="316"/>
      <c r="AA402" s="1326"/>
      <c r="AB402" s="97" t="s">
        <v>1653</v>
      </c>
      <c r="AC402" s="1266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</row>
    <row r="403" spans="1:40" s="134" customFormat="1" ht="18" customHeight="1">
      <c r="A403" s="686">
        <f t="shared" si="65"/>
        <v>301</v>
      </c>
      <c r="B403" s="269" t="s">
        <v>51</v>
      </c>
      <c r="C403" s="317">
        <v>2175793</v>
      </c>
      <c r="D403" s="317">
        <v>2175793</v>
      </c>
      <c r="E403" s="317"/>
      <c r="F403" s="317">
        <v>2175793</v>
      </c>
      <c r="G403" s="316"/>
      <c r="H403" s="316"/>
      <c r="I403" s="316"/>
      <c r="J403" s="316"/>
      <c r="K403" s="316"/>
      <c r="L403" s="318"/>
      <c r="M403" s="318"/>
      <c r="N403" s="318"/>
      <c r="O403" s="318"/>
      <c r="P403" s="316"/>
      <c r="Q403" s="316"/>
      <c r="R403" s="316"/>
      <c r="S403" s="316"/>
      <c r="T403" s="316"/>
      <c r="U403" s="316"/>
      <c r="V403" s="316"/>
      <c r="W403" s="316"/>
      <c r="X403" s="316"/>
      <c r="Y403" s="1190"/>
      <c r="Z403" s="316"/>
      <c r="AA403" s="1326"/>
      <c r="AB403" s="97" t="s">
        <v>1653</v>
      </c>
      <c r="AC403" s="1266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</row>
    <row r="404" spans="1:40" s="134" customFormat="1" ht="16.5" customHeight="1">
      <c r="A404" s="686">
        <f t="shared" si="65"/>
        <v>302</v>
      </c>
      <c r="B404" s="269" t="s">
        <v>52</v>
      </c>
      <c r="C404" s="317">
        <v>1324112</v>
      </c>
      <c r="D404" s="317">
        <v>1324112</v>
      </c>
      <c r="E404" s="317"/>
      <c r="F404" s="317">
        <v>1324112</v>
      </c>
      <c r="G404" s="316"/>
      <c r="H404" s="316"/>
      <c r="I404" s="316"/>
      <c r="J404" s="316"/>
      <c r="K404" s="316"/>
      <c r="L404" s="318"/>
      <c r="M404" s="318"/>
      <c r="N404" s="318"/>
      <c r="O404" s="318"/>
      <c r="P404" s="316"/>
      <c r="Q404" s="316"/>
      <c r="R404" s="316"/>
      <c r="S404" s="316"/>
      <c r="T404" s="316"/>
      <c r="U404" s="316"/>
      <c r="V404" s="316"/>
      <c r="W404" s="316"/>
      <c r="X404" s="316"/>
      <c r="Y404" s="1190"/>
      <c r="Z404" s="316"/>
      <c r="AA404" s="1326"/>
      <c r="AB404" s="97" t="s">
        <v>1653</v>
      </c>
      <c r="AC404" s="1266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</row>
    <row r="405" spans="1:40" s="314" customFormat="1" ht="15" hidden="1" customHeight="1">
      <c r="A405" s="1475" t="s">
        <v>518</v>
      </c>
      <c r="B405" s="1475"/>
      <c r="C405" s="52" t="e">
        <f t="shared" ref="C405:Z405" si="66">SUM(C398:C401)</f>
        <v>#REF!</v>
      </c>
      <c r="D405" s="52">
        <f t="shared" si="66"/>
        <v>55931261.320000008</v>
      </c>
      <c r="E405" s="52"/>
      <c r="F405" s="52">
        <f t="shared" si="66"/>
        <v>8815351.6600000001</v>
      </c>
      <c r="G405" s="52">
        <f t="shared" si="66"/>
        <v>29078660.940000001</v>
      </c>
      <c r="H405" s="52">
        <f t="shared" si="66"/>
        <v>6333404.5600000005</v>
      </c>
      <c r="I405" s="52">
        <f t="shared" si="66"/>
        <v>7245060.7599999998</v>
      </c>
      <c r="J405" s="52">
        <f t="shared" si="66"/>
        <v>4458783.3999999994</v>
      </c>
      <c r="K405" s="52">
        <f t="shared" si="66"/>
        <v>0</v>
      </c>
      <c r="L405" s="52">
        <f t="shared" si="66"/>
        <v>0</v>
      </c>
      <c r="M405" s="52">
        <f t="shared" si="66"/>
        <v>2489</v>
      </c>
      <c r="N405" s="52">
        <f t="shared" si="66"/>
        <v>12738702</v>
      </c>
      <c r="O405" s="52">
        <f t="shared" si="66"/>
        <v>0</v>
      </c>
      <c r="P405" s="52">
        <f t="shared" si="66"/>
        <v>22769046.359999999</v>
      </c>
      <c r="Q405" s="52">
        <f t="shared" si="66"/>
        <v>5931</v>
      </c>
      <c r="R405" s="52">
        <f t="shared" si="66"/>
        <v>34367111.780000001</v>
      </c>
      <c r="S405" s="52">
        <f t="shared" si="66"/>
        <v>0</v>
      </c>
      <c r="T405" s="52">
        <f t="shared" si="66"/>
        <v>0</v>
      </c>
      <c r="U405" s="52">
        <f t="shared" si="66"/>
        <v>0</v>
      </c>
      <c r="V405" s="52">
        <f t="shared" si="66"/>
        <v>0</v>
      </c>
      <c r="W405" s="52">
        <f t="shared" si="66"/>
        <v>576099.6</v>
      </c>
      <c r="X405" s="52">
        <f t="shared" si="66"/>
        <v>0</v>
      </c>
      <c r="Y405" s="1161"/>
      <c r="Z405" s="52">
        <f t="shared" si="66"/>
        <v>0</v>
      </c>
      <c r="AA405" s="1238"/>
      <c r="AB405" s="97" t="s">
        <v>1653</v>
      </c>
      <c r="AC405" s="1271"/>
      <c r="AD405" s="670"/>
      <c r="AE405" s="884"/>
      <c r="AF405" s="97"/>
      <c r="AG405" s="884"/>
      <c r="AH405" s="97"/>
      <c r="AI405" s="97"/>
      <c r="AJ405" s="97"/>
      <c r="AK405" s="97"/>
      <c r="AL405" s="97"/>
      <c r="AM405" s="97"/>
      <c r="AN405" s="97"/>
    </row>
    <row r="406" spans="1:40" s="7" customFormat="1" ht="15" hidden="1" customHeight="1">
      <c r="A406" s="1517" t="s">
        <v>544</v>
      </c>
      <c r="B406" s="1517"/>
      <c r="C406" s="1517"/>
      <c r="D406" s="1522"/>
      <c r="E406" s="1522"/>
      <c r="F406" s="1522"/>
      <c r="G406" s="1522"/>
      <c r="H406" s="1522"/>
      <c r="I406" s="1522"/>
      <c r="J406" s="1522"/>
      <c r="K406" s="1522"/>
      <c r="L406" s="1522"/>
      <c r="M406" s="1522"/>
      <c r="N406" s="1522"/>
      <c r="O406" s="1522"/>
      <c r="P406" s="1522"/>
      <c r="Q406" s="1522"/>
      <c r="R406" s="1522"/>
      <c r="S406" s="1522"/>
      <c r="T406" s="1522"/>
      <c r="U406" s="1522"/>
      <c r="V406" s="1522"/>
      <c r="W406" s="1522"/>
      <c r="X406" s="1522"/>
      <c r="Y406" s="1522"/>
      <c r="Z406" s="1522"/>
      <c r="AA406" s="9"/>
      <c r="AB406" s="97" t="s">
        <v>1653</v>
      </c>
      <c r="AC406" s="724"/>
      <c r="AD406" s="497"/>
      <c r="AE406" s="1272"/>
      <c r="AF406" s="57"/>
      <c r="AG406" s="57"/>
      <c r="AH406" s="57"/>
      <c r="AI406" s="57"/>
      <c r="AJ406" s="57"/>
      <c r="AK406" s="57"/>
      <c r="AL406" s="57"/>
      <c r="AM406" s="57"/>
      <c r="AN406" s="57"/>
    </row>
    <row r="407" spans="1:40" s="22" customFormat="1" ht="15" hidden="1" customHeight="1">
      <c r="A407" s="56">
        <f>A404+1</f>
        <v>303</v>
      </c>
      <c r="B407" s="80" t="s">
        <v>870</v>
      </c>
      <c r="C407" s="52">
        <f>D407+L407+N407+P407+R407+T407+V407+W407+X407+Z407</f>
        <v>1581597.66</v>
      </c>
      <c r="D407" s="51">
        <f>SUM(F407:J407)</f>
        <v>0</v>
      </c>
      <c r="E407" s="51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321"/>
      <c r="R407" s="51">
        <v>1581597.66</v>
      </c>
      <c r="S407" s="60"/>
      <c r="T407" s="60"/>
      <c r="U407" s="60"/>
      <c r="V407" s="60"/>
      <c r="W407" s="60"/>
      <c r="X407" s="658"/>
      <c r="Y407" s="60"/>
      <c r="Z407" s="658"/>
      <c r="AA407" s="24"/>
      <c r="AB407" s="97" t="s">
        <v>1653</v>
      </c>
      <c r="AC407" s="724"/>
      <c r="AD407" s="497"/>
      <c r="AE407" s="1272"/>
      <c r="AF407" s="57"/>
      <c r="AG407" s="57"/>
      <c r="AH407" s="57"/>
      <c r="AI407" s="57"/>
      <c r="AJ407" s="57"/>
      <c r="AK407" s="57"/>
      <c r="AL407" s="57"/>
      <c r="AM407" s="57"/>
      <c r="AN407" s="57"/>
    </row>
    <row r="408" spans="1:40" s="7" customFormat="1" ht="15" hidden="1" customHeight="1">
      <c r="A408" s="688">
        <f>A407+1</f>
        <v>304</v>
      </c>
      <c r="B408" s="45" t="s">
        <v>761</v>
      </c>
      <c r="C408" s="52">
        <f>D408+L408+N408+P408+R408+T408+V408+W408+X408+Z408</f>
        <v>8826240.6999999993</v>
      </c>
      <c r="D408" s="51">
        <f>SUM(F408:J408)</f>
        <v>0</v>
      </c>
      <c r="E408" s="51"/>
      <c r="F408" s="51"/>
      <c r="G408" s="51"/>
      <c r="H408" s="51"/>
      <c r="I408" s="51"/>
      <c r="J408" s="51"/>
      <c r="K408" s="51"/>
      <c r="L408" s="51"/>
      <c r="M408" s="51">
        <v>516.9</v>
      </c>
      <c r="N408" s="51">
        <v>4508767.0199999996</v>
      </c>
      <c r="O408" s="51"/>
      <c r="P408" s="51"/>
      <c r="Q408" s="51">
        <v>361</v>
      </c>
      <c r="R408" s="51">
        <v>4317473.68</v>
      </c>
      <c r="S408" s="51"/>
      <c r="T408" s="51"/>
      <c r="U408" s="51"/>
      <c r="V408" s="52"/>
      <c r="W408" s="52"/>
      <c r="X408" s="284"/>
      <c r="Y408" s="789"/>
      <c r="Z408" s="284"/>
      <c r="AA408" s="9"/>
      <c r="AB408" s="97" t="s">
        <v>1653</v>
      </c>
      <c r="AC408" s="724"/>
      <c r="AD408" s="497"/>
      <c r="AE408" s="1272"/>
      <c r="AF408" s="57"/>
      <c r="AG408" s="57"/>
      <c r="AH408" s="57"/>
      <c r="AI408" s="57"/>
      <c r="AJ408" s="57"/>
      <c r="AK408" s="57"/>
      <c r="AL408" s="57"/>
      <c r="AM408" s="57"/>
      <c r="AN408" s="57"/>
    </row>
    <row r="409" spans="1:40" s="7" customFormat="1" ht="15" hidden="1" customHeight="1">
      <c r="A409" s="688">
        <f>A408+1</f>
        <v>305</v>
      </c>
      <c r="B409" s="45" t="s">
        <v>762</v>
      </c>
      <c r="C409" s="52">
        <f>D409+L409+N409+P409+R409+T409+V409+W409+X409+Z409</f>
        <v>6898219.8200000003</v>
      </c>
      <c r="D409" s="51">
        <f>SUM(F409:J409)</f>
        <v>0</v>
      </c>
      <c r="E409" s="51"/>
      <c r="F409" s="51"/>
      <c r="G409" s="51"/>
      <c r="H409" s="51"/>
      <c r="I409" s="51"/>
      <c r="J409" s="51"/>
      <c r="K409" s="51"/>
      <c r="L409" s="51"/>
      <c r="M409" s="51">
        <v>408.5</v>
      </c>
      <c r="N409" s="51">
        <v>3851109.36</v>
      </c>
      <c r="O409" s="51"/>
      <c r="P409" s="51"/>
      <c r="Q409" s="51">
        <v>363</v>
      </c>
      <c r="R409" s="51">
        <v>3047110.46</v>
      </c>
      <c r="S409" s="51"/>
      <c r="T409" s="51"/>
      <c r="U409" s="51"/>
      <c r="V409" s="52"/>
      <c r="W409" s="52"/>
      <c r="X409" s="284"/>
      <c r="Y409" s="789"/>
      <c r="Z409" s="284"/>
      <c r="AA409" s="9"/>
      <c r="AB409" s="97" t="s">
        <v>1653</v>
      </c>
      <c r="AC409" s="724"/>
      <c r="AD409" s="497"/>
      <c r="AE409" s="1272"/>
      <c r="AF409" s="57"/>
      <c r="AG409" s="57"/>
      <c r="AH409" s="57"/>
      <c r="AI409" s="57"/>
      <c r="AJ409" s="57"/>
      <c r="AK409" s="57"/>
      <c r="AL409" s="57"/>
      <c r="AM409" s="57"/>
      <c r="AN409" s="57"/>
    </row>
    <row r="410" spans="1:40" s="7" customFormat="1" ht="15" hidden="1" customHeight="1">
      <c r="A410" s="688">
        <f>A409+1</f>
        <v>306</v>
      </c>
      <c r="B410" s="45" t="s">
        <v>763</v>
      </c>
      <c r="C410" s="52">
        <f>D410+L410+N410+P410+R410+T410+V410+W410+X410+Z410</f>
        <v>25275916.240000002</v>
      </c>
      <c r="D410" s="51">
        <f>SUM(F410:J410)</f>
        <v>0</v>
      </c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120"/>
      <c r="P410" s="51">
        <v>7311777.96</v>
      </c>
      <c r="Q410" s="51">
        <v>2137.6999999999998</v>
      </c>
      <c r="R410" s="51">
        <v>17964138.280000001</v>
      </c>
      <c r="S410" s="51"/>
      <c r="T410" s="51"/>
      <c r="U410" s="51"/>
      <c r="V410" s="52"/>
      <c r="W410" s="52"/>
      <c r="X410" s="284"/>
      <c r="Y410" s="789"/>
      <c r="Z410" s="284"/>
      <c r="AA410" s="9"/>
      <c r="AB410" s="97" t="s">
        <v>1653</v>
      </c>
      <c r="AC410" s="724"/>
      <c r="AD410" s="497"/>
      <c r="AE410" s="1272"/>
      <c r="AF410" s="57"/>
      <c r="AG410" s="57"/>
      <c r="AH410" s="57"/>
      <c r="AI410" s="57"/>
      <c r="AJ410" s="57"/>
      <c r="AK410" s="57"/>
      <c r="AL410" s="57"/>
      <c r="AM410" s="57"/>
      <c r="AN410" s="57"/>
    </row>
    <row r="411" spans="1:40" s="7" customFormat="1" ht="15" hidden="1" customHeight="1">
      <c r="A411" s="688">
        <f>A410+1</f>
        <v>307</v>
      </c>
      <c r="B411" s="45" t="s">
        <v>764</v>
      </c>
      <c r="C411" s="52">
        <f>D411+L411+N411+P411+R411+T411+V411+W411+X411+Z411</f>
        <v>25275916.240000002</v>
      </c>
      <c r="D411" s="51">
        <f>SUM(F411:J411)</f>
        <v>0</v>
      </c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120"/>
      <c r="P411" s="51">
        <v>7311777.96</v>
      </c>
      <c r="Q411" s="51">
        <v>1638</v>
      </c>
      <c r="R411" s="51">
        <v>17964138.280000001</v>
      </c>
      <c r="S411" s="51"/>
      <c r="T411" s="51"/>
      <c r="U411" s="51"/>
      <c r="V411" s="52"/>
      <c r="W411" s="52"/>
      <c r="X411" s="284"/>
      <c r="Y411" s="789"/>
      <c r="Z411" s="284"/>
      <c r="AA411" s="9"/>
      <c r="AB411" s="97" t="s">
        <v>1653</v>
      </c>
      <c r="AC411" s="724"/>
      <c r="AD411" s="497"/>
      <c r="AE411" s="1272"/>
      <c r="AF411" s="57"/>
      <c r="AG411" s="57"/>
      <c r="AH411" s="57"/>
      <c r="AI411" s="57"/>
      <c r="AJ411" s="57"/>
      <c r="AK411" s="57"/>
      <c r="AL411" s="57"/>
      <c r="AM411" s="57"/>
      <c r="AN411" s="57"/>
    </row>
    <row r="412" spans="1:40" s="7" customFormat="1" ht="15" hidden="1" customHeight="1">
      <c r="A412" s="1475" t="s">
        <v>518</v>
      </c>
      <c r="B412" s="1475"/>
      <c r="C412" s="51">
        <f>SUM(C407:C411)</f>
        <v>67857890.659999996</v>
      </c>
      <c r="D412" s="51">
        <f t="shared" ref="D412:Z412" si="67">SUM(D407:D411)</f>
        <v>0</v>
      </c>
      <c r="E412" s="51"/>
      <c r="F412" s="51">
        <f t="shared" si="67"/>
        <v>0</v>
      </c>
      <c r="G412" s="51">
        <f t="shared" si="67"/>
        <v>0</v>
      </c>
      <c r="H412" s="51">
        <f t="shared" si="67"/>
        <v>0</v>
      </c>
      <c r="I412" s="51">
        <f t="shared" si="67"/>
        <v>0</v>
      </c>
      <c r="J412" s="51">
        <f t="shared" si="67"/>
        <v>0</v>
      </c>
      <c r="K412" s="51">
        <f t="shared" si="67"/>
        <v>0</v>
      </c>
      <c r="L412" s="51">
        <f t="shared" si="67"/>
        <v>0</v>
      </c>
      <c r="M412" s="51">
        <f t="shared" si="67"/>
        <v>925.4</v>
      </c>
      <c r="N412" s="51">
        <f t="shared" si="67"/>
        <v>8359876.379999999</v>
      </c>
      <c r="O412" s="51">
        <f t="shared" si="67"/>
        <v>0</v>
      </c>
      <c r="P412" s="51">
        <f t="shared" si="67"/>
        <v>14623555.92</v>
      </c>
      <c r="Q412" s="51">
        <f t="shared" si="67"/>
        <v>4499.7</v>
      </c>
      <c r="R412" s="51">
        <f t="shared" si="67"/>
        <v>44874458.359999999</v>
      </c>
      <c r="S412" s="51">
        <f t="shared" si="67"/>
        <v>0</v>
      </c>
      <c r="T412" s="51">
        <f t="shared" si="67"/>
        <v>0</v>
      </c>
      <c r="U412" s="51">
        <f t="shared" si="67"/>
        <v>0</v>
      </c>
      <c r="V412" s="51">
        <f t="shared" si="67"/>
        <v>0</v>
      </c>
      <c r="W412" s="51">
        <f t="shared" si="67"/>
        <v>0</v>
      </c>
      <c r="X412" s="51">
        <f t="shared" si="67"/>
        <v>0</v>
      </c>
      <c r="Y412" s="51"/>
      <c r="Z412" s="51">
        <f t="shared" si="67"/>
        <v>0</v>
      </c>
      <c r="AA412" s="9"/>
      <c r="AB412" s="97" t="s">
        <v>1653</v>
      </c>
      <c r="AC412" s="496"/>
      <c r="AD412" s="497"/>
      <c r="AE412" s="1272"/>
      <c r="AF412" s="57"/>
      <c r="AG412" s="57"/>
      <c r="AH412" s="57"/>
      <c r="AI412" s="57"/>
      <c r="AJ412" s="57"/>
      <c r="AK412" s="57"/>
      <c r="AL412" s="57"/>
      <c r="AM412" s="57"/>
      <c r="AN412" s="57"/>
    </row>
    <row r="413" spans="1:40" s="7" customFormat="1" ht="15" hidden="1" customHeight="1">
      <c r="A413" s="1479" t="s">
        <v>545</v>
      </c>
      <c r="B413" s="1479"/>
      <c r="C413" s="60" t="e">
        <f t="shared" ref="C413:Z413" si="68">+C384+C393+C412+C405</f>
        <v>#REF!</v>
      </c>
      <c r="D413" s="60">
        <f t="shared" si="68"/>
        <v>59646688.38000001</v>
      </c>
      <c r="E413" s="60"/>
      <c r="F413" s="60">
        <f t="shared" si="68"/>
        <v>12530778.720000001</v>
      </c>
      <c r="G413" s="60">
        <f t="shared" si="68"/>
        <v>29078660.940000001</v>
      </c>
      <c r="H413" s="60">
        <f t="shared" si="68"/>
        <v>6333404.5600000005</v>
      </c>
      <c r="I413" s="60">
        <f t="shared" si="68"/>
        <v>7245060.7599999998</v>
      </c>
      <c r="J413" s="60">
        <f t="shared" si="68"/>
        <v>4458783.3999999994</v>
      </c>
      <c r="K413" s="60">
        <f t="shared" si="68"/>
        <v>0</v>
      </c>
      <c r="L413" s="60">
        <f t="shared" si="68"/>
        <v>0</v>
      </c>
      <c r="M413" s="60">
        <f t="shared" si="68"/>
        <v>4179.3999999999996</v>
      </c>
      <c r="N413" s="60">
        <f t="shared" si="68"/>
        <v>22977685.899999999</v>
      </c>
      <c r="O413" s="60">
        <f t="shared" si="68"/>
        <v>0</v>
      </c>
      <c r="P413" s="60">
        <f t="shared" si="68"/>
        <v>67117399.359999999</v>
      </c>
      <c r="Q413" s="60">
        <f t="shared" si="68"/>
        <v>16340.7</v>
      </c>
      <c r="R413" s="60">
        <f t="shared" si="68"/>
        <v>106019777.42</v>
      </c>
      <c r="S413" s="60">
        <f t="shared" si="68"/>
        <v>0</v>
      </c>
      <c r="T413" s="60">
        <f t="shared" si="68"/>
        <v>0</v>
      </c>
      <c r="U413" s="60">
        <f t="shared" si="68"/>
        <v>0</v>
      </c>
      <c r="V413" s="60">
        <f t="shared" si="68"/>
        <v>0</v>
      </c>
      <c r="W413" s="60">
        <f t="shared" si="68"/>
        <v>576099.6</v>
      </c>
      <c r="X413" s="60">
        <f t="shared" si="68"/>
        <v>0</v>
      </c>
      <c r="Y413" s="60"/>
      <c r="Z413" s="60">
        <f t="shared" si="68"/>
        <v>0</v>
      </c>
      <c r="AA413" s="9"/>
      <c r="AB413" s="97" t="s">
        <v>1653</v>
      </c>
      <c r="AC413" s="1273"/>
      <c r="AD413" s="497"/>
      <c r="AE413" s="1272"/>
      <c r="AF413" s="57"/>
      <c r="AG413" s="57"/>
      <c r="AH413" s="57"/>
      <c r="AI413" s="57"/>
      <c r="AJ413" s="57"/>
      <c r="AK413" s="57"/>
      <c r="AL413" s="57"/>
      <c r="AM413" s="57"/>
      <c r="AN413" s="57"/>
    </row>
    <row r="414" spans="1:40" s="7" customFormat="1" ht="15" hidden="1" customHeight="1">
      <c r="A414" s="1473" t="s">
        <v>614</v>
      </c>
      <c r="B414" s="1473"/>
      <c r="C414" s="1473"/>
      <c r="D414" s="1473"/>
      <c r="E414" s="1473"/>
      <c r="F414" s="1473"/>
      <c r="G414" s="1473"/>
      <c r="H414" s="1473"/>
      <c r="I414" s="1473"/>
      <c r="J414" s="1473"/>
      <c r="K414" s="1473"/>
      <c r="L414" s="1473"/>
      <c r="M414" s="1473"/>
      <c r="N414" s="1473"/>
      <c r="O414" s="1473"/>
      <c r="P414" s="1473"/>
      <c r="Q414" s="1473"/>
      <c r="R414" s="1473"/>
      <c r="S414" s="1473"/>
      <c r="T414" s="1473"/>
      <c r="U414" s="1473"/>
      <c r="V414" s="1473"/>
      <c r="W414" s="1473"/>
      <c r="X414" s="1473"/>
      <c r="Y414" s="1473"/>
      <c r="Z414" s="1473"/>
      <c r="AA414" s="496"/>
      <c r="AB414" s="97" t="s">
        <v>1653</v>
      </c>
      <c r="AC414" s="724"/>
      <c r="AD414" s="497"/>
      <c r="AE414" s="1272"/>
      <c r="AF414" s="57"/>
      <c r="AG414" s="57"/>
      <c r="AH414" s="57"/>
      <c r="AI414" s="57"/>
      <c r="AJ414" s="57"/>
      <c r="AK414" s="57"/>
      <c r="AL414" s="57"/>
      <c r="AM414" s="57"/>
      <c r="AN414" s="57"/>
    </row>
    <row r="415" spans="1:40" s="7" customFormat="1" ht="12.75" hidden="1" customHeight="1">
      <c r="A415" s="1539" t="s">
        <v>53</v>
      </c>
      <c r="B415" s="1539"/>
      <c r="C415" s="1539"/>
      <c r="D415" s="1452"/>
      <c r="E415" s="1452"/>
      <c r="F415" s="1452"/>
      <c r="G415" s="1452"/>
      <c r="H415" s="1452"/>
      <c r="I415" s="1452"/>
      <c r="J415" s="1452"/>
      <c r="K415" s="1452"/>
      <c r="L415" s="1452"/>
      <c r="M415" s="1452"/>
      <c r="N415" s="1452"/>
      <c r="O415" s="1452"/>
      <c r="P415" s="1452"/>
      <c r="Q415" s="1452"/>
      <c r="R415" s="1452"/>
      <c r="S415" s="1452"/>
      <c r="T415" s="1452"/>
      <c r="U415" s="1452"/>
      <c r="V415" s="1452"/>
      <c r="W415" s="1452"/>
      <c r="X415" s="1452"/>
      <c r="Y415" s="1452"/>
      <c r="Z415" s="1452"/>
      <c r="AA415" s="9"/>
      <c r="AB415" s="97" t="s">
        <v>1653</v>
      </c>
      <c r="AC415" s="724"/>
      <c r="AD415" s="724"/>
      <c r="AE415" s="724"/>
      <c r="AF415" s="57"/>
      <c r="AG415" s="57"/>
      <c r="AH415" s="57"/>
      <c r="AI415" s="57"/>
      <c r="AJ415" s="57"/>
      <c r="AK415" s="57"/>
      <c r="AL415" s="57"/>
      <c r="AM415" s="57"/>
      <c r="AN415" s="57"/>
    </row>
    <row r="416" spans="1:40" s="7" customFormat="1" ht="12.75" hidden="1" customHeight="1">
      <c r="A416" s="687">
        <f>A411+1</f>
        <v>308</v>
      </c>
      <c r="B416" s="266" t="s">
        <v>54</v>
      </c>
      <c r="C416" s="284">
        <f>D416+L416+N416+P416+R416+T416+V416+W416+X416+Z416</f>
        <v>9347918.1999999993</v>
      </c>
      <c r="D416" s="285">
        <f>F416+G416+H416+I416+J416</f>
        <v>227447.4</v>
      </c>
      <c r="E416" s="285"/>
      <c r="F416" s="658">
        <v>0</v>
      </c>
      <c r="G416" s="658">
        <v>0</v>
      </c>
      <c r="H416" s="658">
        <v>0</v>
      </c>
      <c r="I416" s="658">
        <v>0</v>
      </c>
      <c r="J416" s="658">
        <v>227447.4</v>
      </c>
      <c r="K416" s="658">
        <v>0</v>
      </c>
      <c r="L416" s="658">
        <v>0</v>
      </c>
      <c r="M416" s="658">
        <v>530</v>
      </c>
      <c r="N416" s="658">
        <v>2712540</v>
      </c>
      <c r="O416" s="658">
        <v>0</v>
      </c>
      <c r="P416" s="658">
        <v>0</v>
      </c>
      <c r="Q416" s="658">
        <v>10</v>
      </c>
      <c r="R416" s="285">
        <v>121590</v>
      </c>
      <c r="S416" s="658">
        <v>6.2</v>
      </c>
      <c r="T416" s="658">
        <v>73091.8</v>
      </c>
      <c r="U416" s="658">
        <v>511</v>
      </c>
      <c r="V416" s="658">
        <v>6213249</v>
      </c>
      <c r="W416" s="658">
        <v>0</v>
      </c>
      <c r="X416" s="284">
        <v>0</v>
      </c>
      <c r="Y416" s="52">
        <v>712404.60000000009</v>
      </c>
      <c r="Z416" s="658">
        <v>0</v>
      </c>
      <c r="AA416" s="9"/>
      <c r="AB416" s="97" t="s">
        <v>1653</v>
      </c>
      <c r="AC416" s="724"/>
      <c r="AD416" s="724"/>
      <c r="AE416" s="724"/>
      <c r="AF416" s="57"/>
      <c r="AG416" s="57"/>
      <c r="AH416" s="57"/>
      <c r="AI416" s="57"/>
      <c r="AJ416" s="57"/>
      <c r="AK416" s="57"/>
      <c r="AL416" s="57"/>
      <c r="AM416" s="57"/>
      <c r="AN416" s="57"/>
    </row>
    <row r="417" spans="1:40" s="7" customFormat="1" ht="19.5" hidden="1" customHeight="1">
      <c r="A417" s="687">
        <f>A416+1</f>
        <v>309</v>
      </c>
      <c r="B417" s="266" t="s">
        <v>55</v>
      </c>
      <c r="C417" s="284">
        <f>D417+L417+N417+P417+R417+T417+V417+W417+X417+Z417</f>
        <v>9302648.5</v>
      </c>
      <c r="D417" s="285">
        <v>193966.7</v>
      </c>
      <c r="E417" s="285"/>
      <c r="F417" s="658">
        <v>0</v>
      </c>
      <c r="G417" s="658">
        <v>0</v>
      </c>
      <c r="H417" s="658">
        <v>0</v>
      </c>
      <c r="I417" s="658">
        <v>0</v>
      </c>
      <c r="J417" s="658">
        <v>193966.7</v>
      </c>
      <c r="K417" s="658">
        <v>0</v>
      </c>
      <c r="L417" s="658">
        <v>0</v>
      </c>
      <c r="M417" s="658">
        <v>530</v>
      </c>
      <c r="N417" s="658">
        <v>2712540</v>
      </c>
      <c r="O417" s="658">
        <v>0</v>
      </c>
      <c r="P417" s="658">
        <v>0</v>
      </c>
      <c r="Q417" s="658">
        <v>10</v>
      </c>
      <c r="R417" s="285">
        <v>121590</v>
      </c>
      <c r="S417" s="658">
        <v>5.2</v>
      </c>
      <c r="T417" s="658">
        <v>61302.8</v>
      </c>
      <c r="U417" s="658">
        <v>511</v>
      </c>
      <c r="V417" s="658">
        <v>6213249</v>
      </c>
      <c r="W417" s="658">
        <v>0</v>
      </c>
      <c r="X417" s="284">
        <v>0</v>
      </c>
      <c r="Y417" s="52">
        <v>717704.83000000007</v>
      </c>
      <c r="Z417" s="658">
        <v>0</v>
      </c>
      <c r="AA417" s="9"/>
      <c r="AB417" s="97" t="s">
        <v>1653</v>
      </c>
      <c r="AC417" s="724"/>
      <c r="AD417" s="724"/>
      <c r="AE417" s="724"/>
      <c r="AF417" s="57"/>
      <c r="AG417" s="57"/>
      <c r="AH417" s="57"/>
      <c r="AI417" s="57"/>
      <c r="AJ417" s="57"/>
      <c r="AK417" s="57"/>
      <c r="AL417" s="57"/>
      <c r="AM417" s="57"/>
      <c r="AN417" s="57"/>
    </row>
    <row r="418" spans="1:40" s="7" customFormat="1" ht="12.75" hidden="1" customHeight="1">
      <c r="A418" s="1482" t="s">
        <v>518</v>
      </c>
      <c r="B418" s="1482"/>
      <c r="C418" s="285">
        <f t="shared" ref="C418:Z418" si="69">SUM(C416:C417)</f>
        <v>18650566.699999999</v>
      </c>
      <c r="D418" s="285">
        <f t="shared" si="69"/>
        <v>421414.1</v>
      </c>
      <c r="E418" s="285"/>
      <c r="F418" s="285">
        <f t="shared" si="69"/>
        <v>0</v>
      </c>
      <c r="G418" s="285">
        <f t="shared" si="69"/>
        <v>0</v>
      </c>
      <c r="H418" s="285">
        <f t="shared" si="69"/>
        <v>0</v>
      </c>
      <c r="I418" s="285">
        <f t="shared" si="69"/>
        <v>0</v>
      </c>
      <c r="J418" s="285">
        <f t="shared" si="69"/>
        <v>421414.1</v>
      </c>
      <c r="K418" s="285">
        <f t="shared" si="69"/>
        <v>0</v>
      </c>
      <c r="L418" s="285">
        <f t="shared" si="69"/>
        <v>0</v>
      </c>
      <c r="M418" s="285">
        <f t="shared" si="69"/>
        <v>1060</v>
      </c>
      <c r="N418" s="285">
        <f t="shared" si="69"/>
        <v>5425080</v>
      </c>
      <c r="O418" s="285">
        <f t="shared" si="69"/>
        <v>0</v>
      </c>
      <c r="P418" s="285">
        <f t="shared" si="69"/>
        <v>0</v>
      </c>
      <c r="Q418" s="285">
        <f t="shared" si="69"/>
        <v>20</v>
      </c>
      <c r="R418" s="285">
        <f t="shared" si="69"/>
        <v>243180</v>
      </c>
      <c r="S418" s="285">
        <f t="shared" si="69"/>
        <v>11.4</v>
      </c>
      <c r="T418" s="285">
        <f t="shared" si="69"/>
        <v>134394.6</v>
      </c>
      <c r="U418" s="285">
        <f t="shared" si="69"/>
        <v>1022</v>
      </c>
      <c r="V418" s="285">
        <f t="shared" si="69"/>
        <v>12426498</v>
      </c>
      <c r="W418" s="285">
        <f t="shared" si="69"/>
        <v>0</v>
      </c>
      <c r="X418" s="285">
        <f t="shared" si="69"/>
        <v>0</v>
      </c>
      <c r="Y418" s="51"/>
      <c r="Z418" s="285">
        <f t="shared" si="69"/>
        <v>0</v>
      </c>
      <c r="AA418" s="9"/>
      <c r="AB418" s="97" t="s">
        <v>1653</v>
      </c>
      <c r="AC418" s="496"/>
      <c r="AD418" s="496"/>
      <c r="AE418" s="724"/>
      <c r="AF418" s="57"/>
      <c r="AG418" s="57"/>
      <c r="AH418" s="57"/>
      <c r="AI418" s="57"/>
      <c r="AJ418" s="57"/>
      <c r="AK418" s="57"/>
      <c r="AL418" s="57"/>
      <c r="AM418" s="57"/>
      <c r="AN418" s="57"/>
    </row>
    <row r="419" spans="1:40" s="22" customFormat="1" ht="17.25" hidden="1" customHeight="1">
      <c r="A419" s="1548" t="s">
        <v>1536</v>
      </c>
      <c r="B419" s="1549"/>
      <c r="C419" s="1549"/>
      <c r="D419" s="1549"/>
      <c r="E419" s="1549"/>
      <c r="F419" s="1549"/>
      <c r="G419" s="1550"/>
      <c r="H419" s="354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6"/>
      <c r="W419" s="356"/>
      <c r="X419" s="1356"/>
      <c r="Y419" s="51"/>
      <c r="Z419" s="1339"/>
      <c r="AA419" s="24"/>
      <c r="AB419" s="97" t="s">
        <v>1653</v>
      </c>
      <c r="AC419" s="724"/>
      <c r="AD419" s="497"/>
      <c r="AE419" s="1272"/>
      <c r="AF419" s="57"/>
      <c r="AG419" s="57"/>
      <c r="AH419" s="57"/>
      <c r="AI419" s="57"/>
      <c r="AJ419" s="57"/>
      <c r="AK419" s="57"/>
      <c r="AL419" s="57"/>
      <c r="AM419" s="57"/>
      <c r="AN419" s="57"/>
    </row>
    <row r="420" spans="1:40" s="22" customFormat="1" ht="17.25" hidden="1" customHeight="1">
      <c r="A420" s="343">
        <v>1</v>
      </c>
      <c r="B420" s="341" t="s">
        <v>1537</v>
      </c>
      <c r="C420" s="344"/>
      <c r="D420" s="344">
        <v>0</v>
      </c>
      <c r="E420" s="365"/>
      <c r="F420" s="365">
        <v>0</v>
      </c>
      <c r="G420" s="365">
        <v>0</v>
      </c>
      <c r="H420" s="344">
        <v>0</v>
      </c>
      <c r="I420" s="344">
        <v>0</v>
      </c>
      <c r="J420" s="344">
        <v>0</v>
      </c>
      <c r="K420" s="344">
        <v>0</v>
      </c>
      <c r="L420" s="344">
        <v>0</v>
      </c>
      <c r="M420" s="439">
        <v>409</v>
      </c>
      <c r="N420" s="797" t="s">
        <v>209</v>
      </c>
      <c r="O420" s="803">
        <v>0</v>
      </c>
      <c r="P420" s="439">
        <v>0</v>
      </c>
      <c r="Q420" s="439">
        <v>386</v>
      </c>
      <c r="R420" s="797" t="s">
        <v>209</v>
      </c>
      <c r="S420" s="439">
        <v>80</v>
      </c>
      <c r="T420" s="797" t="s">
        <v>209</v>
      </c>
      <c r="U420" s="431">
        <v>386</v>
      </c>
      <c r="V420" s="802" t="s">
        <v>209</v>
      </c>
      <c r="W420" s="284">
        <v>0</v>
      </c>
      <c r="Y420" s="1159"/>
      <c r="Z420" s="1339"/>
      <c r="AA420" s="24"/>
      <c r="AB420" s="97" t="s">
        <v>1653</v>
      </c>
      <c r="AC420" s="724"/>
      <c r="AD420" s="497"/>
      <c r="AE420" s="1272"/>
      <c r="AF420" s="57"/>
      <c r="AG420" s="57"/>
      <c r="AH420" s="57"/>
      <c r="AI420" s="57"/>
      <c r="AJ420" s="57"/>
      <c r="AK420" s="57"/>
      <c r="AL420" s="57"/>
      <c r="AM420" s="57"/>
      <c r="AN420" s="57"/>
    </row>
    <row r="421" spans="1:40" s="22" customFormat="1" ht="17.25" hidden="1" customHeight="1">
      <c r="A421" s="343">
        <v>2</v>
      </c>
      <c r="B421" s="341" t="s">
        <v>1538</v>
      </c>
      <c r="C421" s="344"/>
      <c r="D421" s="344">
        <v>0</v>
      </c>
      <c r="E421" s="365"/>
      <c r="F421" s="365">
        <v>0</v>
      </c>
      <c r="G421" s="365">
        <v>0</v>
      </c>
      <c r="H421" s="344">
        <v>0</v>
      </c>
      <c r="I421" s="344">
        <v>0</v>
      </c>
      <c r="J421" s="344">
        <v>0</v>
      </c>
      <c r="K421" s="344">
        <v>0</v>
      </c>
      <c r="L421" s="344">
        <v>0</v>
      </c>
      <c r="M421" s="800">
        <v>411</v>
      </c>
      <c r="N421" s="797" t="s">
        <v>209</v>
      </c>
      <c r="O421" s="803">
        <v>0</v>
      </c>
      <c r="P421" s="439">
        <v>0</v>
      </c>
      <c r="Q421" s="439">
        <v>386</v>
      </c>
      <c r="R421" s="797" t="s">
        <v>209</v>
      </c>
      <c r="S421" s="439">
        <v>80</v>
      </c>
      <c r="T421" s="797" t="s">
        <v>209</v>
      </c>
      <c r="U421" s="431">
        <v>386</v>
      </c>
      <c r="V421" s="802" t="s">
        <v>209</v>
      </c>
      <c r="W421" s="284">
        <v>0</v>
      </c>
      <c r="Y421" s="1159"/>
      <c r="Z421" s="1339"/>
      <c r="AA421" s="24"/>
      <c r="AB421" s="97" t="s">
        <v>1653</v>
      </c>
      <c r="AC421" s="724"/>
      <c r="AD421" s="497"/>
      <c r="AE421" s="1272"/>
      <c r="AF421" s="57"/>
      <c r="AG421" s="57"/>
      <c r="AH421" s="57"/>
      <c r="AI421" s="57"/>
      <c r="AJ421" s="57"/>
      <c r="AK421" s="57"/>
      <c r="AL421" s="57"/>
      <c r="AM421" s="57"/>
      <c r="AN421" s="57"/>
    </row>
    <row r="422" spans="1:40" s="22" customFormat="1" ht="17.25" hidden="1" customHeight="1">
      <c r="A422" s="1543" t="s">
        <v>1539</v>
      </c>
      <c r="B422" s="1543"/>
      <c r="C422" s="1543"/>
      <c r="D422" s="1543"/>
      <c r="E422" s="1543"/>
      <c r="F422" s="1543"/>
      <c r="G422" s="1544"/>
      <c r="H422" s="354"/>
      <c r="I422" s="355"/>
      <c r="J422" s="355"/>
      <c r="K422" s="355"/>
      <c r="L422" s="355"/>
      <c r="M422" s="800"/>
      <c r="N422" s="800"/>
      <c r="O422" s="800"/>
      <c r="P422" s="439"/>
      <c r="Q422" s="439"/>
      <c r="R422" s="797"/>
      <c r="S422" s="439"/>
      <c r="T422" s="797"/>
      <c r="U422" s="431"/>
      <c r="V422" s="802"/>
      <c r="W422" s="284"/>
      <c r="Y422" s="1159"/>
      <c r="Z422" s="1339"/>
      <c r="AA422" s="24"/>
      <c r="AB422" s="97" t="s">
        <v>1653</v>
      </c>
      <c r="AC422" s="724"/>
      <c r="AD422" s="497"/>
      <c r="AE422" s="1272"/>
      <c r="AF422" s="57"/>
      <c r="AG422" s="57"/>
      <c r="AH422" s="57"/>
      <c r="AI422" s="57"/>
      <c r="AJ422" s="57"/>
      <c r="AK422" s="57"/>
      <c r="AL422" s="57"/>
      <c r="AM422" s="57"/>
      <c r="AN422" s="57"/>
    </row>
    <row r="423" spans="1:40" s="22" customFormat="1" ht="17.25" hidden="1" customHeight="1">
      <c r="A423" s="343">
        <v>1</v>
      </c>
      <c r="B423" s="341" t="s">
        <v>1540</v>
      </c>
      <c r="C423" s="344"/>
      <c r="D423" s="344"/>
      <c r="E423" s="357" t="s">
        <v>209</v>
      </c>
      <c r="F423" s="797" t="s">
        <v>209</v>
      </c>
      <c r="G423" s="797" t="s">
        <v>209</v>
      </c>
      <c r="H423" s="797" t="s">
        <v>209</v>
      </c>
      <c r="I423" s="797" t="s">
        <v>209</v>
      </c>
      <c r="J423" s="797" t="s">
        <v>209</v>
      </c>
      <c r="K423" s="439">
        <v>0</v>
      </c>
      <c r="L423" s="439">
        <v>0</v>
      </c>
      <c r="M423" s="439"/>
      <c r="N423" s="797" t="s">
        <v>209</v>
      </c>
      <c r="O423" s="439"/>
      <c r="P423" s="57"/>
      <c r="Q423" s="439"/>
      <c r="R423" s="797"/>
      <c r="S423" s="439"/>
      <c r="T423" s="797"/>
      <c r="U423" s="431"/>
      <c r="V423" s="802"/>
      <c r="W423" s="284"/>
      <c r="Y423" s="51"/>
      <c r="Z423" s="1339"/>
      <c r="AA423" s="24"/>
      <c r="AB423" s="97" t="s">
        <v>1653</v>
      </c>
      <c r="AC423" s="724"/>
      <c r="AD423" s="497"/>
      <c r="AE423" s="1272"/>
      <c r="AF423" s="57"/>
      <c r="AG423" s="57"/>
      <c r="AH423" s="57"/>
      <c r="AI423" s="57"/>
      <c r="AJ423" s="57"/>
      <c r="AK423" s="57"/>
      <c r="AL423" s="57"/>
      <c r="AM423" s="57"/>
      <c r="AN423" s="57"/>
    </row>
    <row r="424" spans="1:40" s="22" customFormat="1" ht="17.25" hidden="1" customHeight="1">
      <c r="A424" s="1543" t="s">
        <v>1542</v>
      </c>
      <c r="B424" s="1543"/>
      <c r="C424" s="1543"/>
      <c r="D424" s="1543"/>
      <c r="E424" s="1543"/>
      <c r="F424" s="1544"/>
      <c r="G424" s="354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6"/>
      <c r="V424" s="356"/>
      <c r="W424" s="277"/>
      <c r="Y424" s="51"/>
      <c r="Z424" s="1339"/>
      <c r="AA424" s="24"/>
      <c r="AB424" s="97" t="s">
        <v>1653</v>
      </c>
      <c r="AC424" s="724"/>
      <c r="AD424" s="497"/>
      <c r="AE424" s="1272"/>
      <c r="AF424" s="57"/>
      <c r="AG424" s="57"/>
      <c r="AH424" s="57"/>
      <c r="AI424" s="57"/>
      <c r="AJ424" s="57"/>
      <c r="AK424" s="57"/>
      <c r="AL424" s="57"/>
      <c r="AM424" s="57"/>
      <c r="AN424" s="57"/>
    </row>
    <row r="425" spans="1:40" s="22" customFormat="1" ht="17.25" hidden="1" customHeight="1">
      <c r="A425" s="343">
        <v>1</v>
      </c>
      <c r="B425" s="341" t="s">
        <v>1543</v>
      </c>
      <c r="C425" s="344">
        <v>2540952</v>
      </c>
      <c r="D425" s="344">
        <v>182000</v>
      </c>
      <c r="E425" s="344">
        <v>0</v>
      </c>
      <c r="F425" s="797">
        <v>182000</v>
      </c>
      <c r="G425" s="439">
        <v>0</v>
      </c>
      <c r="H425" s="439">
        <v>0</v>
      </c>
      <c r="I425" s="439">
        <v>0</v>
      </c>
      <c r="J425" s="439">
        <v>0</v>
      </c>
      <c r="K425" s="439">
        <v>0</v>
      </c>
      <c r="L425" s="439">
        <v>0</v>
      </c>
      <c r="M425" s="797">
        <v>332</v>
      </c>
      <c r="N425" s="797">
        <v>962800</v>
      </c>
      <c r="O425" s="439">
        <v>0</v>
      </c>
      <c r="P425" s="439">
        <v>0</v>
      </c>
      <c r="Q425" s="797">
        <v>303.3</v>
      </c>
      <c r="R425" s="797">
        <v>849240</v>
      </c>
      <c r="S425" s="797">
        <v>25.92</v>
      </c>
      <c r="T425" s="797">
        <v>546912</v>
      </c>
      <c r="U425" s="431">
        <v>0</v>
      </c>
      <c r="V425" s="363">
        <v>0</v>
      </c>
      <c r="W425" s="284">
        <v>0</v>
      </c>
      <c r="Y425" s="1159"/>
      <c r="Z425" s="1339"/>
      <c r="AA425" s="24"/>
      <c r="AB425" s="97" t="s">
        <v>1653</v>
      </c>
      <c r="AC425" s="724"/>
      <c r="AD425" s="497"/>
      <c r="AE425" s="1272"/>
      <c r="AF425" s="57"/>
      <c r="AG425" s="57"/>
      <c r="AH425" s="57"/>
      <c r="AI425" s="57"/>
      <c r="AJ425" s="57"/>
      <c r="AK425" s="57"/>
      <c r="AL425" s="57"/>
      <c r="AM425" s="57"/>
      <c r="AN425" s="57"/>
    </row>
    <row r="426" spans="1:40" s="22" customFormat="1" ht="17.25" hidden="1" customHeight="1">
      <c r="A426" s="343">
        <v>2</v>
      </c>
      <c r="B426" s="341" t="s">
        <v>1544</v>
      </c>
      <c r="C426" s="344">
        <v>2635469</v>
      </c>
      <c r="D426" s="344">
        <v>91000</v>
      </c>
      <c r="E426" s="344">
        <v>0</v>
      </c>
      <c r="F426" s="797">
        <v>91000</v>
      </c>
      <c r="G426" s="439">
        <v>0</v>
      </c>
      <c r="H426" s="439">
        <v>0</v>
      </c>
      <c r="I426" s="439">
        <v>0</v>
      </c>
      <c r="J426" s="439">
        <v>0</v>
      </c>
      <c r="K426" s="439">
        <v>0</v>
      </c>
      <c r="L426" s="439">
        <v>0</v>
      </c>
      <c r="M426" s="797">
        <v>298</v>
      </c>
      <c r="N426" s="797">
        <v>864200</v>
      </c>
      <c r="O426" s="439">
        <v>0</v>
      </c>
      <c r="P426" s="439">
        <v>0</v>
      </c>
      <c r="Q426" s="797">
        <v>382.54</v>
      </c>
      <c r="R426" s="797">
        <v>1071112</v>
      </c>
      <c r="S426" s="797">
        <v>28.87</v>
      </c>
      <c r="T426" s="797">
        <v>609157</v>
      </c>
      <c r="U426" s="431">
        <v>0</v>
      </c>
      <c r="V426" s="363">
        <v>0</v>
      </c>
      <c r="W426" s="284">
        <v>0</v>
      </c>
      <c r="Y426" s="1159"/>
      <c r="Z426" s="1339"/>
      <c r="AA426" s="24"/>
      <c r="AB426" s="97" t="s">
        <v>1653</v>
      </c>
      <c r="AC426" s="724"/>
      <c r="AD426" s="497"/>
      <c r="AE426" s="1272"/>
      <c r="AF426" s="57"/>
      <c r="AG426" s="57"/>
      <c r="AH426" s="57"/>
      <c r="AI426" s="57"/>
      <c r="AJ426" s="57"/>
      <c r="AK426" s="57"/>
      <c r="AL426" s="57"/>
      <c r="AM426" s="57"/>
      <c r="AN426" s="57"/>
    </row>
    <row r="427" spans="1:40" s="22" customFormat="1" ht="17.25" hidden="1" customHeight="1">
      <c r="A427" s="1492" t="s">
        <v>615</v>
      </c>
      <c r="B427" s="1513"/>
      <c r="C427" s="1513"/>
      <c r="D427" s="1513"/>
      <c r="E427" s="1513"/>
      <c r="F427" s="1513"/>
      <c r="G427" s="1513"/>
      <c r="H427" s="1513"/>
      <c r="I427" s="1513"/>
      <c r="J427" s="1493"/>
      <c r="K427" s="344"/>
      <c r="L427" s="344"/>
      <c r="M427" s="357"/>
      <c r="N427" s="357"/>
      <c r="O427" s="344"/>
      <c r="P427" s="344"/>
      <c r="Q427" s="797"/>
      <c r="R427" s="797"/>
      <c r="S427" s="797"/>
      <c r="T427" s="797"/>
      <c r="U427" s="363"/>
      <c r="V427" s="363"/>
      <c r="W427" s="284"/>
      <c r="Y427" s="51"/>
      <c r="Z427" s="1339"/>
      <c r="AA427" s="24"/>
      <c r="AB427" s="97" t="s">
        <v>1653</v>
      </c>
      <c r="AC427" s="724"/>
      <c r="AD427" s="497"/>
      <c r="AE427" s="1272"/>
      <c r="AF427" s="57"/>
      <c r="AG427" s="57"/>
      <c r="AH427" s="57"/>
      <c r="AI427" s="57"/>
      <c r="AJ427" s="57"/>
      <c r="AK427" s="57"/>
      <c r="AL427" s="57"/>
      <c r="AM427" s="57"/>
      <c r="AN427" s="57"/>
    </row>
    <row r="428" spans="1:40" s="184" customFormat="1" ht="16.5" hidden="1" customHeight="1">
      <c r="A428" s="687">
        <f>A417+1</f>
        <v>310</v>
      </c>
      <c r="B428" s="341" t="s">
        <v>57</v>
      </c>
      <c r="C428" s="322">
        <v>500000</v>
      </c>
      <c r="D428" s="323"/>
      <c r="E428" s="323"/>
      <c r="F428" s="323"/>
      <c r="G428" s="325"/>
      <c r="H428" s="325"/>
      <c r="I428" s="325"/>
      <c r="J428" s="325"/>
      <c r="K428" s="325"/>
      <c r="L428" s="325"/>
      <c r="M428" s="325"/>
      <c r="N428" s="325"/>
      <c r="O428" s="325"/>
      <c r="P428" s="325"/>
      <c r="Q428" s="331"/>
      <c r="R428" s="331"/>
      <c r="S428" s="331"/>
      <c r="T428" s="331"/>
      <c r="U428" s="331"/>
      <c r="V428" s="331"/>
      <c r="W428" s="325"/>
      <c r="X428" s="1357" t="s">
        <v>58</v>
      </c>
      <c r="Y428" s="51">
        <v>546640.31000000006</v>
      </c>
      <c r="Z428" s="327"/>
      <c r="AA428" s="328"/>
      <c r="AB428" s="97" t="s">
        <v>1653</v>
      </c>
      <c r="AC428" s="1274"/>
      <c r="AD428" s="1274"/>
      <c r="AE428" s="743"/>
      <c r="AF428" s="743"/>
      <c r="AG428" s="743"/>
      <c r="AH428" s="743"/>
      <c r="AI428" s="743"/>
      <c r="AJ428" s="743"/>
      <c r="AK428" s="743"/>
      <c r="AL428" s="743"/>
      <c r="AM428" s="743"/>
      <c r="AN428" s="743"/>
    </row>
    <row r="429" spans="1:40" s="184" customFormat="1" ht="16.5" hidden="1" customHeight="1">
      <c r="A429" s="688">
        <f>A428+1</f>
        <v>311</v>
      </c>
      <c r="B429" s="341" t="s">
        <v>59</v>
      </c>
      <c r="C429" s="322">
        <v>500000</v>
      </c>
      <c r="D429" s="323"/>
      <c r="E429" s="323"/>
      <c r="F429" s="323"/>
      <c r="G429" s="325"/>
      <c r="H429" s="325"/>
      <c r="I429" s="325"/>
      <c r="J429" s="325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  <c r="V429" s="325"/>
      <c r="W429" s="325"/>
      <c r="X429" s="1357" t="s">
        <v>60</v>
      </c>
      <c r="Y429" s="1366">
        <v>449345.20999999996</v>
      </c>
      <c r="Z429" s="327"/>
      <c r="AA429" s="328"/>
      <c r="AB429" s="97" t="s">
        <v>1653</v>
      </c>
      <c r="AC429" s="1274"/>
      <c r="AD429" s="1274"/>
      <c r="AE429" s="743"/>
      <c r="AF429" s="743"/>
      <c r="AG429" s="743"/>
      <c r="AH429" s="743"/>
      <c r="AI429" s="743"/>
      <c r="AJ429" s="743"/>
      <c r="AK429" s="743"/>
      <c r="AL429" s="743"/>
      <c r="AM429" s="743"/>
      <c r="AN429" s="743"/>
    </row>
    <row r="430" spans="1:40" s="184" customFormat="1" ht="16.5" hidden="1" customHeight="1">
      <c r="A430" s="688">
        <f t="shared" ref="A430:A493" si="70">A429+1</f>
        <v>312</v>
      </c>
      <c r="B430" s="341" t="s">
        <v>61</v>
      </c>
      <c r="C430" s="322">
        <f>500000+N430</f>
        <v>1340640</v>
      </c>
      <c r="D430" s="323"/>
      <c r="E430" s="323"/>
      <c r="F430" s="323"/>
      <c r="G430" s="325"/>
      <c r="H430" s="325"/>
      <c r="I430" s="325"/>
      <c r="J430" s="325"/>
      <c r="K430" s="325"/>
      <c r="L430" s="325"/>
      <c r="M430" s="329">
        <v>262.7</v>
      </c>
      <c r="N430" s="330">
        <f>M430*3200</f>
        <v>840640</v>
      </c>
      <c r="O430" s="331"/>
      <c r="P430" s="331"/>
      <c r="Q430" s="331"/>
      <c r="R430" s="331"/>
      <c r="S430" s="325"/>
      <c r="T430" s="325"/>
      <c r="U430" s="325"/>
      <c r="V430" s="325"/>
      <c r="W430" s="325"/>
      <c r="X430" s="1357" t="s">
        <v>58</v>
      </c>
      <c r="Y430" s="1366">
        <v>579076.77</v>
      </c>
      <c r="Z430" s="327"/>
      <c r="AA430" s="328"/>
      <c r="AB430" s="97" t="s">
        <v>1653</v>
      </c>
      <c r="AC430" s="1274"/>
      <c r="AD430" s="1274"/>
      <c r="AE430" s="743"/>
      <c r="AF430" s="743"/>
      <c r="AG430" s="743"/>
      <c r="AH430" s="743"/>
      <c r="AI430" s="743"/>
      <c r="AJ430" s="743"/>
      <c r="AK430" s="743"/>
      <c r="AL430" s="743"/>
      <c r="AM430" s="743"/>
      <c r="AN430" s="743"/>
    </row>
    <row r="431" spans="1:40" s="184" customFormat="1" ht="16.5" hidden="1" customHeight="1">
      <c r="A431" s="688">
        <f t="shared" si="70"/>
        <v>313</v>
      </c>
      <c r="B431" s="341" t="s">
        <v>62</v>
      </c>
      <c r="C431" s="322">
        <v>500000</v>
      </c>
      <c r="D431" s="323"/>
      <c r="E431" s="323"/>
      <c r="F431" s="323"/>
      <c r="G431" s="325"/>
      <c r="H431" s="325"/>
      <c r="I431" s="325"/>
      <c r="J431" s="325"/>
      <c r="K431" s="325"/>
      <c r="L431" s="325"/>
      <c r="M431" s="331"/>
      <c r="N431" s="331"/>
      <c r="O431" s="331"/>
      <c r="P431" s="331"/>
      <c r="Q431" s="331"/>
      <c r="R431" s="331"/>
      <c r="S431" s="325"/>
      <c r="T431" s="325"/>
      <c r="U431" s="325"/>
      <c r="V431" s="325"/>
      <c r="W431" s="325"/>
      <c r="X431" s="1357" t="s">
        <v>63</v>
      </c>
      <c r="Y431" s="1366">
        <v>427351.64</v>
      </c>
      <c r="Z431" s="327"/>
      <c r="AA431" s="328"/>
      <c r="AB431" s="97" t="s">
        <v>1653</v>
      </c>
      <c r="AC431" s="1274"/>
      <c r="AD431" s="1274"/>
      <c r="AE431" s="743"/>
      <c r="AF431" s="743"/>
      <c r="AG431" s="743"/>
      <c r="AH431" s="743"/>
      <c r="AI431" s="743"/>
      <c r="AJ431" s="743"/>
      <c r="AK431" s="743"/>
      <c r="AL431" s="743"/>
      <c r="AM431" s="743"/>
      <c r="AN431" s="743"/>
    </row>
    <row r="432" spans="1:40" s="184" customFormat="1" ht="16.5" hidden="1" customHeight="1">
      <c r="A432" s="688">
        <f t="shared" si="70"/>
        <v>314</v>
      </c>
      <c r="B432" s="341" t="s">
        <v>64</v>
      </c>
      <c r="C432" s="322">
        <v>500000</v>
      </c>
      <c r="D432" s="323"/>
      <c r="E432" s="323"/>
      <c r="F432" s="323"/>
      <c r="G432" s="325"/>
      <c r="H432" s="325"/>
      <c r="I432" s="325"/>
      <c r="J432" s="325"/>
      <c r="K432" s="325"/>
      <c r="L432" s="325"/>
      <c r="M432" s="331"/>
      <c r="N432" s="331"/>
      <c r="O432" s="331"/>
      <c r="P432" s="331"/>
      <c r="Q432" s="331"/>
      <c r="R432" s="331"/>
      <c r="S432" s="325"/>
      <c r="T432" s="325"/>
      <c r="U432" s="325"/>
      <c r="V432" s="325"/>
      <c r="W432" s="325"/>
      <c r="X432" s="1357" t="s">
        <v>65</v>
      </c>
      <c r="Y432" s="1366">
        <v>588709.21</v>
      </c>
      <c r="Z432" s="327"/>
      <c r="AA432" s="328"/>
      <c r="AB432" s="97" t="s">
        <v>1653</v>
      </c>
      <c r="AC432" s="1274"/>
      <c r="AD432" s="1274"/>
      <c r="AE432" s="743"/>
      <c r="AF432" s="743"/>
      <c r="AG432" s="743"/>
      <c r="AH432" s="743"/>
      <c r="AI432" s="743"/>
      <c r="AJ432" s="743"/>
      <c r="AK432" s="743"/>
      <c r="AL432" s="743"/>
      <c r="AM432" s="743"/>
      <c r="AN432" s="743"/>
    </row>
    <row r="433" spans="1:40" s="184" customFormat="1" ht="16.5" hidden="1" customHeight="1">
      <c r="A433" s="688">
        <f t="shared" si="70"/>
        <v>315</v>
      </c>
      <c r="B433" s="275" t="s">
        <v>66</v>
      </c>
      <c r="C433" s="332">
        <f>N433+R433+T433+V433</f>
        <v>993738</v>
      </c>
      <c r="D433" s="284"/>
      <c r="E433" s="284"/>
      <c r="F433" s="285"/>
      <c r="G433" s="285"/>
      <c r="H433" s="285"/>
      <c r="I433" s="285"/>
      <c r="J433" s="285"/>
      <c r="K433" s="285"/>
      <c r="L433" s="285"/>
      <c r="M433" s="51">
        <v>1558.71</v>
      </c>
      <c r="N433" s="51">
        <v>993738</v>
      </c>
      <c r="O433" s="51"/>
      <c r="P433" s="51"/>
      <c r="Q433" s="51"/>
      <c r="R433" s="51"/>
      <c r="S433" s="285"/>
      <c r="T433" s="285"/>
      <c r="U433" s="285"/>
      <c r="V433" s="285"/>
      <c r="W433" s="658"/>
      <c r="X433" s="1357"/>
      <c r="Y433" s="1366">
        <v>412800.84</v>
      </c>
      <c r="Z433" s="327"/>
      <c r="AA433" s="328"/>
      <c r="AB433" s="97" t="s">
        <v>1653</v>
      </c>
      <c r="AC433" s="1274"/>
      <c r="AD433" s="1274"/>
      <c r="AE433" s="743"/>
      <c r="AF433" s="743"/>
      <c r="AG433" s="743"/>
      <c r="AH433" s="743"/>
      <c r="AI433" s="743"/>
      <c r="AJ433" s="743"/>
      <c r="AK433" s="743"/>
      <c r="AL433" s="743"/>
      <c r="AM433" s="743"/>
      <c r="AN433" s="743"/>
    </row>
    <row r="434" spans="1:40" s="184" customFormat="1" ht="16.5" hidden="1" customHeight="1">
      <c r="A434" s="688">
        <f t="shared" si="70"/>
        <v>316</v>
      </c>
      <c r="B434" s="342" t="s">
        <v>79</v>
      </c>
      <c r="C434" s="332">
        <f>N434+R434+T434+V434+300000</f>
        <v>5764000</v>
      </c>
      <c r="D434" s="284"/>
      <c r="E434" s="284"/>
      <c r="F434" s="285"/>
      <c r="G434" s="285"/>
      <c r="H434" s="285"/>
      <c r="I434" s="285"/>
      <c r="J434" s="285"/>
      <c r="K434" s="285"/>
      <c r="L434" s="285"/>
      <c r="M434" s="285">
        <v>920.7</v>
      </c>
      <c r="N434" s="285">
        <v>1564000</v>
      </c>
      <c r="O434" s="285"/>
      <c r="P434" s="285"/>
      <c r="Q434" s="285">
        <v>1470.75</v>
      </c>
      <c r="R434" s="285">
        <v>3900000</v>
      </c>
      <c r="S434" s="285"/>
      <c r="T434" s="285"/>
      <c r="U434" s="658"/>
      <c r="V434" s="658"/>
      <c r="W434" s="658"/>
      <c r="X434" s="1357" t="s">
        <v>80</v>
      </c>
      <c r="Y434" s="51">
        <v>939812.51</v>
      </c>
      <c r="Z434" s="327"/>
      <c r="AA434" s="328"/>
      <c r="AB434" s="97" t="s">
        <v>1653</v>
      </c>
      <c r="AC434" s="1274"/>
      <c r="AD434" s="1274"/>
      <c r="AE434" s="743"/>
      <c r="AF434" s="743"/>
      <c r="AG434" s="743"/>
      <c r="AH434" s="743"/>
      <c r="AI434" s="743"/>
      <c r="AJ434" s="743"/>
      <c r="AK434" s="743"/>
      <c r="AL434" s="743"/>
      <c r="AM434" s="743"/>
      <c r="AN434" s="743"/>
    </row>
    <row r="435" spans="1:40" s="184" customFormat="1" ht="16.5" hidden="1" customHeight="1">
      <c r="A435" s="688">
        <f t="shared" si="70"/>
        <v>317</v>
      </c>
      <c r="B435" s="342" t="s">
        <v>81</v>
      </c>
      <c r="C435" s="332">
        <f>R435+300000</f>
        <v>5380000</v>
      </c>
      <c r="D435" s="284"/>
      <c r="E435" s="284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285"/>
      <c r="Q435" s="285">
        <v>1915.8</v>
      </c>
      <c r="R435" s="285">
        <v>5080000</v>
      </c>
      <c r="S435" s="285"/>
      <c r="T435" s="285"/>
      <c r="U435" s="658"/>
      <c r="V435" s="658"/>
      <c r="W435" s="658"/>
      <c r="X435" s="1357" t="s">
        <v>82</v>
      </c>
      <c r="Y435" s="51">
        <v>895371.44</v>
      </c>
      <c r="Z435" s="327"/>
      <c r="AA435" s="328"/>
      <c r="AB435" s="97" t="s">
        <v>1653</v>
      </c>
      <c r="AC435" s="1274"/>
      <c r="AD435" s="1274"/>
      <c r="AE435" s="743"/>
      <c r="AF435" s="743"/>
      <c r="AG435" s="743"/>
      <c r="AH435" s="743"/>
      <c r="AI435" s="743"/>
      <c r="AJ435" s="743"/>
      <c r="AK435" s="743"/>
      <c r="AL435" s="743"/>
      <c r="AM435" s="743"/>
      <c r="AN435" s="743"/>
    </row>
    <row r="436" spans="1:40" s="184" customFormat="1" ht="16.5" hidden="1" customHeight="1">
      <c r="A436" s="688">
        <f t="shared" si="70"/>
        <v>318</v>
      </c>
      <c r="B436" s="342" t="s">
        <v>83</v>
      </c>
      <c r="C436" s="332">
        <v>150000</v>
      </c>
      <c r="D436" s="284"/>
      <c r="E436" s="284"/>
      <c r="F436" s="1139" t="s">
        <v>1453</v>
      </c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  <c r="V436" s="285"/>
      <c r="W436" s="658"/>
      <c r="X436" s="1357" t="s">
        <v>78</v>
      </c>
      <c r="Y436" s="51">
        <v>130422.18</v>
      </c>
      <c r="Z436" s="327"/>
      <c r="AA436" s="328"/>
      <c r="AB436" s="97" t="s">
        <v>1653</v>
      </c>
      <c r="AC436" s="1274"/>
      <c r="AD436" s="1274"/>
      <c r="AE436" s="743"/>
      <c r="AF436" s="743"/>
      <c r="AG436" s="743"/>
      <c r="AH436" s="743"/>
      <c r="AI436" s="743"/>
      <c r="AJ436" s="743"/>
      <c r="AK436" s="743"/>
      <c r="AL436" s="743"/>
      <c r="AM436" s="743"/>
      <c r="AN436" s="743"/>
    </row>
    <row r="437" spans="1:40" s="184" customFormat="1" ht="16.5" hidden="1" customHeight="1">
      <c r="A437" s="688">
        <f t="shared" si="70"/>
        <v>319</v>
      </c>
      <c r="B437" s="342" t="s">
        <v>84</v>
      </c>
      <c r="C437" s="332">
        <f>N437+R437+T437+V437+150000</f>
        <v>900000</v>
      </c>
      <c r="D437" s="284"/>
      <c r="E437" s="284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>
        <v>1238.2</v>
      </c>
      <c r="R437" s="285">
        <v>750000</v>
      </c>
      <c r="S437" s="285"/>
      <c r="T437" s="285"/>
      <c r="U437" s="285"/>
      <c r="V437" s="285"/>
      <c r="W437" s="658"/>
      <c r="X437" s="1357" t="s">
        <v>78</v>
      </c>
      <c r="Y437" s="51">
        <v>562668.80000000005</v>
      </c>
      <c r="Z437" s="327"/>
      <c r="AA437" s="328"/>
      <c r="AB437" s="97" t="s">
        <v>1653</v>
      </c>
      <c r="AC437" s="1274"/>
      <c r="AD437" s="1274"/>
      <c r="AE437" s="743"/>
      <c r="AF437" s="743"/>
      <c r="AG437" s="743"/>
      <c r="AH437" s="743"/>
      <c r="AI437" s="743"/>
      <c r="AJ437" s="743"/>
      <c r="AK437" s="743"/>
      <c r="AL437" s="743"/>
      <c r="AM437" s="743"/>
      <c r="AN437" s="743"/>
    </row>
    <row r="438" spans="1:40" s="7" customFormat="1" ht="17.25" hidden="1" customHeight="1">
      <c r="A438" s="55">
        <f t="shared" si="70"/>
        <v>320</v>
      </c>
      <c r="B438" s="42" t="s">
        <v>695</v>
      </c>
      <c r="C438" s="52">
        <f>D438+L438+N438+P438+R438+T438+V438+W438+X438+Z438</f>
        <v>5072221.74</v>
      </c>
      <c r="D438" s="51">
        <f>SUM(F438:J438)</f>
        <v>0</v>
      </c>
      <c r="E438" s="51"/>
      <c r="F438" s="51"/>
      <c r="G438" s="51"/>
      <c r="H438" s="51"/>
      <c r="I438" s="51"/>
      <c r="J438" s="51"/>
      <c r="K438" s="51"/>
      <c r="L438" s="51"/>
      <c r="M438" s="52"/>
      <c r="N438" s="52"/>
      <c r="O438" s="121"/>
      <c r="P438" s="51">
        <v>153900.32</v>
      </c>
      <c r="Q438" s="121"/>
      <c r="R438" s="52">
        <v>4918321.42</v>
      </c>
      <c r="S438" s="51"/>
      <c r="T438" s="51"/>
      <c r="U438" s="51"/>
      <c r="V438" s="51"/>
      <c r="W438" s="60"/>
      <c r="X438" s="1308"/>
      <c r="Y438" s="52"/>
      <c r="Z438" s="210"/>
      <c r="AA438" s="9"/>
      <c r="AB438" s="97" t="s">
        <v>1653</v>
      </c>
      <c r="AC438" s="496"/>
      <c r="AD438" s="497"/>
      <c r="AE438" s="1272"/>
      <c r="AF438" s="57"/>
      <c r="AG438" s="57"/>
      <c r="AH438" s="57"/>
      <c r="AI438" s="57"/>
      <c r="AJ438" s="57"/>
      <c r="AK438" s="57"/>
      <c r="AL438" s="57"/>
      <c r="AM438" s="57"/>
      <c r="AN438" s="57"/>
    </row>
    <row r="439" spans="1:40" s="7" customFormat="1" ht="17.25" hidden="1" customHeight="1">
      <c r="A439" s="55">
        <f t="shared" si="70"/>
        <v>321</v>
      </c>
      <c r="B439" s="42" t="s">
        <v>696</v>
      </c>
      <c r="C439" s="52">
        <f>D439+L439+N439+P439+R439+T439+V439+W439+X439+Z439</f>
        <v>5306200.4000000004</v>
      </c>
      <c r="D439" s="51">
        <f>SUM(F439:J439)</f>
        <v>0</v>
      </c>
      <c r="E439" s="51"/>
      <c r="F439" s="51"/>
      <c r="G439" s="51"/>
      <c r="H439" s="51"/>
      <c r="I439" s="51"/>
      <c r="J439" s="51"/>
      <c r="K439" s="51"/>
      <c r="L439" s="51"/>
      <c r="M439" s="52"/>
      <c r="N439" s="52"/>
      <c r="O439" s="121"/>
      <c r="P439" s="51">
        <v>497037.24</v>
      </c>
      <c r="Q439" s="121"/>
      <c r="R439" s="52">
        <v>4809163.16</v>
      </c>
      <c r="S439" s="51"/>
      <c r="T439" s="51"/>
      <c r="U439" s="51"/>
      <c r="V439" s="51"/>
      <c r="W439" s="60"/>
      <c r="X439" s="1308"/>
      <c r="Y439" s="52"/>
      <c r="Z439" s="210"/>
      <c r="AA439" s="9"/>
      <c r="AB439" s="97" t="s">
        <v>1653</v>
      </c>
      <c r="AC439" s="496"/>
      <c r="AD439" s="497"/>
      <c r="AE439" s="1272"/>
      <c r="AF439" s="57"/>
      <c r="AG439" s="57"/>
      <c r="AH439" s="57"/>
      <c r="AI439" s="57"/>
      <c r="AJ439" s="57"/>
      <c r="AK439" s="57"/>
      <c r="AL439" s="57"/>
      <c r="AM439" s="57"/>
      <c r="AN439" s="57"/>
    </row>
    <row r="440" spans="1:40" s="7" customFormat="1" ht="17.25" hidden="1" customHeight="1">
      <c r="A440" s="55">
        <f t="shared" si="70"/>
        <v>322</v>
      </c>
      <c r="B440" s="42" t="s">
        <v>697</v>
      </c>
      <c r="C440" s="52">
        <f>D440+L440+N440+P440+R440+T440+V440+W440+X440+Z440</f>
        <v>5953903.5800000001</v>
      </c>
      <c r="D440" s="51">
        <f>SUM(F440:J440)</f>
        <v>0</v>
      </c>
      <c r="E440" s="51"/>
      <c r="F440" s="51"/>
      <c r="G440" s="51"/>
      <c r="H440" s="51"/>
      <c r="I440" s="51"/>
      <c r="J440" s="51"/>
      <c r="K440" s="51"/>
      <c r="L440" s="51"/>
      <c r="M440" s="52"/>
      <c r="N440" s="52"/>
      <c r="O440" s="121"/>
      <c r="P440" s="51">
        <v>1261493.1599999999</v>
      </c>
      <c r="Q440" s="121"/>
      <c r="R440" s="52">
        <v>4692410.42</v>
      </c>
      <c r="S440" s="51"/>
      <c r="T440" s="51"/>
      <c r="U440" s="51"/>
      <c r="V440" s="51"/>
      <c r="W440" s="60"/>
      <c r="X440" s="1308"/>
      <c r="Y440" s="52"/>
      <c r="Z440" s="210"/>
      <c r="AA440" s="9"/>
      <c r="AB440" s="97" t="s">
        <v>1653</v>
      </c>
      <c r="AC440" s="497"/>
      <c r="AD440" s="497"/>
      <c r="AE440" s="1061"/>
      <c r="AF440" s="57"/>
      <c r="AG440" s="57"/>
      <c r="AH440" s="57"/>
      <c r="AI440" s="57"/>
      <c r="AJ440" s="57"/>
      <c r="AK440" s="57"/>
      <c r="AL440" s="57"/>
      <c r="AM440" s="57"/>
      <c r="AN440" s="57"/>
    </row>
    <row r="441" spans="1:40" s="184" customFormat="1" ht="16.5" hidden="1" customHeight="1">
      <c r="A441" s="688">
        <f t="shared" si="70"/>
        <v>323</v>
      </c>
      <c r="B441" s="342" t="s">
        <v>85</v>
      </c>
      <c r="C441" s="332">
        <f>N441+R441+T441+V441</f>
        <v>1093094</v>
      </c>
      <c r="D441" s="284"/>
      <c r="E441" s="284"/>
      <c r="F441" s="285"/>
      <c r="G441" s="285"/>
      <c r="H441" s="285"/>
      <c r="I441" s="285"/>
      <c r="J441" s="285"/>
      <c r="K441" s="285"/>
      <c r="L441" s="285"/>
      <c r="M441" s="51">
        <v>1174.4000000000001</v>
      </c>
      <c r="N441" s="51">
        <v>1093094</v>
      </c>
      <c r="O441" s="285"/>
      <c r="P441" s="285"/>
      <c r="Q441" s="285"/>
      <c r="R441" s="285"/>
      <c r="S441" s="285"/>
      <c r="T441" s="285"/>
      <c r="U441" s="285"/>
      <c r="V441" s="285"/>
      <c r="W441" s="658"/>
      <c r="X441" s="1357"/>
      <c r="Y441" s="51">
        <v>486364.45</v>
      </c>
      <c r="Z441" s="327"/>
      <c r="AA441" s="328"/>
      <c r="AB441" s="97" t="s">
        <v>1653</v>
      </c>
      <c r="AC441" s="1274"/>
      <c r="AD441" s="1274"/>
      <c r="AE441" s="743"/>
      <c r="AF441" s="743"/>
      <c r="AG441" s="743"/>
      <c r="AH441" s="743"/>
      <c r="AI441" s="743"/>
      <c r="AJ441" s="743"/>
      <c r="AK441" s="743"/>
      <c r="AL441" s="743"/>
      <c r="AM441" s="743"/>
      <c r="AN441" s="743"/>
    </row>
    <row r="442" spans="1:40" s="184" customFormat="1" ht="16.5" hidden="1" customHeight="1">
      <c r="A442" s="688">
        <f t="shared" si="70"/>
        <v>324</v>
      </c>
      <c r="B442" s="342" t="s">
        <v>86</v>
      </c>
      <c r="C442" s="332">
        <f>N442+R442+T442+V442</f>
        <v>1507309</v>
      </c>
      <c r="D442" s="284"/>
      <c r="E442" s="284"/>
      <c r="F442" s="285"/>
      <c r="G442" s="285"/>
      <c r="H442" s="285"/>
      <c r="I442" s="285"/>
      <c r="J442" s="285"/>
      <c r="K442" s="285"/>
      <c r="L442" s="285"/>
      <c r="M442" s="285"/>
      <c r="N442" s="285"/>
      <c r="O442" s="285"/>
      <c r="P442" s="285"/>
      <c r="Q442" s="51"/>
      <c r="R442" s="285"/>
      <c r="S442" s="285"/>
      <c r="T442" s="285"/>
      <c r="U442" s="333">
        <v>2046.65</v>
      </c>
      <c r="V442" s="285">
        <v>1507309</v>
      </c>
      <c r="W442" s="658"/>
      <c r="X442" s="1357"/>
      <c r="Y442" s="51">
        <v>799999.99</v>
      </c>
      <c r="Z442" s="327"/>
      <c r="AA442" s="328"/>
      <c r="AB442" s="97" t="s">
        <v>1653</v>
      </c>
      <c r="AC442" s="1274"/>
      <c r="AD442" s="1274"/>
      <c r="AE442" s="743"/>
      <c r="AF442" s="743"/>
      <c r="AG442" s="743"/>
      <c r="AH442" s="743"/>
      <c r="AI442" s="743"/>
      <c r="AJ442" s="743"/>
      <c r="AK442" s="743"/>
      <c r="AL442" s="743"/>
      <c r="AM442" s="743"/>
      <c r="AN442" s="743"/>
    </row>
    <row r="443" spans="1:40" s="184" customFormat="1" ht="16.5" hidden="1" customHeight="1">
      <c r="A443" s="688">
        <f t="shared" si="70"/>
        <v>325</v>
      </c>
      <c r="B443" s="275" t="s">
        <v>87</v>
      </c>
      <c r="C443" s="332">
        <v>350000</v>
      </c>
      <c r="D443" s="284"/>
      <c r="E443" s="284"/>
      <c r="F443" s="285"/>
      <c r="G443" s="285"/>
      <c r="H443" s="285"/>
      <c r="I443" s="285"/>
      <c r="J443" s="285"/>
      <c r="K443" s="285"/>
      <c r="L443" s="285"/>
      <c r="M443" s="285"/>
      <c r="N443" s="285"/>
      <c r="O443" s="285"/>
      <c r="P443" s="285"/>
      <c r="Q443" s="285"/>
      <c r="R443" s="285"/>
      <c r="S443" s="285"/>
      <c r="T443" s="285"/>
      <c r="U443" s="285"/>
      <c r="V443" s="285"/>
      <c r="W443" s="658"/>
      <c r="X443" s="1357" t="s">
        <v>88</v>
      </c>
      <c r="Y443" s="51">
        <v>266828.44</v>
      </c>
      <c r="Z443" s="327"/>
      <c r="AA443" s="328"/>
      <c r="AB443" s="97" t="s">
        <v>1653</v>
      </c>
      <c r="AC443" s="1274"/>
      <c r="AD443" s="1274"/>
      <c r="AE443" s="743"/>
      <c r="AF443" s="743"/>
      <c r="AG443" s="743"/>
      <c r="AH443" s="743"/>
      <c r="AI443" s="743"/>
      <c r="AJ443" s="743"/>
      <c r="AK443" s="743"/>
      <c r="AL443" s="743"/>
      <c r="AM443" s="743"/>
      <c r="AN443" s="743"/>
    </row>
    <row r="444" spans="1:40" s="184" customFormat="1" ht="16.5" hidden="1" customHeight="1">
      <c r="A444" s="688">
        <f t="shared" si="70"/>
        <v>326</v>
      </c>
      <c r="B444" s="275" t="s">
        <v>89</v>
      </c>
      <c r="C444" s="332">
        <v>350000</v>
      </c>
      <c r="D444" s="284"/>
      <c r="E444" s="284"/>
      <c r="F444" s="285"/>
      <c r="G444" s="285"/>
      <c r="H444" s="285"/>
      <c r="I444" s="285"/>
      <c r="J444" s="285"/>
      <c r="K444" s="285"/>
      <c r="L444" s="285"/>
      <c r="M444" s="285"/>
      <c r="N444" s="285"/>
      <c r="O444" s="285"/>
      <c r="P444" s="285"/>
      <c r="Q444" s="285"/>
      <c r="R444" s="285"/>
      <c r="S444" s="285"/>
      <c r="T444" s="285"/>
      <c r="U444" s="285"/>
      <c r="V444" s="285"/>
      <c r="W444" s="658"/>
      <c r="X444" s="1357" t="s">
        <v>88</v>
      </c>
      <c r="Y444" s="51">
        <v>266828.44</v>
      </c>
      <c r="Z444" s="327"/>
      <c r="AA444" s="328"/>
      <c r="AB444" s="97" t="s">
        <v>1653</v>
      </c>
      <c r="AC444" s="1274"/>
      <c r="AD444" s="1274"/>
      <c r="AE444" s="743"/>
      <c r="AF444" s="743"/>
      <c r="AG444" s="743"/>
      <c r="AH444" s="743"/>
      <c r="AI444" s="743"/>
      <c r="AJ444" s="743"/>
      <c r="AK444" s="743"/>
      <c r="AL444" s="743"/>
      <c r="AM444" s="743"/>
      <c r="AN444" s="743"/>
    </row>
    <row r="445" spans="1:40" s="184" customFormat="1" ht="16.5" hidden="1" customHeight="1">
      <c r="A445" s="688">
        <f t="shared" si="70"/>
        <v>327</v>
      </c>
      <c r="B445" s="342" t="s">
        <v>90</v>
      </c>
      <c r="C445" s="332">
        <v>200000</v>
      </c>
      <c r="D445" s="284"/>
      <c r="E445" s="284"/>
      <c r="F445" s="285"/>
      <c r="G445" s="285"/>
      <c r="H445" s="285"/>
      <c r="I445" s="285"/>
      <c r="J445" s="285"/>
      <c r="K445" s="285"/>
      <c r="L445" s="285"/>
      <c r="M445" s="285"/>
      <c r="N445" s="285"/>
      <c r="O445" s="285"/>
      <c r="P445" s="285"/>
      <c r="Q445" s="285"/>
      <c r="R445" s="285"/>
      <c r="S445" s="285"/>
      <c r="T445" s="285"/>
      <c r="U445" s="285"/>
      <c r="V445" s="285"/>
      <c r="W445" s="658"/>
      <c r="X445" s="1357" t="s">
        <v>91</v>
      </c>
      <c r="Y445" s="51">
        <v>417373.35</v>
      </c>
      <c r="Z445" s="327"/>
      <c r="AA445" s="328"/>
      <c r="AB445" s="97" t="s">
        <v>1511</v>
      </c>
      <c r="AC445" s="1274"/>
      <c r="AD445" s="1274"/>
      <c r="AE445" s="743"/>
      <c r="AF445" s="743"/>
      <c r="AG445" s="743"/>
      <c r="AH445" s="743"/>
      <c r="AI445" s="743"/>
      <c r="AJ445" s="743"/>
      <c r="AK445" s="743"/>
      <c r="AL445" s="743"/>
      <c r="AM445" s="743"/>
      <c r="AN445" s="743"/>
    </row>
    <row r="446" spans="1:40" s="7" customFormat="1" ht="17.25" hidden="1" customHeight="1">
      <c r="A446" s="55">
        <f t="shared" si="70"/>
        <v>328</v>
      </c>
      <c r="B446" s="42" t="s">
        <v>698</v>
      </c>
      <c r="C446" s="52">
        <f>D446+L446+N446+P446+R446+T446+V446+W446+X446+Z446</f>
        <v>4828741.72</v>
      </c>
      <c r="D446" s="51">
        <f>SUM(F446:J446)</f>
        <v>0</v>
      </c>
      <c r="E446" s="51"/>
      <c r="F446" s="51"/>
      <c r="G446" s="51"/>
      <c r="H446" s="51"/>
      <c r="I446" s="51"/>
      <c r="J446" s="51"/>
      <c r="K446" s="51"/>
      <c r="L446" s="51"/>
      <c r="M446" s="52"/>
      <c r="N446" s="52"/>
      <c r="O446" s="121"/>
      <c r="P446" s="51">
        <v>323357.76</v>
      </c>
      <c r="Q446" s="121"/>
      <c r="R446" s="52">
        <v>4505383.96</v>
      </c>
      <c r="S446" s="51"/>
      <c r="T446" s="51"/>
      <c r="U446" s="51"/>
      <c r="V446" s="51"/>
      <c r="W446" s="60"/>
      <c r="X446" s="1308"/>
      <c r="Y446" s="52"/>
      <c r="Z446" s="210"/>
      <c r="AA446" s="9"/>
      <c r="AB446" s="97"/>
      <c r="AC446" s="497"/>
      <c r="AD446" s="497"/>
      <c r="AE446" s="1061"/>
      <c r="AF446" s="57"/>
      <c r="AG446" s="57"/>
      <c r="AH446" s="57"/>
      <c r="AI446" s="57"/>
      <c r="AJ446" s="57"/>
      <c r="AK446" s="57"/>
      <c r="AL446" s="57"/>
      <c r="AM446" s="57"/>
      <c r="AN446" s="57"/>
    </row>
    <row r="447" spans="1:40" s="7" customFormat="1" ht="17.25" hidden="1" customHeight="1">
      <c r="A447" s="55">
        <f t="shared" si="70"/>
        <v>329</v>
      </c>
      <c r="B447" s="42" t="s">
        <v>699</v>
      </c>
      <c r="C447" s="52">
        <f>D447+L447+N447+P447+R447+T447+V447+W447+X447+Z447</f>
        <v>5262333.46</v>
      </c>
      <c r="D447" s="51">
        <f>SUM(F447:J447)</f>
        <v>0</v>
      </c>
      <c r="E447" s="51"/>
      <c r="F447" s="51"/>
      <c r="G447" s="51"/>
      <c r="H447" s="51"/>
      <c r="I447" s="51"/>
      <c r="J447" s="51"/>
      <c r="K447" s="51"/>
      <c r="L447" s="51"/>
      <c r="M447" s="51"/>
      <c r="N447" s="52"/>
      <c r="O447" s="120"/>
      <c r="P447" s="51">
        <v>379607.92</v>
      </c>
      <c r="Q447" s="120"/>
      <c r="R447" s="51">
        <v>4882725.54</v>
      </c>
      <c r="S447" s="51"/>
      <c r="T447" s="51"/>
      <c r="U447" s="60"/>
      <c r="V447" s="60"/>
      <c r="W447" s="52"/>
      <c r="X447" s="1308"/>
      <c r="Y447" s="52"/>
      <c r="Z447" s="210"/>
      <c r="AA447" s="9"/>
      <c r="AB447" s="97"/>
      <c r="AC447" s="724"/>
      <c r="AD447" s="497"/>
      <c r="AE447" s="1061"/>
      <c r="AF447" s="57"/>
      <c r="AG447" s="57"/>
      <c r="AH447" s="57"/>
      <c r="AI447" s="57"/>
      <c r="AJ447" s="57"/>
      <c r="AK447" s="57"/>
      <c r="AL447" s="57"/>
      <c r="AM447" s="57"/>
      <c r="AN447" s="57"/>
    </row>
    <row r="448" spans="1:40" s="184" customFormat="1" ht="16.5" hidden="1" customHeight="1">
      <c r="A448" s="688">
        <f t="shared" si="70"/>
        <v>330</v>
      </c>
      <c r="B448" s="342" t="s">
        <v>92</v>
      </c>
      <c r="C448" s="332">
        <v>500000</v>
      </c>
      <c r="D448" s="284"/>
      <c r="E448" s="284"/>
      <c r="F448" s="285"/>
      <c r="G448" s="285"/>
      <c r="H448" s="285"/>
      <c r="I448" s="285"/>
      <c r="J448" s="285"/>
      <c r="K448" s="285"/>
      <c r="L448" s="285"/>
      <c r="M448" s="285"/>
      <c r="N448" s="285"/>
      <c r="O448" s="285"/>
      <c r="P448" s="285"/>
      <c r="Q448" s="285"/>
      <c r="R448" s="285"/>
      <c r="S448" s="285"/>
      <c r="T448" s="285"/>
      <c r="U448" s="285"/>
      <c r="V448" s="285"/>
      <c r="W448" s="658"/>
      <c r="X448" s="1357" t="s">
        <v>93</v>
      </c>
      <c r="Y448" s="51">
        <v>631236.73</v>
      </c>
      <c r="Z448" s="327"/>
      <c r="AA448" s="328"/>
      <c r="AB448" s="97" t="s">
        <v>1657</v>
      </c>
      <c r="AC448" s="1274"/>
      <c r="AD448" s="1274"/>
      <c r="AE448" s="743"/>
      <c r="AF448" s="743"/>
      <c r="AG448" s="743"/>
      <c r="AH448" s="743"/>
      <c r="AI448" s="743"/>
      <c r="AJ448" s="743"/>
      <c r="AK448" s="743"/>
      <c r="AL448" s="743"/>
      <c r="AM448" s="743"/>
      <c r="AN448" s="743"/>
    </row>
    <row r="449" spans="1:40" s="184" customFormat="1" ht="16.5" hidden="1" customHeight="1">
      <c r="A449" s="688">
        <f t="shared" si="70"/>
        <v>331</v>
      </c>
      <c r="B449" s="342" t="s">
        <v>94</v>
      </c>
      <c r="C449" s="332">
        <f>N449+R449+T449+V449+300000</f>
        <v>5022600</v>
      </c>
      <c r="D449" s="284"/>
      <c r="E449" s="284"/>
      <c r="F449" s="285"/>
      <c r="G449" s="285"/>
      <c r="H449" s="285"/>
      <c r="I449" s="285"/>
      <c r="J449" s="285"/>
      <c r="K449" s="285"/>
      <c r="L449" s="285"/>
      <c r="M449" s="51">
        <v>830</v>
      </c>
      <c r="N449" s="51">
        <v>2076000</v>
      </c>
      <c r="O449" s="51"/>
      <c r="P449" s="51"/>
      <c r="Q449" s="51">
        <v>1203</v>
      </c>
      <c r="R449" s="51">
        <f>Q449*2200</f>
        <v>2646600</v>
      </c>
      <c r="S449" s="285"/>
      <c r="T449" s="285"/>
      <c r="U449" s="285"/>
      <c r="V449" s="285"/>
      <c r="W449" s="658"/>
      <c r="X449" s="1357" t="s">
        <v>91</v>
      </c>
      <c r="Y449" s="51">
        <v>974775.25</v>
      </c>
      <c r="Z449" s="327"/>
      <c r="AA449" s="328"/>
      <c r="AB449" s="97" t="s">
        <v>1658</v>
      </c>
      <c r="AC449" s="1274"/>
      <c r="AD449" s="1274"/>
      <c r="AE449" s="743"/>
      <c r="AF449" s="743"/>
      <c r="AG449" s="743"/>
      <c r="AH449" s="743"/>
      <c r="AI449" s="743"/>
      <c r="AJ449" s="743"/>
      <c r="AK449" s="743"/>
      <c r="AL449" s="743"/>
      <c r="AM449" s="743"/>
      <c r="AN449" s="743"/>
    </row>
    <row r="450" spans="1:40" s="184" customFormat="1" ht="16.5" hidden="1" customHeight="1">
      <c r="A450" s="688">
        <f t="shared" si="70"/>
        <v>332</v>
      </c>
      <c r="B450" s="342" t="s">
        <v>95</v>
      </c>
      <c r="C450" s="332">
        <f>N450+R450+T450+V450+300000</f>
        <v>5068800</v>
      </c>
      <c r="D450" s="284"/>
      <c r="E450" s="284"/>
      <c r="F450" s="285"/>
      <c r="G450" s="285"/>
      <c r="H450" s="285"/>
      <c r="I450" s="285"/>
      <c r="J450" s="285"/>
      <c r="K450" s="285"/>
      <c r="L450" s="285"/>
      <c r="M450" s="51">
        <v>842</v>
      </c>
      <c r="N450" s="51">
        <v>2102400</v>
      </c>
      <c r="O450" s="51"/>
      <c r="P450" s="51"/>
      <c r="Q450" s="51">
        <v>1212</v>
      </c>
      <c r="R450" s="51">
        <f>Q450*2200</f>
        <v>2666400</v>
      </c>
      <c r="S450" s="285"/>
      <c r="T450" s="285"/>
      <c r="U450" s="285"/>
      <c r="V450" s="285"/>
      <c r="W450" s="658"/>
      <c r="X450" s="1357" t="s">
        <v>91</v>
      </c>
      <c r="Y450" s="51">
        <v>958693.98</v>
      </c>
      <c r="Z450" s="327"/>
      <c r="AA450" s="328"/>
      <c r="AB450" s="97" t="s">
        <v>1658</v>
      </c>
      <c r="AC450" s="1274"/>
      <c r="AD450" s="1274"/>
      <c r="AE450" s="743"/>
      <c r="AF450" s="743"/>
      <c r="AG450" s="743"/>
      <c r="AH450" s="743"/>
      <c r="AI450" s="743"/>
      <c r="AJ450" s="743"/>
      <c r="AK450" s="743"/>
      <c r="AL450" s="743"/>
      <c r="AM450" s="743"/>
      <c r="AN450" s="743"/>
    </row>
    <row r="451" spans="1:40" s="184" customFormat="1" ht="16.5" hidden="1" customHeight="1">
      <c r="A451" s="688">
        <f t="shared" si="70"/>
        <v>333</v>
      </c>
      <c r="B451" s="275" t="s">
        <v>96</v>
      </c>
      <c r="C451" s="332">
        <f>N451+R451+T451+V451+500000</f>
        <v>5266400</v>
      </c>
      <c r="D451" s="284"/>
      <c r="E451" s="284"/>
      <c r="F451" s="285"/>
      <c r="G451" s="285"/>
      <c r="H451" s="285"/>
      <c r="I451" s="285"/>
      <c r="J451" s="285"/>
      <c r="K451" s="285"/>
      <c r="L451" s="285"/>
      <c r="M451" s="51">
        <v>841</v>
      </c>
      <c r="N451" s="51">
        <v>2100000</v>
      </c>
      <c r="O451" s="51"/>
      <c r="P451" s="51"/>
      <c r="Q451" s="51">
        <v>1212</v>
      </c>
      <c r="R451" s="51">
        <f>Q451*2200</f>
        <v>2666400</v>
      </c>
      <c r="S451" s="285"/>
      <c r="T451" s="285"/>
      <c r="U451" s="285"/>
      <c r="V451" s="285"/>
      <c r="W451" s="658"/>
      <c r="X451" s="1357" t="s">
        <v>97</v>
      </c>
      <c r="Y451" s="51">
        <v>1191834.06</v>
      </c>
      <c r="Z451" s="327"/>
      <c r="AA451" s="328"/>
      <c r="AB451" s="97" t="s">
        <v>1659</v>
      </c>
      <c r="AC451" s="1274"/>
      <c r="AD451" s="1274"/>
      <c r="AE451" s="743"/>
      <c r="AF451" s="743"/>
      <c r="AG451" s="743"/>
      <c r="AH451" s="743"/>
      <c r="AI451" s="743"/>
      <c r="AJ451" s="743"/>
      <c r="AK451" s="743"/>
      <c r="AL451" s="743"/>
      <c r="AM451" s="743"/>
      <c r="AN451" s="743"/>
    </row>
    <row r="452" spans="1:40" s="184" customFormat="1" ht="16.5" hidden="1" customHeight="1">
      <c r="A452" s="688">
        <f t="shared" si="70"/>
        <v>334</v>
      </c>
      <c r="B452" s="275" t="s">
        <v>98</v>
      </c>
      <c r="C452" s="332">
        <v>250000</v>
      </c>
      <c r="D452" s="284"/>
      <c r="E452" s="284"/>
      <c r="F452" s="285"/>
      <c r="G452" s="285"/>
      <c r="H452" s="285"/>
      <c r="I452" s="285"/>
      <c r="J452" s="285"/>
      <c r="K452" s="285"/>
      <c r="L452" s="285"/>
      <c r="M452" s="51"/>
      <c r="N452" s="51"/>
      <c r="O452" s="51"/>
      <c r="P452" s="51"/>
      <c r="Q452" s="51"/>
      <c r="R452" s="51"/>
      <c r="S452" s="285"/>
      <c r="T452" s="285"/>
      <c r="U452" s="285"/>
      <c r="V452" s="285"/>
      <c r="W452" s="658"/>
      <c r="X452" s="1357" t="s">
        <v>91</v>
      </c>
      <c r="Y452" s="51">
        <v>303044.54000000004</v>
      </c>
      <c r="Z452" s="327"/>
      <c r="AA452" s="328"/>
      <c r="AB452" s="97" t="s">
        <v>1660</v>
      </c>
      <c r="AC452" s="1274"/>
      <c r="AD452" s="1274"/>
      <c r="AE452" s="743"/>
      <c r="AF452" s="743"/>
      <c r="AG452" s="743"/>
      <c r="AH452" s="743"/>
      <c r="AI452" s="743"/>
      <c r="AJ452" s="743"/>
      <c r="AK452" s="743"/>
      <c r="AL452" s="743"/>
      <c r="AM452" s="743"/>
      <c r="AN452" s="743"/>
    </row>
    <row r="453" spans="1:40" s="184" customFormat="1" ht="16.5" hidden="1" customHeight="1">
      <c r="A453" s="688">
        <f t="shared" si="70"/>
        <v>335</v>
      </c>
      <c r="B453" s="275" t="s">
        <v>99</v>
      </c>
      <c r="C453" s="332">
        <f>N453+R453+T453+V453+350000</f>
        <v>2693163</v>
      </c>
      <c r="D453" s="284"/>
      <c r="E453" s="284"/>
      <c r="F453" s="285"/>
      <c r="G453" s="285"/>
      <c r="H453" s="285"/>
      <c r="I453" s="285"/>
      <c r="J453" s="285"/>
      <c r="K453" s="285"/>
      <c r="L453" s="285"/>
      <c r="M453" s="51">
        <v>283.91000000000003</v>
      </c>
      <c r="N453" s="51">
        <f>M453*3500</f>
        <v>993685.00000000012</v>
      </c>
      <c r="O453" s="51"/>
      <c r="P453" s="51"/>
      <c r="Q453" s="51">
        <v>346.02</v>
      </c>
      <c r="R453" s="51">
        <f>Q453*3900</f>
        <v>1349478</v>
      </c>
      <c r="S453" s="285"/>
      <c r="T453" s="285"/>
      <c r="U453" s="285"/>
      <c r="V453" s="285"/>
      <c r="W453" s="658"/>
      <c r="X453" s="1357" t="s">
        <v>100</v>
      </c>
      <c r="Y453" s="1159">
        <v>603240.68999999994</v>
      </c>
      <c r="Z453" s="327"/>
      <c r="AA453" s="328"/>
      <c r="AB453" s="97" t="s">
        <v>1661</v>
      </c>
      <c r="AC453" s="1274"/>
      <c r="AD453" s="1274"/>
      <c r="AE453" s="743"/>
      <c r="AF453" s="743"/>
      <c r="AG453" s="743"/>
      <c r="AH453" s="743"/>
      <c r="AI453" s="743"/>
      <c r="AJ453" s="743"/>
      <c r="AK453" s="743"/>
      <c r="AL453" s="743"/>
      <c r="AM453" s="743"/>
      <c r="AN453" s="743"/>
    </row>
    <row r="454" spans="1:40" s="7" customFormat="1" ht="17.25" hidden="1" customHeight="1">
      <c r="A454" s="55">
        <f t="shared" si="70"/>
        <v>336</v>
      </c>
      <c r="B454" s="42" t="s">
        <v>616</v>
      </c>
      <c r="C454" s="52">
        <f t="shared" ref="C454:C459" si="71">D454+L454+N454+P454+R454+T454+V454+W454+X454+Z454</f>
        <v>8751526.4399999995</v>
      </c>
      <c r="D454" s="51">
        <f t="shared" ref="D454:D459" si="72">SUM(F454:J454)</f>
        <v>1278643.56</v>
      </c>
      <c r="E454" s="51"/>
      <c r="F454" s="51">
        <v>1278643.56</v>
      </c>
      <c r="G454" s="51"/>
      <c r="H454" s="51"/>
      <c r="I454" s="51"/>
      <c r="J454" s="51"/>
      <c r="K454" s="51"/>
      <c r="L454" s="51"/>
      <c r="M454" s="51"/>
      <c r="N454" s="52"/>
      <c r="O454" s="120"/>
      <c r="P454" s="51">
        <v>332402.65999999997</v>
      </c>
      <c r="Q454" s="51">
        <v>1608</v>
      </c>
      <c r="R454" s="52">
        <v>7140480.2199999997</v>
      </c>
      <c r="S454" s="51"/>
      <c r="T454" s="51"/>
      <c r="U454" s="51"/>
      <c r="V454" s="51"/>
      <c r="W454" s="51"/>
      <c r="X454" s="287"/>
      <c r="Y454" s="51"/>
      <c r="Z454" s="289"/>
      <c r="AA454" s="9"/>
      <c r="AB454" s="97"/>
      <c r="AC454" s="724"/>
      <c r="AD454" s="497"/>
      <c r="AE454" s="1061"/>
      <c r="AF454" s="57"/>
      <c r="AG454" s="57"/>
      <c r="AH454" s="57"/>
      <c r="AI454" s="57"/>
      <c r="AJ454" s="57"/>
      <c r="AK454" s="57"/>
      <c r="AL454" s="57"/>
      <c r="AM454" s="57"/>
      <c r="AN454" s="57"/>
    </row>
    <row r="455" spans="1:40" s="7" customFormat="1" ht="17.25" hidden="1" customHeight="1">
      <c r="A455" s="55">
        <f t="shared" si="70"/>
        <v>337</v>
      </c>
      <c r="B455" s="42" t="s">
        <v>617</v>
      </c>
      <c r="C455" s="52">
        <f t="shared" si="71"/>
        <v>1441854.98</v>
      </c>
      <c r="D455" s="51">
        <f t="shared" si="72"/>
        <v>1441854.98</v>
      </c>
      <c r="E455" s="51"/>
      <c r="F455" s="51">
        <v>194210.3</v>
      </c>
      <c r="G455" s="51">
        <v>798476.5</v>
      </c>
      <c r="H455" s="51">
        <v>132692.18</v>
      </c>
      <c r="I455" s="51">
        <v>173730.22</v>
      </c>
      <c r="J455" s="51">
        <v>142745.78</v>
      </c>
      <c r="K455" s="51"/>
      <c r="L455" s="51"/>
      <c r="M455" s="51"/>
      <c r="N455" s="52"/>
      <c r="O455" s="51"/>
      <c r="P455" s="51"/>
      <c r="Q455" s="51"/>
      <c r="R455" s="52"/>
      <c r="S455" s="51"/>
      <c r="T455" s="51"/>
      <c r="U455" s="51"/>
      <c r="V455" s="51"/>
      <c r="W455" s="60"/>
      <c r="X455" s="287"/>
      <c r="Y455" s="51"/>
      <c r="Z455" s="289"/>
      <c r="AA455" s="9"/>
      <c r="AB455" s="97"/>
      <c r="AC455" s="497"/>
      <c r="AD455" s="497"/>
      <c r="AE455" s="1061"/>
      <c r="AF455" s="57"/>
      <c r="AG455" s="57"/>
      <c r="AH455" s="57"/>
      <c r="AI455" s="57"/>
      <c r="AJ455" s="57"/>
      <c r="AK455" s="57"/>
      <c r="AL455" s="57"/>
      <c r="AM455" s="57"/>
      <c r="AN455" s="57"/>
    </row>
    <row r="456" spans="1:40" s="7" customFormat="1" ht="17.25" hidden="1" customHeight="1">
      <c r="A456" s="55">
        <f t="shared" si="70"/>
        <v>338</v>
      </c>
      <c r="B456" s="42" t="s">
        <v>618</v>
      </c>
      <c r="C456" s="52">
        <f t="shared" si="71"/>
        <v>2422625.0700000003</v>
      </c>
      <c r="D456" s="51">
        <f t="shared" si="72"/>
        <v>1140898.45</v>
      </c>
      <c r="E456" s="51"/>
      <c r="F456" s="51">
        <v>1140898.45</v>
      </c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>
        <v>903</v>
      </c>
      <c r="R456" s="51">
        <v>1281726.6200000001</v>
      </c>
      <c r="S456" s="51"/>
      <c r="T456" s="51"/>
      <c r="U456" s="51"/>
      <c r="V456" s="51"/>
      <c r="W456" s="60"/>
      <c r="X456" s="287"/>
      <c r="Y456" s="51"/>
      <c r="Z456" s="289"/>
      <c r="AA456" s="9"/>
      <c r="AB456" s="97"/>
      <c r="AC456" s="724"/>
      <c r="AD456" s="497"/>
      <c r="AE456" s="1061"/>
      <c r="AF456" s="57"/>
      <c r="AG456" s="57"/>
      <c r="AH456" s="57"/>
      <c r="AI456" s="57"/>
      <c r="AJ456" s="57"/>
      <c r="AK456" s="57"/>
      <c r="AL456" s="57"/>
      <c r="AM456" s="57"/>
      <c r="AN456" s="57"/>
    </row>
    <row r="457" spans="1:40" s="7" customFormat="1" ht="17.25" hidden="1" customHeight="1">
      <c r="A457" s="55">
        <f t="shared" si="70"/>
        <v>339</v>
      </c>
      <c r="B457" s="42" t="s">
        <v>619</v>
      </c>
      <c r="C457" s="52">
        <f t="shared" si="71"/>
        <v>3010598.84</v>
      </c>
      <c r="D457" s="51">
        <f t="shared" si="72"/>
        <v>0</v>
      </c>
      <c r="E457" s="51"/>
      <c r="F457" s="51"/>
      <c r="G457" s="51"/>
      <c r="H457" s="51"/>
      <c r="I457" s="51"/>
      <c r="J457" s="51"/>
      <c r="K457" s="51"/>
      <c r="L457" s="51"/>
      <c r="M457" s="51"/>
      <c r="N457" s="52"/>
      <c r="O457" s="120"/>
      <c r="P457" s="51">
        <v>377356.92</v>
      </c>
      <c r="Q457" s="51">
        <v>205</v>
      </c>
      <c r="R457" s="51">
        <v>2633241.92</v>
      </c>
      <c r="S457" s="51"/>
      <c r="T457" s="51"/>
      <c r="U457" s="51"/>
      <c r="V457" s="52"/>
      <c r="W457" s="60"/>
      <c r="X457" s="1308"/>
      <c r="Y457" s="52"/>
      <c r="Z457" s="210"/>
      <c r="AA457" s="9"/>
      <c r="AB457" s="670"/>
      <c r="AC457" s="724"/>
      <c r="AD457" s="497"/>
      <c r="AE457" s="1061"/>
      <c r="AF457" s="57"/>
      <c r="AG457" s="57"/>
      <c r="AH457" s="57"/>
      <c r="AI457" s="57"/>
      <c r="AJ457" s="57"/>
      <c r="AK457" s="57"/>
      <c r="AL457" s="57"/>
      <c r="AM457" s="57"/>
      <c r="AN457" s="57"/>
    </row>
    <row r="458" spans="1:40" s="7" customFormat="1" ht="17.25" hidden="1" customHeight="1">
      <c r="A458" s="55">
        <f t="shared" si="70"/>
        <v>340</v>
      </c>
      <c r="B458" s="42" t="s">
        <v>620</v>
      </c>
      <c r="C458" s="52">
        <f t="shared" si="71"/>
        <v>14937336.98</v>
      </c>
      <c r="D458" s="51">
        <f t="shared" si="72"/>
        <v>1849022.62</v>
      </c>
      <c r="E458" s="51"/>
      <c r="F458" s="51">
        <v>1849022.62</v>
      </c>
      <c r="G458" s="51"/>
      <c r="H458" s="51"/>
      <c r="I458" s="51"/>
      <c r="J458" s="51"/>
      <c r="K458" s="51"/>
      <c r="L458" s="51"/>
      <c r="M458" s="51"/>
      <c r="N458" s="52"/>
      <c r="O458" s="120"/>
      <c r="P458" s="51">
        <v>5532092.3200000003</v>
      </c>
      <c r="Q458" s="51">
        <v>2650</v>
      </c>
      <c r="R458" s="51">
        <v>7556222.04</v>
      </c>
      <c r="S458" s="51"/>
      <c r="T458" s="51"/>
      <c r="U458" s="51"/>
      <c r="V458" s="51"/>
      <c r="W458" s="60"/>
      <c r="X458" s="287"/>
      <c r="Y458" s="51"/>
      <c r="Z458" s="289"/>
      <c r="AA458" s="9"/>
      <c r="AB458" s="670"/>
      <c r="AC458" s="724"/>
      <c r="AD458" s="497"/>
      <c r="AE458" s="1061"/>
      <c r="AF458" s="57"/>
      <c r="AG458" s="57"/>
      <c r="AH458" s="57"/>
      <c r="AI458" s="57"/>
      <c r="AJ458" s="57"/>
      <c r="AK458" s="57"/>
      <c r="AL458" s="57"/>
      <c r="AM458" s="57"/>
      <c r="AN458" s="57"/>
    </row>
    <row r="459" spans="1:40" s="7" customFormat="1" ht="17.25" hidden="1" customHeight="1">
      <c r="A459" s="55">
        <f t="shared" si="70"/>
        <v>341</v>
      </c>
      <c r="B459" s="42" t="s">
        <v>652</v>
      </c>
      <c r="C459" s="52">
        <f t="shared" si="71"/>
        <v>6100171.3699999992</v>
      </c>
      <c r="D459" s="51">
        <f t="shared" si="72"/>
        <v>535419.49</v>
      </c>
      <c r="E459" s="51"/>
      <c r="F459" s="51">
        <v>535419.49</v>
      </c>
      <c r="G459" s="51"/>
      <c r="H459" s="51"/>
      <c r="I459" s="51"/>
      <c r="J459" s="51"/>
      <c r="K459" s="51"/>
      <c r="L459" s="51"/>
      <c r="M459" s="51">
        <v>309.02999999999997</v>
      </c>
      <c r="N459" s="52">
        <v>3664024.4</v>
      </c>
      <c r="O459" s="51"/>
      <c r="P459" s="51"/>
      <c r="Q459" s="51">
        <v>899.2</v>
      </c>
      <c r="R459" s="51">
        <v>1900727.48</v>
      </c>
      <c r="S459" s="51"/>
      <c r="T459" s="51"/>
      <c r="U459" s="51"/>
      <c r="V459" s="51"/>
      <c r="W459" s="60"/>
      <c r="X459" s="287"/>
      <c r="Y459" s="51"/>
      <c r="Z459" s="289"/>
      <c r="AA459" s="9"/>
      <c r="AB459" s="670"/>
      <c r="AC459" s="724"/>
      <c r="AD459" s="497"/>
      <c r="AE459" s="1061"/>
      <c r="AF459" s="57"/>
      <c r="AG459" s="57"/>
      <c r="AH459" s="57"/>
      <c r="AI459" s="57"/>
      <c r="AJ459" s="57"/>
      <c r="AK459" s="57"/>
      <c r="AL459" s="57"/>
      <c r="AM459" s="57"/>
      <c r="AN459" s="57"/>
    </row>
    <row r="460" spans="1:40" s="184" customFormat="1" ht="16.5" hidden="1" customHeight="1">
      <c r="A460" s="688">
        <f t="shared" si="70"/>
        <v>342</v>
      </c>
      <c r="B460" s="275" t="s">
        <v>101</v>
      </c>
      <c r="C460" s="332">
        <f>N460+R460+T460+V460+350000</f>
        <v>3470000</v>
      </c>
      <c r="D460" s="284"/>
      <c r="E460" s="284"/>
      <c r="F460" s="285"/>
      <c r="G460" s="285"/>
      <c r="H460" s="285"/>
      <c r="I460" s="285"/>
      <c r="J460" s="285"/>
      <c r="K460" s="285"/>
      <c r="L460" s="285"/>
      <c r="M460" s="285">
        <v>418.5</v>
      </c>
      <c r="N460" s="285">
        <v>1250000</v>
      </c>
      <c r="O460" s="285"/>
      <c r="P460" s="285"/>
      <c r="Q460" s="285">
        <v>541.36</v>
      </c>
      <c r="R460" s="285">
        <v>1870000</v>
      </c>
      <c r="S460" s="285"/>
      <c r="T460" s="285"/>
      <c r="U460" s="285"/>
      <c r="V460" s="285"/>
      <c r="W460" s="658"/>
      <c r="X460" s="1357" t="s">
        <v>102</v>
      </c>
      <c r="Y460" s="51">
        <v>630508.04</v>
      </c>
      <c r="Z460" s="327"/>
      <c r="AA460" s="328"/>
      <c r="AB460" s="97" t="s">
        <v>1662</v>
      </c>
      <c r="AC460" s="1274"/>
      <c r="AD460" s="1274"/>
      <c r="AE460" s="743"/>
      <c r="AF460" s="743"/>
      <c r="AG460" s="743"/>
      <c r="AH460" s="743"/>
      <c r="AI460" s="743"/>
      <c r="AJ460" s="743"/>
      <c r="AK460" s="743"/>
      <c r="AL460" s="743"/>
      <c r="AM460" s="743"/>
      <c r="AN460" s="743"/>
    </row>
    <row r="461" spans="1:40" s="184" customFormat="1" ht="16.5" hidden="1" customHeight="1">
      <c r="A461" s="688">
        <f t="shared" si="70"/>
        <v>343</v>
      </c>
      <c r="B461" s="275" t="s">
        <v>103</v>
      </c>
      <c r="C461" s="332">
        <f>N461+R461+T461+V461+450000</f>
        <v>2370000</v>
      </c>
      <c r="D461" s="284"/>
      <c r="E461" s="284"/>
      <c r="F461" s="285"/>
      <c r="G461" s="285"/>
      <c r="H461" s="285"/>
      <c r="I461" s="285"/>
      <c r="J461" s="285"/>
      <c r="K461" s="285"/>
      <c r="L461" s="285"/>
      <c r="M461" s="285"/>
      <c r="N461" s="285"/>
      <c r="O461" s="285"/>
      <c r="P461" s="285"/>
      <c r="Q461" s="285">
        <v>626.54</v>
      </c>
      <c r="R461" s="285">
        <v>1920000</v>
      </c>
      <c r="S461" s="285"/>
      <c r="T461" s="285"/>
      <c r="U461" s="285"/>
      <c r="V461" s="285"/>
      <c r="W461" s="658"/>
      <c r="X461" s="1357" t="s">
        <v>104</v>
      </c>
      <c r="Y461" s="51">
        <v>713886.82000000007</v>
      </c>
      <c r="Z461" s="327"/>
      <c r="AA461" s="328"/>
      <c r="AB461" s="97" t="s">
        <v>1663</v>
      </c>
      <c r="AC461" s="1274"/>
      <c r="AD461" s="1274"/>
      <c r="AE461" s="743"/>
      <c r="AF461" s="743"/>
      <c r="AG461" s="743"/>
      <c r="AH461" s="743"/>
      <c r="AI461" s="743"/>
      <c r="AJ461" s="743"/>
      <c r="AK461" s="743"/>
      <c r="AL461" s="743"/>
      <c r="AM461" s="743"/>
      <c r="AN461" s="743"/>
    </row>
    <row r="462" spans="1:40" s="184" customFormat="1" ht="16.5" hidden="1" customHeight="1">
      <c r="A462" s="688">
        <f>A461+1</f>
        <v>344</v>
      </c>
      <c r="B462" s="275" t="s">
        <v>105</v>
      </c>
      <c r="C462" s="332">
        <f>N462+R462+T462+V462+450000</f>
        <v>3160000</v>
      </c>
      <c r="D462" s="284"/>
      <c r="E462" s="284"/>
      <c r="F462" s="285"/>
      <c r="G462" s="285"/>
      <c r="H462" s="285"/>
      <c r="I462" s="285"/>
      <c r="J462" s="285"/>
      <c r="K462" s="285"/>
      <c r="L462" s="285"/>
      <c r="M462" s="285">
        <v>279.58999999999997</v>
      </c>
      <c r="N462" s="285">
        <v>1400000</v>
      </c>
      <c r="O462" s="285"/>
      <c r="P462" s="285"/>
      <c r="Q462" s="285">
        <v>392.74</v>
      </c>
      <c r="R462" s="285">
        <v>1310000</v>
      </c>
      <c r="S462" s="285"/>
      <c r="T462" s="285"/>
      <c r="U462" s="285"/>
      <c r="V462" s="285"/>
      <c r="W462" s="658"/>
      <c r="X462" s="1357" t="s">
        <v>104</v>
      </c>
      <c r="Y462" s="51">
        <v>724597.11</v>
      </c>
      <c r="Z462" s="327"/>
      <c r="AA462" s="328"/>
      <c r="AB462" s="97" t="s">
        <v>1664</v>
      </c>
      <c r="AC462" s="1274"/>
      <c r="AD462" s="1274"/>
      <c r="AE462" s="743"/>
      <c r="AF462" s="743"/>
      <c r="AG462" s="743"/>
      <c r="AH462" s="743"/>
      <c r="AI462" s="743"/>
      <c r="AJ462" s="743"/>
      <c r="AK462" s="743"/>
      <c r="AL462" s="743"/>
      <c r="AM462" s="743"/>
      <c r="AN462" s="743"/>
    </row>
    <row r="463" spans="1:40" s="184" customFormat="1" ht="16.5" hidden="1" customHeight="1">
      <c r="A463" s="688">
        <f t="shared" si="70"/>
        <v>345</v>
      </c>
      <c r="B463" s="342" t="s">
        <v>106</v>
      </c>
      <c r="C463" s="332">
        <f>N463+R463+T463+V463+300000</f>
        <v>950000</v>
      </c>
      <c r="D463" s="284"/>
      <c r="E463" s="284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285"/>
      <c r="Q463" s="285">
        <v>3155.42</v>
      </c>
      <c r="R463" s="285">
        <v>650000</v>
      </c>
      <c r="S463" s="285"/>
      <c r="T463" s="285"/>
      <c r="U463" s="285"/>
      <c r="V463" s="285"/>
      <c r="W463" s="658"/>
      <c r="X463" s="1357" t="s">
        <v>80</v>
      </c>
      <c r="Y463" s="51">
        <v>1160525.7</v>
      </c>
      <c r="Z463" s="327"/>
      <c r="AA463" s="328"/>
      <c r="AB463" s="97" t="s">
        <v>1665</v>
      </c>
      <c r="AC463" s="1274"/>
      <c r="AD463" s="1274"/>
      <c r="AE463" s="743"/>
      <c r="AF463" s="743"/>
      <c r="AG463" s="743"/>
      <c r="AH463" s="743"/>
      <c r="AI463" s="743"/>
      <c r="AJ463" s="743"/>
      <c r="AK463" s="743"/>
      <c r="AL463" s="743"/>
      <c r="AM463" s="743"/>
      <c r="AN463" s="743"/>
    </row>
    <row r="464" spans="1:40" s="184" customFormat="1" ht="16.5" hidden="1" customHeight="1">
      <c r="A464" s="688">
        <f t="shared" si="70"/>
        <v>346</v>
      </c>
      <c r="B464" s="275" t="s">
        <v>107</v>
      </c>
      <c r="C464" s="332">
        <f>N464+R464+T464+V464+450000</f>
        <v>3200000</v>
      </c>
      <c r="D464" s="284"/>
      <c r="E464" s="284"/>
      <c r="F464" s="285"/>
      <c r="G464" s="285"/>
      <c r="H464" s="285"/>
      <c r="I464" s="285"/>
      <c r="J464" s="285"/>
      <c r="K464" s="285"/>
      <c r="L464" s="285"/>
      <c r="M464" s="285">
        <v>446.85</v>
      </c>
      <c r="N464" s="285">
        <v>1400000</v>
      </c>
      <c r="O464" s="285"/>
      <c r="P464" s="285"/>
      <c r="Q464" s="285">
        <v>500</v>
      </c>
      <c r="R464" s="285">
        <v>1350000</v>
      </c>
      <c r="S464" s="285"/>
      <c r="T464" s="285"/>
      <c r="U464" s="285"/>
      <c r="V464" s="285"/>
      <c r="W464" s="658"/>
      <c r="X464" s="1357" t="s">
        <v>108</v>
      </c>
      <c r="Y464" s="51">
        <v>886140.01</v>
      </c>
      <c r="Z464" s="327"/>
      <c r="AA464" s="328"/>
      <c r="AB464" s="97" t="s">
        <v>1666</v>
      </c>
      <c r="AC464" s="1274"/>
      <c r="AD464" s="1274"/>
      <c r="AE464" s="743"/>
      <c r="AF464" s="743"/>
      <c r="AG464" s="743"/>
      <c r="AH464" s="743"/>
      <c r="AI464" s="743"/>
      <c r="AJ464" s="743"/>
      <c r="AK464" s="743"/>
      <c r="AL464" s="743"/>
      <c r="AM464" s="743"/>
      <c r="AN464" s="743"/>
    </row>
    <row r="465" spans="1:40" s="184" customFormat="1" ht="16.5" hidden="1" customHeight="1">
      <c r="A465" s="688">
        <f t="shared" si="70"/>
        <v>347</v>
      </c>
      <c r="B465" s="341" t="s">
        <v>109</v>
      </c>
      <c r="C465" s="332">
        <v>250000</v>
      </c>
      <c r="D465" s="325"/>
      <c r="E465" s="325"/>
      <c r="F465" s="325"/>
      <c r="G465" s="325"/>
      <c r="H465" s="325"/>
      <c r="I465" s="325"/>
      <c r="J465" s="325"/>
      <c r="K465" s="325"/>
      <c r="L465" s="325"/>
      <c r="M465" s="325"/>
      <c r="N465" s="325"/>
      <c r="O465" s="325"/>
      <c r="P465" s="325"/>
      <c r="Q465" s="325"/>
      <c r="R465" s="325"/>
      <c r="S465" s="325"/>
      <c r="T465" s="325"/>
      <c r="U465" s="325"/>
      <c r="V465" s="325"/>
      <c r="W465" s="325"/>
      <c r="X465" s="1358" t="s">
        <v>80</v>
      </c>
      <c r="Y465" s="51">
        <v>238890.45</v>
      </c>
      <c r="Z465" s="327"/>
      <c r="AA465" s="328"/>
      <c r="AB465" s="97" t="s">
        <v>1665</v>
      </c>
      <c r="AC465" s="1274"/>
      <c r="AD465" s="1274"/>
      <c r="AE465" s="743"/>
      <c r="AF465" s="743"/>
      <c r="AG465" s="743"/>
      <c r="AH465" s="743"/>
      <c r="AI465" s="743"/>
      <c r="AJ465" s="743"/>
      <c r="AK465" s="743"/>
      <c r="AL465" s="743"/>
      <c r="AM465" s="743"/>
      <c r="AN465" s="743"/>
    </row>
    <row r="466" spans="1:40" s="184" customFormat="1" ht="16.5" hidden="1" customHeight="1">
      <c r="A466" s="688">
        <f t="shared" si="70"/>
        <v>348</v>
      </c>
      <c r="B466" s="275" t="s">
        <v>110</v>
      </c>
      <c r="C466" s="322">
        <f>500000+N466+R466</f>
        <v>2803600</v>
      </c>
      <c r="D466" s="284"/>
      <c r="E466" s="284"/>
      <c r="F466" s="285"/>
      <c r="G466" s="285"/>
      <c r="H466" s="285"/>
      <c r="I466" s="285"/>
      <c r="J466" s="285"/>
      <c r="K466" s="285"/>
      <c r="L466" s="285"/>
      <c r="M466" s="285">
        <v>367.17</v>
      </c>
      <c r="N466" s="285">
        <v>1150000</v>
      </c>
      <c r="O466" s="285"/>
      <c r="P466" s="285"/>
      <c r="Q466" s="285">
        <v>427.25</v>
      </c>
      <c r="R466" s="285">
        <v>1153600</v>
      </c>
      <c r="S466" s="285"/>
      <c r="T466" s="285"/>
      <c r="U466" s="285"/>
      <c r="V466" s="285"/>
      <c r="W466" s="658"/>
      <c r="X466" s="1357" t="s">
        <v>111</v>
      </c>
      <c r="Y466" s="51">
        <v>898794.99</v>
      </c>
      <c r="Z466" s="327"/>
      <c r="AA466" s="328"/>
      <c r="AB466" s="97" t="s">
        <v>1667</v>
      </c>
      <c r="AC466" s="1274"/>
      <c r="AD466" s="1274"/>
      <c r="AE466" s="743"/>
      <c r="AF466" s="743"/>
      <c r="AG466" s="743"/>
      <c r="AH466" s="743"/>
      <c r="AI466" s="743"/>
      <c r="AJ466" s="743"/>
      <c r="AK466" s="743"/>
      <c r="AL466" s="743"/>
      <c r="AM466" s="743"/>
      <c r="AN466" s="743"/>
    </row>
    <row r="467" spans="1:40" s="184" customFormat="1" ht="16.5" hidden="1" customHeight="1">
      <c r="A467" s="688">
        <f t="shared" si="70"/>
        <v>349</v>
      </c>
      <c r="B467" s="342" t="s">
        <v>112</v>
      </c>
      <c r="C467" s="332">
        <f>N467+R467+T467+V480+250000</f>
        <v>850000</v>
      </c>
      <c r="D467" s="284"/>
      <c r="E467" s="284"/>
      <c r="F467" s="285"/>
      <c r="G467" s="285"/>
      <c r="H467" s="285"/>
      <c r="I467" s="285"/>
      <c r="J467" s="285"/>
      <c r="K467" s="285"/>
      <c r="L467" s="285"/>
      <c r="M467" s="285"/>
      <c r="N467" s="285"/>
      <c r="O467" s="285"/>
      <c r="P467" s="285"/>
      <c r="Q467" s="285">
        <v>1122.8800000000001</v>
      </c>
      <c r="R467" s="285">
        <v>600000</v>
      </c>
      <c r="S467" s="285"/>
      <c r="T467" s="285"/>
      <c r="U467" s="285"/>
      <c r="V467" s="285"/>
      <c r="W467" s="658"/>
      <c r="X467" s="1357" t="s">
        <v>80</v>
      </c>
      <c r="Y467" s="51">
        <v>612616.43999999994</v>
      </c>
      <c r="Z467" s="327"/>
      <c r="AA467" s="328"/>
      <c r="AB467" s="97" t="s">
        <v>1668</v>
      </c>
      <c r="AC467" s="1274"/>
      <c r="AD467" s="1274"/>
      <c r="AE467" s="743"/>
      <c r="AF467" s="743"/>
      <c r="AG467" s="743"/>
      <c r="AH467" s="743"/>
      <c r="AI467" s="743"/>
      <c r="AJ467" s="743"/>
      <c r="AK467" s="743"/>
      <c r="AL467" s="743"/>
      <c r="AM467" s="743"/>
      <c r="AN467" s="743"/>
    </row>
    <row r="468" spans="1:40" s="184" customFormat="1" ht="16.5" hidden="1" customHeight="1">
      <c r="A468" s="688">
        <f t="shared" si="70"/>
        <v>350</v>
      </c>
      <c r="B468" s="341" t="s">
        <v>113</v>
      </c>
      <c r="C468" s="332">
        <v>250000</v>
      </c>
      <c r="D468" s="325"/>
      <c r="E468" s="325"/>
      <c r="F468" s="325"/>
      <c r="G468" s="325"/>
      <c r="H468" s="325"/>
      <c r="I468" s="325"/>
      <c r="J468" s="325"/>
      <c r="K468" s="325"/>
      <c r="L468" s="325"/>
      <c r="M468" s="325"/>
      <c r="N468" s="325"/>
      <c r="O468" s="325"/>
      <c r="P468" s="325"/>
      <c r="Q468" s="325"/>
      <c r="R468" s="325"/>
      <c r="S468" s="325"/>
      <c r="T468" s="325"/>
      <c r="U468" s="325"/>
      <c r="V468" s="325"/>
      <c r="W468" s="325"/>
      <c r="X468" s="1358" t="s">
        <v>80</v>
      </c>
      <c r="Y468" s="51">
        <v>314702.2</v>
      </c>
      <c r="Z468" s="327"/>
      <c r="AA468" s="328"/>
      <c r="AB468" s="97" t="s">
        <v>1660</v>
      </c>
      <c r="AC468" s="1274"/>
      <c r="AD468" s="1274"/>
      <c r="AE468" s="743"/>
      <c r="AF468" s="743"/>
      <c r="AG468" s="743"/>
      <c r="AH468" s="743"/>
      <c r="AI468" s="743"/>
      <c r="AJ468" s="743"/>
      <c r="AK468" s="743"/>
      <c r="AL468" s="743"/>
      <c r="AM468" s="743"/>
      <c r="AN468" s="743"/>
    </row>
    <row r="469" spans="1:40" s="184" customFormat="1" ht="16.5" hidden="1" customHeight="1">
      <c r="A469" s="688">
        <f t="shared" si="70"/>
        <v>351</v>
      </c>
      <c r="B469" s="342" t="s">
        <v>114</v>
      </c>
      <c r="C469" s="332">
        <f>N469+R469+T469+V469+250000</f>
        <v>960000</v>
      </c>
      <c r="D469" s="284"/>
      <c r="E469" s="284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>
        <v>1760.92</v>
      </c>
      <c r="R469" s="285">
        <v>710000</v>
      </c>
      <c r="S469" s="285"/>
      <c r="T469" s="285"/>
      <c r="U469" s="285"/>
      <c r="V469" s="285"/>
      <c r="W469" s="658"/>
      <c r="X469" s="1357" t="s">
        <v>80</v>
      </c>
      <c r="Y469" s="51">
        <v>779443.93</v>
      </c>
      <c r="Z469" s="327"/>
      <c r="AA469" s="328"/>
      <c r="AB469" s="97" t="s">
        <v>1668</v>
      </c>
      <c r="AC469" s="1274"/>
      <c r="AD469" s="1274"/>
      <c r="AE469" s="743"/>
      <c r="AF469" s="743"/>
      <c r="AG469" s="743"/>
      <c r="AH469" s="743"/>
      <c r="AI469" s="743"/>
      <c r="AJ469" s="743"/>
      <c r="AK469" s="743"/>
      <c r="AL469" s="743"/>
      <c r="AM469" s="743"/>
      <c r="AN469" s="743"/>
    </row>
    <row r="470" spans="1:40" s="184" customFormat="1" ht="16.5" hidden="1" customHeight="1">
      <c r="A470" s="688">
        <f t="shared" si="70"/>
        <v>352</v>
      </c>
      <c r="B470" s="342" t="s">
        <v>115</v>
      </c>
      <c r="C470" s="332">
        <f>R470+200000</f>
        <v>6129600</v>
      </c>
      <c r="D470" s="284"/>
      <c r="E470" s="284"/>
      <c r="F470" s="285"/>
      <c r="G470" s="285"/>
      <c r="H470" s="285"/>
      <c r="I470" s="285"/>
      <c r="J470" s="285"/>
      <c r="K470" s="285"/>
      <c r="L470" s="285"/>
      <c r="M470" s="285"/>
      <c r="N470" s="285"/>
      <c r="O470" s="285"/>
      <c r="P470" s="285"/>
      <c r="Q470" s="51">
        <v>1853</v>
      </c>
      <c r="R470" s="51">
        <f>Q470*3200</f>
        <v>5929600</v>
      </c>
      <c r="S470" s="285"/>
      <c r="T470" s="285"/>
      <c r="U470" s="285"/>
      <c r="V470" s="285"/>
      <c r="W470" s="658"/>
      <c r="X470" s="1357" t="s">
        <v>82</v>
      </c>
      <c r="Y470" s="51">
        <v>810333.51</v>
      </c>
      <c r="Z470" s="327"/>
      <c r="AA470" s="328"/>
      <c r="AB470" s="97" t="s">
        <v>1669</v>
      </c>
      <c r="AC470" s="1274"/>
      <c r="AD470" s="1274"/>
      <c r="AE470" s="743"/>
      <c r="AF470" s="743"/>
      <c r="AG470" s="743"/>
      <c r="AH470" s="743"/>
      <c r="AI470" s="743"/>
      <c r="AJ470" s="743"/>
      <c r="AK470" s="743"/>
      <c r="AL470" s="743"/>
      <c r="AM470" s="743"/>
      <c r="AN470" s="743"/>
    </row>
    <row r="471" spans="1:40" s="184" customFormat="1" ht="16.5" hidden="1" customHeight="1">
      <c r="A471" s="688">
        <f t="shared" si="70"/>
        <v>353</v>
      </c>
      <c r="B471" s="342" t="s">
        <v>116</v>
      </c>
      <c r="C471" s="332">
        <f>N471+R471+T471+V471+250000</f>
        <v>250000</v>
      </c>
      <c r="D471" s="284"/>
      <c r="E471" s="284"/>
      <c r="F471" s="285"/>
      <c r="G471" s="285"/>
      <c r="H471" s="285"/>
      <c r="I471" s="285"/>
      <c r="J471" s="285"/>
      <c r="K471" s="285"/>
      <c r="L471" s="285"/>
      <c r="M471" s="285"/>
      <c r="N471" s="285"/>
      <c r="O471" s="285"/>
      <c r="P471" s="285"/>
      <c r="Q471" s="285"/>
      <c r="R471" s="285"/>
      <c r="S471" s="285"/>
      <c r="T471" s="285"/>
      <c r="U471" s="285"/>
      <c r="V471" s="285"/>
      <c r="W471" s="658"/>
      <c r="X471" s="1357" t="s">
        <v>80</v>
      </c>
      <c r="Y471" s="51">
        <v>239770</v>
      </c>
      <c r="Z471" s="327"/>
      <c r="AA471" s="328"/>
      <c r="AB471" s="97" t="s">
        <v>1670</v>
      </c>
      <c r="AC471" s="1274"/>
      <c r="AD471" s="1274"/>
      <c r="AE471" s="743"/>
      <c r="AF471" s="743"/>
      <c r="AG471" s="743"/>
      <c r="AH471" s="743"/>
      <c r="AI471" s="743"/>
      <c r="AJ471" s="743"/>
      <c r="AK471" s="743"/>
      <c r="AL471" s="743"/>
      <c r="AM471" s="743"/>
      <c r="AN471" s="743"/>
    </row>
    <row r="472" spans="1:40" s="184" customFormat="1" ht="16.5" hidden="1" customHeight="1">
      <c r="A472" s="688">
        <f t="shared" si="70"/>
        <v>354</v>
      </c>
      <c r="B472" s="275" t="s">
        <v>117</v>
      </c>
      <c r="C472" s="322">
        <f>R472+400000</f>
        <v>1890000</v>
      </c>
      <c r="D472" s="323"/>
      <c r="E472" s="323"/>
      <c r="F472" s="323"/>
      <c r="G472" s="325"/>
      <c r="H472" s="325"/>
      <c r="I472" s="325"/>
      <c r="J472" s="325"/>
      <c r="K472" s="325"/>
      <c r="L472" s="325"/>
      <c r="M472" s="325"/>
      <c r="N472" s="325"/>
      <c r="O472" s="325"/>
      <c r="P472" s="325"/>
      <c r="Q472" s="335">
        <v>463.3</v>
      </c>
      <c r="R472" s="336">
        <v>1490000</v>
      </c>
      <c r="S472" s="325"/>
      <c r="T472" s="325"/>
      <c r="U472" s="325"/>
      <c r="V472" s="325"/>
      <c r="W472" s="325"/>
      <c r="X472" s="1357" t="s">
        <v>118</v>
      </c>
      <c r="Y472" s="51">
        <v>798628.22</v>
      </c>
      <c r="Z472" s="327"/>
      <c r="AA472" s="328"/>
      <c r="AB472" s="97" t="s">
        <v>1671</v>
      </c>
      <c r="AC472" s="1274"/>
      <c r="AD472" s="1274"/>
      <c r="AE472" s="743"/>
      <c r="AF472" s="743"/>
      <c r="AG472" s="743"/>
      <c r="AH472" s="743"/>
      <c r="AI472" s="743"/>
      <c r="AJ472" s="743"/>
      <c r="AK472" s="743"/>
      <c r="AL472" s="743"/>
      <c r="AM472" s="743"/>
      <c r="AN472" s="743"/>
    </row>
    <row r="473" spans="1:40" s="184" customFormat="1" ht="16.5" hidden="1" customHeight="1">
      <c r="A473" s="688">
        <f>A472+1</f>
        <v>355</v>
      </c>
      <c r="B473" s="275" t="s">
        <v>119</v>
      </c>
      <c r="C473" s="322">
        <f>R473+300000</f>
        <v>1700000</v>
      </c>
      <c r="D473" s="323"/>
      <c r="E473" s="323"/>
      <c r="F473" s="323"/>
      <c r="G473" s="325"/>
      <c r="H473" s="325"/>
      <c r="I473" s="325"/>
      <c r="J473" s="325"/>
      <c r="K473" s="325"/>
      <c r="L473" s="325"/>
      <c r="M473" s="325"/>
      <c r="N473" s="325"/>
      <c r="O473" s="325"/>
      <c r="P473" s="325"/>
      <c r="Q473" s="335">
        <v>473.05</v>
      </c>
      <c r="R473" s="336">
        <v>1400000</v>
      </c>
      <c r="S473" s="325"/>
      <c r="T473" s="325"/>
      <c r="U473" s="325"/>
      <c r="V473" s="325"/>
      <c r="W473" s="325"/>
      <c r="X473" s="1357" t="s">
        <v>88</v>
      </c>
      <c r="Y473" s="51">
        <v>656502.17000000004</v>
      </c>
      <c r="Z473" s="327"/>
      <c r="AA473" s="328"/>
      <c r="AB473" s="97" t="s">
        <v>1672</v>
      </c>
      <c r="AC473" s="1274"/>
      <c r="AD473" s="1274"/>
      <c r="AE473" s="743"/>
      <c r="AF473" s="743"/>
      <c r="AG473" s="743"/>
      <c r="AH473" s="743"/>
      <c r="AI473" s="743"/>
      <c r="AJ473" s="743"/>
      <c r="AK473" s="743"/>
      <c r="AL473" s="743"/>
      <c r="AM473" s="743"/>
      <c r="AN473" s="743"/>
    </row>
    <row r="474" spans="1:40" s="184" customFormat="1" ht="16.5" hidden="1" customHeight="1">
      <c r="A474" s="688">
        <f t="shared" si="70"/>
        <v>356</v>
      </c>
      <c r="B474" s="275" t="s">
        <v>120</v>
      </c>
      <c r="C474" s="322">
        <f>N474+R474+150000</f>
        <v>5150000</v>
      </c>
      <c r="D474" s="323"/>
      <c r="E474" s="323"/>
      <c r="F474" s="323"/>
      <c r="G474" s="325"/>
      <c r="H474" s="325"/>
      <c r="I474" s="325"/>
      <c r="J474" s="325"/>
      <c r="K474" s="325"/>
      <c r="L474" s="325"/>
      <c r="M474" s="329">
        <v>1499.31</v>
      </c>
      <c r="N474" s="330">
        <v>2250000</v>
      </c>
      <c r="O474" s="331"/>
      <c r="P474" s="331"/>
      <c r="Q474" s="337">
        <v>2819.72</v>
      </c>
      <c r="R474" s="338">
        <v>2750000</v>
      </c>
      <c r="S474" s="325"/>
      <c r="T474" s="325"/>
      <c r="U474" s="325"/>
      <c r="V474" s="325"/>
      <c r="W474" s="325"/>
      <c r="X474" s="1357" t="s">
        <v>121</v>
      </c>
      <c r="Y474" s="51">
        <v>1325657.45</v>
      </c>
      <c r="Z474" s="327"/>
      <c r="AA474" s="328"/>
      <c r="AB474" s="97" t="s">
        <v>1673</v>
      </c>
      <c r="AC474" s="1274"/>
      <c r="AD474" s="1274"/>
      <c r="AE474" s="743"/>
      <c r="AF474" s="743"/>
      <c r="AG474" s="743"/>
      <c r="AH474" s="743"/>
      <c r="AI474" s="743"/>
      <c r="AJ474" s="743"/>
      <c r="AK474" s="743"/>
      <c r="AL474" s="743"/>
      <c r="AM474" s="743"/>
      <c r="AN474" s="743"/>
    </row>
    <row r="475" spans="1:40" s="184" customFormat="1" ht="16.5" hidden="1" customHeight="1">
      <c r="A475" s="688">
        <f t="shared" si="70"/>
        <v>357</v>
      </c>
      <c r="B475" s="275" t="s">
        <v>122</v>
      </c>
      <c r="C475" s="322">
        <v>500000</v>
      </c>
      <c r="D475" s="323"/>
      <c r="E475" s="323"/>
      <c r="F475" s="323"/>
      <c r="G475" s="325"/>
      <c r="H475" s="325"/>
      <c r="I475" s="325"/>
      <c r="J475" s="325"/>
      <c r="K475" s="325"/>
      <c r="L475" s="325"/>
      <c r="M475" s="331"/>
      <c r="N475" s="331"/>
      <c r="O475" s="331"/>
      <c r="P475" s="331"/>
      <c r="Q475" s="337"/>
      <c r="R475" s="338"/>
      <c r="S475" s="325"/>
      <c r="T475" s="325"/>
      <c r="U475" s="325"/>
      <c r="V475" s="325"/>
      <c r="W475" s="325"/>
      <c r="X475" s="1359" t="s">
        <v>123</v>
      </c>
      <c r="Y475" s="51">
        <v>725755.02</v>
      </c>
      <c r="Z475" s="327"/>
      <c r="AA475" s="328"/>
      <c r="AB475" s="97" t="s">
        <v>1674</v>
      </c>
      <c r="AC475" s="1274"/>
      <c r="AD475" s="1274"/>
      <c r="AE475" s="743"/>
      <c r="AF475" s="743"/>
      <c r="AG475" s="743"/>
      <c r="AH475" s="743"/>
      <c r="AI475" s="743"/>
      <c r="AJ475" s="743"/>
      <c r="AK475" s="743"/>
      <c r="AL475" s="743"/>
      <c r="AM475" s="743"/>
      <c r="AN475" s="743"/>
    </row>
    <row r="476" spans="1:40" s="184" customFormat="1" ht="16.5" hidden="1" customHeight="1">
      <c r="A476" s="688">
        <f t="shared" si="70"/>
        <v>358</v>
      </c>
      <c r="B476" s="342" t="s">
        <v>124</v>
      </c>
      <c r="C476" s="322">
        <f>R476+150000</f>
        <v>800000</v>
      </c>
      <c r="D476" s="323"/>
      <c r="E476" s="323"/>
      <c r="F476" s="323"/>
      <c r="G476" s="325"/>
      <c r="H476" s="325"/>
      <c r="I476" s="325"/>
      <c r="J476" s="325"/>
      <c r="K476" s="325"/>
      <c r="L476" s="325"/>
      <c r="M476" s="331"/>
      <c r="N476" s="331"/>
      <c r="O476" s="331"/>
      <c r="P476" s="331"/>
      <c r="Q476" s="337">
        <v>524.65</v>
      </c>
      <c r="R476" s="338">
        <v>650000</v>
      </c>
      <c r="S476" s="325"/>
      <c r="T476" s="325"/>
      <c r="U476" s="325"/>
      <c r="V476" s="325"/>
      <c r="W476" s="325"/>
      <c r="X476" s="1359" t="s">
        <v>125</v>
      </c>
      <c r="Y476" s="51">
        <v>468309.15</v>
      </c>
      <c r="Z476" s="327"/>
      <c r="AA476" s="328"/>
      <c r="AB476" s="97" t="s">
        <v>1511</v>
      </c>
      <c r="AC476" s="1274"/>
      <c r="AD476" s="1274"/>
      <c r="AE476" s="743"/>
      <c r="AF476" s="743"/>
      <c r="AG476" s="743"/>
      <c r="AH476" s="743"/>
      <c r="AI476" s="743"/>
      <c r="AJ476" s="743"/>
      <c r="AK476" s="743"/>
      <c r="AL476" s="743"/>
      <c r="AM476" s="743"/>
      <c r="AN476" s="743"/>
    </row>
    <row r="477" spans="1:40" s="184" customFormat="1" ht="16.5" hidden="1" customHeight="1">
      <c r="A477" s="688">
        <f t="shared" si="70"/>
        <v>359</v>
      </c>
      <c r="B477" s="275" t="s">
        <v>126</v>
      </c>
      <c r="C477" s="332">
        <f>N477+R477</f>
        <v>2500000</v>
      </c>
      <c r="D477" s="284"/>
      <c r="E477" s="284"/>
      <c r="F477" s="285"/>
      <c r="G477" s="285"/>
      <c r="H477" s="285"/>
      <c r="I477" s="285"/>
      <c r="J477" s="285"/>
      <c r="K477" s="285"/>
      <c r="L477" s="285"/>
      <c r="M477" s="51">
        <v>376.16</v>
      </c>
      <c r="N477" s="51">
        <v>1200000</v>
      </c>
      <c r="O477" s="51"/>
      <c r="P477" s="51"/>
      <c r="Q477" s="51">
        <v>399.57</v>
      </c>
      <c r="R477" s="340">
        <v>1300000</v>
      </c>
      <c r="S477" s="285"/>
      <c r="T477" s="285"/>
      <c r="U477" s="285"/>
      <c r="V477" s="285"/>
      <c r="W477" s="658"/>
      <c r="X477" s="1359"/>
      <c r="Y477" s="51">
        <v>514652.09</v>
      </c>
      <c r="Z477" s="327"/>
      <c r="AA477" s="328"/>
      <c r="AB477" s="97" t="s">
        <v>1475</v>
      </c>
      <c r="AC477" s="1274"/>
      <c r="AD477" s="1274"/>
      <c r="AE477" s="743"/>
      <c r="AF477" s="743"/>
      <c r="AG477" s="743"/>
      <c r="AH477" s="743"/>
      <c r="AI477" s="743"/>
      <c r="AJ477" s="743"/>
      <c r="AK477" s="743"/>
      <c r="AL477" s="743"/>
      <c r="AM477" s="743"/>
      <c r="AN477" s="743"/>
    </row>
    <row r="478" spans="1:40" s="184" customFormat="1" ht="16.5" hidden="1" customHeight="1">
      <c r="A478" s="688">
        <f t="shared" si="70"/>
        <v>360</v>
      </c>
      <c r="B478" s="275" t="s">
        <v>127</v>
      </c>
      <c r="C478" s="322">
        <f>N478+R478+400000</f>
        <v>3500000</v>
      </c>
      <c r="D478" s="284"/>
      <c r="E478" s="284"/>
      <c r="F478" s="285"/>
      <c r="G478" s="285"/>
      <c r="H478" s="285"/>
      <c r="I478" s="285"/>
      <c r="J478" s="285"/>
      <c r="K478" s="285"/>
      <c r="L478" s="285"/>
      <c r="M478" s="51">
        <v>450.63</v>
      </c>
      <c r="N478" s="51">
        <v>1400000</v>
      </c>
      <c r="O478" s="51"/>
      <c r="P478" s="51"/>
      <c r="Q478" s="51">
        <v>533.34</v>
      </c>
      <c r="R478" s="340">
        <v>1700000</v>
      </c>
      <c r="S478" s="285"/>
      <c r="T478" s="285"/>
      <c r="U478" s="285"/>
      <c r="V478" s="285"/>
      <c r="W478" s="658"/>
      <c r="X478" s="1359" t="s">
        <v>128</v>
      </c>
      <c r="Y478" s="51">
        <v>793802.73</v>
      </c>
      <c r="Z478" s="327"/>
      <c r="AA478" s="328"/>
      <c r="AB478" s="97" t="s">
        <v>1675</v>
      </c>
      <c r="AC478" s="1274"/>
      <c r="AD478" s="1274"/>
      <c r="AE478" s="743"/>
      <c r="AF478" s="743"/>
      <c r="AG478" s="743"/>
      <c r="AH478" s="743"/>
      <c r="AI478" s="743"/>
      <c r="AJ478" s="743"/>
      <c r="AK478" s="743"/>
      <c r="AL478" s="743"/>
      <c r="AM478" s="743"/>
      <c r="AN478" s="743"/>
    </row>
    <row r="479" spans="1:40" s="7" customFormat="1" ht="17.25" hidden="1" customHeight="1">
      <c r="A479" s="55">
        <f t="shared" si="70"/>
        <v>361</v>
      </c>
      <c r="B479" s="42" t="s">
        <v>700</v>
      </c>
      <c r="C479" s="52">
        <f>D479+L479+N479+P479+R479+T479+V479+W479+X479+Z479</f>
        <v>3095775.56</v>
      </c>
      <c r="D479" s="51">
        <f>SUM(F479:J479)</f>
        <v>1567153.28</v>
      </c>
      <c r="E479" s="51"/>
      <c r="F479" s="51">
        <v>1567153.28</v>
      </c>
      <c r="G479" s="51"/>
      <c r="H479" s="51"/>
      <c r="I479" s="51"/>
      <c r="J479" s="51"/>
      <c r="K479" s="51"/>
      <c r="L479" s="51"/>
      <c r="M479" s="51"/>
      <c r="N479" s="51"/>
      <c r="O479" s="120"/>
      <c r="P479" s="51">
        <v>1528622.28</v>
      </c>
      <c r="Q479" s="51"/>
      <c r="R479" s="52"/>
      <c r="S479" s="51"/>
      <c r="T479" s="51"/>
      <c r="U479" s="51"/>
      <c r="V479" s="51"/>
      <c r="W479" s="60"/>
      <c r="X479" s="287"/>
      <c r="Y479" s="51"/>
      <c r="Z479" s="289"/>
      <c r="AA479" s="9"/>
      <c r="AB479" s="97"/>
      <c r="AC479" s="497"/>
      <c r="AD479" s="497"/>
      <c r="AE479" s="1061"/>
      <c r="AF479" s="57"/>
      <c r="AG479" s="57"/>
      <c r="AH479" s="57"/>
      <c r="AI479" s="57"/>
      <c r="AJ479" s="57"/>
      <c r="AK479" s="57"/>
      <c r="AL479" s="57"/>
      <c r="AM479" s="57"/>
      <c r="AN479" s="57"/>
    </row>
    <row r="480" spans="1:40" s="7" customFormat="1" ht="17.25" hidden="1" customHeight="1">
      <c r="A480" s="55">
        <f t="shared" si="70"/>
        <v>362</v>
      </c>
      <c r="B480" s="42" t="s">
        <v>701</v>
      </c>
      <c r="C480" s="52">
        <f>D480+L480+N480+P480+R480+T480+V480+W480+X480+Z480</f>
        <v>6746278.1200000001</v>
      </c>
      <c r="D480" s="51">
        <f>SUM(F480:J480)</f>
        <v>1245665.82</v>
      </c>
      <c r="E480" s="51"/>
      <c r="F480" s="51">
        <v>1245665.82</v>
      </c>
      <c r="G480" s="51"/>
      <c r="H480" s="51"/>
      <c r="I480" s="51"/>
      <c r="J480" s="51"/>
      <c r="K480" s="51"/>
      <c r="L480" s="51"/>
      <c r="M480" s="51"/>
      <c r="N480" s="51"/>
      <c r="O480" s="120"/>
      <c r="P480" s="51">
        <v>1227076.6499999999</v>
      </c>
      <c r="Q480" s="120"/>
      <c r="R480" s="52">
        <v>4273535.6500000004</v>
      </c>
      <c r="S480" s="51"/>
      <c r="T480" s="51"/>
      <c r="U480" s="51"/>
      <c r="V480" s="51"/>
      <c r="W480" s="60"/>
      <c r="X480" s="287"/>
      <c r="Y480" s="51"/>
      <c r="Z480" s="289"/>
      <c r="AA480" s="9"/>
      <c r="AB480" s="670"/>
      <c r="AC480" s="497"/>
      <c r="AD480" s="497"/>
      <c r="AE480" s="1061"/>
      <c r="AF480" s="57"/>
      <c r="AG480" s="57"/>
      <c r="AH480" s="57"/>
      <c r="AI480" s="57"/>
      <c r="AJ480" s="57"/>
      <c r="AK480" s="57"/>
      <c r="AL480" s="57"/>
      <c r="AM480" s="57"/>
      <c r="AN480" s="57"/>
    </row>
    <row r="481" spans="1:40" s="7" customFormat="1" ht="17.25" hidden="1" customHeight="1">
      <c r="A481" s="55">
        <f t="shared" si="70"/>
        <v>363</v>
      </c>
      <c r="B481" s="42" t="s">
        <v>702</v>
      </c>
      <c r="C481" s="52">
        <f>D481+L481+N481+P481+R481+T481+V481+W481+X481+Z481</f>
        <v>17760591.82</v>
      </c>
      <c r="D481" s="51">
        <f>SUM(F481:J481)</f>
        <v>1795660.28</v>
      </c>
      <c r="E481" s="51"/>
      <c r="F481" s="51">
        <v>1795660.28</v>
      </c>
      <c r="G481" s="51"/>
      <c r="H481" s="51"/>
      <c r="I481" s="51"/>
      <c r="J481" s="51"/>
      <c r="K481" s="51"/>
      <c r="L481" s="51"/>
      <c r="M481" s="51"/>
      <c r="N481" s="51"/>
      <c r="O481" s="120"/>
      <c r="P481" s="51">
        <v>6718777.2199999997</v>
      </c>
      <c r="Q481" s="51">
        <v>1096</v>
      </c>
      <c r="R481" s="51">
        <v>9246154.3200000003</v>
      </c>
      <c r="S481" s="51"/>
      <c r="T481" s="51"/>
      <c r="U481" s="51"/>
      <c r="V481" s="51"/>
      <c r="W481" s="60"/>
      <c r="X481" s="287"/>
      <c r="Y481" s="51"/>
      <c r="Z481" s="289"/>
      <c r="AA481" s="9"/>
      <c r="AB481" s="670"/>
      <c r="AC481" s="724"/>
      <c r="AD481" s="497"/>
      <c r="AE481" s="1061"/>
      <c r="AF481" s="57"/>
      <c r="AG481" s="57"/>
      <c r="AH481" s="57"/>
      <c r="AI481" s="57"/>
      <c r="AJ481" s="57"/>
      <c r="AK481" s="57"/>
      <c r="AL481" s="57"/>
      <c r="AM481" s="57"/>
      <c r="AN481" s="57"/>
    </row>
    <row r="482" spans="1:40" s="7" customFormat="1" ht="17.25" hidden="1" customHeight="1">
      <c r="A482" s="55">
        <f t="shared" si="70"/>
        <v>364</v>
      </c>
      <c r="B482" s="42" t="s">
        <v>703</v>
      </c>
      <c r="C482" s="52">
        <f>D482+L482+N482+P482+R482+T482+V482+W482+X482+Z482</f>
        <v>2990032.4699999993</v>
      </c>
      <c r="D482" s="51">
        <f>SUM(F482:J482)</f>
        <v>2990032.4699999993</v>
      </c>
      <c r="E482" s="51"/>
      <c r="F482" s="51">
        <v>592126.44999999995</v>
      </c>
      <c r="G482" s="51">
        <v>1550451.56</v>
      </c>
      <c r="H482" s="51">
        <v>260509.78</v>
      </c>
      <c r="I482" s="51">
        <v>296470.28000000003</v>
      </c>
      <c r="J482" s="51">
        <v>290474.40000000002</v>
      </c>
      <c r="K482" s="51"/>
      <c r="L482" s="51"/>
      <c r="M482" s="51"/>
      <c r="N482" s="52"/>
      <c r="O482" s="51"/>
      <c r="P482" s="51"/>
      <c r="Q482" s="51"/>
      <c r="R482" s="52"/>
      <c r="S482" s="51"/>
      <c r="T482" s="51"/>
      <c r="U482" s="51"/>
      <c r="V482" s="51"/>
      <c r="W482" s="60"/>
      <c r="X482" s="287"/>
      <c r="Y482" s="51"/>
      <c r="Z482" s="289"/>
      <c r="AA482" s="9"/>
      <c r="AB482" s="670"/>
      <c r="AC482" s="497"/>
      <c r="AD482" s="497"/>
      <c r="AE482" s="1061"/>
      <c r="AF482" s="57"/>
      <c r="AG482" s="57"/>
      <c r="AH482" s="57"/>
      <c r="AI482" s="57"/>
      <c r="AJ482" s="57"/>
      <c r="AK482" s="57"/>
      <c r="AL482" s="57"/>
      <c r="AM482" s="57"/>
      <c r="AN482" s="57"/>
    </row>
    <row r="483" spans="1:40" s="184" customFormat="1" ht="16.5" hidden="1" customHeight="1">
      <c r="A483" s="688">
        <f t="shared" si="70"/>
        <v>365</v>
      </c>
      <c r="B483" s="342" t="s">
        <v>129</v>
      </c>
      <c r="C483" s="332">
        <f>N483+R483+T483+V483+250000</f>
        <v>4045300</v>
      </c>
      <c r="D483" s="284"/>
      <c r="E483" s="284"/>
      <c r="F483" s="285"/>
      <c r="G483" s="285"/>
      <c r="H483" s="285"/>
      <c r="I483" s="285"/>
      <c r="J483" s="285"/>
      <c r="K483" s="285"/>
      <c r="L483" s="285"/>
      <c r="M483" s="51">
        <v>887</v>
      </c>
      <c r="N483" s="51">
        <v>2195300</v>
      </c>
      <c r="O483" s="51"/>
      <c r="P483" s="51"/>
      <c r="Q483" s="51">
        <v>1530</v>
      </c>
      <c r="R483" s="51">
        <v>1600000</v>
      </c>
      <c r="S483" s="285"/>
      <c r="T483" s="285"/>
      <c r="U483" s="285"/>
      <c r="V483" s="285"/>
      <c r="W483" s="658"/>
      <c r="X483" s="1357" t="s">
        <v>130</v>
      </c>
      <c r="Y483" s="51">
        <v>1033991.34</v>
      </c>
      <c r="Z483" s="327"/>
      <c r="AA483" s="328"/>
      <c r="AB483" s="97" t="s">
        <v>1656</v>
      </c>
      <c r="AC483" s="1274"/>
      <c r="AD483" s="1274"/>
      <c r="AE483" s="743"/>
      <c r="AF483" s="743"/>
      <c r="AG483" s="743"/>
      <c r="AH483" s="743"/>
      <c r="AI483" s="743"/>
      <c r="AJ483" s="743"/>
      <c r="AK483" s="743"/>
      <c r="AL483" s="743"/>
      <c r="AM483" s="743"/>
      <c r="AN483" s="743"/>
    </row>
    <row r="484" spans="1:40" s="184" customFormat="1" ht="16.5" hidden="1" customHeight="1">
      <c r="A484" s="688">
        <f t="shared" si="70"/>
        <v>366</v>
      </c>
      <c r="B484" s="275" t="s">
        <v>131</v>
      </c>
      <c r="C484" s="332">
        <f>N484+R484+T484+V484+500000</f>
        <v>7900000</v>
      </c>
      <c r="D484" s="284"/>
      <c r="E484" s="284"/>
      <c r="F484" s="285"/>
      <c r="G484" s="285"/>
      <c r="H484" s="285"/>
      <c r="I484" s="285"/>
      <c r="J484" s="285"/>
      <c r="K484" s="285"/>
      <c r="L484" s="285"/>
      <c r="M484" s="285">
        <v>1042.75</v>
      </c>
      <c r="N484" s="285">
        <v>2900000</v>
      </c>
      <c r="O484" s="285"/>
      <c r="P484" s="285"/>
      <c r="Q484" s="285">
        <v>1684.68</v>
      </c>
      <c r="R484" s="285">
        <v>4500000</v>
      </c>
      <c r="S484" s="285"/>
      <c r="T484" s="285"/>
      <c r="U484" s="285"/>
      <c r="V484" s="285"/>
      <c r="W484" s="658"/>
      <c r="X484" s="1357" t="s">
        <v>111</v>
      </c>
      <c r="Y484" s="51">
        <v>1300458.06</v>
      </c>
      <c r="Z484" s="327"/>
      <c r="AA484" s="328"/>
      <c r="AB484" s="97" t="s">
        <v>1675</v>
      </c>
      <c r="AC484" s="1274"/>
      <c r="AD484" s="1274"/>
      <c r="AE484" s="743"/>
      <c r="AF484" s="743"/>
      <c r="AG484" s="743"/>
      <c r="AH484" s="743"/>
      <c r="AI484" s="743"/>
      <c r="AJ484" s="743"/>
      <c r="AK484" s="743"/>
      <c r="AL484" s="743"/>
      <c r="AM484" s="743"/>
      <c r="AN484" s="743"/>
    </row>
    <row r="485" spans="1:40" s="184" customFormat="1" ht="16.5" hidden="1" customHeight="1">
      <c r="A485" s="688">
        <f t="shared" si="70"/>
        <v>367</v>
      </c>
      <c r="B485" s="275" t="s">
        <v>132</v>
      </c>
      <c r="C485" s="332">
        <f>N485+R485+T485+V485+500000</f>
        <v>7900000</v>
      </c>
      <c r="D485" s="284"/>
      <c r="E485" s="284"/>
      <c r="F485" s="285"/>
      <c r="G485" s="285"/>
      <c r="H485" s="285"/>
      <c r="I485" s="285"/>
      <c r="J485" s="285"/>
      <c r="K485" s="285"/>
      <c r="L485" s="285"/>
      <c r="M485" s="285">
        <v>1048.69</v>
      </c>
      <c r="N485" s="285">
        <v>2900000</v>
      </c>
      <c r="O485" s="285"/>
      <c r="P485" s="285"/>
      <c r="Q485" s="285">
        <v>1684.68</v>
      </c>
      <c r="R485" s="285">
        <v>4500000</v>
      </c>
      <c r="S485" s="285"/>
      <c r="T485" s="285"/>
      <c r="U485" s="285"/>
      <c r="V485" s="285"/>
      <c r="W485" s="658"/>
      <c r="X485" s="1357" t="s">
        <v>111</v>
      </c>
      <c r="Y485" s="51">
        <v>1305561.6200000001</v>
      </c>
      <c r="Z485" s="327"/>
      <c r="AA485" s="328"/>
      <c r="AB485" s="97" t="s">
        <v>1675</v>
      </c>
      <c r="AC485" s="1274"/>
      <c r="AD485" s="1274"/>
      <c r="AE485" s="743"/>
      <c r="AF485" s="743"/>
      <c r="AG485" s="743"/>
      <c r="AH485" s="743"/>
      <c r="AI485" s="743"/>
      <c r="AJ485" s="743"/>
      <c r="AK485" s="743"/>
      <c r="AL485" s="743"/>
      <c r="AM485" s="743"/>
      <c r="AN485" s="743"/>
    </row>
    <row r="486" spans="1:40" s="184" customFormat="1" ht="16.5" hidden="1" customHeight="1">
      <c r="A486" s="688">
        <f t="shared" si="70"/>
        <v>368</v>
      </c>
      <c r="B486" s="275" t="s">
        <v>133</v>
      </c>
      <c r="C486" s="332">
        <f>N486+R486+T486+V486+350000</f>
        <v>350000</v>
      </c>
      <c r="D486" s="284"/>
      <c r="E486" s="284"/>
      <c r="F486" s="285"/>
      <c r="G486" s="285"/>
      <c r="H486" s="285"/>
      <c r="I486" s="285"/>
      <c r="J486" s="285"/>
      <c r="K486" s="285"/>
      <c r="L486" s="285"/>
      <c r="M486" s="285"/>
      <c r="N486" s="285"/>
      <c r="O486" s="285"/>
      <c r="P486" s="285"/>
      <c r="Q486" s="285"/>
      <c r="R486" s="285"/>
      <c r="S486" s="285"/>
      <c r="T486" s="285"/>
      <c r="U486" s="285"/>
      <c r="V486" s="285"/>
      <c r="W486" s="658"/>
      <c r="X486" s="1357" t="s">
        <v>111</v>
      </c>
      <c r="Y486" s="51">
        <v>334859.36</v>
      </c>
      <c r="Z486" s="327"/>
      <c r="AA486" s="328"/>
      <c r="AB486" s="97" t="s">
        <v>1676</v>
      </c>
      <c r="AC486" s="1274"/>
      <c r="AD486" s="1274"/>
      <c r="AE486" s="743"/>
      <c r="AF486" s="743"/>
      <c r="AG486" s="743"/>
      <c r="AH486" s="743"/>
      <c r="AI486" s="743"/>
      <c r="AJ486" s="743"/>
      <c r="AK486" s="743"/>
      <c r="AL486" s="743"/>
      <c r="AM486" s="743"/>
      <c r="AN486" s="743"/>
    </row>
    <row r="487" spans="1:40" s="184" customFormat="1" ht="16.5" hidden="1" customHeight="1">
      <c r="A487" s="688">
        <f>A486+1</f>
        <v>369</v>
      </c>
      <c r="B487" s="275" t="s">
        <v>134</v>
      </c>
      <c r="C487" s="332">
        <f>N487+R487+150000</f>
        <v>5350000</v>
      </c>
      <c r="D487" s="284"/>
      <c r="E487" s="284"/>
      <c r="F487" s="285"/>
      <c r="G487" s="285"/>
      <c r="H487" s="285"/>
      <c r="I487" s="285"/>
      <c r="J487" s="285"/>
      <c r="K487" s="285"/>
      <c r="L487" s="285"/>
      <c r="M487" s="51">
        <v>1728.54</v>
      </c>
      <c r="N487" s="51">
        <v>2600000</v>
      </c>
      <c r="O487" s="51"/>
      <c r="P487" s="51"/>
      <c r="Q487" s="51">
        <v>2354.1</v>
      </c>
      <c r="R487" s="340">
        <v>2600000</v>
      </c>
      <c r="S487" s="285"/>
      <c r="T487" s="285"/>
      <c r="U487" s="285"/>
      <c r="V487" s="285"/>
      <c r="W487" s="658"/>
      <c r="X487" s="1359" t="s">
        <v>82</v>
      </c>
      <c r="Y487" s="51">
        <v>1402849.84</v>
      </c>
      <c r="Z487" s="327"/>
      <c r="AA487" s="328"/>
      <c r="AB487" s="97" t="s">
        <v>1677</v>
      </c>
      <c r="AC487" s="1274"/>
      <c r="AD487" s="1274"/>
      <c r="AE487" s="743"/>
      <c r="AF487" s="743"/>
      <c r="AG487" s="743"/>
      <c r="AH487" s="743"/>
      <c r="AI487" s="743"/>
      <c r="AJ487" s="743"/>
      <c r="AK487" s="743"/>
      <c r="AL487" s="743"/>
      <c r="AM487" s="743"/>
      <c r="AN487" s="743"/>
    </row>
    <row r="488" spans="1:40" s="184" customFormat="1" ht="16.5" hidden="1" customHeight="1">
      <c r="A488" s="688">
        <f t="shared" si="70"/>
        <v>370</v>
      </c>
      <c r="B488" s="275" t="s">
        <v>135</v>
      </c>
      <c r="C488" s="332">
        <f>N488+R488+150000</f>
        <v>1900000</v>
      </c>
      <c r="D488" s="284"/>
      <c r="E488" s="284"/>
      <c r="F488" s="285"/>
      <c r="G488" s="285"/>
      <c r="H488" s="285"/>
      <c r="I488" s="285"/>
      <c r="J488" s="285"/>
      <c r="K488" s="285"/>
      <c r="L488" s="285"/>
      <c r="M488" s="51">
        <v>469.8</v>
      </c>
      <c r="N488" s="51">
        <v>750000</v>
      </c>
      <c r="O488" s="51"/>
      <c r="P488" s="51"/>
      <c r="Q488" s="51">
        <v>838.36</v>
      </c>
      <c r="R488" s="340">
        <v>1000000</v>
      </c>
      <c r="S488" s="285"/>
      <c r="T488" s="285"/>
      <c r="U488" s="285"/>
      <c r="V488" s="285"/>
      <c r="W488" s="658"/>
      <c r="X488" s="1359" t="s">
        <v>121</v>
      </c>
      <c r="Y488" s="51">
        <v>795734.18</v>
      </c>
      <c r="Z488" s="327"/>
      <c r="AA488" s="328"/>
      <c r="AB488" s="97" t="s">
        <v>1677</v>
      </c>
      <c r="AC488" s="1274"/>
      <c r="AD488" s="1274"/>
      <c r="AE488" s="743"/>
      <c r="AF488" s="743"/>
      <c r="AG488" s="743"/>
      <c r="AH488" s="743"/>
      <c r="AI488" s="743"/>
      <c r="AJ488" s="743"/>
      <c r="AK488" s="743"/>
      <c r="AL488" s="743"/>
      <c r="AM488" s="743"/>
      <c r="AN488" s="743"/>
    </row>
    <row r="489" spans="1:40" s="184" customFormat="1" ht="16.5" hidden="1" customHeight="1">
      <c r="A489" s="688">
        <f t="shared" si="70"/>
        <v>371</v>
      </c>
      <c r="B489" s="275" t="s">
        <v>67</v>
      </c>
      <c r="C489" s="322">
        <v>500000</v>
      </c>
      <c r="D489" s="284"/>
      <c r="E489" s="284"/>
      <c r="F489" s="285"/>
      <c r="G489" s="285"/>
      <c r="H489" s="285"/>
      <c r="I489" s="285"/>
      <c r="J489" s="285"/>
      <c r="K489" s="285"/>
      <c r="L489" s="285"/>
      <c r="M489" s="51"/>
      <c r="N489" s="51"/>
      <c r="O489" s="51"/>
      <c r="P489" s="51"/>
      <c r="Q489" s="51"/>
      <c r="R489" s="51"/>
      <c r="S489" s="285"/>
      <c r="T489" s="285"/>
      <c r="U489" s="285"/>
      <c r="V489" s="285"/>
      <c r="W489" s="658"/>
      <c r="X489" s="1357" t="s">
        <v>68</v>
      </c>
      <c r="Y489" s="51">
        <v>430444.75</v>
      </c>
      <c r="Z489" s="327"/>
      <c r="AA489" s="328"/>
      <c r="AB489" s="97" t="s">
        <v>1678</v>
      </c>
      <c r="AC489" s="1274"/>
      <c r="AD489" s="1274"/>
      <c r="AE489" s="743"/>
      <c r="AF489" s="743"/>
      <c r="AG489" s="743"/>
      <c r="AH489" s="743"/>
      <c r="AI489" s="743"/>
      <c r="AJ489" s="743"/>
      <c r="AK489" s="743"/>
      <c r="AL489" s="743"/>
      <c r="AM489" s="743"/>
      <c r="AN489" s="743"/>
    </row>
    <row r="490" spans="1:40" s="184" customFormat="1" ht="16.5" hidden="1" customHeight="1">
      <c r="A490" s="688">
        <f t="shared" si="70"/>
        <v>372</v>
      </c>
      <c r="B490" s="342" t="s">
        <v>69</v>
      </c>
      <c r="C490" s="332">
        <f>N490+R490+T490+V490+150000</f>
        <v>1900000</v>
      </c>
      <c r="D490" s="284"/>
      <c r="E490" s="284"/>
      <c r="F490" s="285"/>
      <c r="G490" s="285"/>
      <c r="H490" s="285"/>
      <c r="I490" s="285"/>
      <c r="J490" s="285"/>
      <c r="K490" s="285"/>
      <c r="L490" s="285"/>
      <c r="M490" s="51"/>
      <c r="N490" s="51"/>
      <c r="O490" s="51"/>
      <c r="P490" s="51"/>
      <c r="Q490" s="51">
        <v>2341</v>
      </c>
      <c r="R490" s="51">
        <v>1750000</v>
      </c>
      <c r="S490" s="285"/>
      <c r="T490" s="285"/>
      <c r="U490" s="285"/>
      <c r="V490" s="285"/>
      <c r="W490" s="658"/>
      <c r="X490" s="1357" t="s">
        <v>70</v>
      </c>
      <c r="Y490" s="51">
        <v>1060996.67</v>
      </c>
      <c r="Z490" s="327"/>
      <c r="AA490" s="328"/>
      <c r="AB490" s="97" t="s">
        <v>1669</v>
      </c>
      <c r="AC490" s="1274"/>
      <c r="AD490" s="1274"/>
      <c r="AE490" s="743"/>
      <c r="AF490" s="743"/>
      <c r="AG490" s="743"/>
      <c r="AH490" s="743"/>
      <c r="AI490" s="743"/>
      <c r="AJ490" s="743"/>
      <c r="AK490" s="743"/>
      <c r="AL490" s="743"/>
      <c r="AM490" s="743"/>
      <c r="AN490" s="743"/>
    </row>
    <row r="491" spans="1:40" s="184" customFormat="1" ht="16.5" hidden="1" customHeight="1">
      <c r="A491" s="688">
        <f t="shared" si="70"/>
        <v>373</v>
      </c>
      <c r="B491" s="342" t="s">
        <v>71</v>
      </c>
      <c r="C491" s="332">
        <f>N491+R491+T491+V491+250000</f>
        <v>1450000</v>
      </c>
      <c r="D491" s="284"/>
      <c r="E491" s="284"/>
      <c r="F491" s="285"/>
      <c r="G491" s="285"/>
      <c r="H491" s="285"/>
      <c r="I491" s="285"/>
      <c r="J491" s="285"/>
      <c r="K491" s="285"/>
      <c r="L491" s="285"/>
      <c r="M491" s="51"/>
      <c r="N491" s="51"/>
      <c r="O491" s="51"/>
      <c r="P491" s="51"/>
      <c r="Q491" s="51">
        <v>1273</v>
      </c>
      <c r="R491" s="51">
        <v>1200000</v>
      </c>
      <c r="S491" s="285"/>
      <c r="T491" s="285"/>
      <c r="U491" s="658"/>
      <c r="V491" s="658"/>
      <c r="W491" s="658"/>
      <c r="X491" s="1357" t="s">
        <v>72</v>
      </c>
      <c r="Y491" s="51">
        <v>771606.63</v>
      </c>
      <c r="Z491" s="327"/>
      <c r="AA491" s="328"/>
      <c r="AB491" s="97" t="s">
        <v>1668</v>
      </c>
      <c r="AC491" s="1274"/>
      <c r="AD491" s="1274"/>
      <c r="AE491" s="743"/>
      <c r="AF491" s="743"/>
      <c r="AG491" s="743"/>
      <c r="AH491" s="743"/>
      <c r="AI491" s="743"/>
      <c r="AJ491" s="743"/>
      <c r="AK491" s="743"/>
      <c r="AL491" s="743"/>
      <c r="AM491" s="743"/>
      <c r="AN491" s="743"/>
    </row>
    <row r="492" spans="1:40" s="184" customFormat="1" ht="16.5" hidden="1" customHeight="1">
      <c r="A492" s="688">
        <f t="shared" si="70"/>
        <v>374</v>
      </c>
      <c r="B492" s="275" t="s">
        <v>73</v>
      </c>
      <c r="C492" s="322">
        <v>500000</v>
      </c>
      <c r="D492" s="284"/>
      <c r="E492" s="284"/>
      <c r="F492" s="285"/>
      <c r="G492" s="285"/>
      <c r="H492" s="285"/>
      <c r="I492" s="285"/>
      <c r="J492" s="285"/>
      <c r="K492" s="285"/>
      <c r="L492" s="285"/>
      <c r="M492" s="51"/>
      <c r="N492" s="51"/>
      <c r="O492" s="51"/>
      <c r="P492" s="51"/>
      <c r="Q492" s="51"/>
      <c r="R492" s="51"/>
      <c r="S492" s="285"/>
      <c r="T492" s="285"/>
      <c r="U492" s="285"/>
      <c r="V492" s="285"/>
      <c r="W492" s="658"/>
      <c r="X492" s="1357" t="s">
        <v>74</v>
      </c>
      <c r="Y492" s="51">
        <v>874084.44</v>
      </c>
      <c r="Z492" s="327"/>
      <c r="AA492" s="328"/>
      <c r="AB492" s="97" t="s">
        <v>1679</v>
      </c>
      <c r="AC492" s="1274"/>
      <c r="AD492" s="1274"/>
      <c r="AE492" s="743"/>
      <c r="AF492" s="743"/>
      <c r="AG492" s="743"/>
      <c r="AH492" s="743"/>
      <c r="AI492" s="743"/>
      <c r="AJ492" s="743"/>
      <c r="AK492" s="743"/>
      <c r="AL492" s="743"/>
      <c r="AM492" s="743"/>
      <c r="AN492" s="743"/>
    </row>
    <row r="493" spans="1:40" s="184" customFormat="1" ht="16.5" hidden="1" customHeight="1">
      <c r="A493" s="688">
        <f t="shared" si="70"/>
        <v>375</v>
      </c>
      <c r="B493" s="275" t="s">
        <v>75</v>
      </c>
      <c r="C493" s="332">
        <f>N493+R493+T493+V493+500000</f>
        <v>2175328</v>
      </c>
      <c r="D493" s="284"/>
      <c r="E493" s="284"/>
      <c r="F493" s="285"/>
      <c r="G493" s="285"/>
      <c r="H493" s="285"/>
      <c r="I493" s="285"/>
      <c r="J493" s="285"/>
      <c r="K493" s="285"/>
      <c r="L493" s="285"/>
      <c r="M493" s="51">
        <v>162.13499999999999</v>
      </c>
      <c r="N493" s="51">
        <v>710000</v>
      </c>
      <c r="O493" s="51"/>
      <c r="P493" s="51"/>
      <c r="Q493" s="51">
        <v>247.52</v>
      </c>
      <c r="R493" s="51">
        <f>Q493*3900</f>
        <v>965328</v>
      </c>
      <c r="S493" s="285"/>
      <c r="T493" s="285"/>
      <c r="U493" s="285"/>
      <c r="V493" s="285"/>
      <c r="W493" s="658"/>
      <c r="X493" s="1357" t="s">
        <v>76</v>
      </c>
      <c r="Y493" s="51">
        <v>591627.16999999993</v>
      </c>
      <c r="Z493" s="327"/>
      <c r="AA493" s="328"/>
      <c r="AB493" s="97" t="s">
        <v>1675</v>
      </c>
      <c r="AC493" s="1274"/>
      <c r="AD493" s="1274"/>
      <c r="AE493" s="743"/>
      <c r="AF493" s="743"/>
      <c r="AG493" s="743"/>
      <c r="AH493" s="743"/>
      <c r="AI493" s="743"/>
      <c r="AJ493" s="743"/>
      <c r="AK493" s="743"/>
      <c r="AL493" s="743"/>
      <c r="AM493" s="743"/>
      <c r="AN493" s="743"/>
    </row>
    <row r="494" spans="1:40" s="184" customFormat="1" ht="16.5" hidden="1" customHeight="1">
      <c r="A494" s="688">
        <f t="shared" ref="A494:A506" si="73">A493+1</f>
        <v>376</v>
      </c>
      <c r="B494" s="275" t="s">
        <v>77</v>
      </c>
      <c r="C494" s="332">
        <v>150000</v>
      </c>
      <c r="D494" s="284"/>
      <c r="E494" s="284"/>
      <c r="F494" s="285"/>
      <c r="G494" s="285"/>
      <c r="H494" s="285"/>
      <c r="I494" s="285"/>
      <c r="J494" s="285"/>
      <c r="K494" s="285"/>
      <c r="L494" s="285"/>
      <c r="M494" s="285"/>
      <c r="N494" s="285"/>
      <c r="O494" s="285"/>
      <c r="P494" s="285"/>
      <c r="Q494" s="285"/>
      <c r="R494" s="285"/>
      <c r="S494" s="285"/>
      <c r="T494" s="285"/>
      <c r="U494" s="285"/>
      <c r="V494" s="285"/>
      <c r="W494" s="658"/>
      <c r="X494" s="1357" t="s">
        <v>78</v>
      </c>
      <c r="Y494" s="51">
        <v>101199.54</v>
      </c>
      <c r="Z494" s="327"/>
      <c r="AA494" s="328"/>
      <c r="AB494" s="97" t="s">
        <v>1500</v>
      </c>
      <c r="AC494" s="1274"/>
      <c r="AD494" s="1274"/>
      <c r="AE494" s="743"/>
      <c r="AF494" s="743"/>
      <c r="AG494" s="743"/>
      <c r="AH494" s="743"/>
      <c r="AI494" s="743"/>
      <c r="AJ494" s="743"/>
      <c r="AK494" s="743"/>
      <c r="AL494" s="743"/>
      <c r="AM494" s="743"/>
      <c r="AN494" s="743"/>
    </row>
    <row r="495" spans="1:40" s="184" customFormat="1" ht="16.5" hidden="1" customHeight="1">
      <c r="A495" s="688">
        <f t="shared" si="73"/>
        <v>377</v>
      </c>
      <c r="B495" s="341" t="s">
        <v>136</v>
      </c>
      <c r="C495" s="322">
        <v>500000</v>
      </c>
      <c r="D495" s="325"/>
      <c r="E495" s="325"/>
      <c r="F495" s="325"/>
      <c r="G495" s="325"/>
      <c r="H495" s="325"/>
      <c r="I495" s="325"/>
      <c r="J495" s="325"/>
      <c r="K495" s="325"/>
      <c r="L495" s="325"/>
      <c r="M495" s="325"/>
      <c r="N495" s="325"/>
      <c r="O495" s="325"/>
      <c r="P495" s="325"/>
      <c r="Q495" s="325"/>
      <c r="R495" s="325"/>
      <c r="S495" s="325"/>
      <c r="T495" s="325"/>
      <c r="U495" s="325"/>
      <c r="V495" s="325"/>
      <c r="W495" s="325"/>
      <c r="X495" s="1357" t="s">
        <v>137</v>
      </c>
      <c r="Y495" s="51">
        <v>615459.69999999995</v>
      </c>
      <c r="Z495" s="327"/>
      <c r="AA495" s="328"/>
      <c r="AB495" s="97" t="s">
        <v>1680</v>
      </c>
      <c r="AC495" s="1274"/>
      <c r="AD495" s="1274"/>
      <c r="AE495" s="743"/>
      <c r="AF495" s="743"/>
      <c r="AG495" s="743"/>
      <c r="AH495" s="743"/>
      <c r="AI495" s="743"/>
      <c r="AJ495" s="743"/>
      <c r="AK495" s="743"/>
      <c r="AL495" s="743"/>
      <c r="AM495" s="743"/>
      <c r="AN495" s="743"/>
    </row>
    <row r="496" spans="1:40" s="184" customFormat="1" ht="16.5" hidden="1" customHeight="1">
      <c r="A496" s="688">
        <f t="shared" si="73"/>
        <v>378</v>
      </c>
      <c r="B496" s="342" t="s">
        <v>138</v>
      </c>
      <c r="C496" s="332">
        <f>N496+R496+T496+V496+250000</f>
        <v>1450000</v>
      </c>
      <c r="D496" s="284"/>
      <c r="E496" s="284"/>
      <c r="F496" s="285"/>
      <c r="G496" s="285"/>
      <c r="H496" s="285"/>
      <c r="I496" s="285"/>
      <c r="J496" s="285"/>
      <c r="K496" s="285"/>
      <c r="L496" s="285"/>
      <c r="M496" s="285"/>
      <c r="N496" s="285"/>
      <c r="O496" s="285"/>
      <c r="P496" s="285"/>
      <c r="Q496" s="285">
        <v>1918.88</v>
      </c>
      <c r="R496" s="285">
        <v>1200000</v>
      </c>
      <c r="S496" s="285"/>
      <c r="T496" s="285"/>
      <c r="U496" s="285"/>
      <c r="V496" s="285"/>
      <c r="W496" s="658"/>
      <c r="X496" s="1357" t="s">
        <v>80</v>
      </c>
      <c r="Y496" s="51">
        <v>927038.43</v>
      </c>
      <c r="Z496" s="327"/>
      <c r="AA496" s="328"/>
      <c r="AB496" s="97" t="s">
        <v>1668</v>
      </c>
      <c r="AC496" s="1274"/>
      <c r="AD496" s="1274"/>
      <c r="AE496" s="743"/>
      <c r="AF496" s="743"/>
      <c r="AG496" s="743"/>
      <c r="AH496" s="743"/>
      <c r="AI496" s="743"/>
      <c r="AJ496" s="743"/>
      <c r="AK496" s="743"/>
      <c r="AL496" s="743"/>
      <c r="AM496" s="743"/>
      <c r="AN496" s="743"/>
    </row>
    <row r="497" spans="1:40" s="184" customFormat="1" ht="16.5" hidden="1" customHeight="1">
      <c r="A497" s="688">
        <f t="shared" si="73"/>
        <v>379</v>
      </c>
      <c r="B497" s="342" t="s">
        <v>139</v>
      </c>
      <c r="C497" s="332">
        <f>N497+R497+T497+V497+250000</f>
        <v>1200000</v>
      </c>
      <c r="D497" s="284"/>
      <c r="E497" s="284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/>
      <c r="Q497" s="285">
        <v>2107.96</v>
      </c>
      <c r="R497" s="285">
        <v>950000</v>
      </c>
      <c r="S497" s="285"/>
      <c r="T497" s="285"/>
      <c r="U497" s="285"/>
      <c r="V497" s="285"/>
      <c r="W497" s="658"/>
      <c r="X497" s="1357" t="s">
        <v>80</v>
      </c>
      <c r="Y497" s="51">
        <v>947419.89</v>
      </c>
      <c r="Z497" s="327"/>
      <c r="AA497" s="328"/>
      <c r="AB497" s="97" t="s">
        <v>1668</v>
      </c>
      <c r="AC497" s="1274"/>
      <c r="AD497" s="1274"/>
      <c r="AE497" s="743"/>
      <c r="AF497" s="743"/>
      <c r="AG497" s="743"/>
      <c r="AH497" s="743"/>
      <c r="AI497" s="743"/>
      <c r="AJ497" s="743"/>
      <c r="AK497" s="743"/>
      <c r="AL497" s="743"/>
      <c r="AM497" s="743"/>
      <c r="AN497" s="743"/>
    </row>
    <row r="498" spans="1:40" s="184" customFormat="1" ht="16.5" hidden="1" customHeight="1">
      <c r="A498" s="688">
        <f t="shared" si="73"/>
        <v>380</v>
      </c>
      <c r="B498" s="341" t="s">
        <v>140</v>
      </c>
      <c r="C498" s="332">
        <v>350000</v>
      </c>
      <c r="D498" s="284"/>
      <c r="E498" s="284"/>
      <c r="F498" s="285"/>
      <c r="G498" s="285"/>
      <c r="H498" s="285"/>
      <c r="I498" s="285"/>
      <c r="J498" s="285"/>
      <c r="K498" s="285"/>
      <c r="L498" s="285"/>
      <c r="M498" s="285"/>
      <c r="N498" s="285"/>
      <c r="O498" s="285"/>
      <c r="P498" s="285"/>
      <c r="Q498" s="285"/>
      <c r="R498" s="285"/>
      <c r="S498" s="285"/>
      <c r="T498" s="285"/>
      <c r="U498" s="285"/>
      <c r="V498" s="285"/>
      <c r="W498" s="658"/>
      <c r="X498" s="1357" t="s">
        <v>80</v>
      </c>
      <c r="Y498" s="51">
        <v>400452.6</v>
      </c>
      <c r="Z498" s="327"/>
      <c r="AA498" s="328"/>
      <c r="AB498" s="97" t="s">
        <v>1670</v>
      </c>
      <c r="AC498" s="1274"/>
      <c r="AD498" s="1274"/>
      <c r="AE498" s="743"/>
      <c r="AF498" s="743"/>
      <c r="AG498" s="743"/>
      <c r="AH498" s="743"/>
      <c r="AI498" s="743"/>
      <c r="AJ498" s="743"/>
      <c r="AK498" s="743"/>
      <c r="AL498" s="743"/>
      <c r="AM498" s="743"/>
      <c r="AN498" s="743"/>
    </row>
    <row r="499" spans="1:40" s="184" customFormat="1" ht="16.5" hidden="1" customHeight="1">
      <c r="A499" s="688">
        <f t="shared" si="73"/>
        <v>381</v>
      </c>
      <c r="B499" s="341" t="s">
        <v>141</v>
      </c>
      <c r="C499" s="332">
        <v>350000</v>
      </c>
      <c r="D499" s="325"/>
      <c r="E499" s="325"/>
      <c r="F499" s="325"/>
      <c r="G499" s="325"/>
      <c r="H499" s="325"/>
      <c r="I499" s="325"/>
      <c r="J499" s="325"/>
      <c r="K499" s="325"/>
      <c r="L499" s="325"/>
      <c r="M499" s="325"/>
      <c r="N499" s="325"/>
      <c r="O499" s="325"/>
      <c r="P499" s="325"/>
      <c r="Q499" s="325"/>
      <c r="R499" s="325"/>
      <c r="S499" s="325"/>
      <c r="T499" s="325"/>
      <c r="U499" s="325"/>
      <c r="V499" s="325"/>
      <c r="W499" s="325"/>
      <c r="X499" s="1358" t="s">
        <v>187</v>
      </c>
      <c r="Y499" s="51">
        <v>273361.27</v>
      </c>
      <c r="Z499" s="327"/>
      <c r="AA499" s="328"/>
      <c r="AB499" s="97" t="s">
        <v>1670</v>
      </c>
      <c r="AC499" s="1274"/>
      <c r="AD499" s="1274"/>
      <c r="AE499" s="743"/>
      <c r="AF499" s="743"/>
      <c r="AG499" s="743"/>
      <c r="AH499" s="743"/>
      <c r="AI499" s="743"/>
      <c r="AJ499" s="743"/>
      <c r="AK499" s="743"/>
      <c r="AL499" s="743"/>
      <c r="AM499" s="743"/>
      <c r="AN499" s="743"/>
    </row>
    <row r="500" spans="1:40" s="184" customFormat="1" ht="16.5" hidden="1" customHeight="1">
      <c r="A500" s="688">
        <f t="shared" si="73"/>
        <v>382</v>
      </c>
      <c r="B500" s="341" t="s">
        <v>142</v>
      </c>
      <c r="C500" s="332">
        <v>350000</v>
      </c>
      <c r="D500" s="325"/>
      <c r="E500" s="325"/>
      <c r="F500" s="325"/>
      <c r="G500" s="325"/>
      <c r="H500" s="325"/>
      <c r="I500" s="325"/>
      <c r="J500" s="325"/>
      <c r="K500" s="325"/>
      <c r="L500" s="325"/>
      <c r="M500" s="325"/>
      <c r="N500" s="325"/>
      <c r="O500" s="325"/>
      <c r="P500" s="325"/>
      <c r="Q500" s="325"/>
      <c r="R500" s="325"/>
      <c r="S500" s="325"/>
      <c r="T500" s="325"/>
      <c r="U500" s="325"/>
      <c r="V500" s="325"/>
      <c r="W500" s="325"/>
      <c r="X500" s="1358" t="s">
        <v>188</v>
      </c>
      <c r="Y500" s="51">
        <v>359328.13</v>
      </c>
      <c r="Z500" s="327"/>
      <c r="AA500" s="328"/>
      <c r="AB500" s="97" t="s">
        <v>1670</v>
      </c>
      <c r="AC500" s="1274"/>
      <c r="AD500" s="1274"/>
      <c r="AE500" s="743"/>
      <c r="AF500" s="743"/>
      <c r="AG500" s="743"/>
      <c r="AH500" s="743"/>
      <c r="AI500" s="743"/>
      <c r="AJ500" s="743"/>
      <c r="AK500" s="743"/>
      <c r="AL500" s="743"/>
      <c r="AM500" s="743"/>
      <c r="AN500" s="743"/>
    </row>
    <row r="501" spans="1:40" s="184" customFormat="1" ht="16.5" hidden="1" customHeight="1">
      <c r="A501" s="688">
        <f t="shared" si="73"/>
        <v>383</v>
      </c>
      <c r="B501" s="341" t="s">
        <v>143</v>
      </c>
      <c r="C501" s="332">
        <v>350000</v>
      </c>
      <c r="D501" s="325"/>
      <c r="E501" s="325"/>
      <c r="F501" s="325"/>
      <c r="G501" s="325"/>
      <c r="H501" s="325"/>
      <c r="I501" s="325"/>
      <c r="J501" s="325"/>
      <c r="K501" s="325"/>
      <c r="L501" s="325"/>
      <c r="M501" s="325"/>
      <c r="N501" s="325"/>
      <c r="O501" s="325"/>
      <c r="P501" s="325"/>
      <c r="Q501" s="325"/>
      <c r="R501" s="325"/>
      <c r="S501" s="325"/>
      <c r="T501" s="325"/>
      <c r="U501" s="325"/>
      <c r="V501" s="325"/>
      <c r="W501" s="325"/>
      <c r="X501" s="1358" t="s">
        <v>188</v>
      </c>
      <c r="Y501" s="51">
        <v>272405.64</v>
      </c>
      <c r="Z501" s="327"/>
      <c r="AA501" s="328"/>
      <c r="AB501" s="97" t="s">
        <v>1670</v>
      </c>
      <c r="AC501" s="1274"/>
      <c r="AD501" s="1274"/>
      <c r="AE501" s="743"/>
      <c r="AF501" s="743"/>
      <c r="AG501" s="743"/>
      <c r="AH501" s="743"/>
      <c r="AI501" s="743"/>
      <c r="AJ501" s="743"/>
      <c r="AK501" s="743"/>
      <c r="AL501" s="743"/>
      <c r="AM501" s="743"/>
      <c r="AN501" s="743"/>
    </row>
    <row r="502" spans="1:40" s="184" customFormat="1" ht="16.5" hidden="1" customHeight="1">
      <c r="A502" s="688">
        <f t="shared" si="73"/>
        <v>384</v>
      </c>
      <c r="B502" s="342" t="s">
        <v>144</v>
      </c>
      <c r="C502" s="332">
        <f>N502+R502+T502+V502+200000</f>
        <v>5800000</v>
      </c>
      <c r="D502" s="284"/>
      <c r="E502" s="284"/>
      <c r="F502" s="285"/>
      <c r="G502" s="285"/>
      <c r="H502" s="285"/>
      <c r="I502" s="285"/>
      <c r="J502" s="285"/>
      <c r="K502" s="285"/>
      <c r="L502" s="285"/>
      <c r="M502" s="285">
        <v>1184.76</v>
      </c>
      <c r="N502" s="285">
        <v>2700000</v>
      </c>
      <c r="O502" s="285"/>
      <c r="P502" s="285"/>
      <c r="Q502" s="285">
        <v>2341.0700000000002</v>
      </c>
      <c r="R502" s="285">
        <v>2900000</v>
      </c>
      <c r="S502" s="285"/>
      <c r="T502" s="285"/>
      <c r="U502" s="285"/>
      <c r="V502" s="285"/>
      <c r="W502" s="658"/>
      <c r="X502" s="1357" t="s">
        <v>82</v>
      </c>
      <c r="Y502" s="51">
        <v>1149443.93</v>
      </c>
      <c r="Z502" s="327"/>
      <c r="AA502" s="328"/>
      <c r="AB502" s="97" t="s">
        <v>1673</v>
      </c>
      <c r="AC502" s="1274"/>
      <c r="AD502" s="1274"/>
      <c r="AE502" s="743"/>
      <c r="AF502" s="743"/>
      <c r="AG502" s="743"/>
      <c r="AH502" s="743"/>
      <c r="AI502" s="743"/>
      <c r="AJ502" s="743"/>
      <c r="AK502" s="743"/>
      <c r="AL502" s="743"/>
      <c r="AM502" s="743"/>
      <c r="AN502" s="743"/>
    </row>
    <row r="503" spans="1:40" s="184" customFormat="1" ht="16.5" hidden="1" customHeight="1">
      <c r="A503" s="688">
        <f t="shared" si="73"/>
        <v>385</v>
      </c>
      <c r="B503" s="342" t="s">
        <v>145</v>
      </c>
      <c r="C503" s="332">
        <f>N503+R503+T503+V503+250000</f>
        <v>6100000</v>
      </c>
      <c r="D503" s="284"/>
      <c r="E503" s="284"/>
      <c r="F503" s="285"/>
      <c r="G503" s="285"/>
      <c r="H503" s="285"/>
      <c r="I503" s="285"/>
      <c r="J503" s="285"/>
      <c r="K503" s="285"/>
      <c r="L503" s="285"/>
      <c r="M503" s="285">
        <v>1194.07</v>
      </c>
      <c r="N503" s="285">
        <v>2750000</v>
      </c>
      <c r="O503" s="285"/>
      <c r="P503" s="285"/>
      <c r="Q503" s="285">
        <v>2343</v>
      </c>
      <c r="R503" s="285">
        <v>3100000</v>
      </c>
      <c r="S503" s="285"/>
      <c r="T503" s="285"/>
      <c r="U503" s="285"/>
      <c r="V503" s="285"/>
      <c r="W503" s="658"/>
      <c r="X503" s="1357" t="s">
        <v>80</v>
      </c>
      <c r="Y503" s="51">
        <v>1330360.26</v>
      </c>
      <c r="Z503" s="327"/>
      <c r="AA503" s="328"/>
      <c r="AB503" s="97" t="s">
        <v>1656</v>
      </c>
      <c r="AC503" s="1274"/>
      <c r="AD503" s="1274"/>
      <c r="AE503" s="743"/>
      <c r="AF503" s="743"/>
      <c r="AG503" s="743"/>
      <c r="AH503" s="743"/>
      <c r="AI503" s="743"/>
      <c r="AJ503" s="743"/>
      <c r="AK503" s="743"/>
      <c r="AL503" s="743"/>
      <c r="AM503" s="743"/>
      <c r="AN503" s="743"/>
    </row>
    <row r="504" spans="1:40" s="184" customFormat="1" ht="16.5" hidden="1" customHeight="1">
      <c r="A504" s="688">
        <f t="shared" si="73"/>
        <v>386</v>
      </c>
      <c r="B504" s="342" t="s">
        <v>146</v>
      </c>
      <c r="C504" s="332">
        <f>N504+R504+T504+V504+150000</f>
        <v>2250000</v>
      </c>
      <c r="D504" s="284"/>
      <c r="E504" s="284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/>
      <c r="Q504" s="285">
        <v>762.96</v>
      </c>
      <c r="R504" s="285">
        <v>2100000</v>
      </c>
      <c r="S504" s="285"/>
      <c r="T504" s="285"/>
      <c r="U504" s="285"/>
      <c r="V504" s="285"/>
      <c r="W504" s="658"/>
      <c r="X504" s="1357" t="s">
        <v>147</v>
      </c>
      <c r="Y504" s="51">
        <v>459358.69999999995</v>
      </c>
      <c r="Z504" s="327"/>
      <c r="AA504" s="328"/>
      <c r="AB504" s="97" t="s">
        <v>1498</v>
      </c>
      <c r="AC504" s="1274"/>
      <c r="AD504" s="1274"/>
      <c r="AE504" s="743"/>
      <c r="AF504" s="743"/>
      <c r="AG504" s="743"/>
      <c r="AH504" s="743"/>
      <c r="AI504" s="743"/>
      <c r="AJ504" s="743"/>
      <c r="AK504" s="743"/>
      <c r="AL504" s="743"/>
      <c r="AM504" s="743"/>
      <c r="AN504" s="743"/>
    </row>
    <row r="505" spans="1:40" s="184" customFormat="1" ht="16.5" hidden="1" customHeight="1">
      <c r="A505" s="688">
        <f t="shared" si="73"/>
        <v>387</v>
      </c>
      <c r="B505" s="275" t="s">
        <v>148</v>
      </c>
      <c r="C505" s="332">
        <f>N505+R505+300000</f>
        <v>2900000</v>
      </c>
      <c r="D505" s="284"/>
      <c r="E505" s="284"/>
      <c r="F505" s="285"/>
      <c r="G505" s="285"/>
      <c r="H505" s="285"/>
      <c r="I505" s="285"/>
      <c r="J505" s="285"/>
      <c r="K505" s="285"/>
      <c r="L505" s="285"/>
      <c r="M505" s="51">
        <v>447.93</v>
      </c>
      <c r="N505" s="51">
        <v>1400000</v>
      </c>
      <c r="O505" s="51"/>
      <c r="P505" s="51"/>
      <c r="Q505" s="51">
        <v>475.14</v>
      </c>
      <c r="R505" s="340">
        <v>1200000</v>
      </c>
      <c r="S505" s="285"/>
      <c r="T505" s="285"/>
      <c r="U505" s="285"/>
      <c r="V505" s="285"/>
      <c r="W505" s="658"/>
      <c r="X505" s="1359" t="s">
        <v>149</v>
      </c>
      <c r="Y505" s="51">
        <v>737588.06</v>
      </c>
      <c r="Z505" s="327"/>
      <c r="AA505" s="328"/>
      <c r="AB505" s="97" t="s">
        <v>1675</v>
      </c>
      <c r="AC505" s="1274"/>
      <c r="AD505" s="1274"/>
      <c r="AE505" s="743"/>
      <c r="AF505" s="743"/>
      <c r="AG505" s="743"/>
      <c r="AH505" s="743"/>
      <c r="AI505" s="743"/>
      <c r="AJ505" s="743"/>
      <c r="AK505" s="743"/>
      <c r="AL505" s="743"/>
      <c r="AM505" s="743"/>
      <c r="AN505" s="743"/>
    </row>
    <row r="506" spans="1:40" s="184" customFormat="1" ht="16.5" hidden="1" customHeight="1">
      <c r="A506" s="688">
        <f t="shared" si="73"/>
        <v>388</v>
      </c>
      <c r="B506" s="342" t="s">
        <v>150</v>
      </c>
      <c r="C506" s="332">
        <f>N506+R506+T506+V506+200000</f>
        <v>3150000</v>
      </c>
      <c r="D506" s="284"/>
      <c r="E506" s="284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285"/>
      <c r="Q506" s="285">
        <v>2508.84</v>
      </c>
      <c r="R506" s="285">
        <v>2950000</v>
      </c>
      <c r="S506" s="285"/>
      <c r="T506" s="285"/>
      <c r="U506" s="285"/>
      <c r="V506" s="285"/>
      <c r="W506" s="658"/>
      <c r="X506" s="1357" t="s">
        <v>82</v>
      </c>
      <c r="Y506" s="51">
        <v>873789.3</v>
      </c>
      <c r="Z506" s="327"/>
      <c r="AA506" s="328"/>
      <c r="AB506" s="97" t="s">
        <v>1549</v>
      </c>
      <c r="AC506" s="1274"/>
      <c r="AD506" s="1274"/>
      <c r="AE506" s="743"/>
      <c r="AF506" s="743"/>
      <c r="AG506" s="743"/>
      <c r="AH506" s="743"/>
      <c r="AI506" s="743"/>
      <c r="AJ506" s="743"/>
      <c r="AK506" s="743"/>
      <c r="AL506" s="743"/>
      <c r="AM506" s="743"/>
      <c r="AN506" s="743"/>
    </row>
    <row r="507" spans="1:40" s="184" customFormat="1" ht="16.5" hidden="1" customHeight="1">
      <c r="A507" s="688">
        <f>A506+1</f>
        <v>389</v>
      </c>
      <c r="B507" s="342" t="s">
        <v>151</v>
      </c>
      <c r="C507" s="332">
        <f>N507+R507+T507+V507+300000</f>
        <v>2900000</v>
      </c>
      <c r="D507" s="284"/>
      <c r="E507" s="284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285"/>
      <c r="Q507" s="285">
        <v>1952.96</v>
      </c>
      <c r="R507" s="285">
        <v>2600000</v>
      </c>
      <c r="S507" s="285"/>
      <c r="T507" s="285"/>
      <c r="U507" s="285"/>
      <c r="V507" s="285"/>
      <c r="W507" s="658"/>
      <c r="X507" s="1357" t="s">
        <v>80</v>
      </c>
      <c r="Y507" s="51">
        <v>858532.57</v>
      </c>
      <c r="Z507" s="327"/>
      <c r="AA507" s="328"/>
      <c r="AB507" s="97" t="s">
        <v>1668</v>
      </c>
      <c r="AC507" s="1274"/>
      <c r="AD507" s="1274"/>
      <c r="AE507" s="743"/>
      <c r="AF507" s="743"/>
      <c r="AG507" s="743"/>
      <c r="AH507" s="743"/>
      <c r="AI507" s="743"/>
      <c r="AJ507" s="743"/>
      <c r="AK507" s="743"/>
      <c r="AL507" s="743"/>
      <c r="AM507" s="743"/>
      <c r="AN507" s="743"/>
    </row>
    <row r="508" spans="1:40" s="184" customFormat="1" ht="16.5" hidden="1" customHeight="1">
      <c r="A508" s="688">
        <f t="shared" ref="A508:A524" si="74">A507+1</f>
        <v>390</v>
      </c>
      <c r="B508" s="342" t="s">
        <v>152</v>
      </c>
      <c r="C508" s="332">
        <v>250000</v>
      </c>
      <c r="D508" s="284"/>
      <c r="E508" s="284"/>
      <c r="F508" s="285"/>
      <c r="G508" s="285"/>
      <c r="H508" s="285"/>
      <c r="I508" s="285"/>
      <c r="J508" s="285"/>
      <c r="K508" s="285"/>
      <c r="L508" s="285"/>
      <c r="M508" s="285"/>
      <c r="N508" s="285"/>
      <c r="O508" s="285"/>
      <c r="P508" s="285"/>
      <c r="Q508" s="285"/>
      <c r="R508" s="285"/>
      <c r="S508" s="285"/>
      <c r="T508" s="285"/>
      <c r="U508" s="285"/>
      <c r="V508" s="285"/>
      <c r="W508" s="658"/>
      <c r="X508" s="1357" t="s">
        <v>153</v>
      </c>
      <c r="Y508" s="51">
        <v>325040.44</v>
      </c>
      <c r="Z508" s="327"/>
      <c r="AA508" s="328"/>
      <c r="AB508" s="97" t="s">
        <v>1670</v>
      </c>
      <c r="AC508" s="1274"/>
      <c r="AD508" s="1274"/>
      <c r="AE508" s="743"/>
      <c r="AF508" s="743"/>
      <c r="AG508" s="743"/>
      <c r="AH508" s="743"/>
      <c r="AI508" s="743"/>
      <c r="AJ508" s="743"/>
      <c r="AK508" s="743"/>
      <c r="AL508" s="743"/>
      <c r="AM508" s="743"/>
      <c r="AN508" s="743"/>
    </row>
    <row r="509" spans="1:40" s="184" customFormat="1" ht="16.5" hidden="1" customHeight="1">
      <c r="A509" s="688">
        <f t="shared" si="74"/>
        <v>391</v>
      </c>
      <c r="B509" s="342" t="s">
        <v>154</v>
      </c>
      <c r="C509" s="332">
        <v>250000</v>
      </c>
      <c r="D509" s="284"/>
      <c r="E509" s="284"/>
      <c r="F509" s="285"/>
      <c r="G509" s="285"/>
      <c r="H509" s="285"/>
      <c r="I509" s="285"/>
      <c r="J509" s="285"/>
      <c r="K509" s="285"/>
      <c r="L509" s="285"/>
      <c r="M509" s="285"/>
      <c r="N509" s="285"/>
      <c r="O509" s="285"/>
      <c r="P509" s="285"/>
      <c r="Q509" s="285"/>
      <c r="R509" s="285"/>
      <c r="S509" s="285"/>
      <c r="T509" s="285"/>
      <c r="U509" s="285"/>
      <c r="V509" s="285"/>
      <c r="W509" s="658"/>
      <c r="X509" s="1357" t="s">
        <v>80</v>
      </c>
      <c r="Y509" s="51">
        <v>403088.58999999997</v>
      </c>
      <c r="Z509" s="327"/>
      <c r="AA509" s="328"/>
      <c r="AB509" s="97" t="s">
        <v>1670</v>
      </c>
      <c r="AC509" s="1274"/>
      <c r="AD509" s="1274"/>
      <c r="AE509" s="743"/>
      <c r="AF509" s="743"/>
      <c r="AG509" s="743"/>
      <c r="AH509" s="743"/>
      <c r="AI509" s="743"/>
      <c r="AJ509" s="743"/>
      <c r="AK509" s="743"/>
      <c r="AL509" s="743"/>
      <c r="AM509" s="743"/>
      <c r="AN509" s="743"/>
    </row>
    <row r="510" spans="1:40" s="184" customFormat="1" ht="16.5" hidden="1" customHeight="1">
      <c r="A510" s="688">
        <f t="shared" si="74"/>
        <v>392</v>
      </c>
      <c r="B510" s="342" t="s">
        <v>155</v>
      </c>
      <c r="C510" s="332">
        <v>200000</v>
      </c>
      <c r="D510" s="284"/>
      <c r="E510" s="284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658"/>
      <c r="X510" s="1357" t="s">
        <v>82</v>
      </c>
      <c r="Y510" s="51">
        <v>291137.39</v>
      </c>
      <c r="Z510" s="327"/>
      <c r="AA510" s="328"/>
      <c r="AB510" s="97" t="s">
        <v>1690</v>
      </c>
      <c r="AC510" s="1274"/>
      <c r="AD510" s="1274"/>
      <c r="AE510" s="743"/>
      <c r="AF510" s="743"/>
      <c r="AG510" s="743"/>
      <c r="AH510" s="743"/>
      <c r="AI510" s="743"/>
      <c r="AJ510" s="743"/>
      <c r="AK510" s="743"/>
      <c r="AL510" s="743"/>
      <c r="AM510" s="743"/>
      <c r="AN510" s="743"/>
    </row>
    <row r="511" spans="1:40" s="184" customFormat="1" ht="16.5" hidden="1" customHeight="1">
      <c r="A511" s="688">
        <f t="shared" si="74"/>
        <v>393</v>
      </c>
      <c r="B511" s="275" t="s">
        <v>156</v>
      </c>
      <c r="C511" s="332">
        <f>N511+R511+T511+V511+500000</f>
        <v>2200000</v>
      </c>
      <c r="D511" s="284"/>
      <c r="E511" s="284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/>
      <c r="Q511" s="285">
        <v>464.25</v>
      </c>
      <c r="R511" s="285">
        <v>1700000</v>
      </c>
      <c r="S511" s="285"/>
      <c r="T511" s="285"/>
      <c r="U511" s="285"/>
      <c r="V511" s="285"/>
      <c r="W511" s="658"/>
      <c r="X511" s="1357" t="s">
        <v>157</v>
      </c>
      <c r="Y511" s="1159"/>
      <c r="Z511" s="327"/>
      <c r="AA511" s="328"/>
      <c r="AB511" s="97"/>
      <c r="AC511" s="1274"/>
      <c r="AD511" s="1274"/>
      <c r="AE511" s="743"/>
      <c r="AF511" s="743"/>
      <c r="AG511" s="743"/>
      <c r="AH511" s="743"/>
      <c r="AI511" s="743"/>
      <c r="AJ511" s="743"/>
      <c r="AK511" s="743"/>
      <c r="AL511" s="743"/>
      <c r="AM511" s="743"/>
      <c r="AN511" s="743"/>
    </row>
    <row r="512" spans="1:40" s="184" customFormat="1" ht="16.5" hidden="1" customHeight="1">
      <c r="A512" s="688">
        <f t="shared" si="74"/>
        <v>394</v>
      </c>
      <c r="B512" s="275" t="s">
        <v>158</v>
      </c>
      <c r="C512" s="332">
        <f>N512+R512+T512+V512+500000</f>
        <v>1835552</v>
      </c>
      <c r="D512" s="284"/>
      <c r="E512" s="284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/>
      <c r="Q512" s="285">
        <v>360.96</v>
      </c>
      <c r="R512" s="51">
        <f>Q512*3700</f>
        <v>1335552</v>
      </c>
      <c r="S512" s="285"/>
      <c r="T512" s="285"/>
      <c r="U512" s="285"/>
      <c r="V512" s="285"/>
      <c r="W512" s="658"/>
      <c r="X512" s="1357" t="s">
        <v>111</v>
      </c>
      <c r="Y512" s="1159"/>
      <c r="Z512" s="327"/>
      <c r="AA512" s="328"/>
      <c r="AB512" s="97"/>
      <c r="AC512" s="1274"/>
      <c r="AD512" s="1274"/>
      <c r="AE512" s="743"/>
      <c r="AF512" s="743"/>
      <c r="AG512" s="743"/>
      <c r="AH512" s="743"/>
      <c r="AI512" s="743"/>
      <c r="AJ512" s="743"/>
      <c r="AK512" s="743"/>
      <c r="AL512" s="743"/>
      <c r="AM512" s="743"/>
      <c r="AN512" s="743"/>
    </row>
    <row r="513" spans="1:40" s="184" customFormat="1" ht="16.5" hidden="1" customHeight="1">
      <c r="A513" s="688">
        <f t="shared" si="74"/>
        <v>395</v>
      </c>
      <c r="B513" s="275" t="s">
        <v>159</v>
      </c>
      <c r="C513" s="332">
        <f>N513+R513+T513+V513</f>
        <v>1200000</v>
      </c>
      <c r="D513" s="284"/>
      <c r="E513" s="284"/>
      <c r="F513" s="285"/>
      <c r="G513" s="285"/>
      <c r="H513" s="285"/>
      <c r="I513" s="285"/>
      <c r="J513" s="285"/>
      <c r="K513" s="285"/>
      <c r="L513" s="285"/>
      <c r="M513" s="285"/>
      <c r="N513" s="285"/>
      <c r="O513" s="285"/>
      <c r="P513" s="285"/>
      <c r="Q513" s="51">
        <v>1213</v>
      </c>
      <c r="R513" s="51">
        <v>1200000</v>
      </c>
      <c r="S513" s="285"/>
      <c r="T513" s="285"/>
      <c r="U513" s="285"/>
      <c r="V513" s="285"/>
      <c r="W513" s="658"/>
      <c r="X513" s="1357"/>
      <c r="Y513" s="1159"/>
      <c r="Z513" s="327"/>
      <c r="AA513" s="328"/>
      <c r="AB513" s="97"/>
      <c r="AC513" s="1274"/>
      <c r="AD513" s="1274"/>
      <c r="AE513" s="743"/>
      <c r="AF513" s="743"/>
      <c r="AG513" s="743"/>
      <c r="AH513" s="743"/>
      <c r="AI513" s="743"/>
      <c r="AJ513" s="743"/>
      <c r="AK513" s="743"/>
      <c r="AL513" s="743"/>
      <c r="AM513" s="743"/>
      <c r="AN513" s="743"/>
    </row>
    <row r="514" spans="1:40" s="184" customFormat="1" ht="16.5" hidden="1" customHeight="1">
      <c r="A514" s="688">
        <f t="shared" si="74"/>
        <v>396</v>
      </c>
      <c r="B514" s="275" t="s">
        <v>160</v>
      </c>
      <c r="C514" s="332">
        <v>350000</v>
      </c>
      <c r="D514" s="284"/>
      <c r="E514" s="284"/>
      <c r="F514" s="285"/>
      <c r="G514" s="285"/>
      <c r="H514" s="285"/>
      <c r="I514" s="285"/>
      <c r="J514" s="285"/>
      <c r="K514" s="285"/>
      <c r="L514" s="285"/>
      <c r="M514" s="285"/>
      <c r="N514" s="285"/>
      <c r="O514" s="285"/>
      <c r="P514" s="285"/>
      <c r="Q514" s="51"/>
      <c r="R514" s="51"/>
      <c r="S514" s="285"/>
      <c r="T514" s="285"/>
      <c r="U514" s="285"/>
      <c r="V514" s="285"/>
      <c r="W514" s="658"/>
      <c r="X514" s="1357" t="s">
        <v>82</v>
      </c>
      <c r="Y514" s="1159"/>
      <c r="Z514" s="327"/>
      <c r="AA514" s="328"/>
      <c r="AB514" s="97"/>
      <c r="AC514" s="1274"/>
      <c r="AD514" s="1274"/>
      <c r="AE514" s="743"/>
      <c r="AF514" s="743"/>
      <c r="AG514" s="743"/>
      <c r="AH514" s="743"/>
      <c r="AI514" s="743"/>
      <c r="AJ514" s="743"/>
      <c r="AK514" s="743"/>
      <c r="AL514" s="743"/>
      <c r="AM514" s="743"/>
      <c r="AN514" s="743"/>
    </row>
    <row r="515" spans="1:40" s="184" customFormat="1" ht="16.5" hidden="1" customHeight="1">
      <c r="A515" s="688">
        <f t="shared" si="74"/>
        <v>397</v>
      </c>
      <c r="B515" s="275" t="s">
        <v>161</v>
      </c>
      <c r="C515" s="332">
        <f>N515+R515+T515+V515+500000</f>
        <v>2850000</v>
      </c>
      <c r="D515" s="284"/>
      <c r="E515" s="284"/>
      <c r="F515" s="285"/>
      <c r="G515" s="285"/>
      <c r="H515" s="285"/>
      <c r="I515" s="285"/>
      <c r="J515" s="285"/>
      <c r="K515" s="285"/>
      <c r="L515" s="285"/>
      <c r="M515" s="285">
        <v>290.38</v>
      </c>
      <c r="N515" s="285">
        <v>950000</v>
      </c>
      <c r="O515" s="285"/>
      <c r="P515" s="285"/>
      <c r="Q515" s="285">
        <v>466.44</v>
      </c>
      <c r="R515" s="285">
        <v>1400000</v>
      </c>
      <c r="S515" s="285"/>
      <c r="T515" s="285"/>
      <c r="U515" s="285"/>
      <c r="V515" s="285"/>
      <c r="W515" s="658"/>
      <c r="X515" s="1357" t="s">
        <v>162</v>
      </c>
      <c r="Y515" s="1159"/>
      <c r="Z515" s="327"/>
      <c r="AA515" s="328"/>
      <c r="AB515" s="97"/>
      <c r="AC515" s="1274"/>
      <c r="AD515" s="1274"/>
      <c r="AE515" s="743"/>
      <c r="AF515" s="743"/>
      <c r="AG515" s="743"/>
      <c r="AH515" s="743"/>
      <c r="AI515" s="743"/>
      <c r="AJ515" s="743"/>
      <c r="AK515" s="743"/>
      <c r="AL515" s="743"/>
      <c r="AM515" s="743"/>
      <c r="AN515" s="743"/>
    </row>
    <row r="516" spans="1:40" s="184" customFormat="1" ht="16.5" hidden="1" customHeight="1">
      <c r="A516" s="688">
        <f t="shared" si="74"/>
        <v>398</v>
      </c>
      <c r="B516" s="275" t="s">
        <v>163</v>
      </c>
      <c r="C516" s="332">
        <f>N516+R516+T516+V516+500000</f>
        <v>6950000</v>
      </c>
      <c r="D516" s="284"/>
      <c r="E516" s="284"/>
      <c r="F516" s="285"/>
      <c r="G516" s="285"/>
      <c r="H516" s="285"/>
      <c r="I516" s="285"/>
      <c r="J516" s="285"/>
      <c r="K516" s="285"/>
      <c r="L516" s="285"/>
      <c r="M516" s="285">
        <v>947.97</v>
      </c>
      <c r="N516" s="285">
        <v>3100000</v>
      </c>
      <c r="O516" s="285"/>
      <c r="P516" s="285"/>
      <c r="Q516" s="285">
        <v>1119.4000000000001</v>
      </c>
      <c r="R516" s="285">
        <v>3350000</v>
      </c>
      <c r="S516" s="285"/>
      <c r="T516" s="285"/>
      <c r="U516" s="285"/>
      <c r="V516" s="285"/>
      <c r="W516" s="658"/>
      <c r="X516" s="1357" t="s">
        <v>157</v>
      </c>
      <c r="Y516" s="1159"/>
      <c r="Z516" s="327"/>
      <c r="AA516" s="328"/>
      <c r="AB516" s="97"/>
      <c r="AC516" s="1274"/>
      <c r="AD516" s="1274"/>
      <c r="AE516" s="743"/>
      <c r="AF516" s="743"/>
      <c r="AG516" s="743"/>
      <c r="AH516" s="743"/>
      <c r="AI516" s="743"/>
      <c r="AJ516" s="743"/>
      <c r="AK516" s="743"/>
      <c r="AL516" s="743"/>
      <c r="AM516" s="743"/>
      <c r="AN516" s="743"/>
    </row>
    <row r="517" spans="1:40" s="184" customFormat="1" ht="16.5" hidden="1" customHeight="1">
      <c r="A517" s="688">
        <f t="shared" si="74"/>
        <v>399</v>
      </c>
      <c r="B517" s="342" t="s">
        <v>164</v>
      </c>
      <c r="C517" s="332">
        <f>N517+R517+T517+V517+250000</f>
        <v>1900000</v>
      </c>
      <c r="D517" s="284"/>
      <c r="E517" s="284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/>
      <c r="Q517" s="285">
        <v>1649.2</v>
      </c>
      <c r="R517" s="285">
        <v>1650000</v>
      </c>
      <c r="S517" s="285"/>
      <c r="T517" s="285"/>
      <c r="U517" s="285"/>
      <c r="V517" s="285"/>
      <c r="W517" s="658"/>
      <c r="X517" s="1357" t="s">
        <v>80</v>
      </c>
      <c r="Y517" s="1159"/>
      <c r="Z517" s="327"/>
      <c r="AA517" s="328"/>
      <c r="AB517" s="97"/>
      <c r="AC517" s="1274"/>
      <c r="AD517" s="1274"/>
      <c r="AE517" s="743"/>
      <c r="AF517" s="743"/>
      <c r="AG517" s="743"/>
      <c r="AH517" s="743"/>
      <c r="AI517" s="743"/>
      <c r="AJ517" s="743"/>
      <c r="AK517" s="743"/>
      <c r="AL517" s="743"/>
      <c r="AM517" s="743"/>
      <c r="AN517" s="743"/>
    </row>
    <row r="518" spans="1:40" s="184" customFormat="1" ht="16.5" hidden="1" customHeight="1">
      <c r="A518" s="688">
        <f t="shared" si="74"/>
        <v>400</v>
      </c>
      <c r="B518" s="342" t="s">
        <v>165</v>
      </c>
      <c r="C518" s="332">
        <f>N518+R518+T518+V518+250000</f>
        <v>1500000</v>
      </c>
      <c r="D518" s="284"/>
      <c r="E518" s="284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/>
      <c r="Q518" s="285">
        <v>1055.04</v>
      </c>
      <c r="R518" s="285">
        <v>1250000</v>
      </c>
      <c r="S518" s="285"/>
      <c r="T518" s="285"/>
      <c r="U518" s="285"/>
      <c r="V518" s="285"/>
      <c r="W518" s="658"/>
      <c r="X518" s="1357" t="s">
        <v>80</v>
      </c>
      <c r="Y518" s="1159"/>
      <c r="Z518" s="327"/>
      <c r="AA518" s="328"/>
      <c r="AB518" s="97"/>
      <c r="AC518" s="1274"/>
      <c r="AD518" s="1274"/>
      <c r="AE518" s="743"/>
      <c r="AF518" s="743"/>
      <c r="AG518" s="743"/>
      <c r="AH518" s="743"/>
      <c r="AI518" s="743"/>
      <c r="AJ518" s="743"/>
      <c r="AK518" s="743"/>
      <c r="AL518" s="743"/>
      <c r="AM518" s="743"/>
      <c r="AN518" s="743"/>
    </row>
    <row r="519" spans="1:40" s="184" customFormat="1" ht="16.5" hidden="1" customHeight="1">
      <c r="A519" s="688">
        <f t="shared" si="74"/>
        <v>401</v>
      </c>
      <c r="B519" s="342" t="s">
        <v>166</v>
      </c>
      <c r="C519" s="332">
        <f>N519+R519+T519+V519+200000</f>
        <v>1850000</v>
      </c>
      <c r="D519" s="284"/>
      <c r="E519" s="284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/>
      <c r="Q519" s="285">
        <v>1660</v>
      </c>
      <c r="R519" s="285">
        <v>1650000</v>
      </c>
      <c r="S519" s="285"/>
      <c r="T519" s="285"/>
      <c r="U519" s="285"/>
      <c r="V519" s="285"/>
      <c r="W519" s="658"/>
      <c r="X519" s="1357" t="s">
        <v>82</v>
      </c>
      <c r="Y519" s="1159"/>
      <c r="Z519" s="327"/>
      <c r="AA519" s="328"/>
      <c r="AB519" s="97"/>
      <c r="AC519" s="1274"/>
      <c r="AD519" s="1274"/>
      <c r="AE519" s="743"/>
      <c r="AF519" s="743"/>
      <c r="AG519" s="743"/>
      <c r="AH519" s="743"/>
      <c r="AI519" s="743"/>
      <c r="AJ519" s="743"/>
      <c r="AK519" s="743"/>
      <c r="AL519" s="743"/>
      <c r="AM519" s="743"/>
      <c r="AN519" s="743"/>
    </row>
    <row r="520" spans="1:40" s="22" customFormat="1" ht="17.25" hidden="1" customHeight="1">
      <c r="A520" s="55">
        <f t="shared" si="74"/>
        <v>402</v>
      </c>
      <c r="B520" s="81" t="s">
        <v>871</v>
      </c>
      <c r="C520" s="52">
        <f>D520+L520+N520+P520+R520+T520+V520+W520+X520+Z520</f>
        <v>3492778.76</v>
      </c>
      <c r="D520" s="51">
        <f>SUM(F520:J520)</f>
        <v>0</v>
      </c>
      <c r="E520" s="51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321"/>
      <c r="R520" s="51">
        <v>3492778.76</v>
      </c>
      <c r="S520" s="60"/>
      <c r="T520" s="60"/>
      <c r="U520" s="60"/>
      <c r="V520" s="60"/>
      <c r="W520" s="60"/>
      <c r="X520" s="287"/>
      <c r="Y520" s="51"/>
      <c r="Z520" s="1142"/>
      <c r="AA520" s="24"/>
      <c r="AB520" s="97"/>
      <c r="AC520" s="724"/>
      <c r="AD520" s="497"/>
      <c r="AE520" s="1272"/>
      <c r="AF520" s="57"/>
      <c r="AG520" s="57"/>
      <c r="AH520" s="57"/>
      <c r="AI520" s="57"/>
      <c r="AJ520" s="57"/>
      <c r="AK520" s="57"/>
      <c r="AL520" s="57"/>
      <c r="AM520" s="57"/>
      <c r="AN520" s="57"/>
    </row>
    <row r="521" spans="1:40" s="184" customFormat="1" ht="16.5" hidden="1" customHeight="1">
      <c r="A521" s="688">
        <f t="shared" si="74"/>
        <v>403</v>
      </c>
      <c r="B521" s="342" t="s">
        <v>167</v>
      </c>
      <c r="C521" s="332">
        <f>N521+R521+T521+V521+200000</f>
        <v>5700000</v>
      </c>
      <c r="D521" s="284"/>
      <c r="E521" s="284"/>
      <c r="F521" s="285"/>
      <c r="G521" s="285"/>
      <c r="H521" s="285"/>
      <c r="I521" s="285"/>
      <c r="J521" s="285"/>
      <c r="K521" s="285"/>
      <c r="L521" s="285"/>
      <c r="M521" s="285">
        <v>1277.3699999999999</v>
      </c>
      <c r="N521" s="285">
        <v>3400000</v>
      </c>
      <c r="O521" s="285"/>
      <c r="P521" s="285"/>
      <c r="Q521" s="285">
        <v>2493.5</v>
      </c>
      <c r="R521" s="285">
        <v>2100000</v>
      </c>
      <c r="S521" s="285"/>
      <c r="T521" s="285"/>
      <c r="U521" s="285"/>
      <c r="V521" s="285"/>
      <c r="W521" s="658"/>
      <c r="X521" s="1357" t="s">
        <v>82</v>
      </c>
      <c r="Y521" s="1159"/>
      <c r="Z521" s="327"/>
      <c r="AA521" s="328"/>
      <c r="AB521" s="97"/>
      <c r="AC521" s="1274"/>
      <c r="AD521" s="1274"/>
      <c r="AE521" s="743"/>
      <c r="AF521" s="743"/>
      <c r="AG521" s="743"/>
      <c r="AH521" s="743"/>
      <c r="AI521" s="743"/>
      <c r="AJ521" s="743"/>
      <c r="AK521" s="743"/>
      <c r="AL521" s="743"/>
      <c r="AM521" s="743"/>
      <c r="AN521" s="743"/>
    </row>
    <row r="522" spans="1:40" s="184" customFormat="1" ht="16.5" hidden="1" customHeight="1">
      <c r="A522" s="688">
        <f t="shared" si="74"/>
        <v>404</v>
      </c>
      <c r="B522" s="275" t="s">
        <v>168</v>
      </c>
      <c r="C522" s="332">
        <f>N522+R522+T522+V522+400000</f>
        <v>3050000</v>
      </c>
      <c r="D522" s="284"/>
      <c r="E522" s="284"/>
      <c r="F522" s="285"/>
      <c r="G522" s="285"/>
      <c r="H522" s="285"/>
      <c r="I522" s="285"/>
      <c r="J522" s="285"/>
      <c r="K522" s="285"/>
      <c r="L522" s="285"/>
      <c r="M522" s="285">
        <v>270</v>
      </c>
      <c r="N522" s="285">
        <v>1200000</v>
      </c>
      <c r="O522" s="285"/>
      <c r="P522" s="285"/>
      <c r="Q522" s="285">
        <v>377.24</v>
      </c>
      <c r="R522" s="285">
        <v>1450000</v>
      </c>
      <c r="S522" s="51"/>
      <c r="T522" s="285"/>
      <c r="U522" s="285"/>
      <c r="V522" s="285"/>
      <c r="W522" s="658"/>
      <c r="X522" s="1357" t="s">
        <v>169</v>
      </c>
      <c r="Y522" s="1159"/>
      <c r="Z522" s="327"/>
      <c r="AA522" s="328"/>
      <c r="AB522" s="744"/>
      <c r="AC522" s="1274"/>
      <c r="AD522" s="1274"/>
      <c r="AE522" s="743"/>
      <c r="AF522" s="743"/>
      <c r="AG522" s="743"/>
      <c r="AH522" s="743"/>
      <c r="AI522" s="743"/>
      <c r="AJ522" s="743"/>
      <c r="AK522" s="743"/>
      <c r="AL522" s="743"/>
      <c r="AM522" s="743"/>
      <c r="AN522" s="743"/>
    </row>
    <row r="523" spans="1:40" s="184" customFormat="1" ht="16.5" hidden="1" customHeight="1">
      <c r="A523" s="688">
        <f t="shared" si="74"/>
        <v>405</v>
      </c>
      <c r="B523" s="275" t="s">
        <v>170</v>
      </c>
      <c r="C523" s="332">
        <v>450000</v>
      </c>
      <c r="D523" s="284"/>
      <c r="E523" s="284"/>
      <c r="F523" s="285"/>
      <c r="G523" s="285"/>
      <c r="H523" s="285"/>
      <c r="I523" s="285"/>
      <c r="J523" s="285"/>
      <c r="K523" s="285"/>
      <c r="L523" s="285"/>
      <c r="M523" s="51"/>
      <c r="N523" s="51"/>
      <c r="O523" s="51"/>
      <c r="P523" s="51"/>
      <c r="Q523" s="51"/>
      <c r="R523" s="340"/>
      <c r="S523" s="285"/>
      <c r="T523" s="285"/>
      <c r="U523" s="285"/>
      <c r="V523" s="285"/>
      <c r="W523" s="658"/>
      <c r="X523" s="1359" t="s">
        <v>171</v>
      </c>
      <c r="Y523" s="1377"/>
      <c r="Z523" s="327"/>
      <c r="AA523" s="328"/>
      <c r="AB523" s="744"/>
      <c r="AC523" s="1274"/>
      <c r="AD523" s="1274"/>
      <c r="AE523" s="743"/>
      <c r="AF523" s="743"/>
      <c r="AG523" s="743"/>
      <c r="AH523" s="743"/>
      <c r="AI523" s="743"/>
      <c r="AJ523" s="743"/>
      <c r="AK523" s="743"/>
      <c r="AL523" s="743"/>
      <c r="AM523" s="743"/>
      <c r="AN523" s="743"/>
    </row>
    <row r="524" spans="1:40" s="184" customFormat="1" ht="16.5" hidden="1" customHeight="1">
      <c r="A524" s="688">
        <f t="shared" si="74"/>
        <v>406</v>
      </c>
      <c r="B524" s="275" t="s">
        <v>172</v>
      </c>
      <c r="C524" s="332">
        <f>N524+R524+T524+V524+350000</f>
        <v>2950000</v>
      </c>
      <c r="D524" s="284"/>
      <c r="E524" s="284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>
        <v>828.9</v>
      </c>
      <c r="R524" s="285">
        <v>2600000</v>
      </c>
      <c r="S524" s="285"/>
      <c r="T524" s="285"/>
      <c r="U524" s="285"/>
      <c r="V524" s="285"/>
      <c r="W524" s="658"/>
      <c r="X524" s="1357" t="s">
        <v>88</v>
      </c>
      <c r="Y524" s="1159"/>
      <c r="Z524" s="327"/>
      <c r="AA524" s="328"/>
      <c r="AB524" s="744"/>
      <c r="AC524" s="1274"/>
      <c r="AD524" s="1274"/>
      <c r="AE524" s="743"/>
      <c r="AF524" s="743"/>
      <c r="AG524" s="743"/>
      <c r="AH524" s="743"/>
      <c r="AI524" s="743"/>
      <c r="AJ524" s="743"/>
      <c r="AK524" s="743"/>
      <c r="AL524" s="743"/>
      <c r="AM524" s="743"/>
      <c r="AN524" s="743"/>
    </row>
    <row r="525" spans="1:40" s="184" customFormat="1" ht="16.5" hidden="1" customHeight="1">
      <c r="A525" s="688">
        <f>A524+1</f>
        <v>407</v>
      </c>
      <c r="B525" s="275" t="s">
        <v>173</v>
      </c>
      <c r="C525" s="332">
        <f>N525+R525+T525+V525+500000</f>
        <v>2000000</v>
      </c>
      <c r="D525" s="284"/>
      <c r="E525" s="284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>
        <v>1810.7</v>
      </c>
      <c r="R525" s="285">
        <v>1500000</v>
      </c>
      <c r="S525" s="285"/>
      <c r="T525" s="285"/>
      <c r="U525" s="285"/>
      <c r="V525" s="285"/>
      <c r="W525" s="658"/>
      <c r="X525" s="1357" t="s">
        <v>174</v>
      </c>
      <c r="Y525" s="1159"/>
      <c r="Z525" s="327"/>
      <c r="AA525" s="328"/>
      <c r="AB525" s="744"/>
      <c r="AC525" s="1274"/>
      <c r="AD525" s="1274"/>
      <c r="AE525" s="743"/>
      <c r="AF525" s="743"/>
      <c r="AG525" s="743"/>
      <c r="AH525" s="743"/>
      <c r="AI525" s="743"/>
      <c r="AJ525" s="743"/>
      <c r="AK525" s="743"/>
      <c r="AL525" s="743"/>
      <c r="AM525" s="743"/>
      <c r="AN525" s="743"/>
    </row>
    <row r="526" spans="1:40" s="184" customFormat="1" ht="16.5" hidden="1" customHeight="1">
      <c r="A526" s="688">
        <f t="shared" ref="A526:A541" si="75">A525+1</f>
        <v>408</v>
      </c>
      <c r="B526" s="275" t="s">
        <v>175</v>
      </c>
      <c r="C526" s="332">
        <f>N526+R526+T526+V526+350000</f>
        <v>3100000</v>
      </c>
      <c r="D526" s="284"/>
      <c r="E526" s="284"/>
      <c r="F526" s="285"/>
      <c r="G526" s="285"/>
      <c r="H526" s="285"/>
      <c r="I526" s="285"/>
      <c r="J526" s="285"/>
      <c r="K526" s="285"/>
      <c r="L526" s="285"/>
      <c r="M526" s="285"/>
      <c r="N526" s="285"/>
      <c r="O526" s="285"/>
      <c r="P526" s="285"/>
      <c r="Q526" s="285">
        <v>841.86</v>
      </c>
      <c r="R526" s="285">
        <v>2750000</v>
      </c>
      <c r="S526" s="285"/>
      <c r="T526" s="285"/>
      <c r="U526" s="285"/>
      <c r="V526" s="285"/>
      <c r="W526" s="658"/>
      <c r="X526" s="1357" t="s">
        <v>88</v>
      </c>
      <c r="Y526" s="1159"/>
      <c r="Z526" s="327"/>
      <c r="AA526" s="328"/>
      <c r="AB526" s="744"/>
      <c r="AC526" s="1274"/>
      <c r="AD526" s="1274"/>
      <c r="AE526" s="743"/>
      <c r="AF526" s="743"/>
      <c r="AG526" s="743"/>
      <c r="AH526" s="743"/>
      <c r="AI526" s="743"/>
      <c r="AJ526" s="743"/>
      <c r="AK526" s="743"/>
      <c r="AL526" s="743"/>
      <c r="AM526" s="743"/>
      <c r="AN526" s="743"/>
    </row>
    <row r="527" spans="1:40" s="184" customFormat="1" ht="16.5" hidden="1" customHeight="1">
      <c r="A527" s="688">
        <f t="shared" si="75"/>
        <v>409</v>
      </c>
      <c r="B527" s="275" t="s">
        <v>176</v>
      </c>
      <c r="C527" s="332">
        <f>R527+250000</f>
        <v>1050000</v>
      </c>
      <c r="D527" s="284"/>
      <c r="E527" s="284"/>
      <c r="F527" s="285"/>
      <c r="G527" s="285"/>
      <c r="H527" s="285"/>
      <c r="I527" s="285"/>
      <c r="J527" s="285"/>
      <c r="K527" s="285"/>
      <c r="L527" s="285"/>
      <c r="M527" s="51"/>
      <c r="N527" s="51"/>
      <c r="O527" s="51"/>
      <c r="P527" s="51"/>
      <c r="Q527" s="51">
        <v>759.87</v>
      </c>
      <c r="R527" s="340">
        <v>800000</v>
      </c>
      <c r="S527" s="285"/>
      <c r="T527" s="285"/>
      <c r="U527" s="285"/>
      <c r="V527" s="285"/>
      <c r="W527" s="658"/>
      <c r="X527" s="1359" t="s">
        <v>177</v>
      </c>
      <c r="Y527" s="1377"/>
      <c r="Z527" s="327"/>
      <c r="AA527" s="328"/>
      <c r="AB527" s="744"/>
      <c r="AC527" s="1274"/>
      <c r="AD527" s="1274"/>
      <c r="AE527" s="743"/>
      <c r="AF527" s="743"/>
      <c r="AG527" s="743"/>
      <c r="AH527" s="743"/>
      <c r="AI527" s="743"/>
      <c r="AJ527" s="743"/>
      <c r="AK527" s="743"/>
      <c r="AL527" s="743"/>
      <c r="AM527" s="743"/>
      <c r="AN527" s="743"/>
    </row>
    <row r="528" spans="1:40" s="184" customFormat="1" ht="16.5" hidden="1" customHeight="1">
      <c r="A528" s="688">
        <f t="shared" si="75"/>
        <v>410</v>
      </c>
      <c r="B528" s="275" t="s">
        <v>178</v>
      </c>
      <c r="C528" s="332">
        <f>N528+R528+T528+V528+500000</f>
        <v>500000</v>
      </c>
      <c r="D528" s="284"/>
      <c r="E528" s="284"/>
      <c r="F528" s="285"/>
      <c r="G528" s="285"/>
      <c r="H528" s="285"/>
      <c r="I528" s="285"/>
      <c r="J528" s="285"/>
      <c r="K528" s="285"/>
      <c r="L528" s="285"/>
      <c r="M528" s="285"/>
      <c r="N528" s="285"/>
      <c r="O528" s="285"/>
      <c r="P528" s="285"/>
      <c r="Q528" s="285"/>
      <c r="R528" s="285"/>
      <c r="S528" s="285"/>
      <c r="T528" s="285"/>
      <c r="U528" s="285"/>
      <c r="V528" s="285"/>
      <c r="W528" s="658"/>
      <c r="X528" s="1357" t="s">
        <v>157</v>
      </c>
      <c r="Y528" s="1159"/>
      <c r="Z528" s="327"/>
      <c r="AA528" s="328"/>
      <c r="AB528" s="744"/>
      <c r="AC528" s="1274"/>
      <c r="AD528" s="1274"/>
      <c r="AE528" s="743"/>
      <c r="AF528" s="743"/>
      <c r="AG528" s="743"/>
      <c r="AH528" s="743"/>
      <c r="AI528" s="743"/>
      <c r="AJ528" s="743"/>
      <c r="AK528" s="743"/>
      <c r="AL528" s="743"/>
      <c r="AM528" s="743"/>
      <c r="AN528" s="743"/>
    </row>
    <row r="529" spans="1:40" s="184" customFormat="1" ht="16.5" hidden="1" customHeight="1">
      <c r="A529" s="688">
        <f t="shared" si="75"/>
        <v>411</v>
      </c>
      <c r="B529" s="275" t="s">
        <v>179</v>
      </c>
      <c r="C529" s="332">
        <f>N529+R529+T529+V529+500000</f>
        <v>500000</v>
      </c>
      <c r="D529" s="284"/>
      <c r="E529" s="284"/>
      <c r="F529" s="285"/>
      <c r="G529" s="285"/>
      <c r="H529" s="285"/>
      <c r="I529" s="285"/>
      <c r="J529" s="285"/>
      <c r="K529" s="285"/>
      <c r="L529" s="285"/>
      <c r="M529" s="285"/>
      <c r="N529" s="285"/>
      <c r="O529" s="285"/>
      <c r="P529" s="285"/>
      <c r="Q529" s="285"/>
      <c r="R529" s="285"/>
      <c r="S529" s="285"/>
      <c r="T529" s="285"/>
      <c r="U529" s="285"/>
      <c r="V529" s="285"/>
      <c r="W529" s="658"/>
      <c r="X529" s="1357" t="s">
        <v>157</v>
      </c>
      <c r="Y529" s="1159"/>
      <c r="Z529" s="327"/>
      <c r="AA529" s="328"/>
      <c r="AB529" s="744"/>
      <c r="AC529" s="1274"/>
      <c r="AD529" s="1274"/>
      <c r="AE529" s="743"/>
      <c r="AF529" s="743"/>
      <c r="AG529" s="743"/>
      <c r="AH529" s="743"/>
      <c r="AI529" s="743"/>
      <c r="AJ529" s="743"/>
      <c r="AK529" s="743"/>
      <c r="AL529" s="743"/>
      <c r="AM529" s="743"/>
      <c r="AN529" s="743"/>
    </row>
    <row r="530" spans="1:40" s="184" customFormat="1" ht="16.5" hidden="1" customHeight="1">
      <c r="A530" s="688">
        <f t="shared" si="75"/>
        <v>412</v>
      </c>
      <c r="B530" s="275" t="s">
        <v>180</v>
      </c>
      <c r="C530" s="332">
        <f>N530+R530+T530+V530+500000</f>
        <v>500000</v>
      </c>
      <c r="D530" s="284"/>
      <c r="E530" s="284"/>
      <c r="F530" s="285"/>
      <c r="G530" s="285"/>
      <c r="H530" s="285"/>
      <c r="I530" s="285"/>
      <c r="J530" s="285"/>
      <c r="K530" s="285"/>
      <c r="L530" s="285"/>
      <c r="M530" s="285"/>
      <c r="N530" s="285"/>
      <c r="O530" s="285"/>
      <c r="P530" s="285"/>
      <c r="Q530" s="285"/>
      <c r="R530" s="285"/>
      <c r="S530" s="285"/>
      <c r="T530" s="285"/>
      <c r="U530" s="285"/>
      <c r="V530" s="285"/>
      <c r="W530" s="658"/>
      <c r="X530" s="1357" t="s">
        <v>181</v>
      </c>
      <c r="Y530" s="1159"/>
      <c r="Z530" s="327"/>
      <c r="AA530" s="328"/>
      <c r="AB530" s="744"/>
      <c r="AC530" s="1274"/>
      <c r="AD530" s="1274"/>
      <c r="AE530" s="743"/>
      <c r="AF530" s="743"/>
      <c r="AG530" s="743"/>
      <c r="AH530" s="743"/>
      <c r="AI530" s="743"/>
      <c r="AJ530" s="743"/>
      <c r="AK530" s="743"/>
      <c r="AL530" s="743"/>
      <c r="AM530" s="743"/>
      <c r="AN530" s="743"/>
    </row>
    <row r="531" spans="1:40" s="184" customFormat="1" ht="16.5" hidden="1" customHeight="1">
      <c r="A531" s="688">
        <f t="shared" si="75"/>
        <v>413</v>
      </c>
      <c r="B531" s="275" t="s">
        <v>182</v>
      </c>
      <c r="C531" s="332">
        <f>N531+R531+T531+V531+500000</f>
        <v>500000</v>
      </c>
      <c r="D531" s="284"/>
      <c r="E531" s="284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/>
      <c r="Q531" s="285"/>
      <c r="R531" s="285"/>
      <c r="S531" s="285"/>
      <c r="T531" s="285"/>
      <c r="U531" s="285"/>
      <c r="V531" s="285"/>
      <c r="W531" s="658"/>
      <c r="X531" s="1357" t="s">
        <v>157</v>
      </c>
      <c r="Y531" s="1159"/>
      <c r="Z531" s="327"/>
      <c r="AA531" s="328"/>
      <c r="AB531" s="744"/>
      <c r="AC531" s="1274"/>
      <c r="AD531" s="1274"/>
      <c r="AE531" s="743"/>
      <c r="AF531" s="743"/>
      <c r="AG531" s="743"/>
      <c r="AH531" s="743"/>
      <c r="AI531" s="743"/>
      <c r="AJ531" s="743"/>
      <c r="AK531" s="743"/>
      <c r="AL531" s="743"/>
      <c r="AM531" s="743"/>
      <c r="AN531" s="743"/>
    </row>
    <row r="532" spans="1:40" s="184" customFormat="1" ht="16.5" hidden="1" customHeight="1">
      <c r="A532" s="688">
        <f t="shared" si="75"/>
        <v>414</v>
      </c>
      <c r="B532" s="275" t="s">
        <v>183</v>
      </c>
      <c r="C532" s="332">
        <f>N532+R532+T532+V532+500000</f>
        <v>500000</v>
      </c>
      <c r="D532" s="284"/>
      <c r="E532" s="284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/>
      <c r="Q532" s="285"/>
      <c r="R532" s="285"/>
      <c r="S532" s="285"/>
      <c r="T532" s="285"/>
      <c r="U532" s="285"/>
      <c r="V532" s="285"/>
      <c r="W532" s="658"/>
      <c r="X532" s="1357" t="s">
        <v>157</v>
      </c>
      <c r="Y532" s="1159"/>
      <c r="Z532" s="327"/>
      <c r="AA532" s="328"/>
      <c r="AB532" s="744"/>
      <c r="AC532" s="1274"/>
      <c r="AD532" s="1274"/>
      <c r="AE532" s="743"/>
      <c r="AF532" s="743"/>
      <c r="AG532" s="743"/>
      <c r="AH532" s="743"/>
      <c r="AI532" s="743"/>
      <c r="AJ532" s="743"/>
      <c r="AK532" s="743"/>
      <c r="AL532" s="743"/>
      <c r="AM532" s="743"/>
      <c r="AN532" s="743"/>
    </row>
    <row r="533" spans="1:40" s="7" customFormat="1" ht="17.25" hidden="1" customHeight="1">
      <c r="A533" s="55">
        <f t="shared" si="75"/>
        <v>415</v>
      </c>
      <c r="B533" s="42" t="s">
        <v>704</v>
      </c>
      <c r="C533" s="52">
        <f>D533+L533+N533+P533+R533+T533+V533+W533+X533+Z533</f>
        <v>5428336.040000001</v>
      </c>
      <c r="D533" s="51">
        <f>SUM(F533:J533)</f>
        <v>470320.6</v>
      </c>
      <c r="E533" s="51"/>
      <c r="F533" s="51">
        <v>470320.6</v>
      </c>
      <c r="G533" s="51"/>
      <c r="H533" s="51"/>
      <c r="I533" s="51"/>
      <c r="J533" s="51"/>
      <c r="K533" s="51"/>
      <c r="L533" s="51"/>
      <c r="M533" s="51">
        <v>540.79999999999995</v>
      </c>
      <c r="N533" s="52">
        <v>2266358.7400000002</v>
      </c>
      <c r="O533" s="51"/>
      <c r="P533" s="51"/>
      <c r="Q533" s="51">
        <v>782.49</v>
      </c>
      <c r="R533" s="52">
        <v>2691656.7</v>
      </c>
      <c r="S533" s="51"/>
      <c r="T533" s="51"/>
      <c r="U533" s="51"/>
      <c r="V533" s="51"/>
      <c r="W533" s="60"/>
      <c r="X533" s="287"/>
      <c r="Y533" s="51"/>
      <c r="Z533" s="289"/>
      <c r="AA533" s="9"/>
      <c r="AB533" s="670"/>
      <c r="AC533" s="497"/>
      <c r="AD533" s="497"/>
      <c r="AE533" s="1061"/>
      <c r="AF533" s="57"/>
      <c r="AG533" s="57"/>
      <c r="AH533" s="57"/>
      <c r="AI533" s="57"/>
      <c r="AJ533" s="57"/>
      <c r="AK533" s="57"/>
      <c r="AL533" s="57"/>
      <c r="AM533" s="57"/>
      <c r="AN533" s="57"/>
    </row>
    <row r="534" spans="1:40" s="22" customFormat="1" ht="17.25" hidden="1" customHeight="1">
      <c r="A534" s="55">
        <f t="shared" si="75"/>
        <v>416</v>
      </c>
      <c r="B534" s="81" t="s">
        <v>872</v>
      </c>
      <c r="C534" s="52">
        <f>D534+L534+N534+P534+R534+T534+V534+W534+X534+Z534</f>
        <v>581460.34</v>
      </c>
      <c r="D534" s="51">
        <f>SUM(F534:J534)</f>
        <v>581460.34</v>
      </c>
      <c r="E534" s="51"/>
      <c r="F534" s="51">
        <v>581460.34</v>
      </c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287"/>
      <c r="Y534" s="51"/>
      <c r="Z534" s="1142"/>
      <c r="AA534" s="1248"/>
      <c r="AB534" s="670"/>
      <c r="AC534" s="724"/>
      <c r="AD534" s="497"/>
      <c r="AE534" s="1272"/>
      <c r="AF534" s="57"/>
      <c r="AG534" s="57"/>
      <c r="AH534" s="57"/>
      <c r="AI534" s="57"/>
      <c r="AJ534" s="57"/>
      <c r="AK534" s="57"/>
      <c r="AL534" s="57"/>
      <c r="AM534" s="57"/>
      <c r="AN534" s="57"/>
    </row>
    <row r="535" spans="1:40" s="7" customFormat="1" ht="17.25" hidden="1" customHeight="1">
      <c r="A535" s="55">
        <f t="shared" si="75"/>
        <v>417</v>
      </c>
      <c r="B535" s="42" t="s">
        <v>621</v>
      </c>
      <c r="C535" s="52">
        <f>D535+L535+N535+P535+R535+T535+V535+W535+X535+Z535</f>
        <v>4342623.0199999996</v>
      </c>
      <c r="D535" s="51">
        <f>SUM(F535:J535)</f>
        <v>809651.1</v>
      </c>
      <c r="E535" s="51"/>
      <c r="F535" s="51">
        <v>809651.1</v>
      </c>
      <c r="G535" s="51"/>
      <c r="H535" s="51"/>
      <c r="I535" s="51"/>
      <c r="J535" s="51"/>
      <c r="K535" s="51"/>
      <c r="L535" s="51"/>
      <c r="M535" s="51"/>
      <c r="N535" s="52"/>
      <c r="O535" s="120"/>
      <c r="P535" s="51">
        <v>506286.08000000002</v>
      </c>
      <c r="Q535" s="51">
        <v>903</v>
      </c>
      <c r="R535" s="51">
        <v>3026685.84</v>
      </c>
      <c r="S535" s="51"/>
      <c r="T535" s="51"/>
      <c r="U535" s="60"/>
      <c r="V535" s="51"/>
      <c r="W535" s="60"/>
      <c r="X535" s="287"/>
      <c r="Y535" s="51"/>
      <c r="Z535" s="289"/>
      <c r="AA535" s="9"/>
      <c r="AB535" s="670"/>
      <c r="AC535" s="724"/>
      <c r="AD535" s="497"/>
      <c r="AE535" s="1061"/>
      <c r="AF535" s="57"/>
      <c r="AG535" s="57"/>
      <c r="AH535" s="57"/>
      <c r="AI535" s="57"/>
      <c r="AJ535" s="57"/>
      <c r="AK535" s="57"/>
      <c r="AL535" s="57"/>
      <c r="AM535" s="57"/>
      <c r="AN535" s="57"/>
    </row>
    <row r="536" spans="1:40" s="7" customFormat="1" ht="17.25" hidden="1" customHeight="1">
      <c r="A536" s="55">
        <f t="shared" si="75"/>
        <v>418</v>
      </c>
      <c r="B536" s="42" t="s">
        <v>622</v>
      </c>
      <c r="C536" s="52">
        <f>D536+L536+N536+P536+R536+T536+V536+W536+X536+Z536</f>
        <v>3845703.78</v>
      </c>
      <c r="D536" s="51">
        <f>SUM(F536:J536)</f>
        <v>0</v>
      </c>
      <c r="E536" s="51"/>
      <c r="F536" s="51"/>
      <c r="G536" s="51"/>
      <c r="H536" s="51"/>
      <c r="I536" s="51"/>
      <c r="J536" s="51"/>
      <c r="K536" s="51"/>
      <c r="L536" s="51"/>
      <c r="M536" s="51"/>
      <c r="N536" s="52"/>
      <c r="O536" s="51"/>
      <c r="P536" s="52"/>
      <c r="Q536" s="51">
        <v>1532.4</v>
      </c>
      <c r="R536" s="51">
        <v>3845703.78</v>
      </c>
      <c r="S536" s="51"/>
      <c r="T536" s="51"/>
      <c r="U536" s="60"/>
      <c r="V536" s="51"/>
      <c r="W536" s="60"/>
      <c r="X536" s="287"/>
      <c r="Y536" s="51"/>
      <c r="Z536" s="289"/>
      <c r="AA536" s="9"/>
      <c r="AB536" s="670"/>
      <c r="AC536" s="724"/>
      <c r="AD536" s="497"/>
      <c r="AE536" s="1061"/>
      <c r="AF536" s="57"/>
      <c r="AG536" s="57"/>
      <c r="AH536" s="57"/>
      <c r="AI536" s="57"/>
      <c r="AJ536" s="57"/>
      <c r="AK536" s="57"/>
      <c r="AL536" s="57"/>
      <c r="AM536" s="57"/>
      <c r="AN536" s="57"/>
    </row>
    <row r="537" spans="1:40" s="184" customFormat="1" ht="16.5" hidden="1" customHeight="1">
      <c r="A537" s="688">
        <f t="shared" si="75"/>
        <v>419</v>
      </c>
      <c r="B537" s="342" t="s">
        <v>184</v>
      </c>
      <c r="C537" s="332">
        <f>N537+R537+T537+V537+250000</f>
        <v>4100000</v>
      </c>
      <c r="D537" s="284"/>
      <c r="E537" s="284"/>
      <c r="F537" s="285"/>
      <c r="G537" s="285"/>
      <c r="H537" s="285"/>
      <c r="I537" s="285"/>
      <c r="J537" s="285"/>
      <c r="K537" s="285"/>
      <c r="L537" s="285"/>
      <c r="M537" s="285">
        <v>941.76</v>
      </c>
      <c r="N537" s="285">
        <v>2900000</v>
      </c>
      <c r="O537" s="285"/>
      <c r="P537" s="285"/>
      <c r="Q537" s="285">
        <v>1507.52</v>
      </c>
      <c r="R537" s="285">
        <v>950000</v>
      </c>
      <c r="S537" s="285"/>
      <c r="T537" s="285"/>
      <c r="U537" s="285"/>
      <c r="V537" s="285"/>
      <c r="W537" s="658"/>
      <c r="X537" s="1357" t="s">
        <v>80</v>
      </c>
      <c r="Y537" s="1159"/>
      <c r="Z537" s="327"/>
      <c r="AA537" s="328"/>
      <c r="AB537" s="744"/>
      <c r="AC537" s="1274"/>
      <c r="AD537" s="1274"/>
      <c r="AE537" s="743"/>
      <c r="AF537" s="743"/>
      <c r="AG537" s="743"/>
      <c r="AH537" s="743"/>
      <c r="AI537" s="743"/>
      <c r="AJ537" s="743"/>
      <c r="AK537" s="743"/>
      <c r="AL537" s="743"/>
      <c r="AM537" s="743"/>
      <c r="AN537" s="743"/>
    </row>
    <row r="538" spans="1:40" s="184" customFormat="1" ht="16.5" hidden="1" customHeight="1">
      <c r="A538" s="688">
        <f t="shared" si="75"/>
        <v>420</v>
      </c>
      <c r="B538" s="342" t="s">
        <v>185</v>
      </c>
      <c r="C538" s="332">
        <f>N538+R538+T538+V538+300000</f>
        <v>1200000</v>
      </c>
      <c r="D538" s="284"/>
      <c r="E538" s="284"/>
      <c r="F538" s="285"/>
      <c r="G538" s="285"/>
      <c r="H538" s="285"/>
      <c r="I538" s="285"/>
      <c r="J538" s="285"/>
      <c r="K538" s="285"/>
      <c r="L538" s="285"/>
      <c r="M538" s="285"/>
      <c r="N538" s="285"/>
      <c r="O538" s="285"/>
      <c r="P538" s="285"/>
      <c r="Q538" s="285">
        <v>1241.55</v>
      </c>
      <c r="R538" s="285">
        <v>900000</v>
      </c>
      <c r="S538" s="285"/>
      <c r="T538" s="285"/>
      <c r="U538" s="285"/>
      <c r="V538" s="285"/>
      <c r="W538" s="658"/>
      <c r="X538" s="1357" t="s">
        <v>80</v>
      </c>
      <c r="Y538" s="1159"/>
      <c r="Z538" s="327"/>
      <c r="AA538" s="328"/>
      <c r="AB538" s="744"/>
      <c r="AC538" s="1274"/>
      <c r="AD538" s="1274"/>
      <c r="AE538" s="743"/>
      <c r="AF538" s="743"/>
      <c r="AG538" s="743"/>
      <c r="AH538" s="743"/>
      <c r="AI538" s="743"/>
      <c r="AJ538" s="743"/>
      <c r="AK538" s="743"/>
      <c r="AL538" s="743"/>
      <c r="AM538" s="743"/>
      <c r="AN538" s="743"/>
    </row>
    <row r="539" spans="1:40" s="184" customFormat="1" ht="16.5" hidden="1" customHeight="1">
      <c r="A539" s="688">
        <f t="shared" si="75"/>
        <v>421</v>
      </c>
      <c r="B539" s="342" t="s">
        <v>186</v>
      </c>
      <c r="C539" s="332">
        <f>N539+R539+T539+V539+250000</f>
        <v>1200000</v>
      </c>
      <c r="D539" s="284"/>
      <c r="E539" s="284"/>
      <c r="F539" s="285"/>
      <c r="G539" s="285"/>
      <c r="H539" s="285"/>
      <c r="I539" s="285"/>
      <c r="J539" s="285"/>
      <c r="K539" s="285"/>
      <c r="L539" s="285"/>
      <c r="M539" s="285"/>
      <c r="N539" s="285"/>
      <c r="O539" s="285"/>
      <c r="P539" s="285"/>
      <c r="Q539" s="285">
        <v>1133.9000000000001</v>
      </c>
      <c r="R539" s="285">
        <v>950000</v>
      </c>
      <c r="S539" s="285"/>
      <c r="T539" s="285"/>
      <c r="U539" s="285"/>
      <c r="V539" s="285"/>
      <c r="W539" s="658"/>
      <c r="X539" s="1357" t="s">
        <v>80</v>
      </c>
      <c r="Y539" s="1159"/>
      <c r="Z539" s="327"/>
      <c r="AA539" s="328"/>
      <c r="AB539" s="744"/>
      <c r="AC539" s="1274"/>
      <c r="AD539" s="1274"/>
      <c r="AE539" s="743"/>
      <c r="AF539" s="743"/>
      <c r="AG539" s="743"/>
      <c r="AH539" s="743"/>
      <c r="AI539" s="743"/>
      <c r="AJ539" s="743"/>
      <c r="AK539" s="743"/>
      <c r="AL539" s="743"/>
      <c r="AM539" s="743"/>
      <c r="AN539" s="743"/>
    </row>
    <row r="540" spans="1:40" s="7" customFormat="1" ht="17.25" hidden="1" customHeight="1">
      <c r="A540" s="55">
        <f t="shared" si="75"/>
        <v>422</v>
      </c>
      <c r="B540" s="42" t="s">
        <v>623</v>
      </c>
      <c r="C540" s="52">
        <f>D540+L540+N540+P540+R540+T540+V540+W540+X540+Z540</f>
        <v>2661136</v>
      </c>
      <c r="D540" s="51">
        <f>SUM(F540:J540)</f>
        <v>782940.62</v>
      </c>
      <c r="E540" s="51"/>
      <c r="F540" s="51">
        <v>782940.62</v>
      </c>
      <c r="G540" s="51"/>
      <c r="H540" s="51"/>
      <c r="I540" s="51"/>
      <c r="J540" s="51"/>
      <c r="K540" s="51"/>
      <c r="L540" s="51"/>
      <c r="M540" s="51"/>
      <c r="N540" s="52"/>
      <c r="O540" s="120"/>
      <c r="P540" s="51">
        <v>367373.62</v>
      </c>
      <c r="Q540" s="51">
        <v>264</v>
      </c>
      <c r="R540" s="51">
        <v>1510821.76</v>
      </c>
      <c r="S540" s="51"/>
      <c r="T540" s="51"/>
      <c r="U540" s="51"/>
      <c r="V540" s="51"/>
      <c r="W540" s="60"/>
      <c r="X540" s="287"/>
      <c r="Y540" s="51"/>
      <c r="Z540" s="289"/>
      <c r="AA540" s="9"/>
      <c r="AB540" s="670"/>
      <c r="AC540" s="724"/>
      <c r="AD540" s="497"/>
      <c r="AE540" s="1061"/>
      <c r="AF540" s="57"/>
      <c r="AG540" s="57"/>
      <c r="AH540" s="57"/>
      <c r="AI540" s="57"/>
      <c r="AJ540" s="57"/>
      <c r="AK540" s="57"/>
      <c r="AL540" s="57"/>
      <c r="AM540" s="57"/>
      <c r="AN540" s="57"/>
    </row>
    <row r="541" spans="1:40" s="7" customFormat="1" ht="17.25" hidden="1" customHeight="1">
      <c r="A541" s="55">
        <f t="shared" si="75"/>
        <v>423</v>
      </c>
      <c r="B541" s="42" t="s">
        <v>624</v>
      </c>
      <c r="C541" s="52">
        <f>D541+L541+N541+P541+R541+T541+V541+W541+X541+Z541</f>
        <v>2043734.28</v>
      </c>
      <c r="D541" s="51">
        <f>SUM(F541:J541)</f>
        <v>828540.54</v>
      </c>
      <c r="E541" s="51"/>
      <c r="F541" s="51">
        <v>828540.54</v>
      </c>
      <c r="G541" s="51"/>
      <c r="H541" s="51"/>
      <c r="I541" s="51"/>
      <c r="J541" s="51"/>
      <c r="K541" s="51"/>
      <c r="L541" s="51"/>
      <c r="M541" s="51"/>
      <c r="N541" s="52"/>
      <c r="O541" s="120"/>
      <c r="P541" s="51">
        <v>1215193.74</v>
      </c>
      <c r="Q541" s="51"/>
      <c r="R541" s="52"/>
      <c r="S541" s="51"/>
      <c r="T541" s="51"/>
      <c r="U541" s="51"/>
      <c r="V541" s="51"/>
      <c r="W541" s="60"/>
      <c r="X541" s="287"/>
      <c r="Y541" s="51"/>
      <c r="Z541" s="289"/>
      <c r="AA541" s="9"/>
      <c r="AB541" s="670"/>
      <c r="AC541" s="497"/>
      <c r="AD541" s="497"/>
      <c r="AE541" s="1061"/>
      <c r="AF541" s="57"/>
      <c r="AG541" s="57"/>
      <c r="AH541" s="57"/>
      <c r="AI541" s="57"/>
      <c r="AJ541" s="57"/>
      <c r="AK541" s="57"/>
      <c r="AL541" s="57"/>
      <c r="AM541" s="57"/>
      <c r="AN541" s="57"/>
    </row>
    <row r="542" spans="1:40" s="7" customFormat="1" ht="17.25" hidden="1" customHeight="1">
      <c r="A542" s="1475" t="s">
        <v>518</v>
      </c>
      <c r="B542" s="1475"/>
      <c r="C542" s="51">
        <f t="shared" ref="C542:Z542" si="76">SUM(C438:C541)</f>
        <v>289466710.76999986</v>
      </c>
      <c r="D542" s="51">
        <f t="shared" si="76"/>
        <v>17317264.149999999</v>
      </c>
      <c r="E542" s="51"/>
      <c r="F542" s="51">
        <f t="shared" si="76"/>
        <v>13671713.449999999</v>
      </c>
      <c r="G542" s="51">
        <f t="shared" si="76"/>
        <v>2348928.06</v>
      </c>
      <c r="H542" s="51">
        <f t="shared" si="76"/>
        <v>393201.95999999996</v>
      </c>
      <c r="I542" s="51">
        <f t="shared" si="76"/>
        <v>470200.5</v>
      </c>
      <c r="J542" s="51">
        <f t="shared" si="76"/>
        <v>433220.18000000005</v>
      </c>
      <c r="K542" s="51">
        <f t="shared" si="76"/>
        <v>0</v>
      </c>
      <c r="L542" s="51">
        <f t="shared" si="76"/>
        <v>0</v>
      </c>
      <c r="M542" s="51">
        <f t="shared" si="76"/>
        <v>20552.504999999997</v>
      </c>
      <c r="N542" s="51">
        <f t="shared" si="76"/>
        <v>54800862.140000001</v>
      </c>
      <c r="O542" s="51">
        <f t="shared" si="76"/>
        <v>0</v>
      </c>
      <c r="P542" s="51">
        <f t="shared" si="76"/>
        <v>20420577.889999997</v>
      </c>
      <c r="Q542" s="51">
        <f t="shared" si="76"/>
        <v>75757.329999999987</v>
      </c>
      <c r="R542" s="51">
        <f t="shared" si="76"/>
        <v>169170697.58999997</v>
      </c>
      <c r="S542" s="51">
        <f t="shared" si="76"/>
        <v>0</v>
      </c>
      <c r="T542" s="51">
        <f t="shared" si="76"/>
        <v>0</v>
      </c>
      <c r="U542" s="51">
        <f t="shared" si="76"/>
        <v>2046.65</v>
      </c>
      <c r="V542" s="51">
        <f t="shared" si="76"/>
        <v>1507309</v>
      </c>
      <c r="W542" s="51">
        <f t="shared" si="76"/>
        <v>0</v>
      </c>
      <c r="X542" s="781">
        <f t="shared" si="76"/>
        <v>0</v>
      </c>
      <c r="Y542" s="51"/>
      <c r="Z542" s="783">
        <f t="shared" si="76"/>
        <v>0</v>
      </c>
      <c r="AA542" s="9"/>
      <c r="AB542" s="670"/>
      <c r="AC542" s="497"/>
      <c r="AD542" s="497"/>
      <c r="AE542" s="1061"/>
      <c r="AF542" s="57"/>
      <c r="AG542" s="1061"/>
      <c r="AH542" s="57"/>
      <c r="AI542" s="57"/>
      <c r="AJ542" s="57"/>
      <c r="AK542" s="57"/>
      <c r="AL542" s="57"/>
      <c r="AM542" s="57"/>
      <c r="AN542" s="57"/>
    </row>
    <row r="543" spans="1:40" s="7" customFormat="1" ht="17.25" hidden="1" customHeight="1">
      <c r="A543" s="1479" t="s">
        <v>625</v>
      </c>
      <c r="B543" s="1479"/>
      <c r="C543" s="1479"/>
      <c r="D543" s="1452"/>
      <c r="E543" s="1452"/>
      <c r="F543" s="1452"/>
      <c r="G543" s="1452"/>
      <c r="H543" s="1452"/>
      <c r="I543" s="1452"/>
      <c r="J543" s="1452"/>
      <c r="K543" s="1452"/>
      <c r="L543" s="1452"/>
      <c r="M543" s="1452"/>
      <c r="N543" s="1452"/>
      <c r="O543" s="1452"/>
      <c r="P543" s="1452"/>
      <c r="Q543" s="1452"/>
      <c r="R543" s="1452"/>
      <c r="S543" s="1452"/>
      <c r="T543" s="1452"/>
      <c r="U543" s="1452"/>
      <c r="V543" s="1452"/>
      <c r="W543" s="1452"/>
      <c r="X543" s="1452"/>
      <c r="Y543" s="1452"/>
      <c r="Z543" s="1452"/>
      <c r="AA543" s="9"/>
      <c r="AB543" s="670"/>
      <c r="AC543" s="724"/>
      <c r="AD543" s="497"/>
      <c r="AE543" s="1061"/>
      <c r="AF543" s="57"/>
      <c r="AG543" s="57"/>
      <c r="AH543" s="57"/>
      <c r="AI543" s="57"/>
      <c r="AJ543" s="57"/>
      <c r="AK543" s="57"/>
      <c r="AL543" s="57"/>
      <c r="AM543" s="57"/>
      <c r="AN543" s="57"/>
    </row>
    <row r="544" spans="1:40" s="7" customFormat="1" ht="17.25" hidden="1" customHeight="1">
      <c r="A544" s="55">
        <f>A541+1</f>
        <v>424</v>
      </c>
      <c r="B544" s="42" t="s">
        <v>765</v>
      </c>
      <c r="C544" s="52">
        <f>D544+L544+N544+P544+R544+T544+V544+W544+X544+Z544</f>
        <v>2010118.72</v>
      </c>
      <c r="D544" s="51">
        <f>SUM(F544:J544)</f>
        <v>0</v>
      </c>
      <c r="E544" s="51"/>
      <c r="F544" s="51"/>
      <c r="G544" s="51"/>
      <c r="H544" s="51"/>
      <c r="I544" s="51"/>
      <c r="J544" s="51"/>
      <c r="K544" s="51"/>
      <c r="L544" s="51"/>
      <c r="M544" s="51">
        <v>850.22</v>
      </c>
      <c r="N544" s="51">
        <v>2010118.72</v>
      </c>
      <c r="O544" s="51"/>
      <c r="P544" s="51"/>
      <c r="Q544" s="51"/>
      <c r="R544" s="51"/>
      <c r="S544" s="51"/>
      <c r="T544" s="51"/>
      <c r="U544" s="51"/>
      <c r="V544" s="51"/>
      <c r="W544" s="51"/>
      <c r="X544" s="285"/>
      <c r="Y544" s="51"/>
      <c r="Z544" s="285"/>
      <c r="AA544" s="9"/>
      <c r="AB544" s="670"/>
      <c r="AC544" s="724"/>
      <c r="AD544" s="497"/>
      <c r="AE544" s="1061"/>
      <c r="AF544" s="57"/>
      <c r="AG544" s="57"/>
      <c r="AH544" s="57"/>
      <c r="AI544" s="57"/>
      <c r="AJ544" s="57"/>
      <c r="AK544" s="57"/>
      <c r="AL544" s="57"/>
      <c r="AM544" s="57"/>
      <c r="AN544" s="57"/>
    </row>
    <row r="545" spans="1:40" customFormat="1" ht="15" hidden="1">
      <c r="A545" s="688">
        <f t="shared" ref="A545:A553" si="77">A544+1</f>
        <v>425</v>
      </c>
      <c r="B545" s="577" t="s">
        <v>189</v>
      </c>
      <c r="C545" s="344">
        <f t="shared" ref="C545:C553" si="78">SUM(F545:Z545)</f>
        <v>3170833.76</v>
      </c>
      <c r="D545" s="344">
        <f>SUM(F545:J545)</f>
        <v>2911284</v>
      </c>
      <c r="E545" s="344"/>
      <c r="F545" s="345"/>
      <c r="G545" s="344"/>
      <c r="H545" s="344">
        <v>2911284</v>
      </c>
      <c r="I545" s="344"/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439">
        <v>259549.76</v>
      </c>
      <c r="Z545" s="344"/>
      <c r="AA545" s="128" t="s">
        <v>190</v>
      </c>
      <c r="AB545" s="138" t="s">
        <v>1463</v>
      </c>
      <c r="AC545" s="346"/>
      <c r="AD545" s="346"/>
      <c r="AE545" s="346"/>
      <c r="AF545" s="463"/>
      <c r="AG545" s="463"/>
      <c r="AH545" s="463"/>
      <c r="AI545" s="463"/>
      <c r="AJ545" s="463"/>
      <c r="AK545" s="463"/>
      <c r="AL545" s="463"/>
      <c r="AM545" s="463"/>
      <c r="AN545" s="463"/>
    </row>
    <row r="546" spans="1:40" customFormat="1" ht="15" hidden="1">
      <c r="A546" s="688">
        <f t="shared" si="77"/>
        <v>426</v>
      </c>
      <c r="B546" s="577" t="s">
        <v>191</v>
      </c>
      <c r="C546" s="344">
        <f t="shared" si="78"/>
        <v>4333996.97</v>
      </c>
      <c r="D546" s="344">
        <f>SUM(F546:J546)</f>
        <v>3028092</v>
      </c>
      <c r="E546" s="344"/>
      <c r="F546" s="344">
        <v>419796</v>
      </c>
      <c r="G546" s="344">
        <v>1967760</v>
      </c>
      <c r="H546" s="344">
        <v>341700</v>
      </c>
      <c r="I546" s="344"/>
      <c r="J546" s="344">
        <v>298836</v>
      </c>
      <c r="K546" s="344"/>
      <c r="L546" s="344"/>
      <c r="M546" s="344"/>
      <c r="N546" s="344"/>
      <c r="O546" s="344"/>
      <c r="P546" s="344"/>
      <c r="Q546" s="344">
        <v>448.92</v>
      </c>
      <c r="R546" s="344">
        <v>1061614</v>
      </c>
      <c r="S546" s="344"/>
      <c r="T546" s="344"/>
      <c r="U546" s="344"/>
      <c r="V546" s="344"/>
      <c r="W546" s="344"/>
      <c r="X546" s="344"/>
      <c r="Y546" s="439">
        <v>243842.05000000002</v>
      </c>
      <c r="Z546" s="344"/>
      <c r="AA546" s="128" t="s">
        <v>192</v>
      </c>
      <c r="AB546" s="138" t="s">
        <v>1445</v>
      </c>
      <c r="AC546" s="346"/>
      <c r="AD546" s="346"/>
      <c r="AE546" s="346"/>
      <c r="AF546" s="463"/>
      <c r="AG546" s="463"/>
      <c r="AH546" s="463"/>
      <c r="AI546" s="463"/>
      <c r="AJ546" s="463"/>
      <c r="AK546" s="463"/>
      <c r="AL546" s="463"/>
      <c r="AM546" s="463"/>
      <c r="AN546" s="463"/>
    </row>
    <row r="547" spans="1:40" customFormat="1" ht="15" hidden="1">
      <c r="A547" s="55">
        <f t="shared" si="77"/>
        <v>427</v>
      </c>
      <c r="B547" s="577" t="s">
        <v>193</v>
      </c>
      <c r="C547" s="344">
        <f t="shared" si="78"/>
        <v>2412110.25</v>
      </c>
      <c r="D547" s="344">
        <f t="shared" ref="D547:D553" si="79">SUM(F547:J547)</f>
        <v>2255576</v>
      </c>
      <c r="E547" s="344"/>
      <c r="F547" s="345"/>
      <c r="G547" s="344">
        <v>1749120</v>
      </c>
      <c r="H547" s="344">
        <v>218688</v>
      </c>
      <c r="I547" s="344"/>
      <c r="J547" s="344">
        <v>287768</v>
      </c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 s="439">
        <v>156534.25</v>
      </c>
      <c r="Z547" s="344"/>
      <c r="AA547" s="128" t="s">
        <v>194</v>
      </c>
      <c r="AB547" s="138" t="s">
        <v>1482</v>
      </c>
      <c r="AC547" s="346"/>
      <c r="AD547" s="346"/>
      <c r="AE547" s="346"/>
      <c r="AF547" s="463"/>
      <c r="AG547" s="463"/>
      <c r="AH547" s="463"/>
      <c r="AI547" s="463"/>
      <c r="AJ547" s="463"/>
      <c r="AK547" s="463"/>
      <c r="AL547" s="463"/>
      <c r="AM547" s="463"/>
      <c r="AN547" s="463"/>
    </row>
    <row r="548" spans="1:40" customFormat="1" ht="15" hidden="1">
      <c r="A548" s="55">
        <f t="shared" si="77"/>
        <v>428</v>
      </c>
      <c r="B548" s="577" t="s">
        <v>195</v>
      </c>
      <c r="C548" s="344">
        <f t="shared" si="78"/>
        <v>2460829.2200000002</v>
      </c>
      <c r="D548" s="344">
        <f t="shared" si="79"/>
        <v>2291178</v>
      </c>
      <c r="E548" s="344"/>
      <c r="F548" s="345"/>
      <c r="G548" s="344">
        <v>1701748</v>
      </c>
      <c r="H548" s="344">
        <v>334866</v>
      </c>
      <c r="I548" s="344"/>
      <c r="J548" s="344">
        <v>254564</v>
      </c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 s="439">
        <v>169651.22</v>
      </c>
      <c r="Z548" s="344"/>
      <c r="AA548" s="128" t="s">
        <v>194</v>
      </c>
      <c r="AB548" s="138" t="s">
        <v>1482</v>
      </c>
      <c r="AC548" s="346"/>
      <c r="AD548" s="346"/>
      <c r="AE548" s="346"/>
      <c r="AF548" s="463"/>
      <c r="AG548" s="463"/>
      <c r="AH548" s="463"/>
      <c r="AI548" s="463"/>
      <c r="AJ548" s="463"/>
      <c r="AK548" s="463"/>
      <c r="AL548" s="463"/>
      <c r="AM548" s="463"/>
      <c r="AN548" s="463"/>
    </row>
    <row r="549" spans="1:40" customFormat="1" ht="15" hidden="1">
      <c r="A549" s="55">
        <f t="shared" si="77"/>
        <v>429</v>
      </c>
      <c r="B549" s="577" t="s">
        <v>196</v>
      </c>
      <c r="C549" s="344">
        <f t="shared" si="78"/>
        <v>3157253.77</v>
      </c>
      <c r="D549" s="344">
        <f t="shared" si="79"/>
        <v>2995368</v>
      </c>
      <c r="E549" s="344"/>
      <c r="F549" s="345"/>
      <c r="G549" s="344">
        <v>2215552</v>
      </c>
      <c r="H549" s="344">
        <v>492048</v>
      </c>
      <c r="I549" s="344"/>
      <c r="J549" s="344">
        <v>287768</v>
      </c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 s="439">
        <v>161885.76999999999</v>
      </c>
      <c r="Z549" s="344"/>
      <c r="AA549" s="128" t="s">
        <v>194</v>
      </c>
      <c r="AB549" s="138" t="s">
        <v>1482</v>
      </c>
      <c r="AC549" s="346"/>
      <c r="AD549" s="346"/>
      <c r="AE549" s="346"/>
      <c r="AF549" s="463"/>
      <c r="AG549" s="463"/>
      <c r="AH549" s="463"/>
      <c r="AI549" s="463"/>
      <c r="AJ549" s="463"/>
      <c r="AK549" s="463"/>
      <c r="AL549" s="463"/>
      <c r="AM549" s="463"/>
      <c r="AN549" s="463"/>
    </row>
    <row r="550" spans="1:40" customFormat="1" ht="15" hidden="1">
      <c r="A550" s="55">
        <f t="shared" si="77"/>
        <v>430</v>
      </c>
      <c r="B550" s="577" t="s">
        <v>197</v>
      </c>
      <c r="C550" s="344">
        <f t="shared" si="78"/>
        <v>1593127.12</v>
      </c>
      <c r="D550" s="344">
        <f t="shared" si="79"/>
        <v>1462598</v>
      </c>
      <c r="E550" s="344"/>
      <c r="F550" s="345"/>
      <c r="G550" s="344">
        <v>1020320</v>
      </c>
      <c r="H550" s="344">
        <v>239190</v>
      </c>
      <c r="I550" s="344">
        <v>136680</v>
      </c>
      <c r="J550" s="344">
        <v>66408</v>
      </c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439">
        <v>130529.12</v>
      </c>
      <c r="Z550" s="344"/>
      <c r="AA550" s="346" t="s">
        <v>198</v>
      </c>
      <c r="AB550" s="138" t="s">
        <v>1458</v>
      </c>
      <c r="AC550" s="346"/>
      <c r="AD550" s="346"/>
      <c r="AE550" s="346"/>
      <c r="AF550" s="463"/>
      <c r="AG550" s="463"/>
      <c r="AH550" s="463"/>
      <c r="AI550" s="463"/>
      <c r="AJ550" s="463"/>
      <c r="AK550" s="463"/>
      <c r="AL550" s="463"/>
      <c r="AM550" s="463"/>
      <c r="AN550" s="463"/>
    </row>
    <row r="551" spans="1:40" customFormat="1" ht="15" hidden="1">
      <c r="A551" s="55">
        <f t="shared" si="77"/>
        <v>431</v>
      </c>
      <c r="B551" s="577" t="s">
        <v>199</v>
      </c>
      <c r="C551" s="344">
        <f t="shared" si="78"/>
        <v>3606463.8</v>
      </c>
      <c r="D551" s="344">
        <f t="shared" si="79"/>
        <v>3442293</v>
      </c>
      <c r="E551" s="344"/>
      <c r="F551" s="345"/>
      <c r="G551" s="344">
        <v>2120808</v>
      </c>
      <c r="H551" s="344">
        <v>533052</v>
      </c>
      <c r="I551" s="344">
        <v>522801</v>
      </c>
      <c r="J551" s="344">
        <v>265632</v>
      </c>
      <c r="K551" s="344"/>
      <c r="L551" s="344"/>
      <c r="M551" s="344"/>
      <c r="N551" s="344"/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439">
        <v>164170.79999999999</v>
      </c>
      <c r="Z551" s="344"/>
      <c r="AA551" s="346" t="s">
        <v>198</v>
      </c>
      <c r="AB551" s="138" t="s">
        <v>1458</v>
      </c>
      <c r="AC551" s="346"/>
      <c r="AD551" s="346"/>
      <c r="AE551" s="346"/>
      <c r="AF551" s="463"/>
      <c r="AG551" s="463"/>
      <c r="AH551" s="463"/>
      <c r="AI551" s="463"/>
      <c r="AJ551" s="463"/>
      <c r="AK551" s="463"/>
      <c r="AL551" s="463"/>
      <c r="AM551" s="463"/>
      <c r="AN551" s="463"/>
    </row>
    <row r="552" spans="1:40" customFormat="1" ht="15" hidden="1">
      <c r="A552" s="55">
        <f t="shared" si="77"/>
        <v>432</v>
      </c>
      <c r="B552" s="577" t="s">
        <v>200</v>
      </c>
      <c r="C552" s="344">
        <f t="shared" si="78"/>
        <v>8724307.3000000007</v>
      </c>
      <c r="D552" s="344">
        <f t="shared" si="79"/>
        <v>8457864</v>
      </c>
      <c r="E552" s="344"/>
      <c r="F552" s="345"/>
      <c r="G552" s="344">
        <v>4482120</v>
      </c>
      <c r="H552" s="344">
        <v>1489812</v>
      </c>
      <c r="I552" s="344">
        <v>1489812</v>
      </c>
      <c r="J552" s="344">
        <v>996120</v>
      </c>
      <c r="K552" s="344"/>
      <c r="L552" s="344"/>
      <c r="M552" s="344"/>
      <c r="N552" s="344"/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439">
        <v>266443.3</v>
      </c>
      <c r="Z552" s="344"/>
      <c r="AA552" s="346" t="s">
        <v>198</v>
      </c>
      <c r="AB552" s="138" t="s">
        <v>1458</v>
      </c>
      <c r="AC552" s="346"/>
      <c r="AD552" s="346"/>
      <c r="AE552" s="346"/>
      <c r="AF552" s="463"/>
      <c r="AG552" s="463"/>
      <c r="AH552" s="463"/>
      <c r="AI552" s="463"/>
      <c r="AJ552" s="463"/>
      <c r="AK552" s="463"/>
      <c r="AL552" s="463"/>
      <c r="AM552" s="463"/>
      <c r="AN552" s="463"/>
    </row>
    <row r="553" spans="1:40" customFormat="1" ht="15" hidden="1">
      <c r="A553" s="55">
        <f t="shared" si="77"/>
        <v>433</v>
      </c>
      <c r="B553" s="577" t="s">
        <v>201</v>
      </c>
      <c r="C553" s="344">
        <f t="shared" si="78"/>
        <v>8724307.3000000007</v>
      </c>
      <c r="D553" s="344">
        <f t="shared" si="79"/>
        <v>8457864</v>
      </c>
      <c r="E553" s="344"/>
      <c r="F553" s="344"/>
      <c r="G553" s="344">
        <v>4482120</v>
      </c>
      <c r="H553" s="344">
        <v>1489812</v>
      </c>
      <c r="I553" s="344">
        <v>1489812</v>
      </c>
      <c r="J553" s="344">
        <v>996120</v>
      </c>
      <c r="K553" s="344"/>
      <c r="L553" s="344"/>
      <c r="M553" s="344"/>
      <c r="N553" s="344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439">
        <v>266443.3</v>
      </c>
      <c r="Z553" s="344"/>
      <c r="AA553" s="346" t="s">
        <v>198</v>
      </c>
      <c r="AB553" s="138" t="s">
        <v>1458</v>
      </c>
      <c r="AC553" s="346"/>
      <c r="AD553" s="346"/>
      <c r="AE553" s="346"/>
      <c r="AF553" s="463"/>
      <c r="AG553" s="463"/>
      <c r="AH553" s="463"/>
      <c r="AI553" s="463"/>
      <c r="AJ553" s="463"/>
      <c r="AK553" s="463"/>
      <c r="AL553" s="463"/>
      <c r="AM553" s="463"/>
      <c r="AN553" s="463"/>
    </row>
    <row r="554" spans="1:40" s="7" customFormat="1" ht="17.25" hidden="1" customHeight="1">
      <c r="A554" s="1475" t="s">
        <v>518</v>
      </c>
      <c r="B554" s="1475"/>
      <c r="C554" s="51">
        <f>SUM(C544:C544)</f>
        <v>2010118.72</v>
      </c>
      <c r="D554" s="51">
        <f t="shared" ref="D554:Z554" si="80">SUM(D544:D544)</f>
        <v>0</v>
      </c>
      <c r="E554" s="51"/>
      <c r="F554" s="51">
        <f t="shared" si="80"/>
        <v>0</v>
      </c>
      <c r="G554" s="51">
        <f t="shared" si="80"/>
        <v>0</v>
      </c>
      <c r="H554" s="51">
        <f t="shared" si="80"/>
        <v>0</v>
      </c>
      <c r="I554" s="51">
        <f t="shared" si="80"/>
        <v>0</v>
      </c>
      <c r="J554" s="51">
        <f t="shared" si="80"/>
        <v>0</v>
      </c>
      <c r="K554" s="51">
        <f t="shared" si="80"/>
        <v>0</v>
      </c>
      <c r="L554" s="51">
        <f t="shared" si="80"/>
        <v>0</v>
      </c>
      <c r="M554" s="51">
        <f t="shared" si="80"/>
        <v>850.22</v>
      </c>
      <c r="N554" s="51">
        <f t="shared" si="80"/>
        <v>2010118.72</v>
      </c>
      <c r="O554" s="51">
        <f t="shared" si="80"/>
        <v>0</v>
      </c>
      <c r="P554" s="51">
        <f t="shared" si="80"/>
        <v>0</v>
      </c>
      <c r="Q554" s="51">
        <f t="shared" si="80"/>
        <v>0</v>
      </c>
      <c r="R554" s="51">
        <f t="shared" si="80"/>
        <v>0</v>
      </c>
      <c r="S554" s="51">
        <f t="shared" si="80"/>
        <v>0</v>
      </c>
      <c r="T554" s="51">
        <f t="shared" si="80"/>
        <v>0</v>
      </c>
      <c r="U554" s="51">
        <f t="shared" si="80"/>
        <v>0</v>
      </c>
      <c r="V554" s="51">
        <f t="shared" si="80"/>
        <v>0</v>
      </c>
      <c r="W554" s="51">
        <f t="shared" si="80"/>
        <v>0</v>
      </c>
      <c r="X554" s="51">
        <f t="shared" si="80"/>
        <v>0</v>
      </c>
      <c r="Y554" s="51"/>
      <c r="Z554" s="51">
        <f t="shared" si="80"/>
        <v>0</v>
      </c>
      <c r="AA554" s="9"/>
      <c r="AB554" s="670"/>
      <c r="AC554" s="497"/>
      <c r="AD554" s="497"/>
      <c r="AE554" s="1061"/>
      <c r="AF554" s="57"/>
      <c r="AG554" s="57"/>
      <c r="AH554" s="57"/>
      <c r="AI554" s="57"/>
      <c r="AJ554" s="57"/>
      <c r="AK554" s="57"/>
      <c r="AL554" s="57"/>
      <c r="AM554" s="57"/>
      <c r="AN554" s="57"/>
    </row>
    <row r="555" spans="1:40" s="7" customFormat="1" ht="17.25" hidden="1" customHeight="1">
      <c r="A555" s="1543" t="s">
        <v>1545</v>
      </c>
      <c r="B555" s="1543"/>
      <c r="C555" s="1543"/>
      <c r="D555" s="1543"/>
      <c r="E555" s="1543"/>
      <c r="F555" s="1544"/>
      <c r="G555" s="354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6"/>
      <c r="V555" s="356"/>
      <c r="W555" s="51"/>
      <c r="X555" s="51"/>
      <c r="Y555" s="51"/>
      <c r="Z555" s="51"/>
      <c r="AA555" s="9"/>
      <c r="AB555" s="670"/>
      <c r="AC555" s="497"/>
      <c r="AD555" s="497"/>
      <c r="AE555" s="1061"/>
      <c r="AF555" s="57"/>
      <c r="AG555" s="57"/>
      <c r="AH555" s="57"/>
      <c r="AI555" s="57"/>
      <c r="AJ555" s="57"/>
      <c r="AK555" s="57"/>
      <c r="AL555" s="57"/>
      <c r="AM555" s="57"/>
      <c r="AN555" s="57"/>
    </row>
    <row r="556" spans="1:40" s="7" customFormat="1" ht="17.25" hidden="1" customHeight="1">
      <c r="A556" s="343">
        <v>1</v>
      </c>
      <c r="B556" s="577" t="s">
        <v>1546</v>
      </c>
      <c r="C556" s="344"/>
      <c r="D556" s="344">
        <v>0</v>
      </c>
      <c r="E556" s="344">
        <v>0</v>
      </c>
      <c r="F556" s="344">
        <v>0</v>
      </c>
      <c r="G556" s="344">
        <v>0</v>
      </c>
      <c r="H556" s="344">
        <v>0</v>
      </c>
      <c r="I556" s="344">
        <v>0</v>
      </c>
      <c r="J556" s="344">
        <v>0</v>
      </c>
      <c r="K556" s="344">
        <v>0</v>
      </c>
      <c r="L556" s="344">
        <v>0</v>
      </c>
      <c r="M556" s="344">
        <v>0</v>
      </c>
      <c r="N556" s="344">
        <v>0</v>
      </c>
      <c r="O556" s="344">
        <v>0</v>
      </c>
      <c r="P556" s="344">
        <v>0</v>
      </c>
      <c r="Q556" s="357">
        <v>425.69</v>
      </c>
      <c r="R556" s="357" t="s">
        <v>209</v>
      </c>
      <c r="S556" s="344">
        <v>0</v>
      </c>
      <c r="T556" s="344">
        <v>0</v>
      </c>
      <c r="U556" s="358">
        <v>425.69</v>
      </c>
      <c r="V556" s="358" t="s">
        <v>209</v>
      </c>
      <c r="W556" s="51"/>
      <c r="X556" s="51"/>
      <c r="Y556" s="1159"/>
      <c r="Z556" s="51"/>
      <c r="AA556" s="9"/>
      <c r="AB556" s="670"/>
      <c r="AC556" s="497"/>
      <c r="AD556" s="497"/>
      <c r="AE556" s="1061"/>
      <c r="AF556" s="57"/>
      <c r="AG556" s="57"/>
      <c r="AH556" s="57"/>
      <c r="AI556" s="57"/>
      <c r="AJ556" s="57"/>
      <c r="AK556" s="57"/>
      <c r="AL556" s="57"/>
      <c r="AM556" s="57"/>
      <c r="AN556" s="57"/>
    </row>
    <row r="557" spans="1:40" s="7" customFormat="1" ht="17.25" hidden="1" customHeight="1">
      <c r="A557" s="343"/>
      <c r="B557" s="1340" t="s">
        <v>210</v>
      </c>
      <c r="C557" s="344"/>
      <c r="D557" s="344">
        <v>0</v>
      </c>
      <c r="E557" s="344">
        <v>0</v>
      </c>
      <c r="F557" s="344">
        <v>0</v>
      </c>
      <c r="G557" s="344">
        <v>0</v>
      </c>
      <c r="H557" s="344">
        <v>0</v>
      </c>
      <c r="I557" s="344">
        <v>0</v>
      </c>
      <c r="J557" s="344">
        <v>0</v>
      </c>
      <c r="K557" s="344">
        <v>0</v>
      </c>
      <c r="L557" s="344">
        <v>0</v>
      </c>
      <c r="M557" s="344">
        <v>0</v>
      </c>
      <c r="N557" s="344">
        <v>0</v>
      </c>
      <c r="O557" s="344">
        <v>0</v>
      </c>
      <c r="P557" s="344">
        <v>0</v>
      </c>
      <c r="Q557" s="344">
        <v>425.69</v>
      </c>
      <c r="R557" s="344"/>
      <c r="S557" s="344">
        <v>0</v>
      </c>
      <c r="T557" s="344">
        <v>0</v>
      </c>
      <c r="U557" s="359">
        <v>425.69</v>
      </c>
      <c r="V557" s="363"/>
      <c r="W557" s="51"/>
      <c r="X557" s="51"/>
      <c r="Y557" s="51"/>
      <c r="Z557" s="51"/>
      <c r="AA557" s="9"/>
      <c r="AB557" s="670"/>
      <c r="AC557" s="497"/>
      <c r="AD557" s="497"/>
      <c r="AE557" s="1061"/>
      <c r="AF557" s="57"/>
      <c r="AG557" s="57"/>
      <c r="AH557" s="57"/>
      <c r="AI557" s="57"/>
      <c r="AJ557" s="57"/>
      <c r="AK557" s="57"/>
      <c r="AL557" s="57"/>
      <c r="AM557" s="57"/>
      <c r="AN557" s="57"/>
    </row>
    <row r="558" spans="1:40" s="22" customFormat="1" ht="17.25" hidden="1" customHeight="1">
      <c r="A558" s="1479" t="s">
        <v>626</v>
      </c>
      <c r="B558" s="1479"/>
      <c r="C558" s="1479"/>
      <c r="D558" s="1452"/>
      <c r="E558" s="1452"/>
      <c r="F558" s="1452"/>
      <c r="G558" s="1452"/>
      <c r="H558" s="1452"/>
      <c r="I558" s="1452"/>
      <c r="J558" s="1452"/>
      <c r="K558" s="1452"/>
      <c r="L558" s="1452"/>
      <c r="M558" s="1452"/>
      <c r="N558" s="1452"/>
      <c r="O558" s="1452"/>
      <c r="P558" s="1452"/>
      <c r="Q558" s="1452"/>
      <c r="R558" s="1452"/>
      <c r="S558" s="1452"/>
      <c r="T558" s="1452"/>
      <c r="U558" s="1452"/>
      <c r="V558" s="1452"/>
      <c r="W558" s="1452"/>
      <c r="X558" s="1452"/>
      <c r="Y558" s="1452"/>
      <c r="Z558" s="1452"/>
      <c r="AA558" s="24"/>
      <c r="AB558" s="670"/>
      <c r="AC558" s="724"/>
      <c r="AD558" s="497"/>
      <c r="AE558" s="1061"/>
      <c r="AF558" s="57"/>
      <c r="AG558" s="57"/>
      <c r="AH558" s="57"/>
      <c r="AI558" s="57"/>
      <c r="AJ558" s="57"/>
      <c r="AK558" s="57"/>
      <c r="AL558" s="57"/>
      <c r="AM558" s="57"/>
      <c r="AN558" s="57"/>
    </row>
    <row r="559" spans="1:40" s="7" customFormat="1" ht="17.25" hidden="1" customHeight="1">
      <c r="A559" s="688">
        <f>A553+1</f>
        <v>434</v>
      </c>
      <c r="B559" s="42" t="s">
        <v>766</v>
      </c>
      <c r="C559" s="52">
        <f>D559+L559+N559+P559+R559+T559+V559+W559+X559+Z559</f>
        <v>1801359.68</v>
      </c>
      <c r="D559" s="51">
        <f>SUM(F559:J559)</f>
        <v>0</v>
      </c>
      <c r="E559" s="51"/>
      <c r="F559" s="51"/>
      <c r="G559" s="51"/>
      <c r="H559" s="51"/>
      <c r="I559" s="51"/>
      <c r="J559" s="51"/>
      <c r="K559" s="51"/>
      <c r="L559" s="51"/>
      <c r="M559" s="51">
        <v>541.30999999999995</v>
      </c>
      <c r="N559" s="51">
        <v>1801359.68</v>
      </c>
      <c r="O559" s="51"/>
      <c r="P559" s="51"/>
      <c r="Q559" s="51"/>
      <c r="R559" s="51"/>
      <c r="S559" s="51"/>
      <c r="T559" s="51"/>
      <c r="U559" s="51"/>
      <c r="V559" s="51"/>
      <c r="W559" s="51"/>
      <c r="X559" s="285"/>
      <c r="Y559" s="51"/>
      <c r="Z559" s="285"/>
      <c r="AA559" s="9"/>
      <c r="AB559" s="670"/>
      <c r="AC559" s="724"/>
      <c r="AD559" s="497"/>
      <c r="AE559" s="1061"/>
      <c r="AF559" s="57"/>
      <c r="AG559" s="57"/>
      <c r="AH559" s="57"/>
      <c r="AI559" s="57"/>
      <c r="AJ559" s="57"/>
      <c r="AK559" s="57"/>
      <c r="AL559" s="57"/>
      <c r="AM559" s="57"/>
      <c r="AN559" s="57"/>
    </row>
    <row r="560" spans="1:40" s="19" customFormat="1" ht="15" hidden="1">
      <c r="A560" s="688">
        <f>A559+1</f>
        <v>435</v>
      </c>
      <c r="B560" s="353" t="s">
        <v>202</v>
      </c>
      <c r="C560" s="347">
        <v>2523800</v>
      </c>
      <c r="D560" s="349"/>
      <c r="E560" s="349"/>
      <c r="F560" s="349"/>
      <c r="G560" s="349"/>
      <c r="H560" s="349"/>
      <c r="I560" s="349"/>
      <c r="J560" s="349"/>
      <c r="K560" s="349"/>
      <c r="L560" s="349"/>
      <c r="M560" s="349"/>
      <c r="N560" s="349">
        <v>1331.5</v>
      </c>
      <c r="O560" s="349">
        <v>1523800</v>
      </c>
      <c r="P560" s="349"/>
      <c r="Q560" s="349"/>
      <c r="R560" s="349">
        <v>1110</v>
      </c>
      <c r="S560" s="349">
        <v>500000</v>
      </c>
      <c r="T560" s="349"/>
      <c r="U560" s="349"/>
      <c r="V560" s="349">
        <v>1110</v>
      </c>
      <c r="W560" s="349">
        <v>500000</v>
      </c>
      <c r="X560" s="349"/>
      <c r="Y560" s="1195"/>
      <c r="Z560" s="350"/>
      <c r="AA560" s="351"/>
      <c r="AB560" s="442" t="s">
        <v>1630</v>
      </c>
      <c r="AC560" s="1275"/>
      <c r="AD560" s="1275"/>
      <c r="AE560" s="1275"/>
      <c r="AF560" s="839"/>
      <c r="AG560" s="839"/>
      <c r="AH560" s="839"/>
      <c r="AI560" s="839"/>
      <c r="AJ560" s="839"/>
      <c r="AK560" s="839"/>
      <c r="AL560" s="839"/>
      <c r="AM560" s="839"/>
      <c r="AN560" s="839"/>
    </row>
    <row r="561" spans="1:40" s="19" customFormat="1" ht="15" hidden="1">
      <c r="A561" s="688">
        <f>A560+1</f>
        <v>436</v>
      </c>
      <c r="B561" s="353" t="s">
        <v>203</v>
      </c>
      <c r="C561" s="347">
        <v>1000000</v>
      </c>
      <c r="D561" s="349"/>
      <c r="E561" s="349"/>
      <c r="F561" s="349"/>
      <c r="G561" s="349"/>
      <c r="H561" s="349"/>
      <c r="I561" s="349"/>
      <c r="J561" s="349"/>
      <c r="K561" s="349"/>
      <c r="L561" s="349"/>
      <c r="M561" s="349"/>
      <c r="N561" s="349"/>
      <c r="O561" s="349"/>
      <c r="P561" s="349"/>
      <c r="Q561" s="349"/>
      <c r="R561" s="349">
        <v>1110</v>
      </c>
      <c r="S561" s="349">
        <v>500000</v>
      </c>
      <c r="T561" s="349"/>
      <c r="U561" s="349"/>
      <c r="V561" s="349">
        <v>1110</v>
      </c>
      <c r="W561" s="349">
        <v>500000</v>
      </c>
      <c r="X561" s="349"/>
      <c r="Y561" s="1195"/>
      <c r="Z561" s="350"/>
      <c r="AA561" s="351"/>
      <c r="AB561" s="442" t="s">
        <v>1629</v>
      </c>
      <c r="AC561" s="1275"/>
      <c r="AD561" s="1275"/>
      <c r="AE561" s="1275"/>
      <c r="AF561" s="839"/>
      <c r="AG561" s="839"/>
      <c r="AH561" s="839"/>
      <c r="AI561" s="839"/>
      <c r="AJ561" s="839"/>
      <c r="AK561" s="839"/>
      <c r="AL561" s="839"/>
      <c r="AM561" s="839"/>
      <c r="AN561" s="839"/>
    </row>
    <row r="562" spans="1:40" s="19" customFormat="1" ht="15" hidden="1">
      <c r="A562" s="688">
        <f>A561+1</f>
        <v>437</v>
      </c>
      <c r="B562" s="353" t="s">
        <v>204</v>
      </c>
      <c r="C562" s="347">
        <v>1795677</v>
      </c>
      <c r="D562" s="349"/>
      <c r="E562" s="349"/>
      <c r="F562" s="349"/>
      <c r="G562" s="349"/>
      <c r="H562" s="349"/>
      <c r="I562" s="349"/>
      <c r="J562" s="349"/>
      <c r="K562" s="349"/>
      <c r="L562" s="349"/>
      <c r="M562" s="349"/>
      <c r="N562" s="352">
        <v>425.85</v>
      </c>
      <c r="O562" s="347">
        <v>1795677</v>
      </c>
      <c r="P562" s="349"/>
      <c r="Q562" s="349"/>
      <c r="R562" s="349"/>
      <c r="S562" s="349"/>
      <c r="T562" s="349"/>
      <c r="U562" s="349"/>
      <c r="V562" s="349"/>
      <c r="W562" s="349"/>
      <c r="X562" s="349"/>
      <c r="Y562" s="1195"/>
      <c r="Z562" s="350"/>
      <c r="AA562" s="351"/>
      <c r="AB562" s="442" t="s">
        <v>1462</v>
      </c>
      <c r="AC562" s="1275"/>
      <c r="AD562" s="1275"/>
      <c r="AE562" s="1275"/>
      <c r="AF562" s="839"/>
      <c r="AG562" s="839"/>
      <c r="AH562" s="839"/>
      <c r="AI562" s="839"/>
      <c r="AJ562" s="839"/>
      <c r="AK562" s="839"/>
      <c r="AL562" s="839"/>
      <c r="AM562" s="839"/>
      <c r="AN562" s="839"/>
    </row>
    <row r="563" spans="1:40" customFormat="1" ht="15" hidden="1">
      <c r="A563" s="688">
        <f>A562+1</f>
        <v>438</v>
      </c>
      <c r="B563" s="353" t="s">
        <v>205</v>
      </c>
      <c r="C563" s="348">
        <v>2600000</v>
      </c>
      <c r="D563" s="348"/>
      <c r="E563" s="348"/>
      <c r="F563" s="348"/>
      <c r="G563" s="348"/>
      <c r="H563" s="348"/>
      <c r="I563" s="348"/>
      <c r="J563" s="348"/>
      <c r="K563" s="348"/>
      <c r="L563" s="348"/>
      <c r="M563" s="348"/>
      <c r="N563" s="348">
        <v>1100</v>
      </c>
      <c r="O563" s="348">
        <v>2600000</v>
      </c>
      <c r="P563" s="348"/>
      <c r="Q563" s="348"/>
      <c r="R563" s="348"/>
      <c r="S563" s="348"/>
      <c r="T563" s="348"/>
      <c r="U563" s="348"/>
      <c r="V563" s="348"/>
      <c r="W563" s="348"/>
      <c r="X563" s="348"/>
      <c r="Y563" s="1196"/>
      <c r="Z563" s="348"/>
      <c r="AA563" s="128"/>
      <c r="AB563" s="138" t="s">
        <v>1462</v>
      </c>
      <c r="AC563" s="346"/>
      <c r="AD563" s="346"/>
      <c r="AE563" s="346"/>
      <c r="AF563" s="463"/>
      <c r="AG563" s="463"/>
      <c r="AH563" s="463"/>
      <c r="AI563" s="463"/>
      <c r="AJ563" s="463"/>
      <c r="AK563" s="463"/>
      <c r="AL563" s="463"/>
      <c r="AM563" s="463"/>
      <c r="AN563" s="463"/>
    </row>
    <row r="564" spans="1:40" customFormat="1" ht="15" hidden="1">
      <c r="A564" s="55"/>
      <c r="B564" s="1360" t="s">
        <v>1617</v>
      </c>
      <c r="C564" s="348"/>
      <c r="D564" s="348"/>
      <c r="E564" s="348"/>
      <c r="F564" s="348"/>
      <c r="G564" s="348"/>
      <c r="H564" s="348"/>
      <c r="I564" s="348"/>
      <c r="J564" s="348"/>
      <c r="K564" s="348"/>
      <c r="L564" s="348"/>
      <c r="M564" s="348"/>
      <c r="N564" s="348"/>
      <c r="O564" s="348"/>
      <c r="P564" s="348"/>
      <c r="Q564" s="348"/>
      <c r="R564" s="348"/>
      <c r="S564" s="348"/>
      <c r="T564" s="348"/>
      <c r="U564" s="348"/>
      <c r="V564" s="348"/>
      <c r="W564" s="348"/>
      <c r="X564" s="348"/>
      <c r="Y564" s="1196"/>
      <c r="Z564" s="348"/>
      <c r="AA564" s="128"/>
      <c r="AB564" s="138" t="s">
        <v>1462</v>
      </c>
      <c r="AC564" s="346"/>
      <c r="AD564" s="346"/>
      <c r="AE564" s="346"/>
      <c r="AF564" s="463"/>
      <c r="AG564" s="463"/>
      <c r="AH564" s="463"/>
      <c r="AI564" s="463"/>
      <c r="AJ564" s="463"/>
      <c r="AK564" s="463"/>
      <c r="AL564" s="463"/>
      <c r="AM564" s="463"/>
      <c r="AN564" s="463"/>
    </row>
    <row r="565" spans="1:40" customFormat="1" ht="15" hidden="1">
      <c r="A565" s="55"/>
      <c r="B565" s="1360" t="s">
        <v>1618</v>
      </c>
      <c r="C565" s="348"/>
      <c r="D565" s="348"/>
      <c r="E565" s="348"/>
      <c r="F565" s="348"/>
      <c r="G565" s="348"/>
      <c r="H565" s="348"/>
      <c r="I565" s="348"/>
      <c r="J565" s="348"/>
      <c r="K565" s="348"/>
      <c r="L565" s="348"/>
      <c r="M565" s="348"/>
      <c r="N565" s="348"/>
      <c r="O565" s="348"/>
      <c r="P565" s="348"/>
      <c r="Q565" s="348"/>
      <c r="R565" s="348"/>
      <c r="S565" s="348"/>
      <c r="T565" s="348"/>
      <c r="U565" s="348"/>
      <c r="V565" s="348"/>
      <c r="W565" s="348"/>
      <c r="X565" s="348"/>
      <c r="Y565" s="1196"/>
      <c r="Z565" s="348"/>
      <c r="AA565" s="128"/>
      <c r="AB565" s="138" t="s">
        <v>1462</v>
      </c>
      <c r="AC565" s="346"/>
      <c r="AD565" s="346"/>
      <c r="AE565" s="346"/>
      <c r="AF565" s="463"/>
      <c r="AG565" s="463"/>
      <c r="AH565" s="463"/>
      <c r="AI565" s="463"/>
      <c r="AJ565" s="463"/>
      <c r="AK565" s="463"/>
      <c r="AL565" s="463"/>
      <c r="AM565" s="463"/>
      <c r="AN565" s="463"/>
    </row>
    <row r="566" spans="1:40" customFormat="1" ht="15" hidden="1">
      <c r="A566" s="55"/>
      <c r="B566" s="1360" t="s">
        <v>1619</v>
      </c>
      <c r="C566" s="348"/>
      <c r="D566" s="348"/>
      <c r="E566" s="348"/>
      <c r="F566" s="348"/>
      <c r="G566" s="348"/>
      <c r="H566" s="348"/>
      <c r="I566" s="348"/>
      <c r="J566" s="348"/>
      <c r="K566" s="348"/>
      <c r="L566" s="348"/>
      <c r="M566" s="348"/>
      <c r="N566" s="348"/>
      <c r="O566" s="348"/>
      <c r="P566" s="348"/>
      <c r="Q566" s="348"/>
      <c r="R566" s="348"/>
      <c r="S566" s="348"/>
      <c r="T566" s="348"/>
      <c r="U566" s="348"/>
      <c r="V566" s="348"/>
      <c r="W566" s="348"/>
      <c r="X566" s="348"/>
      <c r="Y566" s="1196"/>
      <c r="Z566" s="348"/>
      <c r="AA566" s="128"/>
      <c r="AB566" s="138" t="s">
        <v>1462</v>
      </c>
      <c r="AC566" s="346"/>
      <c r="AD566" s="346"/>
      <c r="AE566" s="346"/>
      <c r="AF566" s="463"/>
      <c r="AG566" s="463"/>
      <c r="AH566" s="463"/>
      <c r="AI566" s="463"/>
      <c r="AJ566" s="463"/>
      <c r="AK566" s="463"/>
      <c r="AL566" s="463"/>
      <c r="AM566" s="463"/>
      <c r="AN566" s="463"/>
    </row>
    <row r="567" spans="1:40" customFormat="1" ht="15" hidden="1">
      <c r="A567" s="55"/>
      <c r="B567" s="1360" t="s">
        <v>1620</v>
      </c>
      <c r="C567" s="348"/>
      <c r="D567" s="348"/>
      <c r="E567" s="348"/>
      <c r="F567" s="348"/>
      <c r="G567" s="348"/>
      <c r="H567" s="348"/>
      <c r="I567" s="348"/>
      <c r="J567" s="348"/>
      <c r="K567" s="348"/>
      <c r="L567" s="348"/>
      <c r="M567" s="348"/>
      <c r="N567" s="348"/>
      <c r="O567" s="348"/>
      <c r="P567" s="348"/>
      <c r="Q567" s="348"/>
      <c r="R567" s="348"/>
      <c r="S567" s="348"/>
      <c r="T567" s="348"/>
      <c r="U567" s="348"/>
      <c r="V567" s="348"/>
      <c r="W567" s="348"/>
      <c r="X567" s="348"/>
      <c r="Y567" s="1196"/>
      <c r="Z567" s="348"/>
      <c r="AA567" s="128"/>
      <c r="AB567" s="138" t="s">
        <v>1462</v>
      </c>
      <c r="AC567" s="346"/>
      <c r="AD567" s="346"/>
      <c r="AE567" s="346"/>
      <c r="AF567" s="463"/>
      <c r="AG567" s="463"/>
      <c r="AH567" s="463"/>
      <c r="AI567" s="463"/>
      <c r="AJ567" s="463"/>
      <c r="AK567" s="463"/>
      <c r="AL567" s="463"/>
      <c r="AM567" s="463"/>
      <c r="AN567" s="463"/>
    </row>
    <row r="568" spans="1:40" customFormat="1" ht="15" hidden="1">
      <c r="A568" s="55"/>
      <c r="B568" s="1360" t="s">
        <v>1621</v>
      </c>
      <c r="C568" s="348"/>
      <c r="D568" s="348"/>
      <c r="E568" s="348"/>
      <c r="F568" s="348"/>
      <c r="G568" s="348"/>
      <c r="H568" s="348"/>
      <c r="I568" s="348"/>
      <c r="J568" s="348"/>
      <c r="K568" s="348"/>
      <c r="L568" s="348"/>
      <c r="M568" s="348"/>
      <c r="N568" s="348"/>
      <c r="O568" s="348"/>
      <c r="P568" s="348"/>
      <c r="Q568" s="348"/>
      <c r="R568" s="348"/>
      <c r="S568" s="348"/>
      <c r="T568" s="348"/>
      <c r="U568" s="348"/>
      <c r="V568" s="348"/>
      <c r="W568" s="348"/>
      <c r="X568" s="348"/>
      <c r="Y568" s="1196"/>
      <c r="Z568" s="348"/>
      <c r="AA568" s="128"/>
      <c r="AB568" s="138" t="s">
        <v>1462</v>
      </c>
      <c r="AC568" s="346"/>
      <c r="AD568" s="346"/>
      <c r="AE568" s="346"/>
      <c r="AF568" s="463"/>
      <c r="AG568" s="463"/>
      <c r="AH568" s="463"/>
      <c r="AI568" s="463"/>
      <c r="AJ568" s="463"/>
      <c r="AK568" s="463"/>
      <c r="AL568" s="463"/>
      <c r="AM568" s="463"/>
      <c r="AN568" s="463"/>
    </row>
    <row r="569" spans="1:40" customFormat="1" ht="15" hidden="1">
      <c r="A569" s="55"/>
      <c r="B569" s="1360" t="s">
        <v>1622</v>
      </c>
      <c r="C569" s="348"/>
      <c r="D569" s="348"/>
      <c r="E569" s="348"/>
      <c r="F569" s="348"/>
      <c r="G569" s="348"/>
      <c r="H569" s="348"/>
      <c r="I569" s="348"/>
      <c r="J569" s="348"/>
      <c r="K569" s="348"/>
      <c r="L569" s="348"/>
      <c r="M569" s="348"/>
      <c r="N569" s="348"/>
      <c r="O569" s="348"/>
      <c r="P569" s="348"/>
      <c r="Q569" s="348"/>
      <c r="R569" s="348"/>
      <c r="S569" s="348"/>
      <c r="T569" s="348"/>
      <c r="U569" s="348"/>
      <c r="V569" s="348"/>
      <c r="W569" s="348"/>
      <c r="X569" s="348"/>
      <c r="Y569" s="1196"/>
      <c r="Z569" s="348"/>
      <c r="AA569" s="128"/>
      <c r="AB569" s="138" t="s">
        <v>1462</v>
      </c>
      <c r="AC569" s="346"/>
      <c r="AD569" s="346"/>
      <c r="AE569" s="346"/>
      <c r="AF569" s="463"/>
      <c r="AG569" s="463"/>
      <c r="AH569" s="463"/>
      <c r="AI569" s="463"/>
      <c r="AJ569" s="463"/>
      <c r="AK569" s="463"/>
      <c r="AL569" s="463"/>
      <c r="AM569" s="463"/>
      <c r="AN569" s="463"/>
    </row>
    <row r="570" spans="1:40" customFormat="1" ht="15" hidden="1">
      <c r="A570" s="55"/>
      <c r="B570" s="1360" t="s">
        <v>1623</v>
      </c>
      <c r="C570" s="348"/>
      <c r="D570" s="348"/>
      <c r="E570" s="348"/>
      <c r="F570" s="348"/>
      <c r="G570" s="348"/>
      <c r="H570" s="348"/>
      <c r="I570" s="348"/>
      <c r="J570" s="348"/>
      <c r="K570" s="348"/>
      <c r="L570" s="348"/>
      <c r="M570" s="348"/>
      <c r="N570" s="348"/>
      <c r="O570" s="348"/>
      <c r="P570" s="348"/>
      <c r="Q570" s="348"/>
      <c r="R570" s="348"/>
      <c r="S570" s="348"/>
      <c r="T570" s="348"/>
      <c r="U570" s="348"/>
      <c r="V570" s="348"/>
      <c r="W570" s="348"/>
      <c r="X570" s="348"/>
      <c r="Y570" s="1196"/>
      <c r="Z570" s="348"/>
      <c r="AA570" s="128"/>
      <c r="AB570" s="138" t="s">
        <v>1462</v>
      </c>
      <c r="AC570" s="346"/>
      <c r="AD570" s="346"/>
      <c r="AE570" s="346"/>
      <c r="AF570" s="463"/>
      <c r="AG570" s="463"/>
      <c r="AH570" s="463"/>
      <c r="AI570" s="463"/>
      <c r="AJ570" s="463"/>
      <c r="AK570" s="463"/>
      <c r="AL570" s="463"/>
      <c r="AM570" s="463"/>
      <c r="AN570" s="463"/>
    </row>
    <row r="571" spans="1:40" customFormat="1" ht="15" hidden="1">
      <c r="A571" s="55"/>
      <c r="B571" s="1360" t="s">
        <v>1624</v>
      </c>
      <c r="C571" s="348"/>
      <c r="D571" s="348"/>
      <c r="E571" s="348"/>
      <c r="F571" s="348"/>
      <c r="G571" s="348"/>
      <c r="H571" s="348"/>
      <c r="I571" s="348"/>
      <c r="J571" s="348"/>
      <c r="K571" s="348"/>
      <c r="L571" s="348"/>
      <c r="M571" s="348"/>
      <c r="N571" s="348"/>
      <c r="O571" s="348"/>
      <c r="P571" s="348"/>
      <c r="Q571" s="348"/>
      <c r="R571" s="348"/>
      <c r="S571" s="348"/>
      <c r="T571" s="348"/>
      <c r="U571" s="348"/>
      <c r="V571" s="348"/>
      <c r="W571" s="348"/>
      <c r="X571" s="348"/>
      <c r="Y571" s="1196"/>
      <c r="Z571" s="348"/>
      <c r="AA571" s="128"/>
      <c r="AB571" s="138" t="s">
        <v>1462</v>
      </c>
      <c r="AC571" s="346"/>
      <c r="AD571" s="346"/>
      <c r="AE571" s="346"/>
      <c r="AF571" s="463"/>
      <c r="AG571" s="463"/>
      <c r="AH571" s="463"/>
      <c r="AI571" s="463"/>
      <c r="AJ571" s="463"/>
      <c r="AK571" s="463"/>
      <c r="AL571" s="463"/>
      <c r="AM571" s="463"/>
      <c r="AN571" s="463"/>
    </row>
    <row r="572" spans="1:40" customFormat="1" ht="15" hidden="1">
      <c r="A572" s="55"/>
      <c r="B572" s="1360" t="s">
        <v>1625</v>
      </c>
      <c r="C572" s="348"/>
      <c r="D572" s="348"/>
      <c r="E572" s="348"/>
      <c r="F572" s="348"/>
      <c r="G572" s="348"/>
      <c r="H572" s="348"/>
      <c r="I572" s="348"/>
      <c r="J572" s="348"/>
      <c r="K572" s="348"/>
      <c r="L572" s="348"/>
      <c r="M572" s="348"/>
      <c r="N572" s="348"/>
      <c r="O572" s="348"/>
      <c r="P572" s="348"/>
      <c r="Q572" s="348"/>
      <c r="R572" s="348"/>
      <c r="S572" s="348"/>
      <c r="T572" s="348"/>
      <c r="U572" s="348"/>
      <c r="V572" s="348"/>
      <c r="W572" s="348"/>
      <c r="X572" s="348"/>
      <c r="Y572" s="1196"/>
      <c r="Z572" s="348"/>
      <c r="AA572" s="128"/>
      <c r="AB572" s="138" t="s">
        <v>1462</v>
      </c>
      <c r="AC572" s="346"/>
      <c r="AD572" s="346"/>
      <c r="AE572" s="346"/>
      <c r="AF572" s="463"/>
      <c r="AG572" s="463"/>
      <c r="AH572" s="463"/>
      <c r="AI572" s="463"/>
      <c r="AJ572" s="463"/>
      <c r="AK572" s="463"/>
      <c r="AL572" s="463"/>
      <c r="AM572" s="463"/>
      <c r="AN572" s="463"/>
    </row>
    <row r="573" spans="1:40" customFormat="1" ht="15" hidden="1">
      <c r="A573" s="55"/>
      <c r="B573" s="1360" t="s">
        <v>1626</v>
      </c>
      <c r="C573" s="348"/>
      <c r="D573" s="348"/>
      <c r="E573" s="348"/>
      <c r="F573" s="348"/>
      <c r="G573" s="348"/>
      <c r="H573" s="348"/>
      <c r="I573" s="348"/>
      <c r="J573" s="348"/>
      <c r="K573" s="348"/>
      <c r="L573" s="348"/>
      <c r="M573" s="348"/>
      <c r="N573" s="348"/>
      <c r="O573" s="348"/>
      <c r="P573" s="348"/>
      <c r="Q573" s="348"/>
      <c r="R573" s="348"/>
      <c r="S573" s="348"/>
      <c r="T573" s="348"/>
      <c r="U573" s="348"/>
      <c r="V573" s="348"/>
      <c r="W573" s="348"/>
      <c r="X573" s="348"/>
      <c r="Y573" s="1196"/>
      <c r="Z573" s="348"/>
      <c r="AA573" s="128"/>
      <c r="AB573" s="138" t="s">
        <v>1462</v>
      </c>
      <c r="AC573" s="346"/>
      <c r="AD573" s="346"/>
      <c r="AE573" s="346"/>
      <c r="AF573" s="463"/>
      <c r="AG573" s="463"/>
      <c r="AH573" s="463"/>
      <c r="AI573" s="463"/>
      <c r="AJ573" s="463"/>
      <c r="AK573" s="463"/>
      <c r="AL573" s="463"/>
      <c r="AM573" s="463"/>
      <c r="AN573" s="463"/>
    </row>
    <row r="574" spans="1:40" customFormat="1" ht="15" hidden="1">
      <c r="A574" s="55"/>
      <c r="B574" s="1360" t="s">
        <v>1627</v>
      </c>
      <c r="C574" s="348"/>
      <c r="D574" s="348"/>
      <c r="E574" s="348"/>
      <c r="F574" s="348"/>
      <c r="G574" s="348"/>
      <c r="H574" s="348"/>
      <c r="I574" s="348"/>
      <c r="J574" s="348"/>
      <c r="K574" s="348"/>
      <c r="L574" s="348"/>
      <c r="M574" s="348"/>
      <c r="N574" s="348"/>
      <c r="O574" s="348"/>
      <c r="P574" s="348"/>
      <c r="Q574" s="348"/>
      <c r="R574" s="348"/>
      <c r="S574" s="348"/>
      <c r="T574" s="348"/>
      <c r="U574" s="348"/>
      <c r="V574" s="348"/>
      <c r="W574" s="348"/>
      <c r="X574" s="348"/>
      <c r="Y574" s="1196"/>
      <c r="Z574" s="348"/>
      <c r="AA574" s="128"/>
      <c r="AB574" s="138" t="s">
        <v>1462</v>
      </c>
      <c r="AC574" s="346"/>
      <c r="AD574" s="346"/>
      <c r="AE574" s="346"/>
      <c r="AF574" s="463"/>
      <c r="AG574" s="463"/>
      <c r="AH574" s="463"/>
      <c r="AI574" s="463"/>
      <c r="AJ574" s="463"/>
      <c r="AK574" s="463"/>
      <c r="AL574" s="463"/>
      <c r="AM574" s="463"/>
      <c r="AN574" s="463"/>
    </row>
    <row r="575" spans="1:40" customFormat="1" ht="15" hidden="1">
      <c r="A575" s="55"/>
      <c r="B575" s="1360" t="s">
        <v>1628</v>
      </c>
      <c r="C575" s="348"/>
      <c r="D575" s="348"/>
      <c r="E575" s="348"/>
      <c r="F575" s="348"/>
      <c r="G575" s="348"/>
      <c r="H575" s="348"/>
      <c r="I575" s="348"/>
      <c r="J575" s="348"/>
      <c r="K575" s="348"/>
      <c r="L575" s="348"/>
      <c r="M575" s="348"/>
      <c r="N575" s="348"/>
      <c r="O575" s="348"/>
      <c r="P575" s="348"/>
      <c r="Q575" s="348"/>
      <c r="R575" s="348"/>
      <c r="S575" s="348"/>
      <c r="T575" s="348"/>
      <c r="U575" s="348"/>
      <c r="V575" s="348"/>
      <c r="W575" s="348"/>
      <c r="X575" s="348"/>
      <c r="Y575" s="1196"/>
      <c r="Z575" s="348"/>
      <c r="AA575" s="128"/>
      <c r="AB575" s="138" t="s">
        <v>1462</v>
      </c>
      <c r="AC575" s="346"/>
      <c r="AD575" s="346"/>
      <c r="AE575" s="346"/>
      <c r="AF575" s="463"/>
      <c r="AG575" s="463"/>
      <c r="AH575" s="463"/>
      <c r="AI575" s="463"/>
      <c r="AJ575" s="463"/>
      <c r="AK575" s="463"/>
      <c r="AL575" s="463"/>
      <c r="AM575" s="463"/>
      <c r="AN575" s="463"/>
    </row>
    <row r="576" spans="1:40" customFormat="1" ht="15" hidden="1">
      <c r="A576" s="55"/>
      <c r="B576" s="1360" t="s">
        <v>1631</v>
      </c>
      <c r="C576" s="348"/>
      <c r="D576" s="348"/>
      <c r="E576" s="348"/>
      <c r="F576" s="348"/>
      <c r="G576" s="348"/>
      <c r="H576" s="348"/>
      <c r="I576" s="348"/>
      <c r="J576" s="348"/>
      <c r="K576" s="348"/>
      <c r="L576" s="348"/>
      <c r="M576" s="348"/>
      <c r="N576" s="348"/>
      <c r="O576" s="348"/>
      <c r="P576" s="348"/>
      <c r="Q576" s="348"/>
      <c r="R576" s="348"/>
      <c r="S576" s="348"/>
      <c r="T576" s="348"/>
      <c r="U576" s="348"/>
      <c r="V576" s="348"/>
      <c r="W576" s="348"/>
      <c r="X576" s="348"/>
      <c r="Y576" s="1196"/>
      <c r="Z576" s="348"/>
      <c r="AA576" s="128"/>
      <c r="AB576" s="138" t="s">
        <v>1462</v>
      </c>
      <c r="AC576" s="346"/>
      <c r="AD576" s="346"/>
      <c r="AE576" s="346"/>
      <c r="AF576" s="463"/>
      <c r="AG576" s="463"/>
      <c r="AH576" s="463"/>
      <c r="AI576" s="463"/>
      <c r="AJ576" s="463"/>
      <c r="AK576" s="463"/>
      <c r="AL576" s="463"/>
      <c r="AM576" s="463"/>
      <c r="AN576" s="463"/>
    </row>
    <row r="577" spans="1:40" customFormat="1" ht="15" hidden="1">
      <c r="A577" s="55"/>
      <c r="B577" s="1360" t="s">
        <v>1632</v>
      </c>
      <c r="C577" s="348"/>
      <c r="D577" s="348"/>
      <c r="E577" s="348"/>
      <c r="F577" s="348"/>
      <c r="G577" s="348"/>
      <c r="H577" s="348"/>
      <c r="I577" s="348"/>
      <c r="J577" s="348"/>
      <c r="K577" s="348"/>
      <c r="L577" s="348"/>
      <c r="M577" s="348"/>
      <c r="N577" s="348"/>
      <c r="O577" s="348"/>
      <c r="P577" s="348"/>
      <c r="Q577" s="348"/>
      <c r="R577" s="348"/>
      <c r="S577" s="348"/>
      <c r="T577" s="348"/>
      <c r="U577" s="348"/>
      <c r="V577" s="348"/>
      <c r="W577" s="348"/>
      <c r="X577" s="348"/>
      <c r="Y577" s="1196"/>
      <c r="Z577" s="348"/>
      <c r="AA577" s="128"/>
      <c r="AB577" s="138" t="s">
        <v>1462</v>
      </c>
      <c r="AC577" s="346"/>
      <c r="AD577" s="346"/>
      <c r="AE577" s="346"/>
      <c r="AF577" s="463"/>
      <c r="AG577" s="463"/>
      <c r="AH577" s="463"/>
      <c r="AI577" s="463"/>
      <c r="AJ577" s="463"/>
      <c r="AK577" s="463"/>
      <c r="AL577" s="463"/>
      <c r="AM577" s="463"/>
      <c r="AN577" s="463"/>
    </row>
    <row r="578" spans="1:40" customFormat="1" ht="15" hidden="1">
      <c r="A578" s="55"/>
      <c r="B578" s="1360" t="s">
        <v>1633</v>
      </c>
      <c r="C578" s="348"/>
      <c r="D578" s="348"/>
      <c r="E578" s="348"/>
      <c r="F578" s="348"/>
      <c r="G578" s="348"/>
      <c r="H578" s="348"/>
      <c r="I578" s="348"/>
      <c r="J578" s="348"/>
      <c r="K578" s="348"/>
      <c r="L578" s="348"/>
      <c r="M578" s="348"/>
      <c r="N578" s="348"/>
      <c r="O578" s="348"/>
      <c r="P578" s="348"/>
      <c r="Q578" s="348"/>
      <c r="R578" s="348"/>
      <c r="S578" s="348"/>
      <c r="T578" s="348"/>
      <c r="U578" s="348"/>
      <c r="V578" s="348"/>
      <c r="W578" s="348"/>
      <c r="X578" s="348"/>
      <c r="Y578" s="1196"/>
      <c r="Z578" s="348"/>
      <c r="AA578" s="128"/>
      <c r="AB578" s="138" t="s">
        <v>1462</v>
      </c>
      <c r="AC578" s="346"/>
      <c r="AD578" s="346"/>
      <c r="AE578" s="346"/>
      <c r="AF578" s="463"/>
      <c r="AG578" s="463"/>
      <c r="AH578" s="463"/>
      <c r="AI578" s="463"/>
      <c r="AJ578" s="463"/>
      <c r="AK578" s="463"/>
      <c r="AL578" s="463"/>
      <c r="AM578" s="463"/>
      <c r="AN578" s="463"/>
    </row>
    <row r="579" spans="1:40" customFormat="1" ht="15" hidden="1">
      <c r="A579" s="55"/>
      <c r="B579" s="1360" t="s">
        <v>1634</v>
      </c>
      <c r="C579" s="348"/>
      <c r="D579" s="348"/>
      <c r="E579" s="348"/>
      <c r="F579" s="348"/>
      <c r="G579" s="348"/>
      <c r="H579" s="348"/>
      <c r="I579" s="348"/>
      <c r="J579" s="348"/>
      <c r="K579" s="348"/>
      <c r="L579" s="348"/>
      <c r="M579" s="348"/>
      <c r="N579" s="348"/>
      <c r="O579" s="348"/>
      <c r="P579" s="348"/>
      <c r="Q579" s="348"/>
      <c r="R579" s="348"/>
      <c r="S579" s="348"/>
      <c r="T579" s="348"/>
      <c r="U579" s="348"/>
      <c r="V579" s="348"/>
      <c r="W579" s="348"/>
      <c r="X579" s="348"/>
      <c r="Y579" s="1196"/>
      <c r="Z579" s="348"/>
      <c r="AA579" s="128"/>
      <c r="AB579" s="138" t="s">
        <v>1462</v>
      </c>
      <c r="AC579" s="346"/>
      <c r="AD579" s="346"/>
      <c r="AE579" s="346"/>
      <c r="AF579" s="463"/>
      <c r="AG579" s="463"/>
      <c r="AH579" s="463"/>
      <c r="AI579" s="463"/>
      <c r="AJ579" s="463"/>
      <c r="AK579" s="463"/>
      <c r="AL579" s="463"/>
      <c r="AM579" s="463"/>
      <c r="AN579" s="463"/>
    </row>
    <row r="580" spans="1:40" customFormat="1" ht="15" hidden="1">
      <c r="A580" s="55"/>
      <c r="B580" s="1360" t="s">
        <v>1635</v>
      </c>
      <c r="C580" s="348"/>
      <c r="D580" s="348"/>
      <c r="E580" s="348"/>
      <c r="F580" s="348"/>
      <c r="G580" s="348"/>
      <c r="H580" s="348"/>
      <c r="I580" s="348"/>
      <c r="J580" s="348"/>
      <c r="K580" s="348"/>
      <c r="L580" s="348"/>
      <c r="M580" s="348"/>
      <c r="N580" s="348"/>
      <c r="O580" s="348"/>
      <c r="P580" s="348"/>
      <c r="Q580" s="348"/>
      <c r="R580" s="348"/>
      <c r="S580" s="348"/>
      <c r="T580" s="348"/>
      <c r="U580" s="348"/>
      <c r="V580" s="348"/>
      <c r="W580" s="348"/>
      <c r="X580" s="348"/>
      <c r="Y580" s="1196"/>
      <c r="Z580" s="348"/>
      <c r="AA580" s="128"/>
      <c r="AB580" s="138" t="s">
        <v>1636</v>
      </c>
      <c r="AC580" s="346"/>
      <c r="AD580" s="346"/>
      <c r="AE580" s="346"/>
      <c r="AF580" s="463"/>
      <c r="AG580" s="463"/>
      <c r="AH580" s="463"/>
      <c r="AI580" s="463"/>
      <c r="AJ580" s="463"/>
      <c r="AK580" s="463"/>
      <c r="AL580" s="463"/>
      <c r="AM580" s="463"/>
      <c r="AN580" s="463"/>
    </row>
    <row r="581" spans="1:40" s="7" customFormat="1" ht="17.25" hidden="1" customHeight="1">
      <c r="A581" s="1475" t="s">
        <v>518</v>
      </c>
      <c r="B581" s="1475"/>
      <c r="C581" s="51">
        <f>SUM(C559:C559)</f>
        <v>1801359.68</v>
      </c>
      <c r="D581" s="51">
        <f>SUM(D559:D559)</f>
        <v>0</v>
      </c>
      <c r="E581" s="51"/>
      <c r="F581" s="51">
        <f t="shared" ref="F581:X581" si="81">SUM(F559:F559)</f>
        <v>0</v>
      </c>
      <c r="G581" s="51">
        <f t="shared" si="81"/>
        <v>0</v>
      </c>
      <c r="H581" s="51">
        <f t="shared" si="81"/>
        <v>0</v>
      </c>
      <c r="I581" s="51">
        <f t="shared" si="81"/>
        <v>0</v>
      </c>
      <c r="J581" s="51">
        <f t="shared" si="81"/>
        <v>0</v>
      </c>
      <c r="K581" s="51">
        <f t="shared" si="81"/>
        <v>0</v>
      </c>
      <c r="L581" s="51">
        <f t="shared" si="81"/>
        <v>0</v>
      </c>
      <c r="M581" s="51">
        <f t="shared" si="81"/>
        <v>541.30999999999995</v>
      </c>
      <c r="N581" s="51">
        <f t="shared" si="81"/>
        <v>1801359.68</v>
      </c>
      <c r="O581" s="51">
        <f t="shared" si="81"/>
        <v>0</v>
      </c>
      <c r="P581" s="51">
        <f t="shared" si="81"/>
        <v>0</v>
      </c>
      <c r="Q581" s="51">
        <f t="shared" si="81"/>
        <v>0</v>
      </c>
      <c r="R581" s="51">
        <f t="shared" si="81"/>
        <v>0</v>
      </c>
      <c r="S581" s="51">
        <f t="shared" si="81"/>
        <v>0</v>
      </c>
      <c r="T581" s="51">
        <f t="shared" si="81"/>
        <v>0</v>
      </c>
      <c r="U581" s="51">
        <f t="shared" si="81"/>
        <v>0</v>
      </c>
      <c r="V581" s="51">
        <f t="shared" si="81"/>
        <v>0</v>
      </c>
      <c r="W581" s="51">
        <f t="shared" si="81"/>
        <v>0</v>
      </c>
      <c r="X581" s="51">
        <f t="shared" si="81"/>
        <v>0</v>
      </c>
      <c r="Y581" s="1159"/>
      <c r="Z581" s="51">
        <f>SUM(Z559:Z559)</f>
        <v>0</v>
      </c>
      <c r="AA581" s="9"/>
      <c r="AB581" s="670"/>
      <c r="AC581" s="497"/>
      <c r="AD581" s="497"/>
      <c r="AE581" s="1061"/>
      <c r="AF581" s="57"/>
      <c r="AG581" s="1061"/>
      <c r="AH581" s="57"/>
      <c r="AI581" s="57"/>
      <c r="AJ581" s="57"/>
      <c r="AK581" s="57"/>
      <c r="AL581" s="57"/>
      <c r="AM581" s="57"/>
      <c r="AN581" s="57"/>
    </row>
    <row r="582" spans="1:40" s="7" customFormat="1" ht="12.75" hidden="1" customHeight="1">
      <c r="A582" s="1543" t="s">
        <v>206</v>
      </c>
      <c r="B582" s="1543"/>
      <c r="C582" s="1543"/>
      <c r="D582" s="1543"/>
      <c r="E582" s="1543"/>
      <c r="F582" s="1544"/>
      <c r="G582" s="354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6"/>
      <c r="V582" s="356"/>
      <c r="W582" s="359" t="s">
        <v>208</v>
      </c>
      <c r="X582" s="284">
        <v>0</v>
      </c>
      <c r="Y582" s="1161"/>
      <c r="Z582" s="284"/>
      <c r="AA582" s="1308"/>
      <c r="AB582" s="670"/>
      <c r="AC582" s="49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</row>
    <row r="583" spans="1:40" s="7" customFormat="1" ht="12.75" hidden="1" customHeight="1">
      <c r="A583" s="343"/>
      <c r="B583" s="1340" t="s">
        <v>207</v>
      </c>
      <c r="C583" s="344"/>
      <c r="D583" s="344"/>
      <c r="E583" s="344">
        <v>0</v>
      </c>
      <c r="F583" s="357" t="s">
        <v>208</v>
      </c>
      <c r="G583" s="344">
        <v>0</v>
      </c>
      <c r="H583" s="357" t="s">
        <v>208</v>
      </c>
      <c r="I583" s="344">
        <v>0</v>
      </c>
      <c r="J583" s="357" t="s">
        <v>209</v>
      </c>
      <c r="K583" s="344">
        <v>0</v>
      </c>
      <c r="L583" s="344">
        <v>0</v>
      </c>
      <c r="M583" s="357">
        <v>308</v>
      </c>
      <c r="N583" s="357">
        <v>477849</v>
      </c>
      <c r="O583" s="344">
        <v>0</v>
      </c>
      <c r="P583" s="344">
        <v>0</v>
      </c>
      <c r="Q583" s="357">
        <v>150.9</v>
      </c>
      <c r="R583" s="357">
        <v>1351099</v>
      </c>
      <c r="S583" s="357">
        <v>57</v>
      </c>
      <c r="T583" s="357">
        <v>1407140</v>
      </c>
      <c r="U583" s="358">
        <v>150.9</v>
      </c>
      <c r="V583" s="358" t="s">
        <v>208</v>
      </c>
      <c r="W583" s="359"/>
      <c r="X583" s="284">
        <v>0</v>
      </c>
      <c r="Y583" s="1161"/>
      <c r="Z583" s="284"/>
      <c r="AA583" s="1308"/>
      <c r="AB583" s="670"/>
      <c r="AC583" s="49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</row>
    <row r="584" spans="1:40" s="7" customFormat="1" ht="12.75" hidden="1" customHeight="1">
      <c r="A584" s="1546" t="s">
        <v>211</v>
      </c>
      <c r="B584" s="1546"/>
      <c r="C584" s="1546"/>
      <c r="D584" s="1546"/>
      <c r="E584" s="1546"/>
      <c r="F584" s="1546"/>
      <c r="G584" s="1547"/>
      <c r="H584" s="799"/>
      <c r="I584" s="800"/>
      <c r="J584" s="800"/>
      <c r="K584" s="800"/>
      <c r="L584" s="800"/>
      <c r="M584" s="800"/>
      <c r="N584" s="800"/>
      <c r="O584" s="800"/>
      <c r="P584" s="800"/>
      <c r="Q584" s="800"/>
      <c r="R584" s="800"/>
      <c r="S584" s="800"/>
      <c r="T584" s="800"/>
      <c r="U584" s="800"/>
      <c r="V584" s="801"/>
      <c r="W584" s="801"/>
      <c r="X584" s="277"/>
      <c r="Y584" s="1161"/>
      <c r="Z584" s="277"/>
      <c r="AA584" s="306"/>
      <c r="AB584" s="670"/>
      <c r="AC584" s="49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</row>
    <row r="585" spans="1:40" s="7" customFormat="1" ht="12.75" hidden="1" customHeight="1">
      <c r="A585" s="688">
        <f>A563+1</f>
        <v>439</v>
      </c>
      <c r="B585" s="297" t="s">
        <v>212</v>
      </c>
      <c r="C585" s="344"/>
      <c r="D585" s="344">
        <v>0</v>
      </c>
      <c r="E585" s="344"/>
      <c r="F585" s="344">
        <v>0</v>
      </c>
      <c r="G585" s="344">
        <v>0</v>
      </c>
      <c r="H585" s="344">
        <v>0</v>
      </c>
      <c r="I585" s="344">
        <v>0</v>
      </c>
      <c r="J585" s="344">
        <v>0</v>
      </c>
      <c r="K585" s="344">
        <v>0</v>
      </c>
      <c r="L585" s="344">
        <v>0</v>
      </c>
      <c r="M585" s="344">
        <v>0</v>
      </c>
      <c r="N585" s="344">
        <v>0</v>
      </c>
      <c r="O585" s="344">
        <v>0</v>
      </c>
      <c r="P585" s="344">
        <v>0</v>
      </c>
      <c r="Q585" s="357"/>
      <c r="R585" s="357" t="s">
        <v>209</v>
      </c>
      <c r="T585" s="344">
        <v>0</v>
      </c>
      <c r="U585" s="344">
        <v>0</v>
      </c>
      <c r="V585" s="363">
        <v>0</v>
      </c>
      <c r="W585" s="363">
        <v>0</v>
      </c>
      <c r="X585" s="284">
        <v>0</v>
      </c>
      <c r="Y585" s="1161"/>
      <c r="Z585" s="284"/>
      <c r="AA585" s="306"/>
      <c r="AB585" s="670"/>
      <c r="AC585" s="49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</row>
    <row r="586" spans="1:40" s="7" customFormat="1" ht="12.75" hidden="1" customHeight="1">
      <c r="A586" s="343"/>
      <c r="B586" s="326" t="s">
        <v>210</v>
      </c>
      <c r="C586" s="344"/>
      <c r="D586" s="344">
        <v>0</v>
      </c>
      <c r="E586" s="344"/>
      <c r="F586" s="344">
        <v>0</v>
      </c>
      <c r="G586" s="344">
        <v>0</v>
      </c>
      <c r="H586" s="344">
        <v>0</v>
      </c>
      <c r="I586" s="344">
        <v>0</v>
      </c>
      <c r="J586" s="344">
        <v>0</v>
      </c>
      <c r="K586" s="344">
        <v>0</v>
      </c>
      <c r="L586" s="344">
        <v>0</v>
      </c>
      <c r="M586" s="344">
        <v>0</v>
      </c>
      <c r="N586" s="344">
        <v>0</v>
      </c>
      <c r="O586" s="344">
        <v>0</v>
      </c>
      <c r="P586" s="344">
        <v>0</v>
      </c>
      <c r="Q586" s="344">
        <v>0</v>
      </c>
      <c r="R586" s="345"/>
      <c r="S586" s="345"/>
      <c r="T586" s="344">
        <v>0</v>
      </c>
      <c r="U586" s="344">
        <v>0</v>
      </c>
      <c r="V586" s="363">
        <v>0</v>
      </c>
      <c r="W586" s="363">
        <v>0</v>
      </c>
      <c r="X586" s="284">
        <v>0</v>
      </c>
      <c r="Y586" s="1161"/>
      <c r="Z586" s="284"/>
      <c r="AA586" s="1308"/>
      <c r="AB586" s="670"/>
      <c r="AC586" s="49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</row>
    <row r="587" spans="1:40" s="7" customFormat="1" ht="12.75" hidden="1" customHeight="1">
      <c r="A587" s="364"/>
      <c r="B587" s="578"/>
      <c r="C587" s="361"/>
      <c r="D587" s="361"/>
      <c r="E587" s="361"/>
      <c r="F587" s="361"/>
      <c r="G587" s="365"/>
      <c r="H587" s="360"/>
      <c r="I587" s="361"/>
      <c r="J587" s="361"/>
      <c r="K587" s="361"/>
      <c r="L587" s="361"/>
      <c r="M587" s="361"/>
      <c r="N587" s="361"/>
      <c r="O587" s="361"/>
      <c r="P587" s="361"/>
      <c r="Q587" s="361"/>
      <c r="R587" s="361"/>
      <c r="S587" s="361"/>
      <c r="T587" s="361"/>
      <c r="U587" s="361"/>
      <c r="V587" s="362"/>
      <c r="W587" s="362"/>
      <c r="X587" s="284"/>
      <c r="Y587" s="1161"/>
      <c r="Z587" s="284"/>
      <c r="AA587" s="1308"/>
      <c r="AB587" s="670"/>
      <c r="AC587" s="49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</row>
    <row r="588" spans="1:40" s="7" customFormat="1" ht="13.5" hidden="1" customHeight="1">
      <c r="A588" s="1546" t="s">
        <v>213</v>
      </c>
      <c r="B588" s="1546"/>
      <c r="C588" s="1546"/>
      <c r="D588" s="1546"/>
      <c r="E588" s="1546"/>
      <c r="F588" s="1546"/>
      <c r="G588" s="1547"/>
      <c r="H588" s="799"/>
      <c r="I588" s="800"/>
      <c r="J588" s="800"/>
      <c r="K588" s="800"/>
      <c r="L588" s="800"/>
      <c r="M588" s="800"/>
      <c r="N588" s="800"/>
      <c r="O588" s="800"/>
      <c r="P588" s="800"/>
      <c r="Q588" s="800"/>
      <c r="R588" s="800"/>
      <c r="S588" s="800"/>
      <c r="T588" s="800"/>
      <c r="U588" s="800"/>
      <c r="V588" s="801"/>
      <c r="W588" s="801"/>
      <c r="X588" s="277"/>
      <c r="Y588" s="1161"/>
      <c r="Z588" s="277"/>
      <c r="AA588" s="306"/>
      <c r="AB588" s="670"/>
      <c r="AC588" s="49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</row>
    <row r="589" spans="1:40" s="7" customFormat="1" ht="12.75" hidden="1" customHeight="1">
      <c r="A589" s="688">
        <f>A585+1</f>
        <v>440</v>
      </c>
      <c r="B589" s="297" t="s">
        <v>214</v>
      </c>
      <c r="C589" s="344">
        <v>2642998</v>
      </c>
      <c r="D589" s="344"/>
      <c r="E589" s="344">
        <v>0</v>
      </c>
      <c r="F589" s="357" t="s">
        <v>209</v>
      </c>
      <c r="G589" s="344">
        <v>0</v>
      </c>
      <c r="H589" s="344">
        <v>0</v>
      </c>
      <c r="I589" s="344">
        <v>0</v>
      </c>
      <c r="J589" s="357" t="s">
        <v>209</v>
      </c>
      <c r="K589" s="344">
        <v>0</v>
      </c>
      <c r="L589" s="344">
        <v>0</v>
      </c>
      <c r="M589" s="357">
        <v>138.21</v>
      </c>
      <c r="N589" s="357" t="s">
        <v>209</v>
      </c>
      <c r="O589" s="344">
        <v>0</v>
      </c>
      <c r="P589" s="344">
        <v>0</v>
      </c>
      <c r="Q589" s="357">
        <v>302.43</v>
      </c>
      <c r="R589" s="357" t="s">
        <v>209</v>
      </c>
      <c r="S589" s="357">
        <v>4.4000000000000004</v>
      </c>
      <c r="T589" s="357" t="s">
        <v>209</v>
      </c>
      <c r="U589" s="358">
        <v>302.43</v>
      </c>
      <c r="V589" s="358" t="s">
        <v>209</v>
      </c>
      <c r="W589" s="802"/>
      <c r="X589" s="284">
        <v>0</v>
      </c>
      <c r="Y589" s="1161"/>
      <c r="Z589" s="284"/>
      <c r="AA589" s="1308"/>
      <c r="AB589" s="670"/>
      <c r="AC589" s="49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</row>
    <row r="590" spans="1:40" s="7" customFormat="1" ht="12.75" hidden="1" customHeight="1">
      <c r="A590" s="688">
        <f>A589+1</f>
        <v>441</v>
      </c>
      <c r="B590" s="297" t="s">
        <v>215</v>
      </c>
      <c r="C590" s="344"/>
      <c r="D590" s="344"/>
      <c r="E590" s="344">
        <v>0</v>
      </c>
      <c r="F590" s="357" t="s">
        <v>209</v>
      </c>
      <c r="G590" s="357" t="s">
        <v>208</v>
      </c>
      <c r="H590" s="357" t="s">
        <v>209</v>
      </c>
      <c r="I590" s="344">
        <v>0</v>
      </c>
      <c r="J590" s="357" t="s">
        <v>209</v>
      </c>
      <c r="K590" s="344">
        <v>0</v>
      </c>
      <c r="L590" s="344">
        <v>0</v>
      </c>
      <c r="M590" s="357">
        <v>387.9</v>
      </c>
      <c r="N590" s="357" t="s">
        <v>209</v>
      </c>
      <c r="O590" s="344">
        <v>0</v>
      </c>
      <c r="P590" s="344">
        <v>0</v>
      </c>
      <c r="Q590" s="357">
        <v>571.70000000000005</v>
      </c>
      <c r="R590" s="357" t="s">
        <v>209</v>
      </c>
      <c r="S590" s="357">
        <v>130.9</v>
      </c>
      <c r="T590" s="357" t="s">
        <v>209</v>
      </c>
      <c r="U590" s="358">
        <v>571.70000000000005</v>
      </c>
      <c r="V590" s="358" t="s">
        <v>209</v>
      </c>
      <c r="W590" s="802"/>
      <c r="X590" s="284">
        <v>0</v>
      </c>
      <c r="Y590" s="1161"/>
      <c r="Z590" s="284"/>
      <c r="AA590" s="1308"/>
      <c r="AB590" s="670"/>
      <c r="AC590" s="49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</row>
    <row r="591" spans="1:40" s="7" customFormat="1" ht="12.75" hidden="1" customHeight="1">
      <c r="A591" s="688">
        <f>A590+1</f>
        <v>442</v>
      </c>
      <c r="B591" s="297" t="s">
        <v>216</v>
      </c>
      <c r="C591" s="344">
        <v>581090.4</v>
      </c>
      <c r="D591" s="344">
        <v>0</v>
      </c>
      <c r="E591" s="344">
        <v>0</v>
      </c>
      <c r="F591" s="344">
        <v>0</v>
      </c>
      <c r="G591" s="344">
        <v>0</v>
      </c>
      <c r="H591" s="344">
        <v>0</v>
      </c>
      <c r="I591" s="344">
        <v>0</v>
      </c>
      <c r="J591" s="344">
        <v>0</v>
      </c>
      <c r="K591" s="344">
        <v>0</v>
      </c>
      <c r="L591" s="344">
        <v>0</v>
      </c>
      <c r="M591" s="344">
        <v>0</v>
      </c>
      <c r="N591" s="344">
        <v>0</v>
      </c>
      <c r="O591" s="357"/>
      <c r="P591" s="357" t="s">
        <v>209</v>
      </c>
      <c r="Q591" s="357">
        <v>458.53</v>
      </c>
      <c r="R591" s="357" t="s">
        <v>209</v>
      </c>
      <c r="S591" s="344">
        <v>0</v>
      </c>
      <c r="T591" s="344">
        <v>0</v>
      </c>
      <c r="U591" s="363">
        <v>0</v>
      </c>
      <c r="V591" s="363">
        <v>0</v>
      </c>
      <c r="W591" s="363">
        <v>0</v>
      </c>
      <c r="X591" s="284">
        <v>0</v>
      </c>
      <c r="Y591" s="1161"/>
      <c r="Z591" s="284"/>
      <c r="AA591" s="1308"/>
      <c r="AB591" s="670"/>
      <c r="AC591" s="49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</row>
    <row r="592" spans="1:40" s="7" customFormat="1" ht="12.75" hidden="1" customHeight="1">
      <c r="A592" s="688">
        <f>A591+1</f>
        <v>443</v>
      </c>
      <c r="B592" s="297" t="s">
        <v>217</v>
      </c>
      <c r="C592" s="344">
        <v>396213.86</v>
      </c>
      <c r="D592" s="344"/>
      <c r="E592" s="344">
        <v>0</v>
      </c>
      <c r="F592" s="344">
        <v>0</v>
      </c>
      <c r="G592" s="344">
        <v>0</v>
      </c>
      <c r="H592" s="357" t="s">
        <v>209</v>
      </c>
      <c r="I592" s="357" t="s">
        <v>209</v>
      </c>
      <c r="J592" s="344">
        <v>0</v>
      </c>
      <c r="K592" s="344">
        <v>0</v>
      </c>
      <c r="L592" s="344">
        <v>0</v>
      </c>
      <c r="M592" s="344">
        <v>0</v>
      </c>
      <c r="N592" s="344">
        <v>0</v>
      </c>
      <c r="O592" s="357"/>
      <c r="P592" s="357" t="s">
        <v>209</v>
      </c>
      <c r="Q592" s="357">
        <v>620.21</v>
      </c>
      <c r="R592" s="357" t="s">
        <v>209</v>
      </c>
      <c r="S592" s="344">
        <v>0</v>
      </c>
      <c r="T592" s="344">
        <v>0</v>
      </c>
      <c r="U592" s="363">
        <v>0</v>
      </c>
      <c r="V592" s="363">
        <v>0</v>
      </c>
      <c r="W592" s="363">
        <v>0</v>
      </c>
      <c r="X592" s="284">
        <v>0</v>
      </c>
      <c r="Y592" s="1161"/>
      <c r="Z592" s="284"/>
      <c r="AA592" s="1308"/>
      <c r="AB592" s="670"/>
      <c r="AC592" s="49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</row>
    <row r="593" spans="1:40" s="7" customFormat="1" ht="12.75" hidden="1" customHeight="1">
      <c r="A593" s="343"/>
      <c r="B593" s="326" t="s">
        <v>210</v>
      </c>
      <c r="C593" s="344">
        <f>SUM(C589:C592)</f>
        <v>3620302.26</v>
      </c>
      <c r="D593" s="344"/>
      <c r="E593" s="344"/>
      <c r="F593" s="344">
        <v>0</v>
      </c>
      <c r="G593" s="344"/>
      <c r="H593" s="344"/>
      <c r="I593" s="344"/>
      <c r="J593" s="344"/>
      <c r="K593" s="344"/>
      <c r="L593" s="344"/>
      <c r="M593" s="344"/>
      <c r="N593" s="344">
        <f>SUM(N589:N592)</f>
        <v>0</v>
      </c>
      <c r="O593" s="344"/>
      <c r="P593" s="344"/>
      <c r="Q593" s="344"/>
      <c r="R593" s="344">
        <f>SUM(R589:R592)</f>
        <v>0</v>
      </c>
      <c r="S593" s="344"/>
      <c r="T593" s="344">
        <f>SUM(T589:T592)</f>
        <v>0</v>
      </c>
      <c r="U593" s="344"/>
      <c r="V593" s="363">
        <f>SUM(V589:V592)</f>
        <v>0</v>
      </c>
      <c r="W593" s="363"/>
      <c r="X593" s="284">
        <v>0</v>
      </c>
      <c r="Y593" s="1161"/>
      <c r="Z593" s="284"/>
      <c r="AA593" s="1308"/>
      <c r="AB593" s="670"/>
      <c r="AC593" s="49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</row>
    <row r="594" spans="1:40" s="7" customFormat="1" ht="12.75" hidden="1" customHeight="1">
      <c r="A594" s="364"/>
      <c r="B594" s="578"/>
      <c r="C594" s="361"/>
      <c r="D594" s="361"/>
      <c r="E594" s="361"/>
      <c r="F594" s="361"/>
      <c r="G594" s="365"/>
      <c r="H594" s="360"/>
      <c r="I594" s="361"/>
      <c r="J594" s="361"/>
      <c r="K594" s="361"/>
      <c r="L594" s="361"/>
      <c r="M594" s="361"/>
      <c r="N594" s="361"/>
      <c r="O594" s="361"/>
      <c r="P594" s="361"/>
      <c r="Q594" s="361"/>
      <c r="R594" s="361"/>
      <c r="S594" s="361"/>
      <c r="T594" s="361"/>
      <c r="U594" s="361"/>
      <c r="V594" s="362"/>
      <c r="W594" s="362"/>
      <c r="X594" s="284"/>
      <c r="Y594" s="1161"/>
      <c r="Z594" s="284"/>
      <c r="AA594" s="1308"/>
      <c r="AB594" s="670"/>
      <c r="AC594" s="49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</row>
    <row r="595" spans="1:40" s="57" customFormat="1" ht="12.75" hidden="1" customHeight="1">
      <c r="A595" s="1546" t="s">
        <v>1147</v>
      </c>
      <c r="B595" s="1546"/>
      <c r="C595" s="1546"/>
      <c r="D595" s="1546"/>
      <c r="E595" s="1546"/>
      <c r="F595" s="1546"/>
      <c r="G595" s="1547"/>
      <c r="H595" s="799"/>
      <c r="I595" s="800"/>
      <c r="J595" s="800"/>
      <c r="K595" s="800"/>
      <c r="L595" s="800"/>
      <c r="M595" s="800"/>
      <c r="N595" s="800"/>
      <c r="O595" s="800"/>
      <c r="P595" s="800"/>
      <c r="Q595" s="800"/>
      <c r="R595" s="800"/>
      <c r="S595" s="800"/>
      <c r="T595" s="800"/>
      <c r="U595" s="800"/>
      <c r="V595" s="801"/>
      <c r="W595" s="801"/>
      <c r="X595" s="52"/>
      <c r="Y595" s="52"/>
      <c r="Z595" s="52"/>
      <c r="AA595" s="306"/>
      <c r="AB595" s="670"/>
      <c r="AC595" s="497"/>
    </row>
    <row r="596" spans="1:40" s="7" customFormat="1" ht="12.75" hidden="1" customHeight="1">
      <c r="A596" s="688">
        <f>A592+1</f>
        <v>444</v>
      </c>
      <c r="B596" s="297" t="s">
        <v>1148</v>
      </c>
      <c r="C596" s="344">
        <v>1218774.48</v>
      </c>
      <c r="D596" s="344">
        <v>0</v>
      </c>
      <c r="E596" s="344"/>
      <c r="F596" s="344">
        <v>0</v>
      </c>
      <c r="G596" s="344">
        <v>0</v>
      </c>
      <c r="H596" s="344">
        <v>0</v>
      </c>
      <c r="I596" s="344">
        <v>0</v>
      </c>
      <c r="J596" s="344">
        <v>0</v>
      </c>
      <c r="K596" s="344">
        <v>0</v>
      </c>
      <c r="L596" s="344">
        <v>0</v>
      </c>
      <c r="M596" s="677">
        <v>420</v>
      </c>
      <c r="N596" s="357">
        <v>786024.61</v>
      </c>
      <c r="O596" s="344">
        <v>0</v>
      </c>
      <c r="P596" s="676">
        <v>0</v>
      </c>
      <c r="Q596" s="677"/>
      <c r="R596" s="357">
        <v>432749.87</v>
      </c>
      <c r="T596" s="344">
        <v>0</v>
      </c>
      <c r="U596" s="344">
        <v>0</v>
      </c>
      <c r="V596" s="363">
        <v>0</v>
      </c>
      <c r="W596" s="363">
        <v>0</v>
      </c>
      <c r="X596" s="284">
        <v>0</v>
      </c>
      <c r="Y596" s="1161"/>
      <c r="Z596" s="284"/>
      <c r="AA596" s="1308"/>
      <c r="AB596" s="670"/>
      <c r="AC596" s="49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</row>
    <row r="597" spans="1:40" s="7" customFormat="1" ht="12.75" hidden="1" customHeight="1">
      <c r="A597" s="688">
        <f>A596+1</f>
        <v>445</v>
      </c>
      <c r="B597" s="297" t="s">
        <v>1149</v>
      </c>
      <c r="C597" s="344">
        <v>936632.17</v>
      </c>
      <c r="D597" s="344">
        <v>0</v>
      </c>
      <c r="E597" s="344"/>
      <c r="F597" s="344">
        <v>0</v>
      </c>
      <c r="G597" s="344">
        <v>0</v>
      </c>
      <c r="H597" s="344">
        <v>0</v>
      </c>
      <c r="I597" s="344">
        <v>0</v>
      </c>
      <c r="J597" s="344">
        <v>0</v>
      </c>
      <c r="K597" s="344">
        <v>0</v>
      </c>
      <c r="L597" s="344">
        <v>0</v>
      </c>
      <c r="M597" s="677">
        <v>412</v>
      </c>
      <c r="N597" s="357">
        <v>936632.17</v>
      </c>
      <c r="O597" s="344">
        <v>0</v>
      </c>
      <c r="P597" s="344">
        <v>0</v>
      </c>
      <c r="Q597" s="344">
        <v>0</v>
      </c>
      <c r="R597" s="344">
        <v>0</v>
      </c>
      <c r="T597" s="344">
        <v>0</v>
      </c>
      <c r="U597" s="344">
        <v>0</v>
      </c>
      <c r="V597" s="363">
        <v>0</v>
      </c>
      <c r="W597" s="363">
        <v>0</v>
      </c>
      <c r="X597" s="284">
        <v>0</v>
      </c>
      <c r="Y597" s="1161"/>
      <c r="Z597" s="284"/>
      <c r="AA597" s="1308"/>
      <c r="AB597" s="670"/>
      <c r="AC597" s="49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</row>
    <row r="598" spans="1:40" s="7" customFormat="1" ht="12.75" hidden="1" customHeight="1">
      <c r="A598" s="343"/>
      <c r="B598" s="326" t="s">
        <v>210</v>
      </c>
      <c r="C598" s="344">
        <f>SUM(C596:C597)</f>
        <v>2155406.65</v>
      </c>
      <c r="D598" s="344">
        <v>0</v>
      </c>
      <c r="E598" s="344"/>
      <c r="F598" s="344">
        <v>0</v>
      </c>
      <c r="G598" s="344">
        <v>0</v>
      </c>
      <c r="H598" s="344">
        <v>0</v>
      </c>
      <c r="I598" s="344">
        <v>0</v>
      </c>
      <c r="J598" s="344">
        <v>0</v>
      </c>
      <c r="K598" s="344">
        <v>0</v>
      </c>
      <c r="L598" s="344">
        <v>0</v>
      </c>
      <c r="M598" s="344">
        <v>0</v>
      </c>
      <c r="N598" s="344">
        <f>SUM(M596:M597)</f>
        <v>832</v>
      </c>
      <c r="O598" s="344">
        <f>SUM(N596:N597)</f>
        <v>1722656.78</v>
      </c>
      <c r="P598" s="344">
        <v>0</v>
      </c>
      <c r="Q598" s="344">
        <v>0</v>
      </c>
      <c r="R598" s="344"/>
      <c r="S598" s="344">
        <f>SUM(R596:R597)</f>
        <v>432749.87</v>
      </c>
      <c r="T598" s="344">
        <v>0</v>
      </c>
      <c r="U598" s="344">
        <v>0</v>
      </c>
      <c r="V598" s="363">
        <v>0</v>
      </c>
      <c r="W598" s="363">
        <v>0</v>
      </c>
      <c r="X598" s="284">
        <v>0</v>
      </c>
      <c r="Y598" s="1161"/>
      <c r="Z598" s="284"/>
      <c r="AA598" s="1308"/>
      <c r="AB598" s="670"/>
      <c r="AC598" s="49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</row>
    <row r="599" spans="1:40" s="7" customFormat="1" ht="12.75" hidden="1" customHeight="1">
      <c r="A599" s="364"/>
      <c r="B599" s="578"/>
      <c r="C599" s="361"/>
      <c r="D599" s="361"/>
      <c r="E599" s="361"/>
      <c r="F599" s="361"/>
      <c r="G599" s="365"/>
      <c r="H599" s="360"/>
      <c r="I599" s="361"/>
      <c r="J599" s="361"/>
      <c r="K599" s="361"/>
      <c r="L599" s="361"/>
      <c r="M599" s="361"/>
      <c r="N599" s="361"/>
      <c r="O599" s="361"/>
      <c r="P599" s="361"/>
      <c r="Q599" s="361"/>
      <c r="R599" s="361"/>
      <c r="S599" s="361"/>
      <c r="T599" s="361"/>
      <c r="U599" s="361"/>
      <c r="V599" s="362"/>
      <c r="W599" s="362"/>
      <c r="X599" s="284"/>
      <c r="Y599" s="1161"/>
      <c r="Z599" s="284"/>
      <c r="AA599" s="1308"/>
      <c r="AB599" s="670"/>
      <c r="AC599" s="49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</row>
    <row r="600" spans="1:40" s="57" customFormat="1" ht="12.75" hidden="1" customHeight="1">
      <c r="A600" s="1546" t="s">
        <v>1150</v>
      </c>
      <c r="B600" s="1546"/>
      <c r="C600" s="1546"/>
      <c r="D600" s="1546"/>
      <c r="E600" s="1546"/>
      <c r="F600" s="1546"/>
      <c r="G600" s="1547"/>
      <c r="H600" s="799"/>
      <c r="I600" s="800"/>
      <c r="J600" s="800"/>
      <c r="K600" s="800"/>
      <c r="L600" s="800"/>
      <c r="M600" s="800"/>
      <c r="N600" s="800"/>
      <c r="O600" s="800"/>
      <c r="P600" s="800"/>
      <c r="Q600" s="800"/>
      <c r="R600" s="800"/>
      <c r="S600" s="800"/>
      <c r="T600" s="800"/>
      <c r="U600" s="800"/>
      <c r="V600" s="801"/>
      <c r="W600" s="801"/>
      <c r="X600" s="52"/>
      <c r="Y600" s="52"/>
      <c r="Z600" s="52"/>
      <c r="AA600" s="306"/>
      <c r="AB600" s="670"/>
      <c r="AC600" s="497"/>
    </row>
    <row r="601" spans="1:40" s="7" customFormat="1" ht="12.75" hidden="1" customHeight="1">
      <c r="A601" s="688">
        <f>A597+1</f>
        <v>446</v>
      </c>
      <c r="B601" s="297" t="s">
        <v>1151</v>
      </c>
      <c r="C601" s="344">
        <v>1242345</v>
      </c>
      <c r="D601" s="344">
        <v>0</v>
      </c>
      <c r="E601" s="344"/>
      <c r="F601" s="344">
        <v>0</v>
      </c>
      <c r="G601" s="344">
        <v>0</v>
      </c>
      <c r="H601" s="344">
        <v>0</v>
      </c>
      <c r="I601" s="344">
        <v>0</v>
      </c>
      <c r="J601" s="344">
        <v>0</v>
      </c>
      <c r="K601" s="344">
        <v>0</v>
      </c>
      <c r="L601" s="344">
        <v>0</v>
      </c>
      <c r="M601" s="344">
        <v>0</v>
      </c>
      <c r="N601" s="344">
        <v>0</v>
      </c>
      <c r="O601" s="344">
        <v>0</v>
      </c>
      <c r="P601" s="344">
        <v>0</v>
      </c>
      <c r="Q601" s="344">
        <v>0</v>
      </c>
      <c r="R601" s="344">
        <v>0</v>
      </c>
      <c r="S601" s="676">
        <v>0</v>
      </c>
      <c r="T601" s="677" t="s">
        <v>209</v>
      </c>
      <c r="U601" s="357"/>
      <c r="V601" s="363">
        <v>0</v>
      </c>
      <c r="W601" s="363">
        <v>0</v>
      </c>
      <c r="X601" s="284">
        <v>0</v>
      </c>
      <c r="Y601" s="52">
        <v>133832</v>
      </c>
      <c r="Z601" s="284"/>
      <c r="AA601" s="1308"/>
      <c r="AB601" s="670" t="s">
        <v>1481</v>
      </c>
      <c r="AC601" s="49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</row>
    <row r="602" spans="1:40" s="7" customFormat="1" ht="12.75" hidden="1" customHeight="1">
      <c r="A602" s="343"/>
      <c r="B602" s="326" t="s">
        <v>210</v>
      </c>
      <c r="C602" s="344">
        <v>1242345</v>
      </c>
      <c r="D602" s="344">
        <v>0</v>
      </c>
      <c r="E602" s="344"/>
      <c r="F602" s="344">
        <v>0</v>
      </c>
      <c r="G602" s="344">
        <v>0</v>
      </c>
      <c r="H602" s="344">
        <v>0</v>
      </c>
      <c r="I602" s="344">
        <v>0</v>
      </c>
      <c r="J602" s="344">
        <v>0</v>
      </c>
      <c r="K602" s="344">
        <v>0</v>
      </c>
      <c r="L602" s="344">
        <v>0</v>
      </c>
      <c r="M602" s="344">
        <v>0</v>
      </c>
      <c r="N602" s="344">
        <v>0</v>
      </c>
      <c r="O602" s="344">
        <v>0</v>
      </c>
      <c r="P602" s="344">
        <v>0</v>
      </c>
      <c r="Q602" s="344">
        <v>0</v>
      </c>
      <c r="R602" s="344">
        <v>0</v>
      </c>
      <c r="S602" s="344">
        <v>0</v>
      </c>
      <c r="T602" s="345"/>
      <c r="U602" s="345">
        <v>1242345</v>
      </c>
      <c r="V602" s="363">
        <v>0</v>
      </c>
      <c r="W602" s="363">
        <v>0</v>
      </c>
      <c r="X602" s="284">
        <v>0</v>
      </c>
      <c r="Y602" s="1161"/>
      <c r="Z602" s="284"/>
      <c r="AA602" s="1308"/>
      <c r="AB602" s="670"/>
      <c r="AC602" s="49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</row>
    <row r="603" spans="1:40" s="7" customFormat="1" ht="17.25" hidden="1" customHeight="1">
      <c r="A603" s="1479" t="s">
        <v>627</v>
      </c>
      <c r="B603" s="1479"/>
      <c r="C603" s="60">
        <f>+C542+C554+C581</f>
        <v>293278189.1699999</v>
      </c>
      <c r="D603" s="60">
        <f>+D542+D554+D581</f>
        <v>17317264.149999999</v>
      </c>
      <c r="E603" s="60"/>
      <c r="F603" s="60">
        <f t="shared" ref="F603:X603" si="82">+F542+F554+F581</f>
        <v>13671713.449999999</v>
      </c>
      <c r="G603" s="60">
        <f t="shared" si="82"/>
        <v>2348928.06</v>
      </c>
      <c r="H603" s="60">
        <f t="shared" si="82"/>
        <v>393201.95999999996</v>
      </c>
      <c r="I603" s="60">
        <f t="shared" si="82"/>
        <v>470200.5</v>
      </c>
      <c r="J603" s="60">
        <f t="shared" si="82"/>
        <v>433220.18000000005</v>
      </c>
      <c r="K603" s="60">
        <f t="shared" si="82"/>
        <v>0</v>
      </c>
      <c r="L603" s="60">
        <f t="shared" si="82"/>
        <v>0</v>
      </c>
      <c r="M603" s="60">
        <f t="shared" si="82"/>
        <v>21944.035</v>
      </c>
      <c r="N603" s="60">
        <f t="shared" si="82"/>
        <v>58612340.539999999</v>
      </c>
      <c r="O603" s="60">
        <f t="shared" si="82"/>
        <v>0</v>
      </c>
      <c r="P603" s="60">
        <f t="shared" si="82"/>
        <v>20420577.889999997</v>
      </c>
      <c r="Q603" s="60">
        <f t="shared" si="82"/>
        <v>75757.329999999987</v>
      </c>
      <c r="R603" s="60">
        <f t="shared" si="82"/>
        <v>169170697.58999997</v>
      </c>
      <c r="S603" s="60">
        <f t="shared" si="82"/>
        <v>0</v>
      </c>
      <c r="T603" s="60">
        <f t="shared" si="82"/>
        <v>0</v>
      </c>
      <c r="U603" s="60">
        <f t="shared" si="82"/>
        <v>2046.65</v>
      </c>
      <c r="V603" s="60">
        <f t="shared" si="82"/>
        <v>1507309</v>
      </c>
      <c r="W603" s="60">
        <f t="shared" si="82"/>
        <v>0</v>
      </c>
      <c r="X603" s="60">
        <f t="shared" si="82"/>
        <v>0</v>
      </c>
      <c r="Y603" s="1185"/>
      <c r="Z603" s="60">
        <f>+Z542+Z554+Z581</f>
        <v>0</v>
      </c>
      <c r="AA603" s="9"/>
      <c r="AB603" s="670"/>
      <c r="AC603" s="1273"/>
      <c r="AD603" s="497"/>
      <c r="AE603" s="1272"/>
      <c r="AF603" s="57"/>
      <c r="AG603" s="57"/>
      <c r="AH603" s="57"/>
      <c r="AI603" s="57"/>
      <c r="AJ603" s="57"/>
      <c r="AK603" s="57"/>
      <c r="AL603" s="57"/>
      <c r="AM603" s="57"/>
      <c r="AN603" s="57"/>
    </row>
    <row r="604" spans="1:40" s="7" customFormat="1" ht="18" hidden="1" customHeight="1">
      <c r="A604" s="1473" t="s">
        <v>546</v>
      </c>
      <c r="B604" s="1473"/>
      <c r="C604" s="1473"/>
      <c r="D604" s="1473"/>
      <c r="E604" s="1473"/>
      <c r="F604" s="1473"/>
      <c r="G604" s="1473"/>
      <c r="H604" s="1473"/>
      <c r="I604" s="1473"/>
      <c r="J604" s="1473"/>
      <c r="K604" s="1473"/>
      <c r="L604" s="1473"/>
      <c r="M604" s="1473"/>
      <c r="N604" s="1473"/>
      <c r="O604" s="1473"/>
      <c r="P604" s="1473"/>
      <c r="Q604" s="1473"/>
      <c r="R604" s="1473"/>
      <c r="S604" s="1473"/>
      <c r="T604" s="1473"/>
      <c r="U604" s="1473"/>
      <c r="V604" s="1473"/>
      <c r="W604" s="1473"/>
      <c r="X604" s="1473"/>
      <c r="Y604" s="1473"/>
      <c r="Z604" s="1473"/>
      <c r="AA604" s="496"/>
      <c r="AB604" s="670"/>
      <c r="AC604" s="57"/>
      <c r="AD604" s="497"/>
      <c r="AE604" s="1061"/>
      <c r="AF604" s="57"/>
      <c r="AG604" s="57"/>
      <c r="AH604" s="57"/>
      <c r="AI604" s="57"/>
      <c r="AJ604" s="57"/>
      <c r="AK604" s="57"/>
      <c r="AL604" s="57"/>
      <c r="AM604" s="57"/>
      <c r="AN604" s="57"/>
    </row>
    <row r="605" spans="1:40" s="7" customFormat="1" ht="15.75" hidden="1" customHeight="1">
      <c r="A605" s="1479" t="s">
        <v>547</v>
      </c>
      <c r="B605" s="1479"/>
      <c r="C605" s="1479"/>
      <c r="D605" s="1452"/>
      <c r="E605" s="1452"/>
      <c r="F605" s="1452"/>
      <c r="G605" s="1452"/>
      <c r="H605" s="1452"/>
      <c r="I605" s="1452"/>
      <c r="J605" s="1452"/>
      <c r="K605" s="1452"/>
      <c r="L605" s="1452"/>
      <c r="M605" s="1452"/>
      <c r="N605" s="1452"/>
      <c r="O605" s="1452"/>
      <c r="P605" s="1452"/>
      <c r="Q605" s="1452"/>
      <c r="R605" s="1452"/>
      <c r="S605" s="1452"/>
      <c r="T605" s="1452"/>
      <c r="U605" s="1452"/>
      <c r="V605" s="1452"/>
      <c r="W605" s="1452"/>
      <c r="X605" s="1452"/>
      <c r="Y605" s="1452"/>
      <c r="Z605" s="1452"/>
      <c r="AA605" s="9"/>
      <c r="AB605" s="670"/>
      <c r="AC605" s="57"/>
      <c r="AD605" s="497"/>
      <c r="AE605" s="1061"/>
      <c r="AF605" s="57"/>
      <c r="AG605" s="57"/>
      <c r="AH605" s="57"/>
      <c r="AI605" s="57"/>
      <c r="AJ605" s="57"/>
      <c r="AK605" s="57"/>
      <c r="AL605" s="57"/>
      <c r="AM605" s="57"/>
      <c r="AN605" s="57"/>
    </row>
    <row r="606" spans="1:40" s="7" customFormat="1" ht="15.75" hidden="1" customHeight="1">
      <c r="A606" s="55">
        <f>A601+1</f>
        <v>447</v>
      </c>
      <c r="B606" s="42" t="s">
        <v>767</v>
      </c>
      <c r="C606" s="52">
        <f>D606+L606+N606+P606+R606+T606+V606+W606+X606+Z606</f>
        <v>7619098.3399999999</v>
      </c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>
        <v>7619098.3399999999</v>
      </c>
      <c r="S606" s="52"/>
      <c r="T606" s="52"/>
      <c r="U606" s="52"/>
      <c r="V606" s="52"/>
      <c r="W606" s="52"/>
      <c r="X606" s="284"/>
      <c r="Y606" s="52"/>
      <c r="Z606" s="284"/>
      <c r="AA606" s="9"/>
      <c r="AB606" s="670"/>
      <c r="AC606" s="57"/>
      <c r="AD606" s="497"/>
      <c r="AE606" s="1061"/>
      <c r="AF606" s="57"/>
      <c r="AG606" s="57"/>
      <c r="AH606" s="57"/>
      <c r="AI606" s="57"/>
      <c r="AJ606" s="57"/>
      <c r="AK606" s="57"/>
      <c r="AL606" s="57"/>
      <c r="AM606" s="57"/>
      <c r="AN606" s="57"/>
    </row>
    <row r="607" spans="1:40" s="7" customFormat="1" ht="15.75" hidden="1" customHeight="1">
      <c r="A607" s="55">
        <f>A606+1</f>
        <v>448</v>
      </c>
      <c r="B607" s="42" t="s">
        <v>769</v>
      </c>
      <c r="C607" s="52">
        <f>D607+L607+N607+P607+R607+T607+V607+W607+X607+Z607</f>
        <v>2941900.48</v>
      </c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>
        <v>2941900.48</v>
      </c>
      <c r="S607" s="52"/>
      <c r="T607" s="52"/>
      <c r="U607" s="52"/>
      <c r="V607" s="52"/>
      <c r="W607" s="52"/>
      <c r="X607" s="284"/>
      <c r="Y607" s="52"/>
      <c r="Z607" s="284"/>
      <c r="AA607" s="9"/>
      <c r="AB607" s="670"/>
      <c r="AC607" s="57"/>
      <c r="AD607" s="497"/>
      <c r="AE607" s="1061"/>
      <c r="AF607" s="57"/>
      <c r="AG607" s="57"/>
      <c r="AH607" s="57"/>
      <c r="AI607" s="57"/>
      <c r="AJ607" s="57"/>
      <c r="AK607" s="57"/>
      <c r="AL607" s="57"/>
      <c r="AM607" s="57"/>
      <c r="AN607" s="57"/>
    </row>
    <row r="608" spans="1:40" s="7" customFormat="1" ht="15.75" hidden="1" customHeight="1">
      <c r="A608" s="55">
        <f>A607+1</f>
        <v>449</v>
      </c>
      <c r="B608" s="42" t="s">
        <v>770</v>
      </c>
      <c r="C608" s="52">
        <f>D608+L608+N608+P608+R608+T608+V608+W608+X608+Z608</f>
        <v>5387024.5</v>
      </c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>
        <v>5387024.5</v>
      </c>
      <c r="S608" s="52"/>
      <c r="T608" s="52"/>
      <c r="U608" s="52"/>
      <c r="V608" s="52"/>
      <c r="W608" s="52"/>
      <c r="X608" s="284"/>
      <c r="Y608" s="52"/>
      <c r="Z608" s="284"/>
      <c r="AA608" s="9"/>
      <c r="AB608" s="670"/>
      <c r="AC608" s="57"/>
      <c r="AD608" s="497"/>
      <c r="AE608" s="1061"/>
      <c r="AF608" s="57"/>
      <c r="AG608" s="57"/>
      <c r="AH608" s="57"/>
      <c r="AI608" s="57"/>
      <c r="AJ608" s="57"/>
      <c r="AK608" s="57"/>
      <c r="AL608" s="57"/>
      <c r="AM608" s="57"/>
      <c r="AN608" s="57"/>
    </row>
    <row r="609" spans="1:256" s="7" customFormat="1" ht="15.75" hidden="1" customHeight="1">
      <c r="A609" s="55">
        <f>A608+1</f>
        <v>450</v>
      </c>
      <c r="B609" s="42" t="s">
        <v>768</v>
      </c>
      <c r="C609" s="52">
        <f>D609+L609+N609+P609+R609+T609+V609+W609+X609+Z609</f>
        <v>1551486.42</v>
      </c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>
        <v>1551486.42</v>
      </c>
      <c r="S609" s="52"/>
      <c r="T609" s="52"/>
      <c r="U609" s="52"/>
      <c r="V609" s="52"/>
      <c r="W609" s="52"/>
      <c r="X609" s="284"/>
      <c r="Y609" s="52"/>
      <c r="Z609" s="284"/>
      <c r="AA609" s="9"/>
      <c r="AB609" s="670"/>
      <c r="AC609" s="57"/>
      <c r="AD609" s="497"/>
      <c r="AE609" s="1061"/>
      <c r="AF609" s="57"/>
      <c r="AG609" s="57"/>
      <c r="AH609" s="57"/>
      <c r="AI609" s="57"/>
      <c r="AJ609" s="57"/>
      <c r="AK609" s="57"/>
      <c r="AL609" s="57"/>
      <c r="AM609" s="57"/>
      <c r="AN609" s="57"/>
    </row>
    <row r="610" spans="1:256" s="7" customFormat="1" ht="15.75" hidden="1" customHeight="1">
      <c r="A610" s="1475" t="s">
        <v>518</v>
      </c>
      <c r="B610" s="1475"/>
      <c r="C610" s="52">
        <f t="shared" ref="C610:Z610" si="83">SUM(C606:C609)</f>
        <v>17499509.740000002</v>
      </c>
      <c r="D610" s="52">
        <f t="shared" si="83"/>
        <v>0</v>
      </c>
      <c r="E610" s="52"/>
      <c r="F610" s="52">
        <f t="shared" si="83"/>
        <v>0</v>
      </c>
      <c r="G610" s="52">
        <f t="shared" si="83"/>
        <v>0</v>
      </c>
      <c r="H610" s="52">
        <f t="shared" si="83"/>
        <v>0</v>
      </c>
      <c r="I610" s="52">
        <f t="shared" si="83"/>
        <v>0</v>
      </c>
      <c r="J610" s="52">
        <f t="shared" si="83"/>
        <v>0</v>
      </c>
      <c r="K610" s="52">
        <f t="shared" si="83"/>
        <v>0</v>
      </c>
      <c r="L610" s="52">
        <f t="shared" si="83"/>
        <v>0</v>
      </c>
      <c r="M610" s="52">
        <f t="shared" si="83"/>
        <v>0</v>
      </c>
      <c r="N610" s="52">
        <f t="shared" si="83"/>
        <v>0</v>
      </c>
      <c r="O610" s="52">
        <f t="shared" si="83"/>
        <v>0</v>
      </c>
      <c r="P610" s="52">
        <f t="shared" si="83"/>
        <v>0</v>
      </c>
      <c r="Q610" s="52">
        <f t="shared" si="83"/>
        <v>0</v>
      </c>
      <c r="R610" s="52">
        <f t="shared" si="83"/>
        <v>17499509.740000002</v>
      </c>
      <c r="S610" s="52">
        <f t="shared" si="83"/>
        <v>0</v>
      </c>
      <c r="T610" s="52">
        <f t="shared" si="83"/>
        <v>0</v>
      </c>
      <c r="U610" s="52">
        <f t="shared" si="83"/>
        <v>0</v>
      </c>
      <c r="V610" s="52">
        <f t="shared" si="83"/>
        <v>0</v>
      </c>
      <c r="W610" s="52">
        <f t="shared" si="83"/>
        <v>0</v>
      </c>
      <c r="X610" s="52">
        <f t="shared" si="83"/>
        <v>0</v>
      </c>
      <c r="Y610" s="52"/>
      <c r="Z610" s="52">
        <f t="shared" si="83"/>
        <v>0</v>
      </c>
      <c r="AA610" s="9"/>
      <c r="AB610" s="670"/>
      <c r="AC610" s="497"/>
      <c r="AD610" s="497"/>
      <c r="AE610" s="1061"/>
      <c r="AF610" s="57"/>
      <c r="AG610" s="1061"/>
      <c r="AH610" s="57"/>
      <c r="AI610" s="57"/>
      <c r="AJ610" s="57"/>
      <c r="AK610" s="57"/>
      <c r="AL610" s="57"/>
      <c r="AM610" s="57"/>
      <c r="AN610" s="57"/>
    </row>
    <row r="611" spans="1:256" s="7" customFormat="1" ht="15.75" customHeight="1">
      <c r="A611" s="1553" t="s">
        <v>1153</v>
      </c>
      <c r="B611" s="1553"/>
      <c r="C611" s="1553"/>
      <c r="D611" s="1553"/>
      <c r="E611" s="1553"/>
      <c r="F611" s="1553"/>
      <c r="G611" s="1554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496"/>
      <c r="AB611" s="670"/>
      <c r="AC611" s="497"/>
      <c r="AD611" s="497"/>
      <c r="AE611" s="1061"/>
      <c r="AF611" s="57"/>
      <c r="AG611" s="1061"/>
      <c r="AH611" s="57"/>
      <c r="AI611" s="57"/>
      <c r="AJ611" s="57"/>
      <c r="AK611" s="57"/>
      <c r="AL611" s="57"/>
      <c r="AM611" s="57"/>
      <c r="AN611" s="57"/>
    </row>
    <row r="612" spans="1:256" s="7" customFormat="1" ht="15.75" customHeight="1">
      <c r="A612" s="686">
        <f>A609+1</f>
        <v>451</v>
      </c>
      <c r="B612" s="274" t="s">
        <v>1154</v>
      </c>
      <c r="C612" s="238"/>
      <c r="D612" s="370"/>
      <c r="E612" s="370"/>
      <c r="F612" s="238"/>
      <c r="G612" s="370"/>
      <c r="H612" s="238"/>
      <c r="I612" s="370"/>
      <c r="J612" s="238"/>
      <c r="K612" s="372">
        <v>1</v>
      </c>
      <c r="L612" s="238"/>
      <c r="M612" s="370"/>
      <c r="N612" s="238"/>
      <c r="O612" s="370"/>
      <c r="P612" s="238"/>
      <c r="Q612" s="370"/>
      <c r="R612" s="238"/>
      <c r="S612" s="370"/>
      <c r="T612" s="238"/>
      <c r="U612" s="370"/>
      <c r="V612" s="238"/>
      <c r="W612" s="370"/>
      <c r="X612" s="238"/>
      <c r="Y612" s="1197"/>
      <c r="Z612" s="370"/>
      <c r="AA612" s="1327"/>
      <c r="AB612" s="42"/>
      <c r="AC612" s="742"/>
      <c r="AD612" s="42"/>
      <c r="AE612" s="56"/>
      <c r="AF612" s="42"/>
      <c r="AG612" s="56"/>
      <c r="AH612" s="42"/>
      <c r="AI612" s="56"/>
      <c r="AJ612" s="42"/>
      <c r="AK612" s="56"/>
      <c r="AL612" s="42"/>
      <c r="AM612" s="56"/>
      <c r="AN612" s="42"/>
      <c r="AO612" s="238"/>
      <c r="AP612" s="370"/>
      <c r="AQ612" s="238"/>
      <c r="AR612" s="370"/>
      <c r="AS612" s="238"/>
      <c r="AT612" s="370"/>
      <c r="AU612" s="238"/>
      <c r="AV612" s="370"/>
      <c r="AW612" s="238"/>
      <c r="AX612" s="370"/>
      <c r="AY612" s="238"/>
      <c r="AZ612" s="370"/>
      <c r="BA612" s="238"/>
      <c r="BB612" s="370"/>
      <c r="BC612" s="238"/>
      <c r="BD612" s="370"/>
      <c r="BE612" s="238"/>
      <c r="BF612" s="370"/>
      <c r="BG612" s="238"/>
      <c r="BH612" s="370"/>
      <c r="BI612" s="238"/>
      <c r="BJ612" s="370"/>
      <c r="BK612" s="238"/>
      <c r="BL612" s="370"/>
      <c r="BM612" s="238"/>
      <c r="BN612" s="370"/>
      <c r="BO612" s="238"/>
      <c r="BP612" s="370"/>
      <c r="BQ612" s="238"/>
      <c r="BR612" s="370"/>
      <c r="BS612" s="238"/>
      <c r="BT612" s="370"/>
      <c r="BU612" s="238"/>
      <c r="BV612" s="370"/>
      <c r="BW612" s="238"/>
      <c r="BX612" s="370"/>
      <c r="BY612" s="238"/>
      <c r="BZ612" s="370"/>
      <c r="CA612" s="238"/>
      <c r="CB612" s="370"/>
      <c r="CC612" s="238"/>
      <c r="CD612" s="370"/>
      <c r="CE612" s="238"/>
      <c r="CF612" s="370"/>
      <c r="CG612" s="238"/>
      <c r="CH612" s="370"/>
      <c r="CI612" s="238"/>
      <c r="CJ612" s="370"/>
      <c r="CK612" s="238"/>
      <c r="CL612" s="370"/>
      <c r="CM612" s="238"/>
      <c r="CN612" s="370"/>
      <c r="CO612" s="238"/>
      <c r="CP612" s="370"/>
      <c r="CQ612" s="238"/>
      <c r="CR612" s="370"/>
      <c r="CS612" s="238"/>
      <c r="CT612" s="370"/>
      <c r="CU612" s="238"/>
      <c r="CV612" s="370"/>
      <c r="CW612" s="238"/>
      <c r="CX612" s="370"/>
      <c r="CY612" s="238"/>
      <c r="CZ612" s="370"/>
      <c r="DA612" s="238"/>
      <c r="DB612" s="370"/>
      <c r="DC612" s="238"/>
      <c r="DD612" s="370"/>
      <c r="DE612" s="238"/>
      <c r="DF612" s="370"/>
      <c r="DG612" s="238"/>
      <c r="DH612" s="370"/>
      <c r="DI612" s="238"/>
      <c r="DJ612" s="370"/>
      <c r="DK612" s="238"/>
      <c r="DL612" s="370"/>
      <c r="DM612" s="238"/>
      <c r="DN612" s="370"/>
      <c r="DO612" s="238"/>
      <c r="DP612" s="370"/>
      <c r="DQ612" s="238"/>
      <c r="DR612" s="370"/>
      <c r="DS612" s="238"/>
      <c r="DT612" s="370"/>
      <c r="DU612" s="238"/>
      <c r="DV612" s="370"/>
      <c r="DW612" s="238"/>
      <c r="DX612" s="370"/>
      <c r="DY612" s="238"/>
      <c r="DZ612" s="370"/>
      <c r="EA612" s="238"/>
      <c r="EB612" s="370"/>
      <c r="EC612" s="238"/>
      <c r="ED612" s="370"/>
      <c r="EE612" s="238"/>
      <c r="EF612" s="370"/>
      <c r="EG612" s="238"/>
      <c r="EH612" s="370"/>
      <c r="EI612" s="238"/>
      <c r="EJ612" s="370"/>
      <c r="EK612" s="238"/>
      <c r="EL612" s="370"/>
      <c r="EM612" s="238"/>
      <c r="EN612" s="370"/>
      <c r="EO612" s="238"/>
      <c r="EP612" s="370"/>
      <c r="EQ612" s="238"/>
      <c r="ER612" s="370"/>
      <c r="ES612" s="238"/>
      <c r="ET612" s="370"/>
      <c r="EU612" s="238"/>
      <c r="EV612" s="370"/>
      <c r="EW612" s="238"/>
      <c r="EX612" s="370"/>
      <c r="EY612" s="238"/>
      <c r="EZ612" s="370"/>
      <c r="FA612" s="238"/>
      <c r="FB612" s="370"/>
      <c r="FC612" s="238"/>
      <c r="FD612" s="370"/>
      <c r="FE612" s="238"/>
      <c r="FF612" s="370"/>
      <c r="FG612" s="238"/>
      <c r="FH612" s="370"/>
      <c r="FI612" s="238"/>
      <c r="FJ612" s="370"/>
      <c r="FK612" s="238"/>
      <c r="FL612" s="370"/>
      <c r="FM612" s="238"/>
      <c r="FN612" s="370"/>
      <c r="FO612" s="238"/>
      <c r="FP612" s="370"/>
      <c r="FQ612" s="238"/>
      <c r="FR612" s="370"/>
      <c r="FS612" s="238"/>
      <c r="FT612" s="370"/>
      <c r="FU612" s="238"/>
      <c r="FV612" s="370"/>
      <c r="FW612" s="238"/>
      <c r="FX612" s="370"/>
      <c r="FY612" s="238"/>
      <c r="FZ612" s="370"/>
      <c r="GA612" s="238"/>
      <c r="GB612" s="370"/>
      <c r="GC612" s="238"/>
      <c r="GD612" s="370"/>
      <c r="GE612" s="238"/>
      <c r="GF612" s="370"/>
      <c r="GG612" s="238"/>
      <c r="GH612" s="370"/>
      <c r="GI612" s="238"/>
      <c r="GJ612" s="370"/>
      <c r="GK612" s="238"/>
      <c r="GL612" s="370"/>
      <c r="GM612" s="238"/>
      <c r="GN612" s="370"/>
      <c r="GO612" s="238"/>
      <c r="GP612" s="370"/>
      <c r="GQ612" s="238"/>
      <c r="GR612" s="370"/>
      <c r="GS612" s="238"/>
      <c r="GT612" s="370"/>
      <c r="GU612" s="238"/>
      <c r="GV612" s="370"/>
      <c r="GW612" s="238"/>
      <c r="GX612" s="370"/>
      <c r="GY612" s="238"/>
      <c r="GZ612" s="370"/>
      <c r="HA612" s="238"/>
      <c r="HB612" s="370"/>
      <c r="HC612" s="238"/>
      <c r="HD612" s="370"/>
      <c r="HE612" s="238"/>
      <c r="HF612" s="370"/>
      <c r="HG612" s="238"/>
      <c r="HH612" s="370"/>
      <c r="HI612" s="238"/>
      <c r="HJ612" s="370"/>
      <c r="HK612" s="238"/>
      <c r="HL612" s="370"/>
      <c r="HM612" s="238"/>
      <c r="HN612" s="370"/>
      <c r="HO612" s="238"/>
      <c r="HP612" s="370"/>
      <c r="HQ612" s="238"/>
      <c r="HR612" s="370"/>
      <c r="HS612" s="238"/>
      <c r="HT612" s="370"/>
      <c r="HU612" s="238"/>
      <c r="HV612" s="370"/>
      <c r="HW612" s="238"/>
      <c r="HX612" s="370"/>
      <c r="HY612" s="238"/>
      <c r="HZ612" s="370"/>
      <c r="IA612" s="238"/>
      <c r="IB612" s="370"/>
      <c r="IC612" s="238"/>
      <c r="ID612" s="370"/>
      <c r="IE612" s="238"/>
      <c r="IF612" s="370"/>
      <c r="IG612" s="238"/>
      <c r="IH612" s="370"/>
      <c r="II612" s="238"/>
      <c r="IJ612" s="370"/>
      <c r="IK612" s="238"/>
      <c r="IL612" s="370"/>
      <c r="IM612" s="238"/>
      <c r="IN612" s="370"/>
      <c r="IO612" s="238"/>
      <c r="IP612" s="370"/>
      <c r="IQ612" s="238"/>
      <c r="IR612" s="370"/>
      <c r="IS612" s="238"/>
      <c r="IT612" s="370"/>
      <c r="IU612" s="238"/>
      <c r="IV612" s="370"/>
    </row>
    <row r="613" spans="1:256" s="7" customFormat="1" ht="15.75" customHeight="1">
      <c r="A613" s="685">
        <f>A612+1</f>
        <v>452</v>
      </c>
      <c r="B613" s="274" t="s">
        <v>1155</v>
      </c>
      <c r="C613" s="238"/>
      <c r="D613" s="370"/>
      <c r="E613" s="370"/>
      <c r="F613" s="238"/>
      <c r="G613" s="370"/>
      <c r="H613" s="238"/>
      <c r="I613" s="370"/>
      <c r="J613" s="238"/>
      <c r="K613" s="372">
        <v>5</v>
      </c>
      <c r="L613" s="238"/>
      <c r="M613" s="370"/>
      <c r="N613" s="238"/>
      <c r="O613" s="370"/>
      <c r="P613" s="238"/>
      <c r="Q613" s="370"/>
      <c r="R613" s="238"/>
      <c r="S613" s="370"/>
      <c r="T613" s="238"/>
      <c r="U613" s="370"/>
      <c r="V613" s="238"/>
      <c r="W613" s="370"/>
      <c r="X613" s="238"/>
      <c r="Y613" s="1197"/>
      <c r="Z613" s="370"/>
      <c r="AA613" s="1327"/>
      <c r="AB613" s="42"/>
      <c r="AC613" s="742"/>
      <c r="AD613" s="42"/>
      <c r="AE613" s="56"/>
      <c r="AF613" s="42"/>
      <c r="AG613" s="56"/>
      <c r="AH613" s="42"/>
      <c r="AI613" s="56"/>
      <c r="AJ613" s="42"/>
      <c r="AK613" s="56"/>
      <c r="AL613" s="42"/>
      <c r="AM613" s="56"/>
      <c r="AN613" s="42"/>
      <c r="AO613" s="238"/>
      <c r="AP613" s="370"/>
      <c r="AQ613" s="238"/>
      <c r="AR613" s="370"/>
      <c r="AS613" s="238"/>
      <c r="AT613" s="370"/>
      <c r="AU613" s="238"/>
      <c r="AV613" s="370"/>
      <c r="AW613" s="238"/>
      <c r="AX613" s="370"/>
      <c r="AY613" s="238"/>
      <c r="AZ613" s="370"/>
      <c r="BA613" s="238"/>
      <c r="BB613" s="370"/>
      <c r="BC613" s="238"/>
      <c r="BD613" s="370"/>
      <c r="BE613" s="238"/>
      <c r="BF613" s="370"/>
      <c r="BG613" s="238"/>
      <c r="BH613" s="370"/>
      <c r="BI613" s="238"/>
      <c r="BJ613" s="370"/>
      <c r="BK613" s="238"/>
      <c r="BL613" s="370"/>
      <c r="BM613" s="238"/>
      <c r="BN613" s="370"/>
      <c r="BO613" s="238"/>
      <c r="BP613" s="370"/>
      <c r="BQ613" s="238"/>
      <c r="BR613" s="370"/>
      <c r="BS613" s="238"/>
      <c r="BT613" s="370"/>
      <c r="BU613" s="238"/>
      <c r="BV613" s="370"/>
      <c r="BW613" s="238"/>
      <c r="BX613" s="370"/>
      <c r="BY613" s="238"/>
      <c r="BZ613" s="370"/>
      <c r="CA613" s="238"/>
      <c r="CB613" s="370"/>
      <c r="CC613" s="238"/>
      <c r="CD613" s="370"/>
      <c r="CE613" s="238"/>
      <c r="CF613" s="370"/>
      <c r="CG613" s="238"/>
      <c r="CH613" s="370"/>
      <c r="CI613" s="238"/>
      <c r="CJ613" s="370"/>
      <c r="CK613" s="238"/>
      <c r="CL613" s="370"/>
      <c r="CM613" s="238"/>
      <c r="CN613" s="370"/>
      <c r="CO613" s="238"/>
      <c r="CP613" s="370"/>
      <c r="CQ613" s="238"/>
      <c r="CR613" s="370"/>
      <c r="CS613" s="238"/>
      <c r="CT613" s="370"/>
      <c r="CU613" s="238"/>
      <c r="CV613" s="370"/>
      <c r="CW613" s="238"/>
      <c r="CX613" s="370"/>
      <c r="CY613" s="238"/>
      <c r="CZ613" s="370"/>
      <c r="DA613" s="238"/>
      <c r="DB613" s="370"/>
      <c r="DC613" s="238"/>
      <c r="DD613" s="370"/>
      <c r="DE613" s="238"/>
      <c r="DF613" s="370"/>
      <c r="DG613" s="238"/>
      <c r="DH613" s="370"/>
      <c r="DI613" s="238"/>
      <c r="DJ613" s="370"/>
      <c r="DK613" s="238"/>
      <c r="DL613" s="370"/>
      <c r="DM613" s="238"/>
      <c r="DN613" s="370"/>
      <c r="DO613" s="238"/>
      <c r="DP613" s="370"/>
      <c r="DQ613" s="238"/>
      <c r="DR613" s="370"/>
      <c r="DS613" s="238"/>
      <c r="DT613" s="370"/>
      <c r="DU613" s="238"/>
      <c r="DV613" s="370"/>
      <c r="DW613" s="238"/>
      <c r="DX613" s="370"/>
      <c r="DY613" s="238"/>
      <c r="DZ613" s="370"/>
      <c r="EA613" s="238"/>
      <c r="EB613" s="370"/>
      <c r="EC613" s="238"/>
      <c r="ED613" s="370"/>
      <c r="EE613" s="238"/>
      <c r="EF613" s="370"/>
      <c r="EG613" s="238"/>
      <c r="EH613" s="370"/>
      <c r="EI613" s="238"/>
      <c r="EJ613" s="370"/>
      <c r="EK613" s="238"/>
      <c r="EL613" s="370"/>
      <c r="EM613" s="238"/>
      <c r="EN613" s="370"/>
      <c r="EO613" s="238"/>
      <c r="EP613" s="370"/>
      <c r="EQ613" s="238"/>
      <c r="ER613" s="370"/>
      <c r="ES613" s="238"/>
      <c r="ET613" s="370"/>
      <c r="EU613" s="238"/>
      <c r="EV613" s="370"/>
      <c r="EW613" s="238"/>
      <c r="EX613" s="370"/>
      <c r="EY613" s="238"/>
      <c r="EZ613" s="370"/>
      <c r="FA613" s="238"/>
      <c r="FB613" s="370"/>
      <c r="FC613" s="238"/>
      <c r="FD613" s="370"/>
      <c r="FE613" s="238"/>
      <c r="FF613" s="370"/>
      <c r="FG613" s="238"/>
      <c r="FH613" s="370"/>
      <c r="FI613" s="238"/>
      <c r="FJ613" s="370"/>
      <c r="FK613" s="238"/>
      <c r="FL613" s="370"/>
      <c r="FM613" s="238"/>
      <c r="FN613" s="370"/>
      <c r="FO613" s="238"/>
      <c r="FP613" s="370"/>
      <c r="FQ613" s="238"/>
      <c r="FR613" s="370"/>
      <c r="FS613" s="238"/>
      <c r="FT613" s="370"/>
      <c r="FU613" s="238"/>
      <c r="FV613" s="370"/>
      <c r="FW613" s="238"/>
      <c r="FX613" s="370"/>
      <c r="FY613" s="238"/>
      <c r="FZ613" s="370"/>
      <c r="GA613" s="238"/>
      <c r="GB613" s="370"/>
      <c r="GC613" s="238"/>
      <c r="GD613" s="370"/>
      <c r="GE613" s="238"/>
      <c r="GF613" s="370"/>
      <c r="GG613" s="238"/>
      <c r="GH613" s="370"/>
      <c r="GI613" s="238"/>
      <c r="GJ613" s="370"/>
      <c r="GK613" s="238"/>
      <c r="GL613" s="370"/>
      <c r="GM613" s="238"/>
      <c r="GN613" s="370"/>
      <c r="GO613" s="238"/>
      <c r="GP613" s="370"/>
      <c r="GQ613" s="238"/>
      <c r="GR613" s="370"/>
      <c r="GS613" s="238"/>
      <c r="GT613" s="370"/>
      <c r="GU613" s="238"/>
      <c r="GV613" s="370"/>
      <c r="GW613" s="238"/>
      <c r="GX613" s="370"/>
      <c r="GY613" s="238"/>
      <c r="GZ613" s="370"/>
      <c r="HA613" s="238"/>
      <c r="HB613" s="370"/>
      <c r="HC613" s="238"/>
      <c r="HD613" s="370"/>
      <c r="HE613" s="238"/>
      <c r="HF613" s="370"/>
      <c r="HG613" s="238"/>
      <c r="HH613" s="370"/>
      <c r="HI613" s="238"/>
      <c r="HJ613" s="370"/>
      <c r="HK613" s="238"/>
      <c r="HL613" s="370"/>
      <c r="HM613" s="238"/>
      <c r="HN613" s="370"/>
      <c r="HO613" s="238"/>
      <c r="HP613" s="370"/>
      <c r="HQ613" s="238"/>
      <c r="HR613" s="370"/>
      <c r="HS613" s="238"/>
      <c r="HT613" s="370"/>
      <c r="HU613" s="238"/>
      <c r="HV613" s="370"/>
      <c r="HW613" s="238"/>
      <c r="HX613" s="370"/>
      <c r="HY613" s="238"/>
      <c r="HZ613" s="370"/>
      <c r="IA613" s="238"/>
      <c r="IB613" s="370"/>
      <c r="IC613" s="238"/>
      <c r="ID613" s="370"/>
      <c r="IE613" s="238"/>
      <c r="IF613" s="370"/>
      <c r="IG613" s="238"/>
      <c r="IH613" s="370"/>
      <c r="II613" s="238"/>
      <c r="IJ613" s="370"/>
      <c r="IK613" s="238"/>
      <c r="IL613" s="370"/>
      <c r="IM613" s="238"/>
      <c r="IN613" s="370"/>
      <c r="IO613" s="238"/>
      <c r="IP613" s="370"/>
      <c r="IQ613" s="238"/>
      <c r="IR613" s="370"/>
      <c r="IS613" s="238"/>
      <c r="IT613" s="370"/>
      <c r="IU613" s="238"/>
      <c r="IV613" s="370"/>
    </row>
    <row r="614" spans="1:256" s="7" customFormat="1" ht="15.75" customHeight="1">
      <c r="A614" s="685">
        <f t="shared" ref="A614:A631" si="84">A613+1</f>
        <v>453</v>
      </c>
      <c r="B614" s="274" t="s">
        <v>1156</v>
      </c>
      <c r="C614" s="238"/>
      <c r="D614" s="370"/>
      <c r="E614" s="370"/>
      <c r="F614" s="238"/>
      <c r="G614" s="370"/>
      <c r="H614" s="238"/>
      <c r="I614" s="370"/>
      <c r="J614" s="238"/>
      <c r="K614" s="372">
        <v>5</v>
      </c>
      <c r="L614" s="238"/>
      <c r="M614" s="370"/>
      <c r="N614" s="238"/>
      <c r="O614" s="370"/>
      <c r="P614" s="238"/>
      <c r="Q614" s="370"/>
      <c r="R614" s="238"/>
      <c r="S614" s="370"/>
      <c r="T614" s="238"/>
      <c r="U614" s="370"/>
      <c r="V614" s="238"/>
      <c r="W614" s="370"/>
      <c r="X614" s="238"/>
      <c r="Y614" s="1197"/>
      <c r="Z614" s="370"/>
      <c r="AA614" s="1327"/>
      <c r="AB614" s="42"/>
      <c r="AC614" s="742"/>
      <c r="AD614" s="42"/>
      <c r="AE614" s="56"/>
      <c r="AF614" s="42"/>
      <c r="AG614" s="56"/>
      <c r="AH614" s="42"/>
      <c r="AI614" s="56"/>
      <c r="AJ614" s="42"/>
      <c r="AK614" s="56"/>
      <c r="AL614" s="42"/>
      <c r="AM614" s="56"/>
      <c r="AN614" s="42"/>
      <c r="AO614" s="238"/>
      <c r="AP614" s="370"/>
      <c r="AQ614" s="238"/>
      <c r="AR614" s="370"/>
      <c r="AS614" s="238"/>
      <c r="AT614" s="370"/>
      <c r="AU614" s="238"/>
      <c r="AV614" s="370"/>
      <c r="AW614" s="238"/>
      <c r="AX614" s="370"/>
      <c r="AY614" s="238"/>
      <c r="AZ614" s="370"/>
      <c r="BA614" s="238"/>
      <c r="BB614" s="370"/>
      <c r="BC614" s="238"/>
      <c r="BD614" s="370"/>
      <c r="BE614" s="238"/>
      <c r="BF614" s="370"/>
      <c r="BG614" s="238"/>
      <c r="BH614" s="370"/>
      <c r="BI614" s="238"/>
      <c r="BJ614" s="370"/>
      <c r="BK614" s="238"/>
      <c r="BL614" s="370"/>
      <c r="BM614" s="238"/>
      <c r="BN614" s="370"/>
      <c r="BO614" s="238"/>
      <c r="BP614" s="370"/>
      <c r="BQ614" s="238"/>
      <c r="BR614" s="370"/>
      <c r="BS614" s="238"/>
      <c r="BT614" s="370"/>
      <c r="BU614" s="238"/>
      <c r="BV614" s="370"/>
      <c r="BW614" s="238"/>
      <c r="BX614" s="370"/>
      <c r="BY614" s="238"/>
      <c r="BZ614" s="370"/>
      <c r="CA614" s="238"/>
      <c r="CB614" s="370"/>
      <c r="CC614" s="238"/>
      <c r="CD614" s="370"/>
      <c r="CE614" s="238"/>
      <c r="CF614" s="370"/>
      <c r="CG614" s="238"/>
      <c r="CH614" s="370"/>
      <c r="CI614" s="238"/>
      <c r="CJ614" s="370"/>
      <c r="CK614" s="238"/>
      <c r="CL614" s="370"/>
      <c r="CM614" s="238"/>
      <c r="CN614" s="370"/>
      <c r="CO614" s="238"/>
      <c r="CP614" s="370"/>
      <c r="CQ614" s="238"/>
      <c r="CR614" s="370"/>
      <c r="CS614" s="238"/>
      <c r="CT614" s="370"/>
      <c r="CU614" s="238"/>
      <c r="CV614" s="370"/>
      <c r="CW614" s="238"/>
      <c r="CX614" s="370"/>
      <c r="CY614" s="238"/>
      <c r="CZ614" s="370"/>
      <c r="DA614" s="238"/>
      <c r="DB614" s="370"/>
      <c r="DC614" s="238"/>
      <c r="DD614" s="370"/>
      <c r="DE614" s="238"/>
      <c r="DF614" s="370"/>
      <c r="DG614" s="238"/>
      <c r="DH614" s="370"/>
      <c r="DI614" s="238"/>
      <c r="DJ614" s="370"/>
      <c r="DK614" s="238"/>
      <c r="DL614" s="370"/>
      <c r="DM614" s="238"/>
      <c r="DN614" s="370"/>
      <c r="DO614" s="238"/>
      <c r="DP614" s="370"/>
      <c r="DQ614" s="238"/>
      <c r="DR614" s="370"/>
      <c r="DS614" s="238"/>
      <c r="DT614" s="370"/>
      <c r="DU614" s="238"/>
      <c r="DV614" s="370"/>
      <c r="DW614" s="238"/>
      <c r="DX614" s="370"/>
      <c r="DY614" s="238"/>
      <c r="DZ614" s="370"/>
      <c r="EA614" s="238"/>
      <c r="EB614" s="370"/>
      <c r="EC614" s="238"/>
      <c r="ED614" s="370"/>
      <c r="EE614" s="238"/>
      <c r="EF614" s="370"/>
      <c r="EG614" s="238"/>
      <c r="EH614" s="370"/>
      <c r="EI614" s="238"/>
      <c r="EJ614" s="370"/>
      <c r="EK614" s="238"/>
      <c r="EL614" s="370"/>
      <c r="EM614" s="238"/>
      <c r="EN614" s="370"/>
      <c r="EO614" s="238"/>
      <c r="EP614" s="370"/>
      <c r="EQ614" s="238"/>
      <c r="ER614" s="370"/>
      <c r="ES614" s="238"/>
      <c r="ET614" s="370"/>
      <c r="EU614" s="238"/>
      <c r="EV614" s="370"/>
      <c r="EW614" s="238"/>
      <c r="EX614" s="370"/>
      <c r="EY614" s="238"/>
      <c r="EZ614" s="370"/>
      <c r="FA614" s="238"/>
      <c r="FB614" s="370"/>
      <c r="FC614" s="238"/>
      <c r="FD614" s="370"/>
      <c r="FE614" s="238"/>
      <c r="FF614" s="370"/>
      <c r="FG614" s="238"/>
      <c r="FH614" s="370"/>
      <c r="FI614" s="238"/>
      <c r="FJ614" s="370"/>
      <c r="FK614" s="238"/>
      <c r="FL614" s="370"/>
      <c r="FM614" s="238"/>
      <c r="FN614" s="370"/>
      <c r="FO614" s="238"/>
      <c r="FP614" s="370"/>
      <c r="FQ614" s="238"/>
      <c r="FR614" s="370"/>
      <c r="FS614" s="238"/>
      <c r="FT614" s="370"/>
      <c r="FU614" s="238"/>
      <c r="FV614" s="370"/>
      <c r="FW614" s="238"/>
      <c r="FX614" s="370"/>
      <c r="FY614" s="238"/>
      <c r="FZ614" s="370"/>
      <c r="GA614" s="238"/>
      <c r="GB614" s="370"/>
      <c r="GC614" s="238"/>
      <c r="GD614" s="370"/>
      <c r="GE614" s="238"/>
      <c r="GF614" s="370"/>
      <c r="GG614" s="238"/>
      <c r="GH614" s="370"/>
      <c r="GI614" s="238"/>
      <c r="GJ614" s="370"/>
      <c r="GK614" s="238"/>
      <c r="GL614" s="370"/>
      <c r="GM614" s="238"/>
      <c r="GN614" s="370"/>
      <c r="GO614" s="238"/>
      <c r="GP614" s="370"/>
      <c r="GQ614" s="238"/>
      <c r="GR614" s="370"/>
      <c r="GS614" s="238"/>
      <c r="GT614" s="370"/>
      <c r="GU614" s="238"/>
      <c r="GV614" s="370"/>
      <c r="GW614" s="238"/>
      <c r="GX614" s="370"/>
      <c r="GY614" s="238"/>
      <c r="GZ614" s="370"/>
      <c r="HA614" s="238"/>
      <c r="HB614" s="370"/>
      <c r="HC614" s="238"/>
      <c r="HD614" s="370"/>
      <c r="HE614" s="238"/>
      <c r="HF614" s="370"/>
      <c r="HG614" s="238"/>
      <c r="HH614" s="370"/>
      <c r="HI614" s="238"/>
      <c r="HJ614" s="370"/>
      <c r="HK614" s="238"/>
      <c r="HL614" s="370"/>
      <c r="HM614" s="238"/>
      <c r="HN614" s="370"/>
      <c r="HO614" s="238"/>
      <c r="HP614" s="370"/>
      <c r="HQ614" s="238"/>
      <c r="HR614" s="370"/>
      <c r="HS614" s="238"/>
      <c r="HT614" s="370"/>
      <c r="HU614" s="238"/>
      <c r="HV614" s="370"/>
      <c r="HW614" s="238"/>
      <c r="HX614" s="370"/>
      <c r="HY614" s="238"/>
      <c r="HZ614" s="370"/>
      <c r="IA614" s="238"/>
      <c r="IB614" s="370"/>
      <c r="IC614" s="238"/>
      <c r="ID614" s="370"/>
      <c r="IE614" s="238"/>
      <c r="IF614" s="370"/>
      <c r="IG614" s="238"/>
      <c r="IH614" s="370"/>
      <c r="II614" s="238"/>
      <c r="IJ614" s="370"/>
      <c r="IK614" s="238"/>
      <c r="IL614" s="370"/>
      <c r="IM614" s="238"/>
      <c r="IN614" s="370"/>
      <c r="IO614" s="238"/>
      <c r="IP614" s="370"/>
      <c r="IQ614" s="238"/>
      <c r="IR614" s="370"/>
      <c r="IS614" s="238"/>
      <c r="IT614" s="370"/>
      <c r="IU614" s="238"/>
      <c r="IV614" s="370"/>
    </row>
    <row r="615" spans="1:256" s="7" customFormat="1" ht="15.75" customHeight="1">
      <c r="A615" s="685">
        <f t="shared" si="84"/>
        <v>454</v>
      </c>
      <c r="B615" s="274" t="s">
        <v>1157</v>
      </c>
      <c r="C615" s="238"/>
      <c r="D615" s="370"/>
      <c r="E615" s="370"/>
      <c r="F615" s="238"/>
      <c r="G615" s="370"/>
      <c r="H615" s="238"/>
      <c r="I615" s="370"/>
      <c r="J615" s="238"/>
      <c r="K615" s="372">
        <v>5</v>
      </c>
      <c r="L615" s="238"/>
      <c r="M615" s="370"/>
      <c r="N615" s="238"/>
      <c r="O615" s="370"/>
      <c r="P615" s="238"/>
      <c r="Q615" s="370"/>
      <c r="R615" s="238"/>
      <c r="S615" s="370"/>
      <c r="T615" s="238"/>
      <c r="U615" s="370"/>
      <c r="V615" s="238"/>
      <c r="W615" s="370"/>
      <c r="X615" s="238"/>
      <c r="Y615" s="1197"/>
      <c r="Z615" s="370"/>
      <c r="AA615" s="1327"/>
      <c r="AB615" s="42"/>
      <c r="AC615" s="742"/>
      <c r="AD615" s="42"/>
      <c r="AE615" s="56"/>
      <c r="AF615" s="42"/>
      <c r="AG615" s="56"/>
      <c r="AH615" s="42"/>
      <c r="AI615" s="56"/>
      <c r="AJ615" s="42"/>
      <c r="AK615" s="56"/>
      <c r="AL615" s="42"/>
      <c r="AM615" s="56"/>
      <c r="AN615" s="42"/>
      <c r="AO615" s="238"/>
      <c r="AP615" s="370"/>
      <c r="AQ615" s="238"/>
      <c r="AR615" s="370"/>
      <c r="AS615" s="238"/>
      <c r="AT615" s="370"/>
      <c r="AU615" s="238"/>
      <c r="AV615" s="370"/>
      <c r="AW615" s="238"/>
      <c r="AX615" s="370"/>
      <c r="AY615" s="238"/>
      <c r="AZ615" s="370"/>
      <c r="BA615" s="238"/>
      <c r="BB615" s="370"/>
      <c r="BC615" s="238"/>
      <c r="BD615" s="370"/>
      <c r="BE615" s="238"/>
      <c r="BF615" s="370"/>
      <c r="BG615" s="238"/>
      <c r="BH615" s="370"/>
      <c r="BI615" s="238"/>
      <c r="BJ615" s="370"/>
      <c r="BK615" s="238"/>
      <c r="BL615" s="370"/>
      <c r="BM615" s="238"/>
      <c r="BN615" s="370"/>
      <c r="BO615" s="238"/>
      <c r="BP615" s="370"/>
      <c r="BQ615" s="238"/>
      <c r="BR615" s="370"/>
      <c r="BS615" s="238"/>
      <c r="BT615" s="370"/>
      <c r="BU615" s="238"/>
      <c r="BV615" s="370"/>
      <c r="BW615" s="238"/>
      <c r="BX615" s="370"/>
      <c r="BY615" s="238"/>
      <c r="BZ615" s="370"/>
      <c r="CA615" s="238"/>
      <c r="CB615" s="370"/>
      <c r="CC615" s="238"/>
      <c r="CD615" s="370"/>
      <c r="CE615" s="238"/>
      <c r="CF615" s="370"/>
      <c r="CG615" s="238"/>
      <c r="CH615" s="370"/>
      <c r="CI615" s="238"/>
      <c r="CJ615" s="370"/>
      <c r="CK615" s="238"/>
      <c r="CL615" s="370"/>
      <c r="CM615" s="238"/>
      <c r="CN615" s="370"/>
      <c r="CO615" s="238"/>
      <c r="CP615" s="370"/>
      <c r="CQ615" s="238"/>
      <c r="CR615" s="370"/>
      <c r="CS615" s="238"/>
      <c r="CT615" s="370"/>
      <c r="CU615" s="238"/>
      <c r="CV615" s="370"/>
      <c r="CW615" s="238"/>
      <c r="CX615" s="370"/>
      <c r="CY615" s="238"/>
      <c r="CZ615" s="370"/>
      <c r="DA615" s="238"/>
      <c r="DB615" s="370"/>
      <c r="DC615" s="238"/>
      <c r="DD615" s="370"/>
      <c r="DE615" s="238"/>
      <c r="DF615" s="370"/>
      <c r="DG615" s="238"/>
      <c r="DH615" s="370"/>
      <c r="DI615" s="238"/>
      <c r="DJ615" s="370"/>
      <c r="DK615" s="238"/>
      <c r="DL615" s="370"/>
      <c r="DM615" s="238"/>
      <c r="DN615" s="370"/>
      <c r="DO615" s="238"/>
      <c r="DP615" s="370"/>
      <c r="DQ615" s="238"/>
      <c r="DR615" s="370"/>
      <c r="DS615" s="238"/>
      <c r="DT615" s="370"/>
      <c r="DU615" s="238"/>
      <c r="DV615" s="370"/>
      <c r="DW615" s="238"/>
      <c r="DX615" s="370"/>
      <c r="DY615" s="238"/>
      <c r="DZ615" s="370"/>
      <c r="EA615" s="238"/>
      <c r="EB615" s="370"/>
      <c r="EC615" s="238"/>
      <c r="ED615" s="370"/>
      <c r="EE615" s="238"/>
      <c r="EF615" s="370"/>
      <c r="EG615" s="238"/>
      <c r="EH615" s="370"/>
      <c r="EI615" s="238"/>
      <c r="EJ615" s="370"/>
      <c r="EK615" s="238"/>
      <c r="EL615" s="370"/>
      <c r="EM615" s="238"/>
      <c r="EN615" s="370"/>
      <c r="EO615" s="238"/>
      <c r="EP615" s="370"/>
      <c r="EQ615" s="238"/>
      <c r="ER615" s="370"/>
      <c r="ES615" s="238"/>
      <c r="ET615" s="370"/>
      <c r="EU615" s="238"/>
      <c r="EV615" s="370"/>
      <c r="EW615" s="238"/>
      <c r="EX615" s="370"/>
      <c r="EY615" s="238"/>
      <c r="EZ615" s="370"/>
      <c r="FA615" s="238"/>
      <c r="FB615" s="370"/>
      <c r="FC615" s="238"/>
      <c r="FD615" s="370"/>
      <c r="FE615" s="238"/>
      <c r="FF615" s="370"/>
      <c r="FG615" s="238"/>
      <c r="FH615" s="370"/>
      <c r="FI615" s="238"/>
      <c r="FJ615" s="370"/>
      <c r="FK615" s="238"/>
      <c r="FL615" s="370"/>
      <c r="FM615" s="238"/>
      <c r="FN615" s="370"/>
      <c r="FO615" s="238"/>
      <c r="FP615" s="370"/>
      <c r="FQ615" s="238"/>
      <c r="FR615" s="370"/>
      <c r="FS615" s="238"/>
      <c r="FT615" s="370"/>
      <c r="FU615" s="238"/>
      <c r="FV615" s="370"/>
      <c r="FW615" s="238"/>
      <c r="FX615" s="370"/>
      <c r="FY615" s="238"/>
      <c r="FZ615" s="370"/>
      <c r="GA615" s="238"/>
      <c r="GB615" s="370"/>
      <c r="GC615" s="238"/>
      <c r="GD615" s="370"/>
      <c r="GE615" s="238"/>
      <c r="GF615" s="370"/>
      <c r="GG615" s="238"/>
      <c r="GH615" s="370"/>
      <c r="GI615" s="238"/>
      <c r="GJ615" s="370"/>
      <c r="GK615" s="238"/>
      <c r="GL615" s="370"/>
      <c r="GM615" s="238"/>
      <c r="GN615" s="370"/>
      <c r="GO615" s="238"/>
      <c r="GP615" s="370"/>
      <c r="GQ615" s="238"/>
      <c r="GR615" s="370"/>
      <c r="GS615" s="238"/>
      <c r="GT615" s="370"/>
      <c r="GU615" s="238"/>
      <c r="GV615" s="370"/>
      <c r="GW615" s="238"/>
      <c r="GX615" s="370"/>
      <c r="GY615" s="238"/>
      <c r="GZ615" s="370"/>
      <c r="HA615" s="238"/>
      <c r="HB615" s="370"/>
      <c r="HC615" s="238"/>
      <c r="HD615" s="370"/>
      <c r="HE615" s="238"/>
      <c r="HF615" s="370"/>
      <c r="HG615" s="238"/>
      <c r="HH615" s="370"/>
      <c r="HI615" s="238"/>
      <c r="HJ615" s="370"/>
      <c r="HK615" s="238"/>
      <c r="HL615" s="370"/>
      <c r="HM615" s="238"/>
      <c r="HN615" s="370"/>
      <c r="HO615" s="238"/>
      <c r="HP615" s="370"/>
      <c r="HQ615" s="238"/>
      <c r="HR615" s="370"/>
      <c r="HS615" s="238"/>
      <c r="HT615" s="370"/>
      <c r="HU615" s="238"/>
      <c r="HV615" s="370"/>
      <c r="HW615" s="238"/>
      <c r="HX615" s="370"/>
      <c r="HY615" s="238"/>
      <c r="HZ615" s="370"/>
      <c r="IA615" s="238"/>
      <c r="IB615" s="370"/>
      <c r="IC615" s="238"/>
      <c r="ID615" s="370"/>
      <c r="IE615" s="238"/>
      <c r="IF615" s="370"/>
      <c r="IG615" s="238"/>
      <c r="IH615" s="370"/>
      <c r="II615" s="238"/>
      <c r="IJ615" s="370"/>
      <c r="IK615" s="238"/>
      <c r="IL615" s="370"/>
      <c r="IM615" s="238"/>
      <c r="IN615" s="370"/>
      <c r="IO615" s="238"/>
      <c r="IP615" s="370"/>
      <c r="IQ615" s="238"/>
      <c r="IR615" s="370"/>
      <c r="IS615" s="238"/>
      <c r="IT615" s="370"/>
      <c r="IU615" s="238"/>
      <c r="IV615" s="370"/>
    </row>
    <row r="616" spans="1:256" s="7" customFormat="1" ht="15.75" customHeight="1">
      <c r="A616" s="685">
        <f t="shared" si="84"/>
        <v>455</v>
      </c>
      <c r="B616" s="274" t="s">
        <v>1158</v>
      </c>
      <c r="C616" s="238"/>
      <c r="D616" s="370"/>
      <c r="E616" s="370"/>
      <c r="F616" s="238"/>
      <c r="G616" s="370"/>
      <c r="H616" s="238"/>
      <c r="I616" s="370"/>
      <c r="J616" s="238"/>
      <c r="K616" s="372">
        <v>9</v>
      </c>
      <c r="L616" s="238"/>
      <c r="M616" s="370"/>
      <c r="N616" s="238"/>
      <c r="O616" s="370"/>
      <c r="P616" s="238"/>
      <c r="Q616" s="370"/>
      <c r="R616" s="238"/>
      <c r="S616" s="370"/>
      <c r="T616" s="238"/>
      <c r="U616" s="370"/>
      <c r="V616" s="238"/>
      <c r="W616" s="370"/>
      <c r="X616" s="238"/>
      <c r="Y616" s="1197"/>
      <c r="Z616" s="370"/>
      <c r="AA616" s="1327"/>
      <c r="AB616" s="42"/>
      <c r="AC616" s="742"/>
      <c r="AD616" s="42"/>
      <c r="AE616" s="56"/>
      <c r="AF616" s="42"/>
      <c r="AG616" s="56"/>
      <c r="AH616" s="42"/>
      <c r="AI616" s="56"/>
      <c r="AJ616" s="42"/>
      <c r="AK616" s="56"/>
      <c r="AL616" s="42"/>
      <c r="AM616" s="56"/>
      <c r="AN616" s="42"/>
      <c r="AO616" s="238"/>
      <c r="AP616" s="370"/>
      <c r="AQ616" s="238"/>
      <c r="AR616" s="370"/>
      <c r="AS616" s="238"/>
      <c r="AT616" s="370"/>
      <c r="AU616" s="238"/>
      <c r="AV616" s="370"/>
      <c r="AW616" s="238"/>
      <c r="AX616" s="370"/>
      <c r="AY616" s="238"/>
      <c r="AZ616" s="370"/>
      <c r="BA616" s="238"/>
      <c r="BB616" s="370"/>
      <c r="BC616" s="238"/>
      <c r="BD616" s="370"/>
      <c r="BE616" s="238"/>
      <c r="BF616" s="370"/>
      <c r="BG616" s="238"/>
      <c r="BH616" s="370"/>
      <c r="BI616" s="238"/>
      <c r="BJ616" s="370"/>
      <c r="BK616" s="238"/>
      <c r="BL616" s="370"/>
      <c r="BM616" s="238"/>
      <c r="BN616" s="370"/>
      <c r="BO616" s="238"/>
      <c r="BP616" s="370"/>
      <c r="BQ616" s="238"/>
      <c r="BR616" s="370"/>
      <c r="BS616" s="238"/>
      <c r="BT616" s="370"/>
      <c r="BU616" s="238"/>
      <c r="BV616" s="370"/>
      <c r="BW616" s="238"/>
      <c r="BX616" s="370"/>
      <c r="BY616" s="238"/>
      <c r="BZ616" s="370"/>
      <c r="CA616" s="238"/>
      <c r="CB616" s="370"/>
      <c r="CC616" s="238"/>
      <c r="CD616" s="370"/>
      <c r="CE616" s="238"/>
      <c r="CF616" s="370"/>
      <c r="CG616" s="238"/>
      <c r="CH616" s="370"/>
      <c r="CI616" s="238"/>
      <c r="CJ616" s="370"/>
      <c r="CK616" s="238"/>
      <c r="CL616" s="370"/>
      <c r="CM616" s="238"/>
      <c r="CN616" s="370"/>
      <c r="CO616" s="238"/>
      <c r="CP616" s="370"/>
      <c r="CQ616" s="238"/>
      <c r="CR616" s="370"/>
      <c r="CS616" s="238"/>
      <c r="CT616" s="370"/>
      <c r="CU616" s="238"/>
      <c r="CV616" s="370"/>
      <c r="CW616" s="238"/>
      <c r="CX616" s="370"/>
      <c r="CY616" s="238"/>
      <c r="CZ616" s="370"/>
      <c r="DA616" s="238"/>
      <c r="DB616" s="370"/>
      <c r="DC616" s="238"/>
      <c r="DD616" s="370"/>
      <c r="DE616" s="238"/>
      <c r="DF616" s="370"/>
      <c r="DG616" s="238"/>
      <c r="DH616" s="370"/>
      <c r="DI616" s="238"/>
      <c r="DJ616" s="370"/>
      <c r="DK616" s="238"/>
      <c r="DL616" s="370"/>
      <c r="DM616" s="238"/>
      <c r="DN616" s="370"/>
      <c r="DO616" s="238"/>
      <c r="DP616" s="370"/>
      <c r="DQ616" s="238"/>
      <c r="DR616" s="370"/>
      <c r="DS616" s="238"/>
      <c r="DT616" s="370"/>
      <c r="DU616" s="238"/>
      <c r="DV616" s="370"/>
      <c r="DW616" s="238"/>
      <c r="DX616" s="370"/>
      <c r="DY616" s="238"/>
      <c r="DZ616" s="370"/>
      <c r="EA616" s="238"/>
      <c r="EB616" s="370"/>
      <c r="EC616" s="238"/>
      <c r="ED616" s="370"/>
      <c r="EE616" s="238"/>
      <c r="EF616" s="370"/>
      <c r="EG616" s="238"/>
      <c r="EH616" s="370"/>
      <c r="EI616" s="238"/>
      <c r="EJ616" s="370"/>
      <c r="EK616" s="238"/>
      <c r="EL616" s="370"/>
      <c r="EM616" s="238"/>
      <c r="EN616" s="370"/>
      <c r="EO616" s="238"/>
      <c r="EP616" s="370"/>
      <c r="EQ616" s="238"/>
      <c r="ER616" s="370"/>
      <c r="ES616" s="238"/>
      <c r="ET616" s="370"/>
      <c r="EU616" s="238"/>
      <c r="EV616" s="370"/>
      <c r="EW616" s="238"/>
      <c r="EX616" s="370"/>
      <c r="EY616" s="238"/>
      <c r="EZ616" s="370"/>
      <c r="FA616" s="238"/>
      <c r="FB616" s="370"/>
      <c r="FC616" s="238"/>
      <c r="FD616" s="370"/>
      <c r="FE616" s="238"/>
      <c r="FF616" s="370"/>
      <c r="FG616" s="238"/>
      <c r="FH616" s="370"/>
      <c r="FI616" s="238"/>
      <c r="FJ616" s="370"/>
      <c r="FK616" s="238"/>
      <c r="FL616" s="370"/>
      <c r="FM616" s="238"/>
      <c r="FN616" s="370"/>
      <c r="FO616" s="238"/>
      <c r="FP616" s="370"/>
      <c r="FQ616" s="238"/>
      <c r="FR616" s="370"/>
      <c r="FS616" s="238"/>
      <c r="FT616" s="370"/>
      <c r="FU616" s="238"/>
      <c r="FV616" s="370"/>
      <c r="FW616" s="238"/>
      <c r="FX616" s="370"/>
      <c r="FY616" s="238"/>
      <c r="FZ616" s="370"/>
      <c r="GA616" s="238"/>
      <c r="GB616" s="370"/>
      <c r="GC616" s="238"/>
      <c r="GD616" s="370"/>
      <c r="GE616" s="238"/>
      <c r="GF616" s="370"/>
      <c r="GG616" s="238"/>
      <c r="GH616" s="370"/>
      <c r="GI616" s="238"/>
      <c r="GJ616" s="370"/>
      <c r="GK616" s="238"/>
      <c r="GL616" s="370"/>
      <c r="GM616" s="238"/>
      <c r="GN616" s="370"/>
      <c r="GO616" s="238"/>
      <c r="GP616" s="370"/>
      <c r="GQ616" s="238"/>
      <c r="GR616" s="370"/>
      <c r="GS616" s="238"/>
      <c r="GT616" s="370"/>
      <c r="GU616" s="238"/>
      <c r="GV616" s="370"/>
      <c r="GW616" s="238"/>
      <c r="GX616" s="370"/>
      <c r="GY616" s="238"/>
      <c r="GZ616" s="370"/>
      <c r="HA616" s="238"/>
      <c r="HB616" s="370"/>
      <c r="HC616" s="238"/>
      <c r="HD616" s="370"/>
      <c r="HE616" s="238"/>
      <c r="HF616" s="370"/>
      <c r="HG616" s="238"/>
      <c r="HH616" s="370"/>
      <c r="HI616" s="238"/>
      <c r="HJ616" s="370"/>
      <c r="HK616" s="238"/>
      <c r="HL616" s="370"/>
      <c r="HM616" s="238"/>
      <c r="HN616" s="370"/>
      <c r="HO616" s="238"/>
      <c r="HP616" s="370"/>
      <c r="HQ616" s="238"/>
      <c r="HR616" s="370"/>
      <c r="HS616" s="238"/>
      <c r="HT616" s="370"/>
      <c r="HU616" s="238"/>
      <c r="HV616" s="370"/>
      <c r="HW616" s="238"/>
      <c r="HX616" s="370"/>
      <c r="HY616" s="238"/>
      <c r="HZ616" s="370"/>
      <c r="IA616" s="238"/>
      <c r="IB616" s="370"/>
      <c r="IC616" s="238"/>
      <c r="ID616" s="370"/>
      <c r="IE616" s="238"/>
      <c r="IF616" s="370"/>
      <c r="IG616" s="238"/>
      <c r="IH616" s="370"/>
      <c r="II616" s="238"/>
      <c r="IJ616" s="370"/>
      <c r="IK616" s="238"/>
      <c r="IL616" s="370"/>
      <c r="IM616" s="238"/>
      <c r="IN616" s="370"/>
      <c r="IO616" s="238"/>
      <c r="IP616" s="370"/>
      <c r="IQ616" s="238"/>
      <c r="IR616" s="370"/>
      <c r="IS616" s="238"/>
      <c r="IT616" s="370"/>
      <c r="IU616" s="238"/>
      <c r="IV616" s="370"/>
    </row>
    <row r="617" spans="1:256" s="7" customFormat="1" ht="15.75" customHeight="1">
      <c r="A617" s="685">
        <f t="shared" si="84"/>
        <v>456</v>
      </c>
      <c r="B617" s="274" t="s">
        <v>1159</v>
      </c>
      <c r="C617" s="238"/>
      <c r="D617" s="370"/>
      <c r="E617" s="370"/>
      <c r="F617" s="238"/>
      <c r="G617" s="370"/>
      <c r="H617" s="238"/>
      <c r="I617" s="370"/>
      <c r="J617" s="238"/>
      <c r="K617" s="372">
        <v>5</v>
      </c>
      <c r="L617" s="238"/>
      <c r="M617" s="370"/>
      <c r="N617" s="238"/>
      <c r="O617" s="370"/>
      <c r="P617" s="238"/>
      <c r="Q617" s="370"/>
      <c r="R617" s="238"/>
      <c r="S617" s="370"/>
      <c r="T617" s="238"/>
      <c r="U617" s="370"/>
      <c r="V617" s="238"/>
      <c r="W617" s="370"/>
      <c r="X617" s="238"/>
      <c r="Y617" s="1197"/>
      <c r="Z617" s="370"/>
      <c r="AA617" s="1327"/>
      <c r="AB617" s="42"/>
      <c r="AC617" s="742"/>
      <c r="AD617" s="42"/>
      <c r="AE617" s="56"/>
      <c r="AF617" s="42"/>
      <c r="AG617" s="56"/>
      <c r="AH617" s="42"/>
      <c r="AI617" s="56"/>
      <c r="AJ617" s="42"/>
      <c r="AK617" s="56"/>
      <c r="AL617" s="42"/>
      <c r="AM617" s="56"/>
      <c r="AN617" s="42"/>
      <c r="AO617" s="238"/>
      <c r="AP617" s="370"/>
      <c r="AQ617" s="238"/>
      <c r="AR617" s="370"/>
      <c r="AS617" s="238"/>
      <c r="AT617" s="370"/>
      <c r="AU617" s="238"/>
      <c r="AV617" s="370"/>
      <c r="AW617" s="238"/>
      <c r="AX617" s="370"/>
      <c r="AY617" s="238"/>
      <c r="AZ617" s="370"/>
      <c r="BA617" s="238"/>
      <c r="BB617" s="370"/>
      <c r="BC617" s="238"/>
      <c r="BD617" s="370"/>
      <c r="BE617" s="238"/>
      <c r="BF617" s="370"/>
      <c r="BG617" s="238"/>
      <c r="BH617" s="370"/>
      <c r="BI617" s="238"/>
      <c r="BJ617" s="370"/>
      <c r="BK617" s="238"/>
      <c r="BL617" s="370"/>
      <c r="BM617" s="238"/>
      <c r="BN617" s="370"/>
      <c r="BO617" s="238"/>
      <c r="BP617" s="370"/>
      <c r="BQ617" s="238"/>
      <c r="BR617" s="370"/>
      <c r="BS617" s="238"/>
      <c r="BT617" s="370"/>
      <c r="BU617" s="238"/>
      <c r="BV617" s="370"/>
      <c r="BW617" s="238"/>
      <c r="BX617" s="370"/>
      <c r="BY617" s="238"/>
      <c r="BZ617" s="370"/>
      <c r="CA617" s="238"/>
      <c r="CB617" s="370"/>
      <c r="CC617" s="238"/>
      <c r="CD617" s="370"/>
      <c r="CE617" s="238"/>
      <c r="CF617" s="370"/>
      <c r="CG617" s="238"/>
      <c r="CH617" s="370"/>
      <c r="CI617" s="238"/>
      <c r="CJ617" s="370"/>
      <c r="CK617" s="238"/>
      <c r="CL617" s="370"/>
      <c r="CM617" s="238"/>
      <c r="CN617" s="370"/>
      <c r="CO617" s="238"/>
      <c r="CP617" s="370"/>
      <c r="CQ617" s="238"/>
      <c r="CR617" s="370"/>
      <c r="CS617" s="238"/>
      <c r="CT617" s="370"/>
      <c r="CU617" s="238"/>
      <c r="CV617" s="370"/>
      <c r="CW617" s="238"/>
      <c r="CX617" s="370"/>
      <c r="CY617" s="238"/>
      <c r="CZ617" s="370"/>
      <c r="DA617" s="238"/>
      <c r="DB617" s="370"/>
      <c r="DC617" s="238"/>
      <c r="DD617" s="370"/>
      <c r="DE617" s="238"/>
      <c r="DF617" s="370"/>
      <c r="DG617" s="238"/>
      <c r="DH617" s="370"/>
      <c r="DI617" s="238"/>
      <c r="DJ617" s="370"/>
      <c r="DK617" s="238"/>
      <c r="DL617" s="370"/>
      <c r="DM617" s="238"/>
      <c r="DN617" s="370"/>
      <c r="DO617" s="238"/>
      <c r="DP617" s="370"/>
      <c r="DQ617" s="238"/>
      <c r="DR617" s="370"/>
      <c r="DS617" s="238"/>
      <c r="DT617" s="370"/>
      <c r="DU617" s="238"/>
      <c r="DV617" s="370"/>
      <c r="DW617" s="238"/>
      <c r="DX617" s="370"/>
      <c r="DY617" s="238"/>
      <c r="DZ617" s="370"/>
      <c r="EA617" s="238"/>
      <c r="EB617" s="370"/>
      <c r="EC617" s="238"/>
      <c r="ED617" s="370"/>
      <c r="EE617" s="238"/>
      <c r="EF617" s="370"/>
      <c r="EG617" s="238"/>
      <c r="EH617" s="370"/>
      <c r="EI617" s="238"/>
      <c r="EJ617" s="370"/>
      <c r="EK617" s="238"/>
      <c r="EL617" s="370"/>
      <c r="EM617" s="238"/>
      <c r="EN617" s="370"/>
      <c r="EO617" s="238"/>
      <c r="EP617" s="370"/>
      <c r="EQ617" s="238"/>
      <c r="ER617" s="370"/>
      <c r="ES617" s="238"/>
      <c r="ET617" s="370"/>
      <c r="EU617" s="238"/>
      <c r="EV617" s="370"/>
      <c r="EW617" s="238"/>
      <c r="EX617" s="370"/>
      <c r="EY617" s="238"/>
      <c r="EZ617" s="370"/>
      <c r="FA617" s="238"/>
      <c r="FB617" s="370"/>
      <c r="FC617" s="238"/>
      <c r="FD617" s="370"/>
      <c r="FE617" s="238"/>
      <c r="FF617" s="370"/>
      <c r="FG617" s="238"/>
      <c r="FH617" s="370"/>
      <c r="FI617" s="238"/>
      <c r="FJ617" s="370"/>
      <c r="FK617" s="238"/>
      <c r="FL617" s="370"/>
      <c r="FM617" s="238"/>
      <c r="FN617" s="370"/>
      <c r="FO617" s="238"/>
      <c r="FP617" s="370"/>
      <c r="FQ617" s="238"/>
      <c r="FR617" s="370"/>
      <c r="FS617" s="238"/>
      <c r="FT617" s="370"/>
      <c r="FU617" s="238"/>
      <c r="FV617" s="370"/>
      <c r="FW617" s="238"/>
      <c r="FX617" s="370"/>
      <c r="FY617" s="238"/>
      <c r="FZ617" s="370"/>
      <c r="GA617" s="238"/>
      <c r="GB617" s="370"/>
      <c r="GC617" s="238"/>
      <c r="GD617" s="370"/>
      <c r="GE617" s="238"/>
      <c r="GF617" s="370"/>
      <c r="GG617" s="238"/>
      <c r="GH617" s="370"/>
      <c r="GI617" s="238"/>
      <c r="GJ617" s="370"/>
      <c r="GK617" s="238"/>
      <c r="GL617" s="370"/>
      <c r="GM617" s="238"/>
      <c r="GN617" s="370"/>
      <c r="GO617" s="238"/>
      <c r="GP617" s="370"/>
      <c r="GQ617" s="238"/>
      <c r="GR617" s="370"/>
      <c r="GS617" s="238"/>
      <c r="GT617" s="370"/>
      <c r="GU617" s="238"/>
      <c r="GV617" s="370"/>
      <c r="GW617" s="238"/>
      <c r="GX617" s="370"/>
      <c r="GY617" s="238"/>
      <c r="GZ617" s="370"/>
      <c r="HA617" s="238"/>
      <c r="HB617" s="370"/>
      <c r="HC617" s="238"/>
      <c r="HD617" s="370"/>
      <c r="HE617" s="238"/>
      <c r="HF617" s="370"/>
      <c r="HG617" s="238"/>
      <c r="HH617" s="370"/>
      <c r="HI617" s="238"/>
      <c r="HJ617" s="370"/>
      <c r="HK617" s="238"/>
      <c r="HL617" s="370"/>
      <c r="HM617" s="238"/>
      <c r="HN617" s="370"/>
      <c r="HO617" s="238"/>
      <c r="HP617" s="370"/>
      <c r="HQ617" s="238"/>
      <c r="HR617" s="370"/>
      <c r="HS617" s="238"/>
      <c r="HT617" s="370"/>
      <c r="HU617" s="238"/>
      <c r="HV617" s="370"/>
      <c r="HW617" s="238"/>
      <c r="HX617" s="370"/>
      <c r="HY617" s="238"/>
      <c r="HZ617" s="370"/>
      <c r="IA617" s="238"/>
      <c r="IB617" s="370"/>
      <c r="IC617" s="238"/>
      <c r="ID617" s="370"/>
      <c r="IE617" s="238"/>
      <c r="IF617" s="370"/>
      <c r="IG617" s="238"/>
      <c r="IH617" s="370"/>
      <c r="II617" s="238"/>
      <c r="IJ617" s="370"/>
      <c r="IK617" s="238"/>
      <c r="IL617" s="370"/>
      <c r="IM617" s="238"/>
      <c r="IN617" s="370"/>
      <c r="IO617" s="238"/>
      <c r="IP617" s="370"/>
      <c r="IQ617" s="238"/>
      <c r="IR617" s="370"/>
      <c r="IS617" s="238"/>
      <c r="IT617" s="370"/>
      <c r="IU617" s="238"/>
      <c r="IV617" s="370"/>
    </row>
    <row r="618" spans="1:256" s="7" customFormat="1" ht="15.75" customHeight="1">
      <c r="A618" s="685">
        <f t="shared" si="84"/>
        <v>457</v>
      </c>
      <c r="B618" s="274" t="s">
        <v>1160</v>
      </c>
      <c r="C618" s="238"/>
      <c r="D618" s="370"/>
      <c r="E618" s="370"/>
      <c r="F618" s="238"/>
      <c r="G618" s="370"/>
      <c r="H618" s="238"/>
      <c r="I618" s="370"/>
      <c r="J618" s="238"/>
      <c r="K618" s="372">
        <v>6</v>
      </c>
      <c r="L618" s="238"/>
      <c r="M618" s="370"/>
      <c r="N618" s="238"/>
      <c r="O618" s="370"/>
      <c r="P618" s="238"/>
      <c r="Q618" s="370"/>
      <c r="R618" s="238"/>
      <c r="S618" s="370"/>
      <c r="T618" s="238"/>
      <c r="U618" s="370"/>
      <c r="V618" s="238"/>
      <c r="W618" s="370"/>
      <c r="X618" s="238"/>
      <c r="Y618" s="1197"/>
      <c r="Z618" s="370"/>
      <c r="AA618" s="1327"/>
      <c r="AB618" s="42"/>
      <c r="AC618" s="742"/>
      <c r="AD618" s="42"/>
      <c r="AE618" s="56"/>
      <c r="AF618" s="42"/>
      <c r="AG618" s="56"/>
      <c r="AH618" s="42"/>
      <c r="AI618" s="56"/>
      <c r="AJ618" s="42"/>
      <c r="AK618" s="56"/>
      <c r="AL618" s="42"/>
      <c r="AM618" s="56"/>
      <c r="AN618" s="42"/>
      <c r="AO618" s="238"/>
      <c r="AP618" s="370"/>
      <c r="AQ618" s="238"/>
      <c r="AR618" s="370"/>
      <c r="AS618" s="238"/>
      <c r="AT618" s="370"/>
      <c r="AU618" s="238"/>
      <c r="AV618" s="370"/>
      <c r="AW618" s="238"/>
      <c r="AX618" s="370"/>
      <c r="AY618" s="238"/>
      <c r="AZ618" s="370"/>
      <c r="BA618" s="238"/>
      <c r="BB618" s="370"/>
      <c r="BC618" s="238"/>
      <c r="BD618" s="370"/>
      <c r="BE618" s="238"/>
      <c r="BF618" s="370"/>
      <c r="BG618" s="238"/>
      <c r="BH618" s="370"/>
      <c r="BI618" s="238"/>
      <c r="BJ618" s="370"/>
      <c r="BK618" s="238"/>
      <c r="BL618" s="370"/>
      <c r="BM618" s="238"/>
      <c r="BN618" s="370"/>
      <c r="BO618" s="238"/>
      <c r="BP618" s="370"/>
      <c r="BQ618" s="238"/>
      <c r="BR618" s="370"/>
      <c r="BS618" s="238"/>
      <c r="BT618" s="370"/>
      <c r="BU618" s="238"/>
      <c r="BV618" s="370"/>
      <c r="BW618" s="238"/>
      <c r="BX618" s="370"/>
      <c r="BY618" s="238"/>
      <c r="BZ618" s="370"/>
      <c r="CA618" s="238"/>
      <c r="CB618" s="370"/>
      <c r="CC618" s="238"/>
      <c r="CD618" s="370"/>
      <c r="CE618" s="238"/>
      <c r="CF618" s="370"/>
      <c r="CG618" s="238"/>
      <c r="CH618" s="370"/>
      <c r="CI618" s="238"/>
      <c r="CJ618" s="370"/>
      <c r="CK618" s="238"/>
      <c r="CL618" s="370"/>
      <c r="CM618" s="238"/>
      <c r="CN618" s="370"/>
      <c r="CO618" s="238"/>
      <c r="CP618" s="370"/>
      <c r="CQ618" s="238"/>
      <c r="CR618" s="370"/>
      <c r="CS618" s="238"/>
      <c r="CT618" s="370"/>
      <c r="CU618" s="238"/>
      <c r="CV618" s="370"/>
      <c r="CW618" s="238"/>
      <c r="CX618" s="370"/>
      <c r="CY618" s="238"/>
      <c r="CZ618" s="370"/>
      <c r="DA618" s="238"/>
      <c r="DB618" s="370"/>
      <c r="DC618" s="238"/>
      <c r="DD618" s="370"/>
      <c r="DE618" s="238"/>
      <c r="DF618" s="370"/>
      <c r="DG618" s="238"/>
      <c r="DH618" s="370"/>
      <c r="DI618" s="238"/>
      <c r="DJ618" s="370"/>
      <c r="DK618" s="238"/>
      <c r="DL618" s="370"/>
      <c r="DM618" s="238"/>
      <c r="DN618" s="370"/>
      <c r="DO618" s="238"/>
      <c r="DP618" s="370"/>
      <c r="DQ618" s="238"/>
      <c r="DR618" s="370"/>
      <c r="DS618" s="238"/>
      <c r="DT618" s="370"/>
      <c r="DU618" s="238"/>
      <c r="DV618" s="370"/>
      <c r="DW618" s="238"/>
      <c r="DX618" s="370"/>
      <c r="DY618" s="238"/>
      <c r="DZ618" s="370"/>
      <c r="EA618" s="238"/>
      <c r="EB618" s="370"/>
      <c r="EC618" s="238"/>
      <c r="ED618" s="370"/>
      <c r="EE618" s="238"/>
      <c r="EF618" s="370"/>
      <c r="EG618" s="238"/>
      <c r="EH618" s="370"/>
      <c r="EI618" s="238"/>
      <c r="EJ618" s="370"/>
      <c r="EK618" s="238"/>
      <c r="EL618" s="370"/>
      <c r="EM618" s="238"/>
      <c r="EN618" s="370"/>
      <c r="EO618" s="238"/>
      <c r="EP618" s="370"/>
      <c r="EQ618" s="238"/>
      <c r="ER618" s="370"/>
      <c r="ES618" s="238"/>
      <c r="ET618" s="370"/>
      <c r="EU618" s="238"/>
      <c r="EV618" s="370"/>
      <c r="EW618" s="238"/>
      <c r="EX618" s="370"/>
      <c r="EY618" s="238"/>
      <c r="EZ618" s="370"/>
      <c r="FA618" s="238"/>
      <c r="FB618" s="370"/>
      <c r="FC618" s="238"/>
      <c r="FD618" s="370"/>
      <c r="FE618" s="238"/>
      <c r="FF618" s="370"/>
      <c r="FG618" s="238"/>
      <c r="FH618" s="370"/>
      <c r="FI618" s="238"/>
      <c r="FJ618" s="370"/>
      <c r="FK618" s="238"/>
      <c r="FL618" s="370"/>
      <c r="FM618" s="238"/>
      <c r="FN618" s="370"/>
      <c r="FO618" s="238"/>
      <c r="FP618" s="370"/>
      <c r="FQ618" s="238"/>
      <c r="FR618" s="370"/>
      <c r="FS618" s="238"/>
      <c r="FT618" s="370"/>
      <c r="FU618" s="238"/>
      <c r="FV618" s="370"/>
      <c r="FW618" s="238"/>
      <c r="FX618" s="370"/>
      <c r="FY618" s="238"/>
      <c r="FZ618" s="370"/>
      <c r="GA618" s="238"/>
      <c r="GB618" s="370"/>
      <c r="GC618" s="238"/>
      <c r="GD618" s="370"/>
      <c r="GE618" s="238"/>
      <c r="GF618" s="370"/>
      <c r="GG618" s="238"/>
      <c r="GH618" s="370"/>
      <c r="GI618" s="238"/>
      <c r="GJ618" s="370"/>
      <c r="GK618" s="238"/>
      <c r="GL618" s="370"/>
      <c r="GM618" s="238"/>
      <c r="GN618" s="370"/>
      <c r="GO618" s="238"/>
      <c r="GP618" s="370"/>
      <c r="GQ618" s="238"/>
      <c r="GR618" s="370"/>
      <c r="GS618" s="238"/>
      <c r="GT618" s="370"/>
      <c r="GU618" s="238"/>
      <c r="GV618" s="370"/>
      <c r="GW618" s="238"/>
      <c r="GX618" s="370"/>
      <c r="GY618" s="238"/>
      <c r="GZ618" s="370"/>
      <c r="HA618" s="238"/>
      <c r="HB618" s="370"/>
      <c r="HC618" s="238"/>
      <c r="HD618" s="370"/>
      <c r="HE618" s="238"/>
      <c r="HF618" s="370"/>
      <c r="HG618" s="238"/>
      <c r="HH618" s="370"/>
      <c r="HI618" s="238"/>
      <c r="HJ618" s="370"/>
      <c r="HK618" s="238"/>
      <c r="HL618" s="370"/>
      <c r="HM618" s="238"/>
      <c r="HN618" s="370"/>
      <c r="HO618" s="238"/>
      <c r="HP618" s="370"/>
      <c r="HQ618" s="238"/>
      <c r="HR618" s="370"/>
      <c r="HS618" s="238"/>
      <c r="HT618" s="370"/>
      <c r="HU618" s="238"/>
      <c r="HV618" s="370"/>
      <c r="HW618" s="238"/>
      <c r="HX618" s="370"/>
      <c r="HY618" s="238"/>
      <c r="HZ618" s="370"/>
      <c r="IA618" s="238"/>
      <c r="IB618" s="370"/>
      <c r="IC618" s="238"/>
      <c r="ID618" s="370"/>
      <c r="IE618" s="238"/>
      <c r="IF618" s="370"/>
      <c r="IG618" s="238"/>
      <c r="IH618" s="370"/>
      <c r="II618" s="238"/>
      <c r="IJ618" s="370"/>
      <c r="IK618" s="238"/>
      <c r="IL618" s="370"/>
      <c r="IM618" s="238"/>
      <c r="IN618" s="370"/>
      <c r="IO618" s="238"/>
      <c r="IP618" s="370"/>
      <c r="IQ618" s="238"/>
      <c r="IR618" s="370"/>
      <c r="IS618" s="238"/>
      <c r="IT618" s="370"/>
      <c r="IU618" s="238"/>
      <c r="IV618" s="370"/>
    </row>
    <row r="619" spans="1:256" s="7" customFormat="1" ht="15.75" customHeight="1">
      <c r="A619" s="685">
        <f t="shared" si="84"/>
        <v>458</v>
      </c>
      <c r="B619" s="274" t="s">
        <v>1161</v>
      </c>
      <c r="C619" s="238"/>
      <c r="D619" s="370"/>
      <c r="E619" s="370"/>
      <c r="F619" s="238"/>
      <c r="G619" s="370"/>
      <c r="H619" s="238"/>
      <c r="I619" s="370"/>
      <c r="J619" s="238"/>
      <c r="K619" s="372">
        <v>7</v>
      </c>
      <c r="L619" s="238"/>
      <c r="M619" s="370"/>
      <c r="N619" s="238"/>
      <c r="O619" s="370"/>
      <c r="P619" s="238"/>
      <c r="Q619" s="370"/>
      <c r="R619" s="238"/>
      <c r="S619" s="370"/>
      <c r="T619" s="238"/>
      <c r="U619" s="370"/>
      <c r="V619" s="238"/>
      <c r="W619" s="370"/>
      <c r="X619" s="238"/>
      <c r="Y619" s="1197"/>
      <c r="Z619" s="370"/>
      <c r="AA619" s="1327"/>
      <c r="AB619" s="42"/>
      <c r="AC619" s="742"/>
      <c r="AD619" s="42"/>
      <c r="AE619" s="56"/>
      <c r="AF619" s="42"/>
      <c r="AG619" s="56"/>
      <c r="AH619" s="42"/>
      <c r="AI619" s="56"/>
      <c r="AJ619" s="42"/>
      <c r="AK619" s="56"/>
      <c r="AL619" s="42"/>
      <c r="AM619" s="56"/>
      <c r="AN619" s="42"/>
      <c r="AO619" s="238"/>
      <c r="AP619" s="370"/>
      <c r="AQ619" s="238"/>
      <c r="AR619" s="370"/>
      <c r="AS619" s="238"/>
      <c r="AT619" s="370"/>
      <c r="AU619" s="238"/>
      <c r="AV619" s="370"/>
      <c r="AW619" s="238"/>
      <c r="AX619" s="370"/>
      <c r="AY619" s="238"/>
      <c r="AZ619" s="370"/>
      <c r="BA619" s="238"/>
      <c r="BB619" s="370"/>
      <c r="BC619" s="238"/>
      <c r="BD619" s="370"/>
      <c r="BE619" s="238"/>
      <c r="BF619" s="370"/>
      <c r="BG619" s="238"/>
      <c r="BH619" s="370"/>
      <c r="BI619" s="238"/>
      <c r="BJ619" s="370"/>
      <c r="BK619" s="238"/>
      <c r="BL619" s="370"/>
      <c r="BM619" s="238"/>
      <c r="BN619" s="370"/>
      <c r="BO619" s="238"/>
      <c r="BP619" s="370"/>
      <c r="BQ619" s="238"/>
      <c r="BR619" s="370"/>
      <c r="BS619" s="238"/>
      <c r="BT619" s="370"/>
      <c r="BU619" s="238"/>
      <c r="BV619" s="370"/>
      <c r="BW619" s="238"/>
      <c r="BX619" s="370"/>
      <c r="BY619" s="238"/>
      <c r="BZ619" s="370"/>
      <c r="CA619" s="238"/>
      <c r="CB619" s="370"/>
      <c r="CC619" s="238"/>
      <c r="CD619" s="370"/>
      <c r="CE619" s="238"/>
      <c r="CF619" s="370"/>
      <c r="CG619" s="238"/>
      <c r="CH619" s="370"/>
      <c r="CI619" s="238"/>
      <c r="CJ619" s="370"/>
      <c r="CK619" s="238"/>
      <c r="CL619" s="370"/>
      <c r="CM619" s="238"/>
      <c r="CN619" s="370"/>
      <c r="CO619" s="238"/>
      <c r="CP619" s="370"/>
      <c r="CQ619" s="238"/>
      <c r="CR619" s="370"/>
      <c r="CS619" s="238"/>
      <c r="CT619" s="370"/>
      <c r="CU619" s="238"/>
      <c r="CV619" s="370"/>
      <c r="CW619" s="238"/>
      <c r="CX619" s="370"/>
      <c r="CY619" s="238"/>
      <c r="CZ619" s="370"/>
      <c r="DA619" s="238"/>
      <c r="DB619" s="370"/>
      <c r="DC619" s="238"/>
      <c r="DD619" s="370"/>
      <c r="DE619" s="238"/>
      <c r="DF619" s="370"/>
      <c r="DG619" s="238"/>
      <c r="DH619" s="370"/>
      <c r="DI619" s="238"/>
      <c r="DJ619" s="370"/>
      <c r="DK619" s="238"/>
      <c r="DL619" s="370"/>
      <c r="DM619" s="238"/>
      <c r="DN619" s="370"/>
      <c r="DO619" s="238"/>
      <c r="DP619" s="370"/>
      <c r="DQ619" s="238"/>
      <c r="DR619" s="370"/>
      <c r="DS619" s="238"/>
      <c r="DT619" s="370"/>
      <c r="DU619" s="238"/>
      <c r="DV619" s="370"/>
      <c r="DW619" s="238"/>
      <c r="DX619" s="370"/>
      <c r="DY619" s="238"/>
      <c r="DZ619" s="370"/>
      <c r="EA619" s="238"/>
      <c r="EB619" s="370"/>
      <c r="EC619" s="238"/>
      <c r="ED619" s="370"/>
      <c r="EE619" s="238"/>
      <c r="EF619" s="370"/>
      <c r="EG619" s="238"/>
      <c r="EH619" s="370"/>
      <c r="EI619" s="238"/>
      <c r="EJ619" s="370"/>
      <c r="EK619" s="238"/>
      <c r="EL619" s="370"/>
      <c r="EM619" s="238"/>
      <c r="EN619" s="370"/>
      <c r="EO619" s="238"/>
      <c r="EP619" s="370"/>
      <c r="EQ619" s="238"/>
      <c r="ER619" s="370"/>
      <c r="ES619" s="238"/>
      <c r="ET619" s="370"/>
      <c r="EU619" s="238"/>
      <c r="EV619" s="370"/>
      <c r="EW619" s="238"/>
      <c r="EX619" s="370"/>
      <c r="EY619" s="238"/>
      <c r="EZ619" s="370"/>
      <c r="FA619" s="238"/>
      <c r="FB619" s="370"/>
      <c r="FC619" s="238"/>
      <c r="FD619" s="370"/>
      <c r="FE619" s="238"/>
      <c r="FF619" s="370"/>
      <c r="FG619" s="238"/>
      <c r="FH619" s="370"/>
      <c r="FI619" s="238"/>
      <c r="FJ619" s="370"/>
      <c r="FK619" s="238"/>
      <c r="FL619" s="370"/>
      <c r="FM619" s="238"/>
      <c r="FN619" s="370"/>
      <c r="FO619" s="238"/>
      <c r="FP619" s="370"/>
      <c r="FQ619" s="238"/>
      <c r="FR619" s="370"/>
      <c r="FS619" s="238"/>
      <c r="FT619" s="370"/>
      <c r="FU619" s="238"/>
      <c r="FV619" s="370"/>
      <c r="FW619" s="238"/>
      <c r="FX619" s="370"/>
      <c r="FY619" s="238"/>
      <c r="FZ619" s="370"/>
      <c r="GA619" s="238"/>
      <c r="GB619" s="370"/>
      <c r="GC619" s="238"/>
      <c r="GD619" s="370"/>
      <c r="GE619" s="238"/>
      <c r="GF619" s="370"/>
      <c r="GG619" s="238"/>
      <c r="GH619" s="370"/>
      <c r="GI619" s="238"/>
      <c r="GJ619" s="370"/>
      <c r="GK619" s="238"/>
      <c r="GL619" s="370"/>
      <c r="GM619" s="238"/>
      <c r="GN619" s="370"/>
      <c r="GO619" s="238"/>
      <c r="GP619" s="370"/>
      <c r="GQ619" s="238"/>
      <c r="GR619" s="370"/>
      <c r="GS619" s="238"/>
      <c r="GT619" s="370"/>
      <c r="GU619" s="238"/>
      <c r="GV619" s="370"/>
      <c r="GW619" s="238"/>
      <c r="GX619" s="370"/>
      <c r="GY619" s="238"/>
      <c r="GZ619" s="370"/>
      <c r="HA619" s="238"/>
      <c r="HB619" s="370"/>
      <c r="HC619" s="238"/>
      <c r="HD619" s="370"/>
      <c r="HE619" s="238"/>
      <c r="HF619" s="370"/>
      <c r="HG619" s="238"/>
      <c r="HH619" s="370"/>
      <c r="HI619" s="238"/>
      <c r="HJ619" s="370"/>
      <c r="HK619" s="238"/>
      <c r="HL619" s="370"/>
      <c r="HM619" s="238"/>
      <c r="HN619" s="370"/>
      <c r="HO619" s="238"/>
      <c r="HP619" s="370"/>
      <c r="HQ619" s="238"/>
      <c r="HR619" s="370"/>
      <c r="HS619" s="238"/>
      <c r="HT619" s="370"/>
      <c r="HU619" s="238"/>
      <c r="HV619" s="370"/>
      <c r="HW619" s="238"/>
      <c r="HX619" s="370"/>
      <c r="HY619" s="238"/>
      <c r="HZ619" s="370"/>
      <c r="IA619" s="238"/>
      <c r="IB619" s="370"/>
      <c r="IC619" s="238"/>
      <c r="ID619" s="370"/>
      <c r="IE619" s="238"/>
      <c r="IF619" s="370"/>
      <c r="IG619" s="238"/>
      <c r="IH619" s="370"/>
      <c r="II619" s="238"/>
      <c r="IJ619" s="370"/>
      <c r="IK619" s="238"/>
      <c r="IL619" s="370"/>
      <c r="IM619" s="238"/>
      <c r="IN619" s="370"/>
      <c r="IO619" s="238"/>
      <c r="IP619" s="370"/>
      <c r="IQ619" s="238"/>
      <c r="IR619" s="370"/>
      <c r="IS619" s="238"/>
      <c r="IT619" s="370"/>
      <c r="IU619" s="238"/>
      <c r="IV619" s="370"/>
    </row>
    <row r="620" spans="1:256" s="7" customFormat="1" ht="15.75" customHeight="1">
      <c r="A620" s="685">
        <f t="shared" si="84"/>
        <v>459</v>
      </c>
      <c r="B620" s="274" t="s">
        <v>1162</v>
      </c>
      <c r="C620" s="238"/>
      <c r="D620" s="370"/>
      <c r="E620" s="370"/>
      <c r="F620" s="238"/>
      <c r="G620" s="370"/>
      <c r="H620" s="238"/>
      <c r="I620" s="370"/>
      <c r="J620" s="238"/>
      <c r="K620" s="372">
        <v>7</v>
      </c>
      <c r="L620" s="238"/>
      <c r="M620" s="370"/>
      <c r="N620" s="238"/>
      <c r="O620" s="370"/>
      <c r="P620" s="238"/>
      <c r="Q620" s="370"/>
      <c r="R620" s="238"/>
      <c r="S620" s="370"/>
      <c r="T620" s="238"/>
      <c r="U620" s="370"/>
      <c r="V620" s="238"/>
      <c r="W620" s="370"/>
      <c r="X620" s="238"/>
      <c r="Y620" s="1197"/>
      <c r="Z620" s="370"/>
      <c r="AA620" s="1327"/>
      <c r="AB620" s="42"/>
      <c r="AC620" s="742"/>
      <c r="AD620" s="42"/>
      <c r="AE620" s="56"/>
      <c r="AF620" s="42"/>
      <c r="AG620" s="56"/>
      <c r="AH620" s="42"/>
      <c r="AI620" s="56"/>
      <c r="AJ620" s="42"/>
      <c r="AK620" s="56"/>
      <c r="AL620" s="42"/>
      <c r="AM620" s="56"/>
      <c r="AN620" s="42"/>
      <c r="AO620" s="238"/>
      <c r="AP620" s="370"/>
      <c r="AQ620" s="238"/>
      <c r="AR620" s="370"/>
      <c r="AS620" s="238"/>
      <c r="AT620" s="370"/>
      <c r="AU620" s="238"/>
      <c r="AV620" s="370"/>
      <c r="AW620" s="238"/>
      <c r="AX620" s="370"/>
      <c r="AY620" s="238"/>
      <c r="AZ620" s="370"/>
      <c r="BA620" s="238"/>
      <c r="BB620" s="370"/>
      <c r="BC620" s="238"/>
      <c r="BD620" s="370"/>
      <c r="BE620" s="238"/>
      <c r="BF620" s="370"/>
      <c r="BG620" s="238"/>
      <c r="BH620" s="370"/>
      <c r="BI620" s="238"/>
      <c r="BJ620" s="370"/>
      <c r="BK620" s="238"/>
      <c r="BL620" s="370"/>
      <c r="BM620" s="238"/>
      <c r="BN620" s="370"/>
      <c r="BO620" s="238"/>
      <c r="BP620" s="370"/>
      <c r="BQ620" s="238"/>
      <c r="BR620" s="370"/>
      <c r="BS620" s="238"/>
      <c r="BT620" s="370"/>
      <c r="BU620" s="238"/>
      <c r="BV620" s="370"/>
      <c r="BW620" s="238"/>
      <c r="BX620" s="370"/>
      <c r="BY620" s="238"/>
      <c r="BZ620" s="370"/>
      <c r="CA620" s="238"/>
      <c r="CB620" s="370"/>
      <c r="CC620" s="238"/>
      <c r="CD620" s="370"/>
      <c r="CE620" s="238"/>
      <c r="CF620" s="370"/>
      <c r="CG620" s="238"/>
      <c r="CH620" s="370"/>
      <c r="CI620" s="238"/>
      <c r="CJ620" s="370"/>
      <c r="CK620" s="238"/>
      <c r="CL620" s="370"/>
      <c r="CM620" s="238"/>
      <c r="CN620" s="370"/>
      <c r="CO620" s="238"/>
      <c r="CP620" s="370"/>
      <c r="CQ620" s="238"/>
      <c r="CR620" s="370"/>
      <c r="CS620" s="238"/>
      <c r="CT620" s="370"/>
      <c r="CU620" s="238"/>
      <c r="CV620" s="370"/>
      <c r="CW620" s="238"/>
      <c r="CX620" s="370"/>
      <c r="CY620" s="238"/>
      <c r="CZ620" s="370"/>
      <c r="DA620" s="238"/>
      <c r="DB620" s="370"/>
      <c r="DC620" s="238"/>
      <c r="DD620" s="370"/>
      <c r="DE620" s="238"/>
      <c r="DF620" s="370"/>
      <c r="DG620" s="238"/>
      <c r="DH620" s="370"/>
      <c r="DI620" s="238"/>
      <c r="DJ620" s="370"/>
      <c r="DK620" s="238"/>
      <c r="DL620" s="370"/>
      <c r="DM620" s="238"/>
      <c r="DN620" s="370"/>
      <c r="DO620" s="238"/>
      <c r="DP620" s="370"/>
      <c r="DQ620" s="238"/>
      <c r="DR620" s="370"/>
      <c r="DS620" s="238"/>
      <c r="DT620" s="370"/>
      <c r="DU620" s="238"/>
      <c r="DV620" s="370"/>
      <c r="DW620" s="238"/>
      <c r="DX620" s="370"/>
      <c r="DY620" s="238"/>
      <c r="DZ620" s="370"/>
      <c r="EA620" s="238"/>
      <c r="EB620" s="370"/>
      <c r="EC620" s="238"/>
      <c r="ED620" s="370"/>
      <c r="EE620" s="238"/>
      <c r="EF620" s="370"/>
      <c r="EG620" s="238"/>
      <c r="EH620" s="370"/>
      <c r="EI620" s="238"/>
      <c r="EJ620" s="370"/>
      <c r="EK620" s="238"/>
      <c r="EL620" s="370"/>
      <c r="EM620" s="238"/>
      <c r="EN620" s="370"/>
      <c r="EO620" s="238"/>
      <c r="EP620" s="370"/>
      <c r="EQ620" s="238"/>
      <c r="ER620" s="370"/>
      <c r="ES620" s="238"/>
      <c r="ET620" s="370"/>
      <c r="EU620" s="238"/>
      <c r="EV620" s="370"/>
      <c r="EW620" s="238"/>
      <c r="EX620" s="370"/>
      <c r="EY620" s="238"/>
      <c r="EZ620" s="370"/>
      <c r="FA620" s="238"/>
      <c r="FB620" s="370"/>
      <c r="FC620" s="238"/>
      <c r="FD620" s="370"/>
      <c r="FE620" s="238"/>
      <c r="FF620" s="370"/>
      <c r="FG620" s="238"/>
      <c r="FH620" s="370"/>
      <c r="FI620" s="238"/>
      <c r="FJ620" s="370"/>
      <c r="FK620" s="238"/>
      <c r="FL620" s="370"/>
      <c r="FM620" s="238"/>
      <c r="FN620" s="370"/>
      <c r="FO620" s="238"/>
      <c r="FP620" s="370"/>
      <c r="FQ620" s="238"/>
      <c r="FR620" s="370"/>
      <c r="FS620" s="238"/>
      <c r="FT620" s="370"/>
      <c r="FU620" s="238"/>
      <c r="FV620" s="370"/>
      <c r="FW620" s="238"/>
      <c r="FX620" s="370"/>
      <c r="FY620" s="238"/>
      <c r="FZ620" s="370"/>
      <c r="GA620" s="238"/>
      <c r="GB620" s="370"/>
      <c r="GC620" s="238"/>
      <c r="GD620" s="370"/>
      <c r="GE620" s="238"/>
      <c r="GF620" s="370"/>
      <c r="GG620" s="238"/>
      <c r="GH620" s="370"/>
      <c r="GI620" s="238"/>
      <c r="GJ620" s="370"/>
      <c r="GK620" s="238"/>
      <c r="GL620" s="370"/>
      <c r="GM620" s="238"/>
      <c r="GN620" s="370"/>
      <c r="GO620" s="238"/>
      <c r="GP620" s="370"/>
      <c r="GQ620" s="238"/>
      <c r="GR620" s="370"/>
      <c r="GS620" s="238"/>
      <c r="GT620" s="370"/>
      <c r="GU620" s="238"/>
      <c r="GV620" s="370"/>
      <c r="GW620" s="238"/>
      <c r="GX620" s="370"/>
      <c r="GY620" s="238"/>
      <c r="GZ620" s="370"/>
      <c r="HA620" s="238"/>
      <c r="HB620" s="370"/>
      <c r="HC620" s="238"/>
      <c r="HD620" s="370"/>
      <c r="HE620" s="238"/>
      <c r="HF620" s="370"/>
      <c r="HG620" s="238"/>
      <c r="HH620" s="370"/>
      <c r="HI620" s="238"/>
      <c r="HJ620" s="370"/>
      <c r="HK620" s="238"/>
      <c r="HL620" s="370"/>
      <c r="HM620" s="238"/>
      <c r="HN620" s="370"/>
      <c r="HO620" s="238"/>
      <c r="HP620" s="370"/>
      <c r="HQ620" s="238"/>
      <c r="HR620" s="370"/>
      <c r="HS620" s="238"/>
      <c r="HT620" s="370"/>
      <c r="HU620" s="238"/>
      <c r="HV620" s="370"/>
      <c r="HW620" s="238"/>
      <c r="HX620" s="370"/>
      <c r="HY620" s="238"/>
      <c r="HZ620" s="370"/>
      <c r="IA620" s="238"/>
      <c r="IB620" s="370"/>
      <c r="IC620" s="238"/>
      <c r="ID620" s="370"/>
      <c r="IE620" s="238"/>
      <c r="IF620" s="370"/>
      <c r="IG620" s="238"/>
      <c r="IH620" s="370"/>
      <c r="II620" s="238"/>
      <c r="IJ620" s="370"/>
      <c r="IK620" s="238"/>
      <c r="IL620" s="370"/>
      <c r="IM620" s="238"/>
      <c r="IN620" s="370"/>
      <c r="IO620" s="238"/>
      <c r="IP620" s="370"/>
      <c r="IQ620" s="238"/>
      <c r="IR620" s="370"/>
      <c r="IS620" s="238"/>
      <c r="IT620" s="370"/>
      <c r="IU620" s="238"/>
      <c r="IV620" s="370"/>
    </row>
    <row r="621" spans="1:256" s="7" customFormat="1" ht="15.75" customHeight="1">
      <c r="A621" s="685">
        <f t="shared" si="84"/>
        <v>460</v>
      </c>
      <c r="B621" s="274" t="s">
        <v>1163</v>
      </c>
      <c r="C621" s="52"/>
      <c r="D621" s="52"/>
      <c r="E621" s="52"/>
      <c r="F621" s="52"/>
      <c r="G621" s="52"/>
      <c r="H621" s="52"/>
      <c r="I621" s="52"/>
      <c r="J621" s="52"/>
      <c r="K621" s="372">
        <v>3</v>
      </c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1161"/>
      <c r="Z621" s="52"/>
      <c r="AA621" s="496"/>
      <c r="AB621" s="670"/>
      <c r="AC621" s="497"/>
      <c r="AD621" s="497"/>
      <c r="AE621" s="1061"/>
      <c r="AF621" s="57"/>
      <c r="AG621" s="1061"/>
      <c r="AH621" s="57"/>
      <c r="AI621" s="57"/>
      <c r="AJ621" s="57"/>
      <c r="AK621" s="57"/>
      <c r="AL621" s="57"/>
      <c r="AM621" s="57"/>
      <c r="AN621" s="57"/>
    </row>
    <row r="622" spans="1:256" s="7" customFormat="1" ht="15.75" customHeight="1">
      <c r="A622" s="685">
        <f t="shared" si="84"/>
        <v>461</v>
      </c>
      <c r="B622" s="274" t="s">
        <v>1164</v>
      </c>
      <c r="C622" s="52"/>
      <c r="D622" s="52"/>
      <c r="E622" s="52"/>
      <c r="F622" s="52"/>
      <c r="G622" s="52"/>
      <c r="H622" s="52"/>
      <c r="I622" s="52"/>
      <c r="J622" s="52"/>
      <c r="K622" s="372">
        <v>2</v>
      </c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1161"/>
      <c r="Z622" s="52"/>
      <c r="AA622" s="496"/>
      <c r="AB622" s="670"/>
      <c r="AC622" s="497"/>
      <c r="AD622" s="497"/>
      <c r="AE622" s="1061"/>
      <c r="AF622" s="57"/>
      <c r="AG622" s="1061"/>
      <c r="AH622" s="57"/>
      <c r="AI622" s="57"/>
      <c r="AJ622" s="57"/>
      <c r="AK622" s="57"/>
      <c r="AL622" s="57"/>
      <c r="AM622" s="57"/>
      <c r="AN622" s="57"/>
    </row>
    <row r="623" spans="1:256" s="7" customFormat="1" ht="15.75" customHeight="1">
      <c r="A623" s="685">
        <f t="shared" si="84"/>
        <v>462</v>
      </c>
      <c r="B623" s="274" t="s">
        <v>1165</v>
      </c>
      <c r="C623" s="52"/>
      <c r="D623" s="52"/>
      <c r="E623" s="52"/>
      <c r="F623" s="52"/>
      <c r="G623" s="52"/>
      <c r="H623" s="52"/>
      <c r="I623" s="52"/>
      <c r="J623" s="52"/>
      <c r="K623" s="372">
        <v>4</v>
      </c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1161"/>
      <c r="Z623" s="52"/>
      <c r="AA623" s="496"/>
      <c r="AB623" s="670"/>
      <c r="AC623" s="497"/>
      <c r="AD623" s="497"/>
      <c r="AE623" s="1061"/>
      <c r="AF623" s="57"/>
      <c r="AG623" s="1061"/>
      <c r="AH623" s="57"/>
      <c r="AI623" s="57"/>
      <c r="AJ623" s="57"/>
      <c r="AK623" s="57"/>
      <c r="AL623" s="57"/>
      <c r="AM623" s="57"/>
      <c r="AN623" s="57"/>
    </row>
    <row r="624" spans="1:256" s="7" customFormat="1" ht="15.75" customHeight="1">
      <c r="A624" s="685">
        <f t="shared" si="84"/>
        <v>463</v>
      </c>
      <c r="B624" s="274" t="s">
        <v>1166</v>
      </c>
      <c r="C624" s="52"/>
      <c r="D624" s="52"/>
      <c r="E624" s="52"/>
      <c r="F624" s="52"/>
      <c r="G624" s="52"/>
      <c r="H624" s="52"/>
      <c r="I624" s="52"/>
      <c r="J624" s="52"/>
      <c r="K624" s="372">
        <v>2</v>
      </c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1161"/>
      <c r="Z624" s="52"/>
      <c r="AA624" s="496"/>
      <c r="AB624" s="670"/>
      <c r="AC624" s="497"/>
      <c r="AD624" s="497"/>
      <c r="AE624" s="1061"/>
      <c r="AF624" s="57"/>
      <c r="AG624" s="1061"/>
      <c r="AH624" s="57"/>
      <c r="AI624" s="57"/>
      <c r="AJ624" s="57"/>
      <c r="AK624" s="57"/>
      <c r="AL624" s="57"/>
      <c r="AM624" s="57"/>
      <c r="AN624" s="57"/>
    </row>
    <row r="625" spans="1:40" s="7" customFormat="1" ht="15.75" customHeight="1">
      <c r="A625" s="685">
        <f t="shared" si="84"/>
        <v>464</v>
      </c>
      <c r="B625" s="274" t="s">
        <v>1167</v>
      </c>
      <c r="C625" s="52"/>
      <c r="D625" s="52"/>
      <c r="E625" s="52"/>
      <c r="F625" s="52"/>
      <c r="G625" s="52"/>
      <c r="H625" s="52"/>
      <c r="I625" s="52"/>
      <c r="J625" s="52"/>
      <c r="K625" s="372">
        <v>6</v>
      </c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1161"/>
      <c r="Z625" s="52"/>
      <c r="AA625" s="496"/>
      <c r="AB625" s="670"/>
      <c r="AC625" s="497"/>
      <c r="AD625" s="497"/>
      <c r="AE625" s="1061"/>
      <c r="AF625" s="57"/>
      <c r="AG625" s="1061"/>
      <c r="AH625" s="57"/>
      <c r="AI625" s="57"/>
      <c r="AJ625" s="57"/>
      <c r="AK625" s="57"/>
      <c r="AL625" s="57"/>
      <c r="AM625" s="57"/>
      <c r="AN625" s="57"/>
    </row>
    <row r="626" spans="1:40" s="7" customFormat="1" ht="15.75" customHeight="1">
      <c r="A626" s="685">
        <f t="shared" si="84"/>
        <v>465</v>
      </c>
      <c r="B626" s="274" t="s">
        <v>1168</v>
      </c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372">
        <v>685</v>
      </c>
      <c r="P626" s="52"/>
      <c r="Q626" s="52"/>
      <c r="R626" s="52"/>
      <c r="S626" s="52"/>
      <c r="T626" s="52"/>
      <c r="U626" s="52"/>
      <c r="V626" s="52"/>
      <c r="W626" s="52"/>
      <c r="X626" s="52"/>
      <c r="Y626" s="1161"/>
      <c r="Z626" s="52"/>
      <c r="AA626" s="496"/>
      <c r="AB626" s="670"/>
      <c r="AC626" s="497"/>
      <c r="AD626" s="497"/>
      <c r="AE626" s="1061"/>
      <c r="AF626" s="57"/>
      <c r="AG626" s="1061"/>
      <c r="AH626" s="57"/>
      <c r="AI626" s="57"/>
      <c r="AJ626" s="57"/>
      <c r="AK626" s="57"/>
      <c r="AL626" s="57"/>
      <c r="AM626" s="57"/>
      <c r="AN626" s="57"/>
    </row>
    <row r="627" spans="1:40" s="7" customFormat="1" ht="15.75" customHeight="1">
      <c r="A627" s="685">
        <f t="shared" si="84"/>
        <v>466</v>
      </c>
      <c r="B627" s="274" t="s">
        <v>1169</v>
      </c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373">
        <v>705</v>
      </c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1161"/>
      <c r="Z627" s="52"/>
      <c r="AA627" s="496"/>
      <c r="AB627" s="670"/>
      <c r="AC627" s="497"/>
      <c r="AD627" s="497"/>
      <c r="AE627" s="1061"/>
      <c r="AF627" s="57"/>
      <c r="AG627" s="1061"/>
      <c r="AH627" s="57"/>
      <c r="AI627" s="57"/>
      <c r="AJ627" s="57"/>
      <c r="AK627" s="57"/>
      <c r="AL627" s="57"/>
      <c r="AM627" s="57"/>
      <c r="AN627" s="57"/>
    </row>
    <row r="628" spans="1:40" s="7" customFormat="1" ht="15.75" customHeight="1">
      <c r="A628" s="685">
        <f t="shared" si="84"/>
        <v>467</v>
      </c>
      <c r="B628" s="274" t="s">
        <v>1170</v>
      </c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373">
        <v>431</v>
      </c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1161"/>
      <c r="Z628" s="52"/>
      <c r="AA628" s="496"/>
      <c r="AB628" s="670"/>
      <c r="AC628" s="497"/>
      <c r="AD628" s="497"/>
      <c r="AE628" s="1061"/>
      <c r="AF628" s="57"/>
      <c r="AG628" s="1061"/>
      <c r="AH628" s="57"/>
      <c r="AI628" s="57"/>
      <c r="AJ628" s="57"/>
      <c r="AK628" s="57"/>
      <c r="AL628" s="57"/>
      <c r="AM628" s="57"/>
      <c r="AN628" s="57"/>
    </row>
    <row r="629" spans="1:40" s="7" customFormat="1" ht="15.75" customHeight="1">
      <c r="A629" s="685">
        <f t="shared" si="84"/>
        <v>468</v>
      </c>
      <c r="B629" s="371" t="s">
        <v>1171</v>
      </c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373">
        <v>221</v>
      </c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1161"/>
      <c r="Z629" s="52"/>
      <c r="AA629" s="496"/>
      <c r="AB629" s="670"/>
      <c r="AC629" s="497"/>
      <c r="AD629" s="497"/>
      <c r="AE629" s="1061"/>
      <c r="AF629" s="57"/>
      <c r="AG629" s="1061"/>
      <c r="AH629" s="57"/>
      <c r="AI629" s="57"/>
      <c r="AJ629" s="57"/>
      <c r="AK629" s="57"/>
      <c r="AL629" s="57"/>
      <c r="AM629" s="57"/>
      <c r="AN629" s="57"/>
    </row>
    <row r="630" spans="1:40" s="7" customFormat="1" ht="15.75" customHeight="1">
      <c r="A630" s="685">
        <f t="shared" si="84"/>
        <v>469</v>
      </c>
      <c r="B630" s="371" t="s">
        <v>1172</v>
      </c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373">
        <v>219</v>
      </c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1161"/>
      <c r="Z630" s="52"/>
      <c r="AA630" s="496"/>
      <c r="AB630" s="670"/>
      <c r="AC630" s="497"/>
      <c r="AD630" s="497"/>
      <c r="AE630" s="1061"/>
      <c r="AF630" s="57"/>
      <c r="AG630" s="1061"/>
      <c r="AH630" s="57"/>
      <c r="AI630" s="57"/>
      <c r="AJ630" s="57"/>
      <c r="AK630" s="57"/>
      <c r="AL630" s="57"/>
      <c r="AM630" s="57"/>
      <c r="AN630" s="57"/>
    </row>
    <row r="631" spans="1:40" s="7" customFormat="1" ht="15.75" customHeight="1">
      <c r="A631" s="685">
        <f t="shared" si="84"/>
        <v>470</v>
      </c>
      <c r="B631" s="371" t="s">
        <v>1173</v>
      </c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374">
        <v>219</v>
      </c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1161"/>
      <c r="Z631" s="52"/>
      <c r="AA631" s="496"/>
      <c r="AB631" s="670"/>
      <c r="AC631" s="497"/>
      <c r="AD631" s="497"/>
      <c r="AE631" s="1061"/>
      <c r="AF631" s="57"/>
      <c r="AG631" s="1061"/>
      <c r="AH631" s="57"/>
      <c r="AI631" s="57"/>
      <c r="AJ631" s="57"/>
      <c r="AK631" s="57"/>
      <c r="AL631" s="57"/>
      <c r="AM631" s="57"/>
      <c r="AN631" s="57"/>
    </row>
    <row r="632" spans="1:40" s="7" customFormat="1" ht="15.75" hidden="1" customHeight="1">
      <c r="A632" s="1475" t="s">
        <v>518</v>
      </c>
      <c r="B632" s="1475"/>
      <c r="C632" s="52">
        <f>SUM(C612:C631)</f>
        <v>0</v>
      </c>
      <c r="D632" s="52">
        <f t="shared" ref="D632:Z632" si="85">SUM(D612:D631)</f>
        <v>0</v>
      </c>
      <c r="E632" s="52"/>
      <c r="F632" s="52">
        <f t="shared" si="85"/>
        <v>0</v>
      </c>
      <c r="G632" s="52">
        <f t="shared" si="85"/>
        <v>0</v>
      </c>
      <c r="H632" s="52">
        <f t="shared" si="85"/>
        <v>0</v>
      </c>
      <c r="I632" s="52">
        <f t="shared" si="85"/>
        <v>0</v>
      </c>
      <c r="J632" s="52">
        <f t="shared" si="85"/>
        <v>0</v>
      </c>
      <c r="K632" s="52">
        <f t="shared" si="85"/>
        <v>67</v>
      </c>
      <c r="L632" s="52">
        <f t="shared" si="85"/>
        <v>0</v>
      </c>
      <c r="M632" s="52">
        <f t="shared" si="85"/>
        <v>1795</v>
      </c>
      <c r="N632" s="52">
        <f t="shared" si="85"/>
        <v>0</v>
      </c>
      <c r="O632" s="52">
        <f t="shared" si="85"/>
        <v>685</v>
      </c>
      <c r="P632" s="52">
        <f t="shared" si="85"/>
        <v>0</v>
      </c>
      <c r="Q632" s="52">
        <f t="shared" si="85"/>
        <v>0</v>
      </c>
      <c r="R632" s="52">
        <f t="shared" si="85"/>
        <v>0</v>
      </c>
      <c r="S632" s="52">
        <f t="shared" si="85"/>
        <v>0</v>
      </c>
      <c r="T632" s="52">
        <f t="shared" si="85"/>
        <v>0</v>
      </c>
      <c r="U632" s="52">
        <f t="shared" si="85"/>
        <v>0</v>
      </c>
      <c r="V632" s="52">
        <f t="shared" si="85"/>
        <v>0</v>
      </c>
      <c r="W632" s="52">
        <f t="shared" si="85"/>
        <v>0</v>
      </c>
      <c r="X632" s="52">
        <f t="shared" si="85"/>
        <v>0</v>
      </c>
      <c r="Y632" s="1161"/>
      <c r="Z632" s="52">
        <f t="shared" si="85"/>
        <v>0</v>
      </c>
      <c r="AA632" s="9"/>
      <c r="AB632" s="670"/>
      <c r="AC632" s="497"/>
      <c r="AD632" s="497"/>
      <c r="AE632" s="1061"/>
      <c r="AF632" s="57"/>
      <c r="AG632" s="1061"/>
      <c r="AH632" s="57"/>
      <c r="AI632" s="57"/>
      <c r="AJ632" s="57"/>
      <c r="AK632" s="57"/>
      <c r="AL632" s="57"/>
      <c r="AM632" s="57"/>
      <c r="AN632" s="57"/>
    </row>
    <row r="633" spans="1:40" s="7" customFormat="1" ht="16.5" hidden="1" customHeight="1">
      <c r="A633" s="1551" t="s">
        <v>1174</v>
      </c>
      <c r="B633" s="1551"/>
      <c r="C633" s="1551"/>
      <c r="D633" s="1452"/>
      <c r="E633" s="1452"/>
      <c r="F633" s="1452"/>
      <c r="G633" s="1452"/>
      <c r="H633" s="1452"/>
      <c r="I633" s="1452"/>
      <c r="J633" s="1452"/>
      <c r="K633" s="1452"/>
      <c r="L633" s="1452"/>
      <c r="M633" s="1452"/>
      <c r="N633" s="1452"/>
      <c r="O633" s="1452"/>
      <c r="P633" s="1452"/>
      <c r="Q633" s="1452"/>
      <c r="R633" s="1452"/>
      <c r="S633" s="1452"/>
      <c r="T633" s="1452"/>
      <c r="U633" s="1452"/>
      <c r="V633" s="1452"/>
      <c r="W633" s="1452"/>
      <c r="X633" s="1452"/>
      <c r="Y633" s="1452"/>
      <c r="Z633" s="1452"/>
      <c r="AA633" s="9"/>
      <c r="AB633" s="670"/>
      <c r="AC633" s="497"/>
      <c r="AD633" s="49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</row>
    <row r="634" spans="1:40" s="7" customFormat="1" ht="16.5" hidden="1" customHeight="1">
      <c r="A634" s="688">
        <f>A631+1</f>
        <v>471</v>
      </c>
      <c r="B634" s="579" t="s">
        <v>1175</v>
      </c>
      <c r="C634" s="127"/>
      <c r="D634" s="285"/>
      <c r="E634" s="285"/>
      <c r="F634" s="284"/>
      <c r="G634" s="284"/>
      <c r="H634" s="284"/>
      <c r="I634" s="284"/>
      <c r="J634" s="284"/>
      <c r="K634" s="284"/>
      <c r="L634" s="284"/>
      <c r="M634" s="970">
        <v>705</v>
      </c>
      <c r="N634" s="970" t="s">
        <v>1176</v>
      </c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  <c r="Y634" s="52">
        <v>189023.22</v>
      </c>
      <c r="Z634" s="284"/>
      <c r="AA634" s="9"/>
      <c r="AB634" s="670" t="s">
        <v>1462</v>
      </c>
      <c r="AC634" s="497"/>
      <c r="AD634" s="49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</row>
    <row r="635" spans="1:40" s="7" customFormat="1" ht="16.5" hidden="1" customHeight="1">
      <c r="A635" s="1138">
        <f>A634+1</f>
        <v>472</v>
      </c>
      <c r="B635" s="579" t="s">
        <v>1177</v>
      </c>
      <c r="C635" s="127"/>
      <c r="D635" s="285"/>
      <c r="E635" s="285"/>
      <c r="F635" s="284"/>
      <c r="G635" s="284"/>
      <c r="H635" s="284"/>
      <c r="I635" s="284"/>
      <c r="J635" s="284"/>
      <c r="K635" s="284"/>
      <c r="L635" s="284"/>
      <c r="M635" s="970">
        <v>643</v>
      </c>
      <c r="N635" s="970" t="s">
        <v>1176</v>
      </c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52">
        <v>184191.89</v>
      </c>
      <c r="Z635" s="284"/>
      <c r="AA635" s="9"/>
      <c r="AB635" s="670" t="s">
        <v>1462</v>
      </c>
      <c r="AC635" s="497"/>
      <c r="AD635" s="49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</row>
    <row r="636" spans="1:40" s="7" customFormat="1" ht="16.5" hidden="1" customHeight="1">
      <c r="A636" s="1138">
        <f>A635+1</f>
        <v>473</v>
      </c>
      <c r="B636" s="579" t="s">
        <v>1178</v>
      </c>
      <c r="C636" s="127"/>
      <c r="D636" s="285"/>
      <c r="E636" s="285"/>
      <c r="F636" s="284"/>
      <c r="G636" s="284"/>
      <c r="H636" s="284"/>
      <c r="I636" s="284"/>
      <c r="J636" s="284"/>
      <c r="K636" s="284"/>
      <c r="L636" s="284"/>
      <c r="M636" s="970">
        <v>839</v>
      </c>
      <c r="N636" s="970" t="s">
        <v>1176</v>
      </c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52">
        <v>316045.03999999998</v>
      </c>
      <c r="Z636" s="284"/>
      <c r="AA636" s="9"/>
      <c r="AB636" s="670" t="s">
        <v>1462</v>
      </c>
      <c r="AC636" s="497"/>
      <c r="AD636" s="49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</row>
    <row r="637" spans="1:40" s="7" customFormat="1" ht="16.5" hidden="1" customHeight="1">
      <c r="A637" s="1552" t="s">
        <v>518</v>
      </c>
      <c r="B637" s="1552"/>
      <c r="C637" s="127"/>
      <c r="D637" s="284">
        <v>0</v>
      </c>
      <c r="E637" s="284"/>
      <c r="F637" s="284">
        <f t="shared" ref="F637:Z637" si="86">SUM(F634:F636)</f>
        <v>0</v>
      </c>
      <c r="G637" s="284">
        <v>0</v>
      </c>
      <c r="H637" s="284">
        <v>0</v>
      </c>
      <c r="I637" s="284">
        <v>0</v>
      </c>
      <c r="J637" s="284">
        <v>0</v>
      </c>
      <c r="K637" s="284">
        <f t="shared" si="86"/>
        <v>0</v>
      </c>
      <c r="L637" s="284">
        <f t="shared" si="86"/>
        <v>0</v>
      </c>
      <c r="M637" s="284">
        <f t="shared" si="86"/>
        <v>2187</v>
      </c>
      <c r="N637" s="284"/>
      <c r="O637" s="284">
        <f t="shared" si="86"/>
        <v>0</v>
      </c>
      <c r="P637" s="284">
        <f t="shared" si="86"/>
        <v>0</v>
      </c>
      <c r="Q637" s="284">
        <f t="shared" si="86"/>
        <v>0</v>
      </c>
      <c r="R637" s="284">
        <f t="shared" si="86"/>
        <v>0</v>
      </c>
      <c r="S637" s="284">
        <f t="shared" si="86"/>
        <v>0</v>
      </c>
      <c r="T637" s="284">
        <f t="shared" si="86"/>
        <v>0</v>
      </c>
      <c r="U637" s="284">
        <f t="shared" si="86"/>
        <v>0</v>
      </c>
      <c r="V637" s="284">
        <f t="shared" si="86"/>
        <v>0</v>
      </c>
      <c r="W637" s="284">
        <f t="shared" si="86"/>
        <v>0</v>
      </c>
      <c r="X637" s="284">
        <f t="shared" si="86"/>
        <v>0</v>
      </c>
      <c r="Y637" s="1161"/>
      <c r="Z637" s="284">
        <f t="shared" si="86"/>
        <v>0</v>
      </c>
      <c r="AA637" s="9"/>
      <c r="AB637" s="670"/>
      <c r="AC637" s="497"/>
      <c r="AD637" s="49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</row>
    <row r="638" spans="1:40" s="7" customFormat="1" ht="18" hidden="1" customHeight="1">
      <c r="A638" s="1479" t="s">
        <v>548</v>
      </c>
      <c r="B638" s="1479"/>
      <c r="C638" s="61">
        <f t="shared" ref="C638:Z638" si="87">C610</f>
        <v>17499509.740000002</v>
      </c>
      <c r="D638" s="61">
        <f t="shared" si="87"/>
        <v>0</v>
      </c>
      <c r="E638" s="61"/>
      <c r="F638" s="61">
        <f t="shared" si="87"/>
        <v>0</v>
      </c>
      <c r="G638" s="61">
        <f t="shared" si="87"/>
        <v>0</v>
      </c>
      <c r="H638" s="61">
        <f t="shared" si="87"/>
        <v>0</v>
      </c>
      <c r="I638" s="61">
        <f t="shared" si="87"/>
        <v>0</v>
      </c>
      <c r="J638" s="61">
        <f t="shared" si="87"/>
        <v>0</v>
      </c>
      <c r="K638" s="61">
        <f t="shared" si="87"/>
        <v>0</v>
      </c>
      <c r="L638" s="61">
        <f t="shared" si="87"/>
        <v>0</v>
      </c>
      <c r="M638" s="61">
        <f t="shared" si="87"/>
        <v>0</v>
      </c>
      <c r="N638" s="61">
        <f t="shared" si="87"/>
        <v>0</v>
      </c>
      <c r="O638" s="61">
        <f t="shared" si="87"/>
        <v>0</v>
      </c>
      <c r="P638" s="61">
        <f t="shared" si="87"/>
        <v>0</v>
      </c>
      <c r="Q638" s="61">
        <f t="shared" si="87"/>
        <v>0</v>
      </c>
      <c r="R638" s="61">
        <f t="shared" si="87"/>
        <v>17499509.740000002</v>
      </c>
      <c r="S638" s="61">
        <f t="shared" si="87"/>
        <v>0</v>
      </c>
      <c r="T638" s="61">
        <f t="shared" si="87"/>
        <v>0</v>
      </c>
      <c r="U638" s="61">
        <f t="shared" si="87"/>
        <v>0</v>
      </c>
      <c r="V638" s="61">
        <f t="shared" si="87"/>
        <v>0</v>
      </c>
      <c r="W638" s="61">
        <f t="shared" si="87"/>
        <v>0</v>
      </c>
      <c r="X638" s="61">
        <f t="shared" si="87"/>
        <v>0</v>
      </c>
      <c r="Y638" s="1163"/>
      <c r="Z638" s="61">
        <f t="shared" si="87"/>
        <v>0</v>
      </c>
      <c r="AA638" s="9"/>
      <c r="AB638" s="670"/>
      <c r="AC638" s="497"/>
      <c r="AD638" s="497"/>
      <c r="AE638" s="1061"/>
      <c r="AF638" s="57"/>
      <c r="AG638" s="57"/>
      <c r="AH638" s="57"/>
      <c r="AI638" s="57"/>
      <c r="AJ638" s="57"/>
      <c r="AK638" s="57"/>
      <c r="AL638" s="57"/>
      <c r="AM638" s="57"/>
      <c r="AN638" s="57"/>
    </row>
    <row r="639" spans="1:40" s="7" customFormat="1" ht="18" hidden="1" customHeight="1">
      <c r="A639" s="1473" t="s">
        <v>549</v>
      </c>
      <c r="B639" s="1473"/>
      <c r="C639" s="1473"/>
      <c r="D639" s="1473"/>
      <c r="E639" s="1473"/>
      <c r="F639" s="1473"/>
      <c r="G639" s="1473"/>
      <c r="H639" s="1473"/>
      <c r="I639" s="1473"/>
      <c r="J639" s="1473"/>
      <c r="K639" s="1473"/>
      <c r="L639" s="1473"/>
      <c r="M639" s="1473"/>
      <c r="N639" s="1473"/>
      <c r="O639" s="1473"/>
      <c r="P639" s="1473"/>
      <c r="Q639" s="1473"/>
      <c r="R639" s="1473"/>
      <c r="S639" s="1473"/>
      <c r="T639" s="1473"/>
      <c r="U639" s="1473"/>
      <c r="V639" s="1473"/>
      <c r="W639" s="1473"/>
      <c r="X639" s="1473"/>
      <c r="Y639" s="1473"/>
      <c r="Z639" s="1473"/>
      <c r="AA639" s="9"/>
      <c r="AB639" s="670"/>
      <c r="AC639" s="57"/>
      <c r="AD639" s="497"/>
      <c r="AE639" s="1061"/>
      <c r="AF639" s="57"/>
      <c r="AG639" s="57"/>
      <c r="AH639" s="57"/>
      <c r="AI639" s="57"/>
      <c r="AJ639" s="57"/>
      <c r="AK639" s="57"/>
      <c r="AL639" s="57"/>
      <c r="AM639" s="57"/>
      <c r="AN639" s="57"/>
    </row>
    <row r="640" spans="1:40" s="7" customFormat="1" ht="17.25" hidden="1" customHeight="1">
      <c r="A640" s="1479" t="s">
        <v>550</v>
      </c>
      <c r="B640" s="1479"/>
      <c r="C640" s="1479"/>
      <c r="D640" s="1452"/>
      <c r="E640" s="1452"/>
      <c r="F640" s="1452"/>
      <c r="G640" s="1452"/>
      <c r="H640" s="1452"/>
      <c r="I640" s="1452"/>
      <c r="J640" s="1452"/>
      <c r="K640" s="1452"/>
      <c r="L640" s="1452"/>
      <c r="M640" s="1452"/>
      <c r="N640" s="1452"/>
      <c r="O640" s="1452"/>
      <c r="P640" s="1452"/>
      <c r="Q640" s="1452"/>
      <c r="R640" s="1452"/>
      <c r="S640" s="1452"/>
      <c r="T640" s="1452"/>
      <c r="U640" s="1452"/>
      <c r="V640" s="1452"/>
      <c r="W640" s="1452"/>
      <c r="X640" s="1452"/>
      <c r="Y640" s="1452"/>
      <c r="Z640" s="1452"/>
      <c r="AA640" s="9"/>
      <c r="AB640" s="670"/>
      <c r="AC640" s="57"/>
      <c r="AD640" s="497"/>
      <c r="AE640" s="1061"/>
      <c r="AF640" s="57"/>
      <c r="AG640" s="57"/>
      <c r="AH640" s="57"/>
      <c r="AI640" s="57"/>
      <c r="AJ640" s="57"/>
      <c r="AK640" s="57"/>
      <c r="AL640" s="57"/>
      <c r="AM640" s="57"/>
      <c r="AN640" s="57"/>
    </row>
    <row r="641" spans="1:40" s="7" customFormat="1" ht="17.25" hidden="1" customHeight="1">
      <c r="A641" s="55">
        <f>A636+1</f>
        <v>474</v>
      </c>
      <c r="B641" s="44" t="s">
        <v>771</v>
      </c>
      <c r="C641" s="52">
        <f>D641+L641+N641+P641+R641+T641+V641+W641+X641+Z641</f>
        <v>4974566.12</v>
      </c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>
        <v>4974566.12</v>
      </c>
      <c r="Q641" s="52"/>
      <c r="R641" s="52"/>
      <c r="S641" s="52"/>
      <c r="T641" s="52"/>
      <c r="U641" s="52"/>
      <c r="V641" s="52"/>
      <c r="W641" s="52"/>
      <c r="X641" s="285"/>
      <c r="Y641" s="51"/>
      <c r="Z641" s="285"/>
      <c r="AA641" s="9"/>
      <c r="AB641" s="670"/>
      <c r="AC641" s="57"/>
      <c r="AD641" s="497"/>
      <c r="AE641" s="1061"/>
      <c r="AF641" s="57"/>
      <c r="AG641" s="57"/>
      <c r="AH641" s="57"/>
      <c r="AI641" s="57"/>
      <c r="AJ641" s="57"/>
      <c r="AK641" s="57"/>
      <c r="AL641" s="57"/>
      <c r="AM641" s="57"/>
      <c r="AN641" s="57"/>
    </row>
    <row r="642" spans="1:40" s="7" customFormat="1" ht="17.25" hidden="1" customHeight="1">
      <c r="A642" s="56">
        <f>A641+1</f>
        <v>475</v>
      </c>
      <c r="B642" s="44" t="s">
        <v>551</v>
      </c>
      <c r="C642" s="52">
        <f>D642+L642+N642+P642+R642+T642+V642+W642+X642+Z642</f>
        <v>5186070.5</v>
      </c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>
        <v>5186070.5</v>
      </c>
      <c r="Q642" s="52"/>
      <c r="R642" s="52"/>
      <c r="S642" s="52"/>
      <c r="T642" s="52"/>
      <c r="U642" s="52"/>
      <c r="V642" s="52"/>
      <c r="W642" s="52"/>
      <c r="X642" s="284"/>
      <c r="Y642" s="52"/>
      <c r="Z642" s="284"/>
      <c r="AA642" s="9"/>
      <c r="AB642" s="670"/>
      <c r="AC642" s="57"/>
      <c r="AD642" s="497"/>
      <c r="AE642" s="1061"/>
      <c r="AF642" s="57"/>
      <c r="AG642" s="57"/>
      <c r="AH642" s="57"/>
      <c r="AI642" s="57"/>
      <c r="AJ642" s="57"/>
      <c r="AK642" s="57"/>
      <c r="AL642" s="57"/>
      <c r="AM642" s="57"/>
      <c r="AN642" s="57"/>
    </row>
    <row r="643" spans="1:40" s="7" customFormat="1" ht="17.25" hidden="1" customHeight="1">
      <c r="A643" s="1475" t="s">
        <v>518</v>
      </c>
      <c r="B643" s="1475"/>
      <c r="C643" s="51">
        <f>SUM(C641:C642)</f>
        <v>10160636.620000001</v>
      </c>
      <c r="D643" s="51">
        <f t="shared" ref="D643:Z643" si="88">SUM(D641:D642)</f>
        <v>0</v>
      </c>
      <c r="E643" s="51"/>
      <c r="F643" s="51">
        <f t="shared" si="88"/>
        <v>0</v>
      </c>
      <c r="G643" s="51">
        <f t="shared" si="88"/>
        <v>0</v>
      </c>
      <c r="H643" s="51">
        <f t="shared" si="88"/>
        <v>0</v>
      </c>
      <c r="I643" s="51">
        <f t="shared" si="88"/>
        <v>0</v>
      </c>
      <c r="J643" s="51">
        <f t="shared" si="88"/>
        <v>0</v>
      </c>
      <c r="K643" s="51">
        <f t="shared" si="88"/>
        <v>0</v>
      </c>
      <c r="L643" s="51">
        <f t="shared" si="88"/>
        <v>0</v>
      </c>
      <c r="M643" s="51">
        <f t="shared" si="88"/>
        <v>0</v>
      </c>
      <c r="N643" s="51">
        <f t="shared" si="88"/>
        <v>0</v>
      </c>
      <c r="O643" s="51">
        <f t="shared" si="88"/>
        <v>0</v>
      </c>
      <c r="P643" s="51">
        <f t="shared" si="88"/>
        <v>10160636.620000001</v>
      </c>
      <c r="Q643" s="51">
        <f t="shared" si="88"/>
        <v>0</v>
      </c>
      <c r="R643" s="51">
        <f t="shared" si="88"/>
        <v>0</v>
      </c>
      <c r="S643" s="51">
        <f t="shared" si="88"/>
        <v>0</v>
      </c>
      <c r="T643" s="51">
        <f t="shared" si="88"/>
        <v>0</v>
      </c>
      <c r="U643" s="51">
        <f t="shared" si="88"/>
        <v>0</v>
      </c>
      <c r="V643" s="51">
        <f t="shared" si="88"/>
        <v>0</v>
      </c>
      <c r="W643" s="51">
        <f t="shared" si="88"/>
        <v>0</v>
      </c>
      <c r="X643" s="51">
        <f t="shared" si="88"/>
        <v>0</v>
      </c>
      <c r="Y643" s="51"/>
      <c r="Z643" s="51">
        <f t="shared" si="88"/>
        <v>0</v>
      </c>
      <c r="AA643" s="9"/>
      <c r="AB643" s="670"/>
      <c r="AC643" s="497"/>
      <c r="AD643" s="497"/>
      <c r="AE643" s="1061"/>
      <c r="AF643" s="57"/>
      <c r="AG643" s="57"/>
      <c r="AH643" s="57"/>
      <c r="AI643" s="57"/>
      <c r="AJ643" s="57"/>
      <c r="AK643" s="57"/>
      <c r="AL643" s="57"/>
      <c r="AM643" s="57"/>
      <c r="AN643" s="57"/>
    </row>
    <row r="644" spans="1:40" s="7" customFormat="1" ht="17.25" hidden="1" customHeight="1">
      <c r="A644" s="1557" t="s">
        <v>1179</v>
      </c>
      <c r="B644" s="1557"/>
      <c r="C644" s="1557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2"/>
      <c r="Z644" s="384"/>
      <c r="AA644" s="9"/>
      <c r="AB644" s="670"/>
      <c r="AC644" s="497"/>
      <c r="AD644" s="497"/>
      <c r="AE644" s="1061"/>
      <c r="AF644" s="57"/>
      <c r="AG644" s="57"/>
      <c r="AH644" s="57"/>
      <c r="AI644" s="57"/>
      <c r="AJ644" s="57"/>
      <c r="AK644" s="57"/>
      <c r="AL644" s="57"/>
      <c r="AM644" s="57"/>
      <c r="AN644" s="57"/>
    </row>
    <row r="645" spans="1:40" customFormat="1" ht="28.5" hidden="1" customHeight="1">
      <c r="A645" s="688">
        <f>A642+1</f>
        <v>476</v>
      </c>
      <c r="B645" s="385" t="s">
        <v>1180</v>
      </c>
      <c r="C645" s="279"/>
      <c r="D645" s="375"/>
      <c r="E645" s="375"/>
      <c r="F645" s="1313">
        <v>0</v>
      </c>
      <c r="G645" s="375"/>
      <c r="H645" s="375"/>
      <c r="I645" s="375"/>
      <c r="J645" s="375"/>
      <c r="K645" s="375"/>
      <c r="L645" s="375"/>
      <c r="M645" s="376"/>
      <c r="N645" s="375"/>
      <c r="O645" s="375"/>
      <c r="P645" s="375"/>
      <c r="Q645" s="375"/>
      <c r="R645" s="375"/>
      <c r="S645" s="182"/>
      <c r="T645" s="375"/>
      <c r="U645" s="375"/>
      <c r="V645" s="375"/>
      <c r="W645" s="375"/>
      <c r="X645" s="375"/>
      <c r="Y645" s="52">
        <v>72584.41</v>
      </c>
      <c r="Z645" s="377"/>
      <c r="AB645" s="138" t="s">
        <v>1500</v>
      </c>
      <c r="AC645" s="463"/>
      <c r="AD645" s="463"/>
      <c r="AE645" s="463"/>
      <c r="AF645" s="463"/>
      <c r="AG645" s="463"/>
      <c r="AH645" s="463"/>
      <c r="AI645" s="463"/>
      <c r="AJ645" s="463"/>
      <c r="AK645" s="463"/>
      <c r="AL645" s="463"/>
      <c r="AM645" s="463"/>
      <c r="AN645" s="463"/>
    </row>
    <row r="646" spans="1:40" customFormat="1" ht="15" hidden="1">
      <c r="A646" s="687">
        <f>A645+1</f>
        <v>477</v>
      </c>
      <c r="B646" s="386" t="s">
        <v>1181</v>
      </c>
      <c r="C646" s="279"/>
      <c r="D646" s="375"/>
      <c r="E646" s="375"/>
      <c r="F646" s="375"/>
      <c r="G646" s="375"/>
      <c r="H646" s="375"/>
      <c r="I646" s="375"/>
      <c r="J646" s="375"/>
      <c r="K646" s="375"/>
      <c r="L646" s="375"/>
      <c r="M646" s="376"/>
      <c r="N646" s="375"/>
      <c r="O646" s="1313"/>
      <c r="P646" s="1313"/>
      <c r="Q646" s="375">
        <v>0</v>
      </c>
      <c r="R646" s="375"/>
      <c r="S646" s="229"/>
      <c r="T646" s="375"/>
      <c r="U646" s="375"/>
      <c r="V646" s="375"/>
      <c r="W646" s="375"/>
      <c r="X646" s="375"/>
      <c r="Y646" s="52">
        <v>221583.46</v>
      </c>
      <c r="Z646" s="377"/>
      <c r="AB646" s="138" t="s">
        <v>1548</v>
      </c>
      <c r="AC646" s="463"/>
      <c r="AD646" s="463"/>
      <c r="AE646" s="463"/>
      <c r="AF646" s="463"/>
      <c r="AG646" s="463"/>
      <c r="AH646" s="463"/>
      <c r="AI646" s="463"/>
      <c r="AJ646" s="463"/>
      <c r="AK646" s="463"/>
      <c r="AL646" s="463"/>
      <c r="AM646" s="463"/>
      <c r="AN646" s="463"/>
    </row>
    <row r="647" spans="1:40" customFormat="1" ht="15" hidden="1">
      <c r="A647" s="687">
        <f>A646+1</f>
        <v>478</v>
      </c>
      <c r="B647" s="386" t="s">
        <v>1182</v>
      </c>
      <c r="C647" s="387"/>
      <c r="D647" s="375"/>
      <c r="E647" s="375"/>
      <c r="F647" s="375"/>
      <c r="G647" s="375"/>
      <c r="H647" s="375"/>
      <c r="I647" s="375"/>
      <c r="J647" s="375"/>
      <c r="K647" s="375"/>
      <c r="L647" s="257"/>
      <c r="M647" s="376"/>
      <c r="N647" s="375"/>
      <c r="O647" s="1313"/>
      <c r="P647" s="1314"/>
      <c r="Q647" s="375">
        <v>0</v>
      </c>
      <c r="R647" s="375"/>
      <c r="S647" s="375"/>
      <c r="T647" s="375"/>
      <c r="U647" s="375"/>
      <c r="V647" s="375"/>
      <c r="W647" s="375"/>
      <c r="X647" s="378"/>
      <c r="Y647" s="52">
        <v>293066.78999999998</v>
      </c>
      <c r="Z647" s="377"/>
      <c r="AB647" s="138" t="s">
        <v>1548</v>
      </c>
      <c r="AC647" s="463"/>
      <c r="AD647" s="463"/>
      <c r="AE647" s="463"/>
      <c r="AF647" s="463"/>
      <c r="AG647" s="463"/>
      <c r="AH647" s="463"/>
      <c r="AI647" s="463"/>
      <c r="AJ647" s="463"/>
      <c r="AK647" s="463"/>
      <c r="AL647" s="463"/>
      <c r="AM647" s="463"/>
      <c r="AN647" s="463"/>
    </row>
    <row r="648" spans="1:40" customFormat="1" ht="15" hidden="1">
      <c r="A648" s="687">
        <f>A647+1</f>
        <v>479</v>
      </c>
      <c r="B648" s="386" t="s">
        <v>1183</v>
      </c>
      <c r="C648" s="387"/>
      <c r="D648" s="375"/>
      <c r="E648" s="375"/>
      <c r="F648" s="375"/>
      <c r="G648" s="375"/>
      <c r="H648" s="375"/>
      <c r="I648" s="375"/>
      <c r="J648" s="375"/>
      <c r="K648" s="375"/>
      <c r="L648" s="375"/>
      <c r="M648" s="376"/>
      <c r="N648" s="375"/>
      <c r="O648" s="1313"/>
      <c r="P648" s="1313"/>
      <c r="Q648" s="375">
        <v>0</v>
      </c>
      <c r="R648" s="375"/>
      <c r="S648" s="375"/>
      <c r="T648" s="375"/>
      <c r="U648" s="375"/>
      <c r="V648" s="375"/>
      <c r="W648" s="375"/>
      <c r="X648" s="375"/>
      <c r="Y648" s="52">
        <v>344439.89</v>
      </c>
      <c r="Z648" s="377"/>
      <c r="AB648" s="138" t="s">
        <v>1548</v>
      </c>
      <c r="AC648" s="463"/>
      <c r="AD648" s="463"/>
      <c r="AE648" s="463"/>
      <c r="AF648" s="463"/>
      <c r="AG648" s="463"/>
      <c r="AH648" s="463"/>
      <c r="AI648" s="463"/>
      <c r="AJ648" s="463"/>
      <c r="AK648" s="463"/>
      <c r="AL648" s="463"/>
      <c r="AM648" s="463"/>
      <c r="AN648" s="463"/>
    </row>
    <row r="649" spans="1:40" customFormat="1" ht="25.5" hidden="1" customHeight="1">
      <c r="A649" s="1555" t="s">
        <v>518</v>
      </c>
      <c r="B649" s="1556"/>
      <c r="C649" s="379">
        <f>SUM(C645:C648)</f>
        <v>0</v>
      </c>
      <c r="D649" s="380"/>
      <c r="E649" s="380"/>
      <c r="F649" s="380">
        <v>0</v>
      </c>
      <c r="G649" s="380"/>
      <c r="H649" s="380"/>
      <c r="I649" s="380"/>
      <c r="J649" s="380"/>
      <c r="K649" s="380"/>
      <c r="L649" s="381"/>
      <c r="M649" s="382"/>
      <c r="N649" s="380"/>
      <c r="O649" s="380"/>
      <c r="P649" s="381"/>
      <c r="Q649" s="380">
        <v>0</v>
      </c>
      <c r="R649" s="380"/>
      <c r="S649" s="380"/>
      <c r="T649" s="380"/>
      <c r="U649" s="380"/>
      <c r="V649" s="380"/>
      <c r="W649" s="380"/>
      <c r="X649" s="383"/>
      <c r="Y649" s="52"/>
      <c r="Z649" s="377"/>
      <c r="AB649" s="138"/>
      <c r="AC649" s="463"/>
      <c r="AD649" s="463"/>
      <c r="AE649" s="463"/>
      <c r="AF649" s="463"/>
      <c r="AG649" s="463"/>
      <c r="AH649" s="463"/>
      <c r="AI649" s="463"/>
      <c r="AJ649" s="463"/>
      <c r="AK649" s="463"/>
      <c r="AL649" s="463"/>
      <c r="AM649" s="463"/>
      <c r="AN649" s="463"/>
    </row>
    <row r="650" spans="1:40" s="7" customFormat="1" ht="17.25" hidden="1" customHeight="1">
      <c r="A650" s="1479" t="s">
        <v>552</v>
      </c>
      <c r="B650" s="1479"/>
      <c r="C650" s="61">
        <f>C643</f>
        <v>10160636.620000001</v>
      </c>
      <c r="D650" s="61">
        <f t="shared" ref="D650:Z650" si="89">D643</f>
        <v>0</v>
      </c>
      <c r="E650" s="61"/>
      <c r="F650" s="61">
        <f t="shared" si="89"/>
        <v>0</v>
      </c>
      <c r="G650" s="61">
        <f t="shared" si="89"/>
        <v>0</v>
      </c>
      <c r="H650" s="61">
        <f t="shared" si="89"/>
        <v>0</v>
      </c>
      <c r="I650" s="61">
        <f t="shared" si="89"/>
        <v>0</v>
      </c>
      <c r="J650" s="61">
        <f t="shared" si="89"/>
        <v>0</v>
      </c>
      <c r="K650" s="61">
        <f t="shared" si="89"/>
        <v>0</v>
      </c>
      <c r="L650" s="61">
        <f t="shared" si="89"/>
        <v>0</v>
      </c>
      <c r="M650" s="61">
        <f t="shared" si="89"/>
        <v>0</v>
      </c>
      <c r="N650" s="61">
        <f t="shared" si="89"/>
        <v>0</v>
      </c>
      <c r="O650" s="61">
        <f t="shared" si="89"/>
        <v>0</v>
      </c>
      <c r="P650" s="61">
        <f t="shared" si="89"/>
        <v>10160636.620000001</v>
      </c>
      <c r="Q650" s="61">
        <f t="shared" si="89"/>
        <v>0</v>
      </c>
      <c r="R650" s="61">
        <f t="shared" si="89"/>
        <v>0</v>
      </c>
      <c r="S650" s="61">
        <f t="shared" si="89"/>
        <v>0</v>
      </c>
      <c r="T650" s="61">
        <f t="shared" si="89"/>
        <v>0</v>
      </c>
      <c r="U650" s="61">
        <f t="shared" si="89"/>
        <v>0</v>
      </c>
      <c r="V650" s="61">
        <f t="shared" si="89"/>
        <v>0</v>
      </c>
      <c r="W650" s="61">
        <f t="shared" si="89"/>
        <v>0</v>
      </c>
      <c r="X650" s="61">
        <f t="shared" si="89"/>
        <v>0</v>
      </c>
      <c r="Y650" s="61"/>
      <c r="Z650" s="61">
        <f t="shared" si="89"/>
        <v>0</v>
      </c>
      <c r="AA650" s="9"/>
      <c r="AB650" s="670"/>
      <c r="AC650" s="1276"/>
      <c r="AD650" s="497"/>
      <c r="AE650" s="1272"/>
      <c r="AF650" s="57"/>
      <c r="AG650" s="57"/>
      <c r="AH650" s="57"/>
      <c r="AI650" s="57"/>
      <c r="AJ650" s="57"/>
      <c r="AK650" s="57"/>
      <c r="AL650" s="57"/>
      <c r="AM650" s="57"/>
      <c r="AN650" s="57"/>
    </row>
    <row r="651" spans="1:40" s="7" customFormat="1" ht="15" hidden="1" customHeight="1">
      <c r="A651" s="1473" t="s">
        <v>628</v>
      </c>
      <c r="B651" s="1473"/>
      <c r="C651" s="1473"/>
      <c r="D651" s="1473"/>
      <c r="E651" s="1473"/>
      <c r="F651" s="1473"/>
      <c r="G651" s="1473"/>
      <c r="H651" s="1473"/>
      <c r="I651" s="1473"/>
      <c r="J651" s="1473"/>
      <c r="K651" s="1473"/>
      <c r="L651" s="1473"/>
      <c r="M651" s="1473"/>
      <c r="N651" s="1473"/>
      <c r="O651" s="1473"/>
      <c r="P651" s="1473"/>
      <c r="Q651" s="1473"/>
      <c r="R651" s="1473"/>
      <c r="S651" s="1473"/>
      <c r="T651" s="1473"/>
      <c r="U651" s="1473"/>
      <c r="V651" s="1473"/>
      <c r="W651" s="1473"/>
      <c r="X651" s="1473"/>
      <c r="Y651" s="1473"/>
      <c r="Z651" s="1473"/>
      <c r="AA651" s="496"/>
      <c r="AB651" s="670"/>
      <c r="AC651" s="724"/>
      <c r="AD651" s="497"/>
      <c r="AE651" s="1061"/>
      <c r="AF651" s="57"/>
      <c r="AG651" s="57"/>
      <c r="AH651" s="57"/>
      <c r="AI651" s="57"/>
      <c r="AJ651" s="57"/>
      <c r="AK651" s="57"/>
      <c r="AL651" s="57"/>
      <c r="AM651" s="57"/>
      <c r="AN651" s="57"/>
    </row>
    <row r="652" spans="1:40" s="22" customFormat="1" ht="17.25" hidden="1" customHeight="1">
      <c r="A652" s="1479" t="s">
        <v>629</v>
      </c>
      <c r="B652" s="1479"/>
      <c r="C652" s="1479"/>
      <c r="D652" s="1452"/>
      <c r="E652" s="1452"/>
      <c r="F652" s="1452"/>
      <c r="G652" s="1452"/>
      <c r="H652" s="1452"/>
      <c r="I652" s="1452"/>
      <c r="J652" s="1452"/>
      <c r="K652" s="1452"/>
      <c r="L652" s="1452"/>
      <c r="M652" s="1452"/>
      <c r="N652" s="1452"/>
      <c r="O652" s="1452"/>
      <c r="P652" s="1452"/>
      <c r="Q652" s="1452"/>
      <c r="R652" s="1452"/>
      <c r="S652" s="1452"/>
      <c r="T652" s="1452"/>
      <c r="U652" s="1452"/>
      <c r="V652" s="1452"/>
      <c r="W652" s="1452"/>
      <c r="X652" s="1452"/>
      <c r="Y652" s="1452"/>
      <c r="Z652" s="1452"/>
      <c r="AA652" s="24"/>
      <c r="AB652" s="670"/>
      <c r="AC652" s="724"/>
      <c r="AD652" s="497"/>
      <c r="AE652" s="1061"/>
      <c r="AF652" s="57"/>
      <c r="AG652" s="57"/>
      <c r="AH652" s="57"/>
      <c r="AI652" s="57"/>
      <c r="AJ652" s="57"/>
      <c r="AK652" s="57"/>
      <c r="AL652" s="57"/>
      <c r="AM652" s="57"/>
      <c r="AN652" s="57"/>
    </row>
    <row r="653" spans="1:40" s="7" customFormat="1" ht="17.25" hidden="1" customHeight="1">
      <c r="A653" s="55">
        <f>A648+1</f>
        <v>480</v>
      </c>
      <c r="B653" s="42" t="s">
        <v>777</v>
      </c>
      <c r="C653" s="52">
        <f t="shared" ref="C653:C708" si="90">D653+L653+N653+P653+R653+T653+V653+W653+X653+Z653</f>
        <v>5959849.6000000006</v>
      </c>
      <c r="D653" s="52">
        <f>SUM(F653:J653)</f>
        <v>5959849.6000000006</v>
      </c>
      <c r="E653" s="52"/>
      <c r="F653" s="52">
        <f>783223.82+20390.4</f>
        <v>803614.22</v>
      </c>
      <c r="G653" s="52">
        <v>3811003.52</v>
      </c>
      <c r="H653" s="52">
        <v>654659.28</v>
      </c>
      <c r="I653" s="52">
        <v>690572.58</v>
      </c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1"/>
      <c r="X653" s="285"/>
      <c r="Y653" s="51"/>
      <c r="Z653" s="285"/>
      <c r="AA653" s="9" t="s">
        <v>889</v>
      </c>
      <c r="AB653" s="670"/>
      <c r="AC653" s="724"/>
      <c r="AD653" s="497"/>
      <c r="AE653" s="1061"/>
      <c r="AF653" s="57"/>
      <c r="AG653" s="57"/>
      <c r="AH653" s="57"/>
      <c r="AI653" s="57"/>
      <c r="AJ653" s="57"/>
      <c r="AK653" s="57"/>
      <c r="AL653" s="57"/>
      <c r="AM653" s="57"/>
      <c r="AN653" s="57"/>
    </row>
    <row r="654" spans="1:40" s="7" customFormat="1" ht="12.75" hidden="1" customHeight="1">
      <c r="A654" s="56">
        <f t="shared" ref="A654:A708" si="91">A653+1</f>
        <v>481</v>
      </c>
      <c r="B654" s="388" t="s">
        <v>1506</v>
      </c>
      <c r="C654" s="344">
        <f t="shared" si="90"/>
        <v>750000</v>
      </c>
      <c r="D654" s="284">
        <f>F654+G654+H654+I654+J654</f>
        <v>0</v>
      </c>
      <c r="E654" s="284"/>
      <c r="F654" s="284"/>
      <c r="G654" s="284"/>
      <c r="H654" s="284"/>
      <c r="I654" s="284"/>
      <c r="J654" s="284"/>
      <c r="K654" s="284"/>
      <c r="L654" s="284"/>
      <c r="M654" s="284"/>
      <c r="N654" s="284"/>
      <c r="O654" s="284"/>
      <c r="P654" s="284"/>
      <c r="Q654" s="673">
        <v>13500</v>
      </c>
      <c r="R654" s="673">
        <v>750000</v>
      </c>
      <c r="S654" s="284"/>
      <c r="T654" s="284"/>
      <c r="U654" s="284"/>
      <c r="V654" s="284"/>
      <c r="W654" s="285"/>
      <c r="X654" s="672"/>
      <c r="Y654" s="51">
        <v>2214279.7400000002</v>
      </c>
      <c r="Z654" s="285"/>
      <c r="AA654" s="9"/>
      <c r="AB654" s="670" t="s">
        <v>1459</v>
      </c>
      <c r="AC654" s="724"/>
      <c r="AD654" s="724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</row>
    <row r="655" spans="1:40" s="7" customFormat="1" ht="17.25" hidden="1" customHeight="1">
      <c r="A655" s="56">
        <f t="shared" si="91"/>
        <v>482</v>
      </c>
      <c r="B655" s="42" t="s">
        <v>772</v>
      </c>
      <c r="C655" s="52">
        <f t="shared" si="90"/>
        <v>1614232.53</v>
      </c>
      <c r="D655" s="52">
        <f>SUM(F655:J655)</f>
        <v>1614232.53</v>
      </c>
      <c r="E655" s="52"/>
      <c r="F655" s="52">
        <v>498397.78</v>
      </c>
      <c r="G655" s="52"/>
      <c r="H655" s="52">
        <v>551053.31000000006</v>
      </c>
      <c r="I655" s="52">
        <v>564781.43999999994</v>
      </c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1"/>
      <c r="X655" s="285"/>
      <c r="Y655" s="51"/>
      <c r="Z655" s="285"/>
      <c r="AA655" s="9"/>
      <c r="AB655" s="670"/>
      <c r="AC655" s="724"/>
      <c r="AD655" s="497"/>
      <c r="AE655" s="1061"/>
      <c r="AF655" s="57"/>
      <c r="AG655" s="57"/>
      <c r="AH655" s="57"/>
      <c r="AI655" s="57"/>
      <c r="AJ655" s="57"/>
      <c r="AK655" s="57"/>
      <c r="AL655" s="57"/>
      <c r="AM655" s="57"/>
      <c r="AN655" s="57"/>
    </row>
    <row r="656" spans="1:40" s="7" customFormat="1" ht="12.75" hidden="1" customHeight="1">
      <c r="A656" s="687">
        <f t="shared" si="91"/>
        <v>483</v>
      </c>
      <c r="B656" s="388" t="s">
        <v>1185</v>
      </c>
      <c r="C656" s="344">
        <f t="shared" si="90"/>
        <v>275000</v>
      </c>
      <c r="D656" s="284">
        <f t="shared" ref="D656:D708" si="92">F656+G656+H656+I656+J656</f>
        <v>275000</v>
      </c>
      <c r="E656" s="284"/>
      <c r="F656" s="673">
        <v>200000</v>
      </c>
      <c r="G656" s="284"/>
      <c r="H656" s="284"/>
      <c r="I656" s="673">
        <v>75000</v>
      </c>
      <c r="J656" s="284"/>
      <c r="K656" s="284"/>
      <c r="L656" s="284"/>
      <c r="M656" s="284"/>
      <c r="N656" s="284"/>
      <c r="O656" s="284"/>
      <c r="P656" s="284"/>
      <c r="Q656" s="52"/>
      <c r="R656" s="52"/>
      <c r="S656" s="284"/>
      <c r="T656" s="284"/>
      <c r="U656" s="284"/>
      <c r="V656" s="284"/>
      <c r="W656" s="285"/>
      <c r="X656" s="285"/>
      <c r="Y656" s="51">
        <v>226771.32</v>
      </c>
      <c r="Z656" s="285"/>
      <c r="AA656" s="9"/>
      <c r="AB656" s="670" t="s">
        <v>1495</v>
      </c>
      <c r="AC656" s="724"/>
      <c r="AD656" s="724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</row>
    <row r="657" spans="1:40" s="7" customFormat="1" ht="12.75" hidden="1" customHeight="1">
      <c r="A657" s="687">
        <f t="shared" si="91"/>
        <v>484</v>
      </c>
      <c r="B657" s="388" t="s">
        <v>1186</v>
      </c>
      <c r="C657" s="344">
        <f t="shared" si="90"/>
        <v>275000</v>
      </c>
      <c r="D657" s="284">
        <f t="shared" si="92"/>
        <v>275000</v>
      </c>
      <c r="E657" s="284"/>
      <c r="F657" s="673">
        <v>200000</v>
      </c>
      <c r="G657" s="284"/>
      <c r="H657" s="284"/>
      <c r="I657" s="673">
        <v>75000</v>
      </c>
      <c r="J657" s="284"/>
      <c r="K657" s="284"/>
      <c r="L657" s="284"/>
      <c r="M657" s="284"/>
      <c r="N657" s="284"/>
      <c r="O657" s="284"/>
      <c r="P657" s="284"/>
      <c r="Q657" s="284"/>
      <c r="R657" s="52"/>
      <c r="S657" s="284"/>
      <c r="T657" s="284"/>
      <c r="U657" s="284"/>
      <c r="V657" s="284"/>
      <c r="W657" s="285"/>
      <c r="X657" s="285"/>
      <c r="Y657" s="51">
        <v>234141.18</v>
      </c>
      <c r="Z657" s="285"/>
      <c r="AA657" s="9"/>
      <c r="AB657" s="670" t="s">
        <v>1495</v>
      </c>
      <c r="AC657" s="724"/>
      <c r="AD657" s="724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</row>
    <row r="658" spans="1:40" s="7" customFormat="1" ht="12.75" hidden="1" customHeight="1">
      <c r="A658" s="687">
        <f t="shared" si="91"/>
        <v>485</v>
      </c>
      <c r="B658" s="389" t="s">
        <v>1187</v>
      </c>
      <c r="C658" s="344">
        <f t="shared" si="90"/>
        <v>225000</v>
      </c>
      <c r="D658" s="284">
        <f t="shared" si="92"/>
        <v>225000</v>
      </c>
      <c r="E658" s="284"/>
      <c r="F658" s="284"/>
      <c r="G658" s="673">
        <v>75000</v>
      </c>
      <c r="H658" s="673">
        <v>75000</v>
      </c>
      <c r="I658" s="673">
        <v>75000</v>
      </c>
      <c r="J658" s="284"/>
      <c r="K658" s="284"/>
      <c r="L658" s="284"/>
      <c r="M658" s="284"/>
      <c r="N658" s="284"/>
      <c r="O658" s="284"/>
      <c r="P658" s="284"/>
      <c r="Q658" s="284"/>
      <c r="R658" s="52"/>
      <c r="S658" s="284"/>
      <c r="T658" s="284"/>
      <c r="U658" s="284"/>
      <c r="V658" s="284"/>
      <c r="W658" s="285"/>
      <c r="X658" s="285"/>
      <c r="Y658" s="51">
        <v>195557.9</v>
      </c>
      <c r="Z658" s="285"/>
      <c r="AA658" s="9"/>
      <c r="AB658" s="670" t="s">
        <v>1496</v>
      </c>
      <c r="AC658" s="724"/>
      <c r="AD658" s="724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</row>
    <row r="659" spans="1:40" s="7" customFormat="1" ht="12.75" hidden="1" customHeight="1">
      <c r="A659" s="687">
        <f t="shared" si="91"/>
        <v>486</v>
      </c>
      <c r="B659" s="388" t="s">
        <v>1188</v>
      </c>
      <c r="C659" s="344">
        <f t="shared" si="90"/>
        <v>2167264</v>
      </c>
      <c r="D659" s="284">
        <f t="shared" si="92"/>
        <v>250000</v>
      </c>
      <c r="E659" s="284"/>
      <c r="F659" s="673">
        <v>250000</v>
      </c>
      <c r="G659" s="284"/>
      <c r="H659" s="284"/>
      <c r="I659" s="284"/>
      <c r="J659" s="284"/>
      <c r="K659" s="284"/>
      <c r="L659" s="284"/>
      <c r="M659" s="673">
        <v>977</v>
      </c>
      <c r="N659" s="673">
        <v>1917264</v>
      </c>
      <c r="O659" s="284"/>
      <c r="P659" s="284"/>
      <c r="Q659" s="284"/>
      <c r="R659" s="52"/>
      <c r="S659" s="284"/>
      <c r="T659" s="284"/>
      <c r="U659" s="284"/>
      <c r="V659" s="284"/>
      <c r="W659" s="285"/>
      <c r="X659" s="285"/>
      <c r="Y659" s="51">
        <v>373416.53</v>
      </c>
      <c r="Z659" s="285"/>
      <c r="AA659" s="9"/>
      <c r="AB659" s="670" t="s">
        <v>1497</v>
      </c>
      <c r="AC659" s="724"/>
      <c r="AD659" s="724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</row>
    <row r="660" spans="1:40" s="7" customFormat="1" ht="12.75" hidden="1" customHeight="1">
      <c r="A660" s="687">
        <f t="shared" si="91"/>
        <v>487</v>
      </c>
      <c r="B660" s="388" t="s">
        <v>1189</v>
      </c>
      <c r="C660" s="344">
        <f t="shared" si="90"/>
        <v>600000</v>
      </c>
      <c r="D660" s="284">
        <f t="shared" si="92"/>
        <v>150000</v>
      </c>
      <c r="E660" s="284"/>
      <c r="F660" s="673">
        <v>150000</v>
      </c>
      <c r="G660" s="284"/>
      <c r="H660" s="284"/>
      <c r="I660" s="284"/>
      <c r="J660" s="284"/>
      <c r="K660" s="284"/>
      <c r="L660" s="284"/>
      <c r="M660" s="284"/>
      <c r="N660" s="284"/>
      <c r="O660" s="284"/>
      <c r="P660" s="284"/>
      <c r="Q660" s="673">
        <v>1194</v>
      </c>
      <c r="R660" s="673">
        <v>450000</v>
      </c>
      <c r="S660" s="284"/>
      <c r="T660" s="284"/>
      <c r="U660" s="284"/>
      <c r="V660" s="284"/>
      <c r="W660" s="285"/>
      <c r="X660" s="285"/>
      <c r="Y660" s="51">
        <v>547771.40999999992</v>
      </c>
      <c r="Z660" s="285"/>
      <c r="AA660" s="9"/>
      <c r="AB660" s="670" t="s">
        <v>1498</v>
      </c>
      <c r="AC660" s="724"/>
      <c r="AD660" s="724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</row>
    <row r="661" spans="1:40" s="7" customFormat="1" ht="17.25" hidden="1" customHeight="1">
      <c r="A661" s="56">
        <f t="shared" si="91"/>
        <v>488</v>
      </c>
      <c r="B661" s="42" t="s">
        <v>773</v>
      </c>
      <c r="C661" s="52">
        <f t="shared" si="90"/>
        <v>4237128.26</v>
      </c>
      <c r="D661" s="52">
        <f>SUM(F661:J661)</f>
        <v>4237128.26</v>
      </c>
      <c r="E661" s="52"/>
      <c r="F661" s="52">
        <v>457052.33</v>
      </c>
      <c r="G661" s="52">
        <v>2825600.65</v>
      </c>
      <c r="H661" s="52">
        <v>479605.47</v>
      </c>
      <c r="I661" s="52">
        <v>474869.81</v>
      </c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1"/>
      <c r="X661" s="285"/>
      <c r="Y661" s="51"/>
      <c r="Z661" s="285"/>
      <c r="AA661" s="9"/>
      <c r="AB661" s="670"/>
      <c r="AC661" s="724"/>
      <c r="AD661" s="497"/>
      <c r="AE661" s="1061"/>
      <c r="AF661" s="57"/>
      <c r="AG661" s="57"/>
      <c r="AH661" s="57"/>
      <c r="AI661" s="57"/>
      <c r="AJ661" s="57"/>
      <c r="AK661" s="57"/>
      <c r="AL661" s="57"/>
      <c r="AM661" s="57"/>
      <c r="AN661" s="57"/>
    </row>
    <row r="662" spans="1:40" s="7" customFormat="1" ht="17.25" hidden="1" customHeight="1">
      <c r="A662" s="56">
        <f t="shared" si="91"/>
        <v>489</v>
      </c>
      <c r="B662" s="42" t="s">
        <v>774</v>
      </c>
      <c r="C662" s="52">
        <f t="shared" si="90"/>
        <v>5964432.7199999997</v>
      </c>
      <c r="D662" s="52">
        <f>SUM(F662:J662)</f>
        <v>5964432.7199999997</v>
      </c>
      <c r="E662" s="52"/>
      <c r="F662" s="52">
        <f>503259.38+12963.48</f>
        <v>516222.86</v>
      </c>
      <c r="G662" s="52">
        <v>4225930.46</v>
      </c>
      <c r="H662" s="52">
        <v>445005.14</v>
      </c>
      <c r="I662" s="52">
        <v>458011.1</v>
      </c>
      <c r="J662" s="52">
        <v>319263.15999999997</v>
      </c>
      <c r="K662" s="52"/>
      <c r="L662" s="52"/>
      <c r="M662" s="52"/>
      <c r="N662" s="52"/>
      <c r="O662" s="52"/>
      <c r="P662" s="52"/>
      <c r="Q662" s="52"/>
      <c r="R662" s="65"/>
      <c r="S662" s="52"/>
      <c r="T662" s="52"/>
      <c r="U662" s="52"/>
      <c r="V662" s="52"/>
      <c r="W662" s="51"/>
      <c r="X662" s="285"/>
      <c r="Y662" s="51"/>
      <c r="Z662" s="285"/>
      <c r="AA662" s="9" t="s">
        <v>889</v>
      </c>
      <c r="AB662" s="670"/>
      <c r="AC662" s="724"/>
      <c r="AD662" s="497"/>
      <c r="AE662" s="1061"/>
      <c r="AF662" s="57"/>
      <c r="AG662" s="57"/>
      <c r="AH662" s="57"/>
      <c r="AI662" s="57"/>
      <c r="AJ662" s="57"/>
      <c r="AK662" s="57"/>
      <c r="AL662" s="57"/>
      <c r="AM662" s="57"/>
      <c r="AN662" s="57"/>
    </row>
    <row r="663" spans="1:40" s="7" customFormat="1" ht="12.75" hidden="1" customHeight="1">
      <c r="A663" s="687">
        <f t="shared" si="91"/>
        <v>490</v>
      </c>
      <c r="B663" s="389" t="s">
        <v>1190</v>
      </c>
      <c r="C663" s="344">
        <f t="shared" si="90"/>
        <v>1040341</v>
      </c>
      <c r="D663" s="284">
        <f t="shared" si="92"/>
        <v>200000</v>
      </c>
      <c r="E663" s="284"/>
      <c r="F663" s="673">
        <v>200000</v>
      </c>
      <c r="G663" s="284"/>
      <c r="H663" s="284"/>
      <c r="I663" s="284"/>
      <c r="J663" s="284"/>
      <c r="K663" s="284"/>
      <c r="L663" s="284"/>
      <c r="M663" s="284"/>
      <c r="N663" s="284"/>
      <c r="O663" s="284"/>
      <c r="P663" s="284"/>
      <c r="Q663" s="673">
        <v>573</v>
      </c>
      <c r="R663" s="673">
        <v>840341</v>
      </c>
      <c r="S663" s="284"/>
      <c r="T663" s="284"/>
      <c r="U663" s="284"/>
      <c r="V663" s="284"/>
      <c r="W663" s="285"/>
      <c r="X663" s="285"/>
      <c r="Y663" s="51">
        <v>452982.94</v>
      </c>
      <c r="Z663" s="285"/>
      <c r="AA663" s="9"/>
      <c r="AB663" s="670" t="s">
        <v>1498</v>
      </c>
      <c r="AC663" s="724"/>
      <c r="AD663" s="724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</row>
    <row r="664" spans="1:40" s="7" customFormat="1" ht="12.75" hidden="1" customHeight="1">
      <c r="A664" s="688">
        <f t="shared" si="91"/>
        <v>491</v>
      </c>
      <c r="B664" s="389" t="s">
        <v>1191</v>
      </c>
      <c r="C664" s="344">
        <f t="shared" si="90"/>
        <v>1744018</v>
      </c>
      <c r="D664" s="284">
        <f t="shared" si="92"/>
        <v>0</v>
      </c>
      <c r="E664" s="284"/>
      <c r="F664" s="284"/>
      <c r="G664" s="284"/>
      <c r="H664" s="284"/>
      <c r="I664" s="284"/>
      <c r="J664" s="284"/>
      <c r="K664" s="284"/>
      <c r="L664" s="284"/>
      <c r="M664" s="284"/>
      <c r="N664" s="284"/>
      <c r="O664" s="284"/>
      <c r="P664" s="284"/>
      <c r="Q664" s="673">
        <v>761.38</v>
      </c>
      <c r="R664" s="673">
        <v>1744018</v>
      </c>
      <c r="S664" s="284"/>
      <c r="T664" s="284"/>
      <c r="U664" s="284"/>
      <c r="V664" s="284"/>
      <c r="W664" s="285"/>
      <c r="X664" s="285"/>
      <c r="Y664" s="51">
        <v>360971.1</v>
      </c>
      <c r="Z664" s="285"/>
      <c r="AA664" s="9"/>
      <c r="AB664" s="670" t="s">
        <v>1459</v>
      </c>
      <c r="AC664" s="724"/>
      <c r="AD664" s="724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</row>
    <row r="665" spans="1:40" s="7" customFormat="1" ht="12.75" hidden="1" customHeight="1">
      <c r="A665" s="688">
        <f t="shared" si="91"/>
        <v>492</v>
      </c>
      <c r="B665" s="389" t="s">
        <v>1192</v>
      </c>
      <c r="C665" s="344">
        <f t="shared" si="90"/>
        <v>1759876</v>
      </c>
      <c r="D665" s="284">
        <f t="shared" si="92"/>
        <v>0</v>
      </c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284"/>
      <c r="Q665" s="673">
        <v>732.4</v>
      </c>
      <c r="R665" s="673">
        <v>1759876</v>
      </c>
      <c r="S665" s="284"/>
      <c r="T665" s="284"/>
      <c r="U665" s="284"/>
      <c r="V665" s="284"/>
      <c r="W665" s="285"/>
      <c r="X665" s="285"/>
      <c r="Y665" s="51">
        <v>360266.67</v>
      </c>
      <c r="Z665" s="285"/>
      <c r="AA665" s="9"/>
      <c r="AB665" s="670" t="s">
        <v>1459</v>
      </c>
      <c r="AC665" s="724"/>
      <c r="AD665" s="724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</row>
    <row r="666" spans="1:40" s="7" customFormat="1" ht="12.75" hidden="1" customHeight="1">
      <c r="A666" s="688">
        <f t="shared" si="91"/>
        <v>493</v>
      </c>
      <c r="B666" s="389" t="s">
        <v>1193</v>
      </c>
      <c r="C666" s="344">
        <f t="shared" si="90"/>
        <v>750000</v>
      </c>
      <c r="D666" s="284">
        <f t="shared" si="92"/>
        <v>150000</v>
      </c>
      <c r="E666" s="284"/>
      <c r="F666" s="673">
        <v>150000</v>
      </c>
      <c r="G666" s="284"/>
      <c r="H666" s="284"/>
      <c r="I666" s="284"/>
      <c r="J666" s="284"/>
      <c r="K666" s="284"/>
      <c r="L666" s="284"/>
      <c r="M666" s="284"/>
      <c r="N666" s="284"/>
      <c r="O666" s="284"/>
      <c r="P666" s="284"/>
      <c r="Q666" s="673">
        <v>1401.06</v>
      </c>
      <c r="R666" s="673">
        <v>600000</v>
      </c>
      <c r="S666" s="284"/>
      <c r="T666" s="284"/>
      <c r="U666" s="284"/>
      <c r="V666" s="284"/>
      <c r="W666" s="285"/>
      <c r="X666" s="285"/>
      <c r="Y666" s="51">
        <v>531888.03</v>
      </c>
      <c r="Z666" s="285"/>
      <c r="AA666" s="9"/>
      <c r="AB666" s="670" t="s">
        <v>1498</v>
      </c>
      <c r="AC666" s="724"/>
      <c r="AD666" s="724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</row>
    <row r="667" spans="1:40" s="7" customFormat="1" ht="12.75" hidden="1" customHeight="1">
      <c r="A667" s="688">
        <f t="shared" si="91"/>
        <v>494</v>
      </c>
      <c r="B667" s="389" t="s">
        <v>1194</v>
      </c>
      <c r="C667" s="344">
        <f t="shared" si="90"/>
        <v>1759876</v>
      </c>
      <c r="D667" s="284">
        <f t="shared" si="92"/>
        <v>0</v>
      </c>
      <c r="E667" s="284"/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673">
        <v>732.4</v>
      </c>
      <c r="R667" s="673">
        <v>1759876</v>
      </c>
      <c r="S667" s="284"/>
      <c r="T667" s="284"/>
      <c r="U667" s="284"/>
      <c r="V667" s="284"/>
      <c r="W667" s="285"/>
      <c r="X667" s="285"/>
      <c r="Y667" s="51">
        <v>360736.28</v>
      </c>
      <c r="Z667" s="285"/>
      <c r="AA667" s="9"/>
      <c r="AB667" s="670" t="s">
        <v>1459</v>
      </c>
      <c r="AC667" s="724"/>
      <c r="AD667" s="724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</row>
    <row r="668" spans="1:40" s="7" customFormat="1" ht="12.75" hidden="1" customHeight="1">
      <c r="A668" s="688">
        <f t="shared" si="91"/>
        <v>495</v>
      </c>
      <c r="B668" s="389" t="s">
        <v>1195</v>
      </c>
      <c r="C668" s="344">
        <f t="shared" si="90"/>
        <v>1754587</v>
      </c>
      <c r="D668" s="284">
        <f t="shared" si="92"/>
        <v>0</v>
      </c>
      <c r="E668" s="284"/>
      <c r="F668" s="284"/>
      <c r="G668" s="284"/>
      <c r="H668" s="284"/>
      <c r="I668" s="284"/>
      <c r="J668" s="284"/>
      <c r="K668" s="284"/>
      <c r="L668" s="284"/>
      <c r="M668" s="284"/>
      <c r="N668" s="284"/>
      <c r="O668" s="284"/>
      <c r="P668" s="284"/>
      <c r="Q668" s="673">
        <v>793</v>
      </c>
      <c r="R668" s="673">
        <v>1754587</v>
      </c>
      <c r="S668" s="284"/>
      <c r="T668" s="284"/>
      <c r="U668" s="284"/>
      <c r="V668" s="284"/>
      <c r="W668" s="285"/>
      <c r="X668" s="285"/>
      <c r="Y668" s="51">
        <v>367780.64</v>
      </c>
      <c r="Z668" s="285"/>
      <c r="AA668" s="9"/>
      <c r="AB668" s="670" t="s">
        <v>1459</v>
      </c>
      <c r="AC668" s="724"/>
      <c r="AD668" s="724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</row>
    <row r="669" spans="1:40" s="7" customFormat="1" ht="12.75" hidden="1" customHeight="1">
      <c r="A669" s="688">
        <f t="shared" si="91"/>
        <v>496</v>
      </c>
      <c r="B669" s="388" t="s">
        <v>1196</v>
      </c>
      <c r="C669" s="344">
        <f t="shared" si="90"/>
        <v>3479067</v>
      </c>
      <c r="D669" s="284">
        <f t="shared" si="92"/>
        <v>150000</v>
      </c>
      <c r="E669" s="284"/>
      <c r="F669" s="673">
        <v>150000</v>
      </c>
      <c r="G669" s="284"/>
      <c r="H669" s="284"/>
      <c r="I669" s="284"/>
      <c r="J669" s="284"/>
      <c r="K669" s="284"/>
      <c r="L669" s="284"/>
      <c r="M669" s="673">
        <v>910</v>
      </c>
      <c r="N669" s="673">
        <v>3329067</v>
      </c>
      <c r="O669" s="284"/>
      <c r="P669" s="284"/>
      <c r="Q669" s="284"/>
      <c r="R669" s="52"/>
      <c r="S669" s="284"/>
      <c r="T669" s="284"/>
      <c r="U669" s="284"/>
      <c r="V669" s="284"/>
      <c r="W669" s="285"/>
      <c r="X669" s="285"/>
      <c r="Y669" s="51">
        <v>346374.27999999997</v>
      </c>
      <c r="Z669" s="285"/>
      <c r="AA669" s="9"/>
      <c r="AB669" s="670" t="s">
        <v>1497</v>
      </c>
      <c r="AC669" s="724"/>
      <c r="AD669" s="724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</row>
    <row r="670" spans="1:40" s="7" customFormat="1" ht="12.75" hidden="1" customHeight="1">
      <c r="A670" s="688">
        <f t="shared" si="91"/>
        <v>497</v>
      </c>
      <c r="B670" s="388" t="s">
        <v>1197</v>
      </c>
      <c r="C670" s="344">
        <f t="shared" si="90"/>
        <v>1338894</v>
      </c>
      <c r="D670" s="284">
        <f t="shared" si="92"/>
        <v>150000</v>
      </c>
      <c r="E670" s="284"/>
      <c r="F670" s="673">
        <v>150000</v>
      </c>
      <c r="G670" s="284"/>
      <c r="H670" s="284"/>
      <c r="I670" s="284"/>
      <c r="J670" s="284"/>
      <c r="K670" s="284"/>
      <c r="L670" s="284"/>
      <c r="M670" s="284"/>
      <c r="N670" s="284"/>
      <c r="O670" s="284"/>
      <c r="P670" s="284"/>
      <c r="Q670" s="673">
        <v>846.15</v>
      </c>
      <c r="R670" s="673">
        <v>1188894</v>
      </c>
      <c r="S670" s="284"/>
      <c r="T670" s="284"/>
      <c r="U670" s="284"/>
      <c r="V670" s="284"/>
      <c r="W670" s="285"/>
      <c r="X670" s="285"/>
      <c r="Y670" s="51">
        <v>513594.33999999997</v>
      </c>
      <c r="Z670" s="285"/>
      <c r="AA670" s="9"/>
      <c r="AB670" s="670" t="s">
        <v>1498</v>
      </c>
      <c r="AC670" s="724"/>
      <c r="AD670" s="724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</row>
    <row r="671" spans="1:40" s="7" customFormat="1" ht="12.75" hidden="1" customHeight="1">
      <c r="A671" s="688">
        <f t="shared" si="91"/>
        <v>498</v>
      </c>
      <c r="B671" s="389" t="s">
        <v>1198</v>
      </c>
      <c r="C671" s="344">
        <f t="shared" si="90"/>
        <v>3494829</v>
      </c>
      <c r="D671" s="284">
        <f t="shared" si="92"/>
        <v>0</v>
      </c>
      <c r="E671" s="284"/>
      <c r="F671" s="284"/>
      <c r="G671" s="284"/>
      <c r="H671" s="284"/>
      <c r="I671" s="284"/>
      <c r="J671" s="284"/>
      <c r="K671" s="284"/>
      <c r="L671" s="284"/>
      <c r="M671" s="673">
        <v>752.22</v>
      </c>
      <c r="N671" s="673">
        <v>2467620</v>
      </c>
      <c r="O671" s="284"/>
      <c r="P671" s="284"/>
      <c r="Q671" s="673">
        <v>758.54</v>
      </c>
      <c r="R671" s="673">
        <v>1027209</v>
      </c>
      <c r="S671" s="284"/>
      <c r="T671" s="284"/>
      <c r="U671" s="284"/>
      <c r="V671" s="284"/>
      <c r="W671" s="285"/>
      <c r="X671" s="285"/>
      <c r="Y671" s="51">
        <v>545929.82000000007</v>
      </c>
      <c r="Z671" s="285"/>
      <c r="AA671" s="9"/>
      <c r="AB671" s="670" t="s">
        <v>1499</v>
      </c>
      <c r="AC671" s="724"/>
      <c r="AD671" s="724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</row>
    <row r="672" spans="1:40" s="7" customFormat="1" ht="12.75" hidden="1" customHeight="1">
      <c r="A672" s="688">
        <f t="shared" si="91"/>
        <v>499</v>
      </c>
      <c r="B672" s="389" t="s">
        <v>1199</v>
      </c>
      <c r="C672" s="344">
        <f t="shared" si="90"/>
        <v>1624645</v>
      </c>
      <c r="D672" s="284">
        <f t="shared" si="92"/>
        <v>0</v>
      </c>
      <c r="E672" s="284"/>
      <c r="F672" s="284"/>
      <c r="G672" s="284"/>
      <c r="H672" s="284"/>
      <c r="I672" s="284"/>
      <c r="J672" s="284"/>
      <c r="K672" s="284"/>
      <c r="L672" s="284"/>
      <c r="M672" s="284"/>
      <c r="N672" s="284"/>
      <c r="O672" s="284"/>
      <c r="P672" s="284"/>
      <c r="Q672" s="673">
        <v>682.1</v>
      </c>
      <c r="R672" s="673">
        <v>1624645</v>
      </c>
      <c r="S672" s="284"/>
      <c r="T672" s="284"/>
      <c r="U672" s="284"/>
      <c r="V672" s="284"/>
      <c r="W672" s="285"/>
      <c r="X672" s="285"/>
      <c r="Y672" s="51">
        <v>354301.57</v>
      </c>
      <c r="Z672" s="285"/>
      <c r="AA672" s="9"/>
      <c r="AB672" s="670" t="s">
        <v>1459</v>
      </c>
      <c r="AC672" s="724"/>
      <c r="AD672" s="724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</row>
    <row r="673" spans="1:40" s="7" customFormat="1" ht="12.75" hidden="1" customHeight="1">
      <c r="A673" s="688">
        <f t="shared" si="91"/>
        <v>500</v>
      </c>
      <c r="B673" s="389" t="s">
        <v>1200</v>
      </c>
      <c r="C673" s="344">
        <f t="shared" si="90"/>
        <v>1100078</v>
      </c>
      <c r="D673" s="284">
        <f t="shared" si="92"/>
        <v>200000</v>
      </c>
      <c r="E673" s="284"/>
      <c r="F673" s="673">
        <v>200000</v>
      </c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673">
        <v>642.1</v>
      </c>
      <c r="R673" s="673">
        <v>900078</v>
      </c>
      <c r="S673" s="284"/>
      <c r="T673" s="284"/>
      <c r="U673" s="284"/>
      <c r="V673" s="284"/>
      <c r="W673" s="285"/>
      <c r="X673" s="285"/>
      <c r="Y673" s="51">
        <v>452982.94</v>
      </c>
      <c r="Z673" s="285"/>
      <c r="AA673" s="9"/>
      <c r="AB673" s="670" t="s">
        <v>1498</v>
      </c>
      <c r="AC673" s="724"/>
      <c r="AD673" s="724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</row>
    <row r="674" spans="1:40" s="7" customFormat="1" ht="12.75" hidden="1" customHeight="1">
      <c r="A674" s="688">
        <f t="shared" si="91"/>
        <v>501</v>
      </c>
      <c r="B674" s="388" t="s">
        <v>1201</v>
      </c>
      <c r="C674" s="344">
        <f t="shared" si="90"/>
        <v>200000</v>
      </c>
      <c r="D674" s="284">
        <f t="shared" si="92"/>
        <v>200000</v>
      </c>
      <c r="E674" s="284"/>
      <c r="F674" s="673">
        <v>200000</v>
      </c>
      <c r="G674" s="284"/>
      <c r="H674" s="284"/>
      <c r="I674" s="284"/>
      <c r="J674" s="284"/>
      <c r="K674" s="284"/>
      <c r="L674" s="284"/>
      <c r="M674" s="284"/>
      <c r="N674" s="284"/>
      <c r="O674" s="284"/>
      <c r="P674" s="284"/>
      <c r="Q674" s="284"/>
      <c r="R674" s="52"/>
      <c r="S674" s="284"/>
      <c r="T674" s="284"/>
      <c r="U674" s="284"/>
      <c r="V674" s="284"/>
      <c r="W674" s="285"/>
      <c r="X674" s="285"/>
      <c r="Y674" s="51">
        <v>109228.12</v>
      </c>
      <c r="Z674" s="285"/>
      <c r="AA674" s="9"/>
      <c r="AB674" s="670" t="s">
        <v>1500</v>
      </c>
      <c r="AC674" s="724"/>
      <c r="AD674" s="724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</row>
    <row r="675" spans="1:40" s="7" customFormat="1" ht="12.75" hidden="1" customHeight="1">
      <c r="A675" s="688">
        <f t="shared" si="91"/>
        <v>502</v>
      </c>
      <c r="B675" s="389" t="s">
        <v>1202</v>
      </c>
      <c r="C675" s="344">
        <f t="shared" si="90"/>
        <v>425000</v>
      </c>
      <c r="D675" s="284">
        <f t="shared" si="92"/>
        <v>425000</v>
      </c>
      <c r="E675" s="284"/>
      <c r="F675" s="673">
        <v>200000</v>
      </c>
      <c r="G675" s="673">
        <v>75000</v>
      </c>
      <c r="H675" s="673">
        <v>75000</v>
      </c>
      <c r="I675" s="673">
        <v>75000</v>
      </c>
      <c r="J675" s="284"/>
      <c r="K675" s="284"/>
      <c r="L675" s="284"/>
      <c r="M675" s="284"/>
      <c r="N675" s="284"/>
      <c r="O675" s="284"/>
      <c r="P675" s="284"/>
      <c r="Q675" s="284"/>
      <c r="R675" s="52"/>
      <c r="S675" s="284"/>
      <c r="T675" s="284"/>
      <c r="U675" s="284"/>
      <c r="V675" s="284"/>
      <c r="W675" s="285"/>
      <c r="X675" s="285"/>
      <c r="Y675" s="51">
        <v>284637.71000000002</v>
      </c>
      <c r="Z675" s="285"/>
      <c r="AA675" s="9"/>
      <c r="AB675" s="670" t="s">
        <v>1501</v>
      </c>
      <c r="AC675" s="724"/>
      <c r="AD675" s="724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</row>
    <row r="676" spans="1:40" s="7" customFormat="1" ht="12.75" hidden="1" customHeight="1">
      <c r="A676" s="688">
        <f t="shared" si="91"/>
        <v>503</v>
      </c>
      <c r="B676" s="388" t="s">
        <v>1203</v>
      </c>
      <c r="C676" s="344">
        <f t="shared" si="90"/>
        <v>400000</v>
      </c>
      <c r="D676" s="284">
        <f t="shared" si="92"/>
        <v>400000</v>
      </c>
      <c r="E676" s="284"/>
      <c r="F676" s="673">
        <v>200000</v>
      </c>
      <c r="G676" s="673">
        <v>100000</v>
      </c>
      <c r="H676" s="284"/>
      <c r="I676" s="673">
        <v>100000</v>
      </c>
      <c r="J676" s="284"/>
      <c r="K676" s="284"/>
      <c r="L676" s="284"/>
      <c r="M676" s="284"/>
      <c r="N676" s="284"/>
      <c r="O676" s="284"/>
      <c r="P676" s="284"/>
      <c r="Q676" s="284"/>
      <c r="R676" s="52"/>
      <c r="S676" s="284"/>
      <c r="T676" s="284"/>
      <c r="U676" s="284"/>
      <c r="V676" s="284"/>
      <c r="W676" s="285"/>
      <c r="X676" s="285"/>
      <c r="Y676" s="51">
        <v>281169.33</v>
      </c>
      <c r="Z676" s="285"/>
      <c r="AA676" s="9"/>
      <c r="AB676" s="670" t="s">
        <v>1502</v>
      </c>
      <c r="AC676" s="724"/>
      <c r="AD676" s="724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</row>
    <row r="677" spans="1:40" s="7" customFormat="1" ht="12.75" hidden="1" customHeight="1">
      <c r="A677" s="688">
        <f t="shared" si="91"/>
        <v>504</v>
      </c>
      <c r="B677" s="389" t="s">
        <v>1204</v>
      </c>
      <c r="C677" s="344">
        <f t="shared" si="90"/>
        <v>400000</v>
      </c>
      <c r="D677" s="284">
        <f t="shared" si="92"/>
        <v>400000</v>
      </c>
      <c r="E677" s="284"/>
      <c r="F677" s="673">
        <v>200000</v>
      </c>
      <c r="G677" s="673">
        <v>100000</v>
      </c>
      <c r="H677" s="284"/>
      <c r="I677" s="673">
        <v>100000</v>
      </c>
      <c r="J677" s="284"/>
      <c r="K677" s="284"/>
      <c r="L677" s="284"/>
      <c r="M677" s="284"/>
      <c r="N677" s="284"/>
      <c r="O677" s="284"/>
      <c r="P677" s="284"/>
      <c r="Q677" s="284"/>
      <c r="R677" s="52"/>
      <c r="S677" s="284"/>
      <c r="T677" s="284"/>
      <c r="U677" s="284"/>
      <c r="V677" s="284"/>
      <c r="W677" s="285"/>
      <c r="X677" s="285"/>
      <c r="Y677" s="51">
        <v>277879.05000000005</v>
      </c>
      <c r="Z677" s="285"/>
      <c r="AA677" s="9"/>
      <c r="AB677" s="670" t="s">
        <v>1502</v>
      </c>
      <c r="AC677" s="724"/>
      <c r="AD677" s="724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</row>
    <row r="678" spans="1:40" s="7" customFormat="1" ht="12.75" hidden="1" customHeight="1">
      <c r="A678" s="688">
        <f t="shared" si="91"/>
        <v>505</v>
      </c>
      <c r="B678" s="389" t="s">
        <v>1205</v>
      </c>
      <c r="C678" s="344">
        <f t="shared" si="90"/>
        <v>250000</v>
      </c>
      <c r="D678" s="284">
        <f t="shared" si="92"/>
        <v>250000</v>
      </c>
      <c r="E678" s="284"/>
      <c r="F678" s="284"/>
      <c r="G678" s="673">
        <v>100000</v>
      </c>
      <c r="H678" s="284"/>
      <c r="I678" s="673">
        <v>75000</v>
      </c>
      <c r="J678" s="673">
        <v>75000</v>
      </c>
      <c r="K678" s="284"/>
      <c r="L678" s="284"/>
      <c r="M678" s="284"/>
      <c r="N678" s="284"/>
      <c r="O678" s="284"/>
      <c r="P678" s="284"/>
      <c r="Q678" s="284"/>
      <c r="R678" s="52"/>
      <c r="S678" s="284"/>
      <c r="T678" s="284"/>
      <c r="U678" s="284"/>
      <c r="V678" s="284"/>
      <c r="W678" s="285"/>
      <c r="X678" s="285"/>
      <c r="Y678" s="51">
        <v>177636.66</v>
      </c>
      <c r="Z678" s="285"/>
      <c r="AA678" s="9"/>
      <c r="AB678" s="670" t="s">
        <v>1503</v>
      </c>
      <c r="AC678" s="724"/>
      <c r="AD678" s="724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</row>
    <row r="679" spans="1:40" s="7" customFormat="1" ht="12.75" hidden="1" customHeight="1">
      <c r="A679" s="688">
        <f t="shared" si="91"/>
        <v>506</v>
      </c>
      <c r="B679" s="389" t="s">
        <v>1206</v>
      </c>
      <c r="C679" s="344">
        <f t="shared" si="90"/>
        <v>425000</v>
      </c>
      <c r="D679" s="284">
        <f t="shared" si="92"/>
        <v>425000</v>
      </c>
      <c r="E679" s="284"/>
      <c r="F679" s="673">
        <v>200000</v>
      </c>
      <c r="G679" s="673">
        <v>75000</v>
      </c>
      <c r="H679" s="284"/>
      <c r="I679" s="673">
        <v>75000</v>
      </c>
      <c r="J679" s="673">
        <v>75000</v>
      </c>
      <c r="K679" s="284"/>
      <c r="L679" s="284"/>
      <c r="M679" s="284"/>
      <c r="N679" s="284"/>
      <c r="O679" s="284"/>
      <c r="P679" s="284"/>
      <c r="Q679" s="284"/>
      <c r="R679" s="52"/>
      <c r="S679" s="284"/>
      <c r="T679" s="284"/>
      <c r="U679" s="284"/>
      <c r="V679" s="284"/>
      <c r="W679" s="285"/>
      <c r="X679" s="285"/>
      <c r="Y679" s="51">
        <v>288148.13</v>
      </c>
      <c r="Z679" s="285"/>
      <c r="AA679" s="9"/>
      <c r="AB679" s="670" t="s">
        <v>1504</v>
      </c>
      <c r="AC679" s="724"/>
      <c r="AD679" s="724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</row>
    <row r="680" spans="1:40" s="7" customFormat="1" ht="12.75" hidden="1" customHeight="1">
      <c r="A680" s="688">
        <f t="shared" si="91"/>
        <v>507</v>
      </c>
      <c r="B680" s="388" t="s">
        <v>1207</v>
      </c>
      <c r="C680" s="344">
        <f t="shared" si="90"/>
        <v>350000</v>
      </c>
      <c r="D680" s="284">
        <f t="shared" si="92"/>
        <v>350000</v>
      </c>
      <c r="E680" s="284"/>
      <c r="F680" s="673">
        <v>350000</v>
      </c>
      <c r="G680" s="284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52"/>
      <c r="S680" s="284"/>
      <c r="T680" s="284"/>
      <c r="U680" s="284"/>
      <c r="V680" s="284"/>
      <c r="W680" s="285"/>
      <c r="X680" s="285"/>
      <c r="Y680" s="51">
        <v>157373.93</v>
      </c>
      <c r="Z680" s="285"/>
      <c r="AA680" s="9"/>
      <c r="AB680" s="670" t="s">
        <v>1505</v>
      </c>
      <c r="AC680" s="724"/>
      <c r="AD680" s="724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</row>
    <row r="681" spans="1:40" s="7" customFormat="1" ht="12.75" hidden="1" customHeight="1">
      <c r="A681" s="688">
        <f t="shared" si="91"/>
        <v>508</v>
      </c>
      <c r="B681" s="389" t="s">
        <v>1208</v>
      </c>
      <c r="C681" s="344">
        <f t="shared" si="90"/>
        <v>2976265</v>
      </c>
      <c r="D681" s="284">
        <f t="shared" si="92"/>
        <v>150000</v>
      </c>
      <c r="E681" s="284"/>
      <c r="F681" s="673">
        <v>150000</v>
      </c>
      <c r="G681" s="284"/>
      <c r="H681" s="284"/>
      <c r="I681" s="284"/>
      <c r="J681" s="284"/>
      <c r="K681" s="284"/>
      <c r="L681" s="284"/>
      <c r="M681" s="673">
        <v>632.94000000000005</v>
      </c>
      <c r="N681" s="673">
        <v>2826265</v>
      </c>
      <c r="O681" s="284"/>
      <c r="P681" s="284"/>
      <c r="Q681" s="284"/>
      <c r="R681" s="52"/>
      <c r="S681" s="284"/>
      <c r="T681" s="284"/>
      <c r="U681" s="284"/>
      <c r="V681" s="284"/>
      <c r="W681" s="285"/>
      <c r="X681" s="285"/>
      <c r="Y681" s="51">
        <v>298894.78000000003</v>
      </c>
      <c r="Z681" s="285"/>
      <c r="AA681" s="9"/>
      <c r="AB681" s="670" t="s">
        <v>1497</v>
      </c>
      <c r="AC681" s="724"/>
      <c r="AD681" s="724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</row>
    <row r="682" spans="1:40" s="7" customFormat="1" ht="12.75" hidden="1" customHeight="1">
      <c r="A682" s="688">
        <f t="shared" si="91"/>
        <v>509</v>
      </c>
      <c r="B682" s="389" t="s">
        <v>1209</v>
      </c>
      <c r="C682" s="344">
        <f t="shared" si="90"/>
        <v>1703686</v>
      </c>
      <c r="D682" s="284">
        <f t="shared" si="92"/>
        <v>150000</v>
      </c>
      <c r="E682" s="284"/>
      <c r="F682" s="673">
        <v>150000</v>
      </c>
      <c r="G682" s="284"/>
      <c r="H682" s="284"/>
      <c r="I682" s="284"/>
      <c r="J682" s="284"/>
      <c r="K682" s="284"/>
      <c r="L682" s="284"/>
      <c r="M682" s="673">
        <v>362</v>
      </c>
      <c r="N682" s="673">
        <v>1553686</v>
      </c>
      <c r="O682" s="284"/>
      <c r="P682" s="284"/>
      <c r="Q682" s="284"/>
      <c r="R682" s="52"/>
      <c r="S682" s="284"/>
      <c r="T682" s="284"/>
      <c r="U682" s="284"/>
      <c r="V682" s="284"/>
      <c r="W682" s="285"/>
      <c r="X682" s="285"/>
      <c r="Y682" s="51">
        <v>254227.5</v>
      </c>
      <c r="Z682" s="285"/>
      <c r="AA682" s="9"/>
      <c r="AB682" s="670" t="s">
        <v>1497</v>
      </c>
      <c r="AC682" s="724"/>
      <c r="AD682" s="724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</row>
    <row r="683" spans="1:40" s="7" customFormat="1" ht="12.75" hidden="1" customHeight="1">
      <c r="A683" s="688">
        <f t="shared" si="91"/>
        <v>510</v>
      </c>
      <c r="B683" s="388" t="s">
        <v>1210</v>
      </c>
      <c r="C683" s="344">
        <f t="shared" si="90"/>
        <v>200000</v>
      </c>
      <c r="D683" s="284">
        <f t="shared" si="92"/>
        <v>200000</v>
      </c>
      <c r="E683" s="284"/>
      <c r="F683" s="673">
        <v>200000</v>
      </c>
      <c r="G683" s="284"/>
      <c r="H683" s="284"/>
      <c r="I683" s="284"/>
      <c r="J683" s="284"/>
      <c r="K683" s="284"/>
      <c r="L683" s="284"/>
      <c r="M683" s="284"/>
      <c r="N683" s="284"/>
      <c r="O683" s="284"/>
      <c r="P683" s="284"/>
      <c r="Q683" s="284"/>
      <c r="R683" s="52"/>
      <c r="S683" s="284"/>
      <c r="T683" s="284"/>
      <c r="U683" s="284"/>
      <c r="V683" s="284"/>
      <c r="W683" s="285"/>
      <c r="X683" s="285"/>
      <c r="Y683" s="51">
        <v>97362.84</v>
      </c>
      <c r="Z683" s="285"/>
      <c r="AA683" s="9"/>
      <c r="AB683" s="670" t="s">
        <v>1500</v>
      </c>
      <c r="AC683" s="724"/>
      <c r="AD683" s="724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</row>
    <row r="684" spans="1:40" s="7" customFormat="1" ht="17.25" hidden="1" customHeight="1">
      <c r="A684" s="261">
        <f t="shared" si="91"/>
        <v>511</v>
      </c>
      <c r="B684" s="42" t="s">
        <v>775</v>
      </c>
      <c r="C684" s="52">
        <f t="shared" si="90"/>
        <v>4085322.84</v>
      </c>
      <c r="D684" s="52">
        <f>SUM(F684:J684)</f>
        <v>0</v>
      </c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121"/>
      <c r="R684" s="52">
        <v>4085322.84</v>
      </c>
      <c r="S684" s="52"/>
      <c r="T684" s="52"/>
      <c r="U684" s="52"/>
      <c r="V684" s="52"/>
      <c r="W684" s="51"/>
      <c r="X684" s="285"/>
      <c r="Y684" s="51"/>
      <c r="Z684" s="285"/>
      <c r="AA684" s="9"/>
      <c r="AB684" s="670"/>
      <c r="AC684" s="497"/>
      <c r="AD684" s="497"/>
      <c r="AE684" s="1061"/>
      <c r="AF684" s="57"/>
      <c r="AG684" s="57"/>
      <c r="AH684" s="57"/>
      <c r="AI684" s="57"/>
      <c r="AJ684" s="57"/>
      <c r="AK684" s="57"/>
      <c r="AL684" s="57"/>
      <c r="AM684" s="57"/>
      <c r="AN684" s="57"/>
    </row>
    <row r="685" spans="1:40" s="7" customFormat="1" ht="17.25" hidden="1" customHeight="1">
      <c r="A685" s="261">
        <f t="shared" si="91"/>
        <v>512</v>
      </c>
      <c r="B685" s="42" t="s">
        <v>776</v>
      </c>
      <c r="C685" s="52">
        <f t="shared" si="90"/>
        <v>7611168.7400000002</v>
      </c>
      <c r="D685" s="52">
        <f>SUM(F685:J685)</f>
        <v>3354499.28</v>
      </c>
      <c r="E685" s="52"/>
      <c r="F685" s="52">
        <v>555178.19999999995</v>
      </c>
      <c r="G685" s="52">
        <v>1998765.42</v>
      </c>
      <c r="H685" s="52">
        <v>277934.84000000003</v>
      </c>
      <c r="I685" s="52">
        <v>292151.48</v>
      </c>
      <c r="J685" s="52">
        <v>230469.34</v>
      </c>
      <c r="K685" s="52"/>
      <c r="L685" s="52"/>
      <c r="M685" s="52"/>
      <c r="N685" s="52"/>
      <c r="O685" s="52"/>
      <c r="P685" s="52"/>
      <c r="Q685" s="52">
        <v>405.38</v>
      </c>
      <c r="R685" s="52">
        <v>4256669.46</v>
      </c>
      <c r="S685" s="52"/>
      <c r="T685" s="52"/>
      <c r="U685" s="52"/>
      <c r="V685" s="52"/>
      <c r="W685" s="51"/>
      <c r="X685" s="284"/>
      <c r="Y685" s="52"/>
      <c r="Z685" s="284"/>
      <c r="AA685" s="9"/>
      <c r="AB685" s="670"/>
      <c r="AC685" s="724"/>
      <c r="AD685" s="497"/>
      <c r="AE685" s="1061"/>
      <c r="AF685" s="57"/>
      <c r="AG685" s="57"/>
      <c r="AH685" s="57"/>
      <c r="AI685" s="57"/>
      <c r="AJ685" s="57"/>
      <c r="AK685" s="57"/>
      <c r="AL685" s="57"/>
      <c r="AM685" s="57"/>
      <c r="AN685" s="57"/>
    </row>
    <row r="686" spans="1:40" s="7" customFormat="1" ht="12.75" hidden="1" customHeight="1">
      <c r="A686" s="688">
        <f t="shared" si="91"/>
        <v>513</v>
      </c>
      <c r="B686" s="388" t="s">
        <v>775</v>
      </c>
      <c r="C686" s="344">
        <f t="shared" si="90"/>
        <v>12833367.84</v>
      </c>
      <c r="D686" s="284">
        <f t="shared" si="92"/>
        <v>8748045</v>
      </c>
      <c r="E686" s="284"/>
      <c r="F686" s="673">
        <v>2115000</v>
      </c>
      <c r="G686" s="673">
        <v>5416757</v>
      </c>
      <c r="H686" s="284"/>
      <c r="I686" s="284"/>
      <c r="J686" s="673">
        <v>1216288</v>
      </c>
      <c r="K686" s="284"/>
      <c r="L686" s="284"/>
      <c r="M686" s="284"/>
      <c r="N686" s="284"/>
      <c r="O686" s="284"/>
      <c r="P686" s="284"/>
      <c r="Q686" s="284"/>
      <c r="R686" s="52">
        <v>4085322.84</v>
      </c>
      <c r="S686" s="284"/>
      <c r="T686" s="284"/>
      <c r="U686" s="284"/>
      <c r="V686" s="284"/>
      <c r="W686" s="285"/>
      <c r="X686" s="285"/>
      <c r="Y686" s="51">
        <v>612751.06000000006</v>
      </c>
      <c r="Z686" s="285"/>
      <c r="AA686" s="9"/>
      <c r="AB686" s="670" t="s">
        <v>1508</v>
      </c>
      <c r="AC686" s="724"/>
      <c r="AD686" s="724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</row>
    <row r="687" spans="1:40" s="7" customFormat="1" ht="12.75" hidden="1" customHeight="1">
      <c r="A687" s="688">
        <f t="shared" si="91"/>
        <v>514</v>
      </c>
      <c r="B687" s="389" t="s">
        <v>1211</v>
      </c>
      <c r="C687" s="344">
        <f t="shared" si="90"/>
        <v>2234400</v>
      </c>
      <c r="D687" s="284">
        <f t="shared" si="92"/>
        <v>150000</v>
      </c>
      <c r="E687" s="284"/>
      <c r="F687" s="673">
        <v>150000</v>
      </c>
      <c r="G687" s="284"/>
      <c r="H687" s="284"/>
      <c r="I687" s="284"/>
      <c r="J687" s="284"/>
      <c r="K687" s="284"/>
      <c r="L687" s="284"/>
      <c r="M687" s="284"/>
      <c r="N687" s="284"/>
      <c r="O687" s="284"/>
      <c r="P687" s="284"/>
      <c r="Q687" s="673">
        <v>744.16</v>
      </c>
      <c r="R687" s="673">
        <v>2084400</v>
      </c>
      <c r="S687" s="284"/>
      <c r="T687" s="284"/>
      <c r="U687" s="284"/>
      <c r="V687" s="284"/>
      <c r="W687" s="285"/>
      <c r="X687" s="285"/>
      <c r="Y687" s="51">
        <v>493472.66</v>
      </c>
      <c r="Z687" s="285"/>
      <c r="AA687" s="9"/>
      <c r="AB687" s="670" t="s">
        <v>1498</v>
      </c>
      <c r="AC687" s="724"/>
      <c r="AD687" s="724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</row>
    <row r="688" spans="1:40" s="7" customFormat="1" ht="12.75" hidden="1" customHeight="1">
      <c r="A688" s="688">
        <f t="shared" si="91"/>
        <v>515</v>
      </c>
      <c r="B688" s="388" t="s">
        <v>1212</v>
      </c>
      <c r="C688" s="344">
        <f t="shared" si="90"/>
        <v>2915379</v>
      </c>
      <c r="D688" s="284">
        <f t="shared" si="92"/>
        <v>0</v>
      </c>
      <c r="E688" s="284"/>
      <c r="F688" s="284"/>
      <c r="G688" s="284"/>
      <c r="H688" s="284"/>
      <c r="I688" s="284"/>
      <c r="J688" s="284"/>
      <c r="K688" s="284"/>
      <c r="L688" s="284"/>
      <c r="M688" s="673">
        <v>1310.72</v>
      </c>
      <c r="N688" s="673">
        <v>2215379</v>
      </c>
      <c r="O688" s="673">
        <v>1310</v>
      </c>
      <c r="P688" s="673">
        <v>700000</v>
      </c>
      <c r="Q688" s="284"/>
      <c r="R688" s="52"/>
      <c r="S688" s="284"/>
      <c r="T688" s="284"/>
      <c r="U688" s="284"/>
      <c r="V688" s="284"/>
      <c r="W688" s="285"/>
      <c r="X688" s="285"/>
      <c r="Y688" s="51">
        <v>776360.87</v>
      </c>
      <c r="Z688" s="285"/>
      <c r="AA688" s="9"/>
      <c r="AB688" s="670" t="s">
        <v>1509</v>
      </c>
      <c r="AC688" s="724"/>
      <c r="AD688" s="724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</row>
    <row r="689" spans="1:40" s="7" customFormat="1" ht="12.75" hidden="1" customHeight="1">
      <c r="A689" s="688">
        <f t="shared" si="91"/>
        <v>516</v>
      </c>
      <c r="B689" s="388" t="s">
        <v>1213</v>
      </c>
      <c r="C689" s="344">
        <f t="shared" si="90"/>
        <v>702276</v>
      </c>
      <c r="D689" s="284">
        <f t="shared" si="92"/>
        <v>0</v>
      </c>
      <c r="E689" s="284"/>
      <c r="F689" s="284"/>
      <c r="G689" s="284"/>
      <c r="H689" s="284"/>
      <c r="I689" s="284"/>
      <c r="J689" s="284"/>
      <c r="K689" s="284"/>
      <c r="L689" s="284"/>
      <c r="M689" s="284"/>
      <c r="N689" s="284"/>
      <c r="O689" s="284"/>
      <c r="P689" s="284"/>
      <c r="Q689" s="673">
        <v>530.66</v>
      </c>
      <c r="R689" s="673">
        <v>702276</v>
      </c>
      <c r="S689" s="284"/>
      <c r="T689" s="284"/>
      <c r="U689" s="284"/>
      <c r="V689" s="284"/>
      <c r="W689" s="285"/>
      <c r="X689" s="285"/>
      <c r="Y689" s="51">
        <v>357761.99</v>
      </c>
      <c r="Z689" s="285"/>
      <c r="AA689" s="9"/>
      <c r="AB689" s="670" t="s">
        <v>1459</v>
      </c>
      <c r="AC689" s="724"/>
      <c r="AD689" s="724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</row>
    <row r="690" spans="1:40" s="7" customFormat="1" ht="12.75" hidden="1" customHeight="1">
      <c r="A690" s="688">
        <f t="shared" si="91"/>
        <v>517</v>
      </c>
      <c r="B690" s="389" t="s">
        <v>1214</v>
      </c>
      <c r="C690" s="344">
        <f t="shared" si="90"/>
        <v>1744018</v>
      </c>
      <c r="D690" s="284">
        <f t="shared" si="92"/>
        <v>0</v>
      </c>
      <c r="E690" s="284"/>
      <c r="F690" s="284"/>
      <c r="G690" s="284"/>
      <c r="H690" s="284"/>
      <c r="I690" s="284"/>
      <c r="J690" s="284"/>
      <c r="K690" s="284"/>
      <c r="L690" s="284"/>
      <c r="M690" s="284"/>
      <c r="N690" s="284"/>
      <c r="O690" s="284"/>
      <c r="P690" s="284"/>
      <c r="Q690" s="673">
        <v>761</v>
      </c>
      <c r="R690" s="673">
        <v>1744018</v>
      </c>
      <c r="S690" s="284"/>
      <c r="T690" s="284"/>
      <c r="U690" s="284"/>
      <c r="V690" s="284"/>
      <c r="W690" s="285"/>
      <c r="X690" s="285"/>
      <c r="Y690" s="51">
        <v>357761.99</v>
      </c>
      <c r="Z690" s="285"/>
      <c r="AA690" s="9"/>
      <c r="AB690" s="670" t="s">
        <v>1459</v>
      </c>
      <c r="AC690" s="724"/>
      <c r="AD690" s="724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</row>
    <row r="691" spans="1:40" s="7" customFormat="1" ht="12.75" hidden="1" customHeight="1">
      <c r="A691" s="688">
        <f t="shared" si="91"/>
        <v>518</v>
      </c>
      <c r="B691" s="389" t="s">
        <v>1215</v>
      </c>
      <c r="C691" s="344">
        <f t="shared" si="90"/>
        <v>1087898</v>
      </c>
      <c r="D691" s="284">
        <f t="shared" si="92"/>
        <v>0</v>
      </c>
      <c r="E691" s="284"/>
      <c r="F691" s="284"/>
      <c r="G691" s="284"/>
      <c r="H691" s="284"/>
      <c r="I691" s="284"/>
      <c r="J691" s="284"/>
      <c r="K691" s="284"/>
      <c r="L691" s="284"/>
      <c r="M691" s="284"/>
      <c r="N691" s="284"/>
      <c r="O691" s="284"/>
      <c r="P691" s="284"/>
      <c r="Q691" s="673">
        <v>751</v>
      </c>
      <c r="R691" s="673">
        <v>1087898</v>
      </c>
      <c r="S691" s="284"/>
      <c r="T691" s="284"/>
      <c r="U691" s="284"/>
      <c r="V691" s="284"/>
      <c r="W691" s="285"/>
      <c r="X691" s="285"/>
      <c r="Y691" s="51">
        <v>357414.53</v>
      </c>
      <c r="Z691" s="285"/>
      <c r="AA691" s="9"/>
      <c r="AB691" s="670" t="s">
        <v>1459</v>
      </c>
      <c r="AC691" s="724"/>
      <c r="AD691" s="724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</row>
    <row r="692" spans="1:40" s="7" customFormat="1" ht="12.75" hidden="1" customHeight="1">
      <c r="A692" s="688">
        <f t="shared" si="91"/>
        <v>519</v>
      </c>
      <c r="B692" s="388" t="s">
        <v>1216</v>
      </c>
      <c r="C692" s="344">
        <f t="shared" si="90"/>
        <v>2581993</v>
      </c>
      <c r="D692" s="284">
        <f t="shared" si="92"/>
        <v>150000</v>
      </c>
      <c r="E692" s="284"/>
      <c r="F692" s="673">
        <v>150000</v>
      </c>
      <c r="G692" s="284"/>
      <c r="H692" s="284"/>
      <c r="I692" s="284"/>
      <c r="J692" s="284"/>
      <c r="K692" s="284"/>
      <c r="L692" s="284"/>
      <c r="M692" s="673">
        <v>367.93</v>
      </c>
      <c r="N692" s="673">
        <v>2126681</v>
      </c>
      <c r="O692" s="284"/>
      <c r="P692" s="284"/>
      <c r="Q692" s="673">
        <v>385</v>
      </c>
      <c r="R692" s="673">
        <v>305312</v>
      </c>
      <c r="S692" s="284"/>
      <c r="T692" s="284"/>
      <c r="U692" s="284"/>
      <c r="V692" s="284"/>
      <c r="W692" s="285"/>
      <c r="X692" s="285"/>
      <c r="Y692" s="51">
        <v>608401.9</v>
      </c>
      <c r="Z692" s="285"/>
      <c r="AA692" s="9"/>
      <c r="AB692" s="670" t="s">
        <v>1510</v>
      </c>
      <c r="AC692" s="724"/>
      <c r="AD692" s="724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</row>
    <row r="693" spans="1:40" s="7" customFormat="1" ht="12.75" hidden="1" customHeight="1">
      <c r="A693" s="688">
        <f t="shared" si="91"/>
        <v>520</v>
      </c>
      <c r="B693" s="390" t="s">
        <v>1217</v>
      </c>
      <c r="C693" s="344">
        <f t="shared" si="90"/>
        <v>1267383</v>
      </c>
      <c r="D693" s="284">
        <f t="shared" si="92"/>
        <v>150000</v>
      </c>
      <c r="E693" s="284"/>
      <c r="F693" s="673">
        <v>150000</v>
      </c>
      <c r="G693" s="284"/>
      <c r="H693" s="284"/>
      <c r="I693" s="284"/>
      <c r="J693" s="284"/>
      <c r="K693" s="284"/>
      <c r="L693" s="284"/>
      <c r="M693" s="284"/>
      <c r="N693" s="284"/>
      <c r="O693" s="284"/>
      <c r="P693" s="284"/>
      <c r="Q693" s="673">
        <v>751</v>
      </c>
      <c r="R693" s="673">
        <v>1117383</v>
      </c>
      <c r="S693" s="284"/>
      <c r="T693" s="284"/>
      <c r="U693" s="284"/>
      <c r="V693" s="284"/>
      <c r="W693" s="285"/>
      <c r="X693" s="285"/>
      <c r="Y693" s="51">
        <v>460153.72</v>
      </c>
      <c r="Z693" s="285"/>
      <c r="AA693" s="9"/>
      <c r="AB693" s="670" t="s">
        <v>1511</v>
      </c>
      <c r="AC693" s="724"/>
      <c r="AD693" s="724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</row>
    <row r="694" spans="1:40" s="7" customFormat="1" ht="12.75" hidden="1" customHeight="1">
      <c r="A694" s="688">
        <f t="shared" si="91"/>
        <v>521</v>
      </c>
      <c r="B694" s="388" t="s">
        <v>1218</v>
      </c>
      <c r="C694" s="344">
        <f t="shared" si="90"/>
        <v>8748045</v>
      </c>
      <c r="D694" s="284">
        <f t="shared" si="92"/>
        <v>8748045</v>
      </c>
      <c r="E694" s="284"/>
      <c r="F694" s="673">
        <v>2115000</v>
      </c>
      <c r="G694" s="673">
        <v>5416757</v>
      </c>
      <c r="H694" s="284"/>
      <c r="I694" s="284"/>
      <c r="J694" s="673">
        <v>1216288</v>
      </c>
      <c r="K694" s="284"/>
      <c r="L694" s="284"/>
      <c r="M694" s="284"/>
      <c r="N694" s="284"/>
      <c r="O694" s="284"/>
      <c r="P694" s="284"/>
      <c r="Q694" s="284"/>
      <c r="R694" s="52"/>
      <c r="S694" s="284"/>
      <c r="T694" s="284"/>
      <c r="U694" s="284"/>
      <c r="V694" s="284"/>
      <c r="W694" s="285"/>
      <c r="X694" s="285"/>
      <c r="Y694" s="51">
        <v>623095.64</v>
      </c>
      <c r="Z694" s="285"/>
      <c r="AA694" s="9"/>
      <c r="AB694" s="670" t="s">
        <v>1508</v>
      </c>
      <c r="AC694" s="724"/>
      <c r="AD694" s="724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</row>
    <row r="695" spans="1:40" s="7" customFormat="1" ht="12.75" hidden="1" customHeight="1">
      <c r="A695" s="688">
        <f t="shared" si="91"/>
        <v>522</v>
      </c>
      <c r="B695" s="389" t="s">
        <v>1219</v>
      </c>
      <c r="C695" s="344">
        <f t="shared" si="90"/>
        <v>11236500</v>
      </c>
      <c r="D695" s="284">
        <f t="shared" si="92"/>
        <v>11166500</v>
      </c>
      <c r="E695" s="284"/>
      <c r="F695" s="673">
        <v>2115000</v>
      </c>
      <c r="G695" s="673">
        <v>5416757</v>
      </c>
      <c r="H695" s="673">
        <v>1179640</v>
      </c>
      <c r="I695" s="673">
        <v>1238815</v>
      </c>
      <c r="J695" s="673">
        <v>1216288</v>
      </c>
      <c r="K695" s="284"/>
      <c r="L695" s="284"/>
      <c r="M695" s="284"/>
      <c r="N695" s="284"/>
      <c r="O695" s="284"/>
      <c r="P695" s="284"/>
      <c r="Q695" s="284"/>
      <c r="R695" s="52"/>
      <c r="S695" s="284"/>
      <c r="T695" s="284"/>
      <c r="U695" s="284"/>
      <c r="V695" s="284"/>
      <c r="W695" s="672"/>
      <c r="X695" s="285">
        <v>70000</v>
      </c>
      <c r="Y695" s="51">
        <v>653535.46</v>
      </c>
      <c r="Z695" s="285"/>
      <c r="AA695" s="9" t="s">
        <v>890</v>
      </c>
      <c r="AB695" s="670" t="s">
        <v>1512</v>
      </c>
      <c r="AC695" s="724"/>
      <c r="AD695" s="724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</row>
    <row r="696" spans="1:40" s="7" customFormat="1" ht="12.75" hidden="1" customHeight="1">
      <c r="A696" s="688">
        <f t="shared" si="91"/>
        <v>523</v>
      </c>
      <c r="B696" s="389" t="s">
        <v>1220</v>
      </c>
      <c r="C696" s="344">
        <f t="shared" si="90"/>
        <v>6563848</v>
      </c>
      <c r="D696" s="284">
        <f t="shared" si="92"/>
        <v>5413848</v>
      </c>
      <c r="E696" s="284"/>
      <c r="F696" s="284"/>
      <c r="G696" s="673">
        <v>4197560</v>
      </c>
      <c r="H696" s="284"/>
      <c r="I696" s="284"/>
      <c r="J696" s="673">
        <v>1216288</v>
      </c>
      <c r="K696" s="284"/>
      <c r="L696" s="284"/>
      <c r="M696" s="284"/>
      <c r="N696" s="284"/>
      <c r="O696" s="284"/>
      <c r="P696" s="284"/>
      <c r="Q696" s="673">
        <v>2892.4</v>
      </c>
      <c r="R696" s="673">
        <v>700000</v>
      </c>
      <c r="S696" s="284"/>
      <c r="T696" s="284"/>
      <c r="U696" s="284"/>
      <c r="V696" s="284"/>
      <c r="W696" s="672"/>
      <c r="X696" s="51">
        <v>450000</v>
      </c>
      <c r="Y696" s="51">
        <v>1238637.33</v>
      </c>
      <c r="Z696" s="285"/>
      <c r="AA696" s="9" t="s">
        <v>883</v>
      </c>
      <c r="AB696" s="670" t="s">
        <v>1550</v>
      </c>
      <c r="AC696" s="724"/>
      <c r="AD696" s="724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</row>
    <row r="697" spans="1:40" s="7" customFormat="1" ht="12.75" hidden="1" customHeight="1">
      <c r="A697" s="688">
        <f t="shared" si="91"/>
        <v>524</v>
      </c>
      <c r="B697" s="390" t="s">
        <v>1221</v>
      </c>
      <c r="C697" s="344">
        <f t="shared" si="90"/>
        <v>250000</v>
      </c>
      <c r="D697" s="284">
        <f t="shared" si="92"/>
        <v>250000</v>
      </c>
      <c r="E697" s="284"/>
      <c r="F697" s="673">
        <v>250000</v>
      </c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52"/>
      <c r="S697" s="284"/>
      <c r="T697" s="284"/>
      <c r="U697" s="284"/>
      <c r="V697" s="284"/>
      <c r="W697" s="285"/>
      <c r="X697" s="285"/>
      <c r="Y697" s="51">
        <v>133480.43</v>
      </c>
      <c r="Z697" s="285"/>
      <c r="AA697" s="9"/>
      <c r="AB697" s="670" t="s">
        <v>1500</v>
      </c>
      <c r="AC697" s="724"/>
      <c r="AD697" s="724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</row>
    <row r="698" spans="1:40" s="7" customFormat="1" ht="12.75" hidden="1" customHeight="1">
      <c r="A698" s="688">
        <f t="shared" si="91"/>
        <v>525</v>
      </c>
      <c r="B698" s="388" t="s">
        <v>1222</v>
      </c>
      <c r="C698" s="344">
        <f t="shared" si="90"/>
        <v>250000</v>
      </c>
      <c r="D698" s="284">
        <f t="shared" si="92"/>
        <v>250000</v>
      </c>
      <c r="E698" s="284"/>
      <c r="F698" s="673">
        <v>250000</v>
      </c>
      <c r="G698" s="284"/>
      <c r="H698" s="284"/>
      <c r="I698" s="284"/>
      <c r="J698" s="284"/>
      <c r="K698" s="284"/>
      <c r="L698" s="284"/>
      <c r="M698" s="284"/>
      <c r="N698" s="284"/>
      <c r="O698" s="284"/>
      <c r="P698" s="284"/>
      <c r="Q698" s="284"/>
      <c r="R698" s="52"/>
      <c r="S698" s="284"/>
      <c r="T698" s="284"/>
      <c r="U698" s="284"/>
      <c r="V698" s="284"/>
      <c r="W698" s="285"/>
      <c r="X698" s="285"/>
      <c r="Y698" s="51">
        <v>156486.04</v>
      </c>
      <c r="Z698" s="285"/>
      <c r="AA698" s="9"/>
      <c r="AB698" s="670" t="s">
        <v>1500</v>
      </c>
      <c r="AC698" s="724"/>
      <c r="AD698" s="724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</row>
    <row r="699" spans="1:40" s="7" customFormat="1" ht="12.75" hidden="1" customHeight="1">
      <c r="A699" s="688">
        <f t="shared" si="91"/>
        <v>526</v>
      </c>
      <c r="B699" s="389" t="s">
        <v>1223</v>
      </c>
      <c r="C699" s="344">
        <f t="shared" si="90"/>
        <v>1536512</v>
      </c>
      <c r="D699" s="284">
        <f t="shared" si="92"/>
        <v>0</v>
      </c>
      <c r="E699" s="284"/>
      <c r="F699" s="284"/>
      <c r="G699" s="284"/>
      <c r="H699" s="284"/>
      <c r="I699" s="284"/>
      <c r="J699" s="284"/>
      <c r="K699" s="284"/>
      <c r="L699" s="284"/>
      <c r="M699" s="284"/>
      <c r="N699" s="284"/>
      <c r="O699" s="284"/>
      <c r="P699" s="284"/>
      <c r="Q699" s="673">
        <v>1045</v>
      </c>
      <c r="R699" s="673">
        <v>1536512</v>
      </c>
      <c r="S699" s="284"/>
      <c r="T699" s="284"/>
      <c r="U699" s="284"/>
      <c r="V699" s="284"/>
      <c r="W699" s="285"/>
      <c r="X699" s="285"/>
      <c r="Y699" s="51">
        <v>401144.96</v>
      </c>
      <c r="Z699" s="285"/>
      <c r="AA699" s="9"/>
      <c r="AB699" s="670" t="s">
        <v>1459</v>
      </c>
      <c r="AC699" s="724"/>
      <c r="AD699" s="724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</row>
    <row r="700" spans="1:40" s="7" customFormat="1" ht="12.75" hidden="1" customHeight="1">
      <c r="A700" s="688">
        <f t="shared" si="91"/>
        <v>527</v>
      </c>
      <c r="B700" s="388" t="s">
        <v>1224</v>
      </c>
      <c r="C700" s="344">
        <f t="shared" si="90"/>
        <v>200000</v>
      </c>
      <c r="D700" s="284">
        <f t="shared" si="92"/>
        <v>200000</v>
      </c>
      <c r="E700" s="284"/>
      <c r="F700" s="673">
        <v>200000</v>
      </c>
      <c r="G700" s="284"/>
      <c r="H700" s="284"/>
      <c r="I700" s="284"/>
      <c r="J700" s="284"/>
      <c r="K700" s="284"/>
      <c r="L700" s="284"/>
      <c r="M700" s="284"/>
      <c r="N700" s="284"/>
      <c r="O700" s="284"/>
      <c r="P700" s="284"/>
      <c r="Q700" s="284"/>
      <c r="R700" s="52"/>
      <c r="S700" s="284"/>
      <c r="T700" s="284"/>
      <c r="U700" s="284"/>
      <c r="V700" s="284"/>
      <c r="W700" s="285"/>
      <c r="X700" s="285"/>
      <c r="Y700" s="51">
        <v>120156.52</v>
      </c>
      <c r="Z700" s="285"/>
      <c r="AA700" s="9"/>
      <c r="AB700" s="670" t="s">
        <v>1500</v>
      </c>
      <c r="AC700" s="724"/>
      <c r="AD700" s="724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</row>
    <row r="701" spans="1:40" s="7" customFormat="1" ht="12.75" hidden="1" customHeight="1">
      <c r="A701" s="688">
        <f t="shared" si="91"/>
        <v>528</v>
      </c>
      <c r="B701" s="388" t="s">
        <v>1225</v>
      </c>
      <c r="C701" s="344">
        <f t="shared" si="90"/>
        <v>300000</v>
      </c>
      <c r="D701" s="284">
        <f t="shared" si="92"/>
        <v>300000</v>
      </c>
      <c r="E701" s="284"/>
      <c r="F701" s="673">
        <v>300000</v>
      </c>
      <c r="G701" s="284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52"/>
      <c r="S701" s="284"/>
      <c r="T701" s="284"/>
      <c r="U701" s="284"/>
      <c r="V701" s="284"/>
      <c r="W701" s="285"/>
      <c r="X701" s="285"/>
      <c r="Y701" s="51">
        <v>146564.06</v>
      </c>
      <c r="Z701" s="285"/>
      <c r="AA701" s="9"/>
      <c r="AB701" s="670" t="s">
        <v>1500</v>
      </c>
      <c r="AC701" s="724"/>
      <c r="AD701" s="724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</row>
    <row r="702" spans="1:40" s="7" customFormat="1" ht="12.75" hidden="1" customHeight="1">
      <c r="A702" s="688">
        <f t="shared" si="91"/>
        <v>529</v>
      </c>
      <c r="B702" s="389" t="s">
        <v>1226</v>
      </c>
      <c r="C702" s="344">
        <f t="shared" si="90"/>
        <v>1080000</v>
      </c>
      <c r="D702" s="284">
        <f t="shared" si="92"/>
        <v>200000</v>
      </c>
      <c r="E702" s="284"/>
      <c r="F702" s="673">
        <v>200000</v>
      </c>
      <c r="G702" s="284"/>
      <c r="H702" s="284"/>
      <c r="I702" s="284"/>
      <c r="J702" s="284"/>
      <c r="K702" s="284"/>
      <c r="L702" s="284"/>
      <c r="M702" s="673">
        <v>419.9</v>
      </c>
      <c r="N702" s="673">
        <v>880000</v>
      </c>
      <c r="O702" s="284"/>
      <c r="P702" s="284"/>
      <c r="Q702" s="284"/>
      <c r="R702" s="52"/>
      <c r="S702" s="284"/>
      <c r="T702" s="284"/>
      <c r="U702" s="284"/>
      <c r="V702" s="284"/>
      <c r="W702" s="285"/>
      <c r="X702" s="285"/>
      <c r="Y702" s="51">
        <v>315128.69</v>
      </c>
      <c r="Z702" s="285"/>
      <c r="AA702" s="9"/>
      <c r="AB702" s="670" t="s">
        <v>1497</v>
      </c>
      <c r="AC702" s="724"/>
      <c r="AD702" s="724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</row>
    <row r="703" spans="1:40" s="7" customFormat="1" ht="12.75" hidden="1" customHeight="1">
      <c r="A703" s="688">
        <f t="shared" si="91"/>
        <v>530</v>
      </c>
      <c r="B703" s="389" t="s">
        <v>1227</v>
      </c>
      <c r="C703" s="344">
        <f t="shared" si="90"/>
        <v>425000</v>
      </c>
      <c r="D703" s="284">
        <f t="shared" si="92"/>
        <v>425000</v>
      </c>
      <c r="E703" s="284"/>
      <c r="F703" s="673">
        <v>200000</v>
      </c>
      <c r="G703" s="673">
        <v>75000</v>
      </c>
      <c r="H703" s="673">
        <v>75000</v>
      </c>
      <c r="I703" s="673">
        <v>75000</v>
      </c>
      <c r="J703" s="284"/>
      <c r="K703" s="284"/>
      <c r="L703" s="284"/>
      <c r="M703" s="284"/>
      <c r="N703" s="284"/>
      <c r="O703" s="284"/>
      <c r="P703" s="284"/>
      <c r="Q703" s="284"/>
      <c r="R703" s="52"/>
      <c r="S703" s="284"/>
      <c r="T703" s="284"/>
      <c r="U703" s="284"/>
      <c r="V703" s="284"/>
      <c r="W703" s="285"/>
      <c r="X703" s="285"/>
      <c r="Y703" s="51">
        <v>320022.01</v>
      </c>
      <c r="Z703" s="285"/>
      <c r="AA703" s="9"/>
      <c r="AB703" s="670" t="s">
        <v>1501</v>
      </c>
      <c r="AC703" s="724"/>
      <c r="AD703" s="724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</row>
    <row r="704" spans="1:40" s="7" customFormat="1" ht="12.75" hidden="1" customHeight="1">
      <c r="A704" s="688">
        <f t="shared" si="91"/>
        <v>531</v>
      </c>
      <c r="B704" s="389" t="s">
        <v>1228</v>
      </c>
      <c r="C704" s="344">
        <f t="shared" si="90"/>
        <v>100000</v>
      </c>
      <c r="D704" s="284">
        <f t="shared" si="92"/>
        <v>100000</v>
      </c>
      <c r="E704" s="284"/>
      <c r="F704" s="284"/>
      <c r="G704" s="673">
        <v>100000</v>
      </c>
      <c r="H704" s="284"/>
      <c r="I704" s="284"/>
      <c r="J704" s="284"/>
      <c r="K704" s="284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5"/>
      <c r="X704" s="285"/>
      <c r="Y704" s="51">
        <v>136552.64000000001</v>
      </c>
      <c r="Z704" s="285"/>
      <c r="AA704" s="9"/>
      <c r="AB704" s="670" t="s">
        <v>1466</v>
      </c>
      <c r="AC704" s="724"/>
      <c r="AD704" s="724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</row>
    <row r="705" spans="1:40" s="7" customFormat="1" ht="12.75" hidden="1" customHeight="1">
      <c r="A705" s="688">
        <f t="shared" si="91"/>
        <v>532</v>
      </c>
      <c r="B705" s="388" t="s">
        <v>1229</v>
      </c>
      <c r="C705" s="344">
        <f t="shared" si="90"/>
        <v>250000</v>
      </c>
      <c r="D705" s="284">
        <f t="shared" si="92"/>
        <v>250000</v>
      </c>
      <c r="E705" s="284"/>
      <c r="F705" s="673">
        <v>250000</v>
      </c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5"/>
      <c r="X705" s="285"/>
      <c r="Y705" s="51">
        <v>133158.45000000001</v>
      </c>
      <c r="Z705" s="285"/>
      <c r="AA705" s="9"/>
      <c r="AB705" s="670" t="s">
        <v>1500</v>
      </c>
      <c r="AC705" s="724"/>
      <c r="AD705" s="724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</row>
    <row r="706" spans="1:40" s="7" customFormat="1" ht="12.75" hidden="1" customHeight="1">
      <c r="A706" s="688">
        <f t="shared" si="91"/>
        <v>533</v>
      </c>
      <c r="B706" s="388" t="s">
        <v>1230</v>
      </c>
      <c r="C706" s="344">
        <f t="shared" si="90"/>
        <v>200000</v>
      </c>
      <c r="D706" s="284">
        <f t="shared" si="92"/>
        <v>200000</v>
      </c>
      <c r="E706" s="284"/>
      <c r="F706" s="673">
        <v>200000</v>
      </c>
      <c r="G706" s="284"/>
      <c r="H706" s="284"/>
      <c r="I706" s="284"/>
      <c r="J706" s="284"/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5"/>
      <c r="X706" s="285"/>
      <c r="Y706" s="51">
        <v>122852.95</v>
      </c>
      <c r="Z706" s="285"/>
      <c r="AA706" s="9"/>
      <c r="AB706" s="670" t="s">
        <v>1500</v>
      </c>
      <c r="AC706" s="724"/>
      <c r="AD706" s="724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</row>
    <row r="707" spans="1:40" s="7" customFormat="1" ht="12.75" hidden="1" customHeight="1">
      <c r="A707" s="688">
        <f t="shared" si="91"/>
        <v>534</v>
      </c>
      <c r="B707" s="389" t="s">
        <v>1231</v>
      </c>
      <c r="C707" s="344">
        <f t="shared" si="90"/>
        <v>1052374</v>
      </c>
      <c r="D707" s="284">
        <f t="shared" si="92"/>
        <v>200000</v>
      </c>
      <c r="E707" s="284"/>
      <c r="F707" s="673">
        <v>200000</v>
      </c>
      <c r="G707" s="284"/>
      <c r="H707" s="284"/>
      <c r="I707" s="284"/>
      <c r="J707" s="284"/>
      <c r="K707" s="284"/>
      <c r="L707" s="284"/>
      <c r="M707" s="673">
        <v>429</v>
      </c>
      <c r="N707" s="673">
        <v>852374</v>
      </c>
      <c r="O707" s="284"/>
      <c r="P707" s="284"/>
      <c r="Q707" s="284"/>
      <c r="R707" s="284"/>
      <c r="S707" s="284"/>
      <c r="T707" s="284"/>
      <c r="U707" s="284"/>
      <c r="V707" s="284"/>
      <c r="W707" s="285"/>
      <c r="X707" s="285"/>
      <c r="Y707" s="51">
        <v>315734.7</v>
      </c>
      <c r="Z707" s="285"/>
      <c r="AA707" s="9"/>
      <c r="AB707" s="670" t="s">
        <v>1497</v>
      </c>
      <c r="AC707" s="724"/>
      <c r="AD707" s="724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</row>
    <row r="708" spans="1:40" s="7" customFormat="1" ht="12.75" hidden="1" customHeight="1">
      <c r="A708" s="55">
        <f t="shared" si="91"/>
        <v>535</v>
      </c>
      <c r="B708" s="274" t="s">
        <v>1507</v>
      </c>
      <c r="C708" s="344">
        <f t="shared" si="90"/>
        <v>800000</v>
      </c>
      <c r="D708" s="284">
        <f t="shared" si="92"/>
        <v>0</v>
      </c>
      <c r="E708" s="284"/>
      <c r="F708" s="52"/>
      <c r="G708" s="284"/>
      <c r="H708" s="284"/>
      <c r="I708" s="284"/>
      <c r="J708" s="284"/>
      <c r="K708" s="284"/>
      <c r="L708" s="284"/>
      <c r="M708" s="284"/>
      <c r="N708" s="284"/>
      <c r="O708" s="284"/>
      <c r="P708" s="284"/>
      <c r="Q708" s="673">
        <v>2790</v>
      </c>
      <c r="R708" s="673">
        <v>800000</v>
      </c>
      <c r="S708" s="284"/>
      <c r="T708" s="284"/>
      <c r="U708" s="284"/>
      <c r="V708" s="284"/>
      <c r="W708" s="285"/>
      <c r="X708" s="672"/>
      <c r="Y708" s="51">
        <v>901975.13</v>
      </c>
      <c r="Z708" s="285"/>
      <c r="AA708" s="9"/>
      <c r="AB708" s="670" t="s">
        <v>1459</v>
      </c>
      <c r="AC708" s="724"/>
      <c r="AD708" s="724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</row>
    <row r="709" spans="1:40" s="7" customFormat="1" ht="17.25" hidden="1" customHeight="1">
      <c r="A709" s="1475" t="s">
        <v>518</v>
      </c>
      <c r="B709" s="1475"/>
      <c r="C709" s="52">
        <f t="shared" ref="C709:Z709" si="93">SUM(C653:C653)</f>
        <v>5959849.6000000006</v>
      </c>
      <c r="D709" s="52">
        <f t="shared" si="93"/>
        <v>5959849.6000000006</v>
      </c>
      <c r="E709" s="52"/>
      <c r="F709" s="52">
        <f t="shared" si="93"/>
        <v>803614.22</v>
      </c>
      <c r="G709" s="52">
        <f t="shared" si="93"/>
        <v>3811003.52</v>
      </c>
      <c r="H709" s="52">
        <f t="shared" si="93"/>
        <v>654659.28</v>
      </c>
      <c r="I709" s="52">
        <f t="shared" si="93"/>
        <v>690572.58</v>
      </c>
      <c r="J709" s="52">
        <f t="shared" si="93"/>
        <v>0</v>
      </c>
      <c r="K709" s="52">
        <f t="shared" si="93"/>
        <v>0</v>
      </c>
      <c r="L709" s="52">
        <f t="shared" si="93"/>
        <v>0</v>
      </c>
      <c r="M709" s="52">
        <f t="shared" si="93"/>
        <v>0</v>
      </c>
      <c r="N709" s="52">
        <f t="shared" si="93"/>
        <v>0</v>
      </c>
      <c r="O709" s="52">
        <f t="shared" si="93"/>
        <v>0</v>
      </c>
      <c r="P709" s="52">
        <f t="shared" si="93"/>
        <v>0</v>
      </c>
      <c r="Q709" s="52">
        <f t="shared" si="93"/>
        <v>0</v>
      </c>
      <c r="R709" s="52">
        <f t="shared" si="93"/>
        <v>0</v>
      </c>
      <c r="S709" s="52">
        <f t="shared" si="93"/>
        <v>0</v>
      </c>
      <c r="T709" s="52">
        <f t="shared" si="93"/>
        <v>0</v>
      </c>
      <c r="U709" s="52">
        <f t="shared" si="93"/>
        <v>0</v>
      </c>
      <c r="V709" s="52">
        <f t="shared" si="93"/>
        <v>0</v>
      </c>
      <c r="W709" s="52">
        <f t="shared" si="93"/>
        <v>0</v>
      </c>
      <c r="X709" s="52">
        <f t="shared" si="93"/>
        <v>0</v>
      </c>
      <c r="Y709" s="52"/>
      <c r="Z709" s="52">
        <f t="shared" si="93"/>
        <v>0</v>
      </c>
      <c r="AA709" s="9"/>
      <c r="AB709" s="670"/>
      <c r="AC709" s="497"/>
      <c r="AD709" s="497"/>
      <c r="AE709" s="1061"/>
      <c r="AF709" s="57"/>
      <c r="AG709" s="1061"/>
      <c r="AH709" s="57"/>
      <c r="AI709" s="57"/>
      <c r="AJ709" s="57"/>
      <c r="AK709" s="57"/>
      <c r="AL709" s="57"/>
      <c r="AM709" s="57"/>
      <c r="AN709" s="57"/>
    </row>
    <row r="710" spans="1:40" s="7" customFormat="1" ht="17.25" hidden="1" customHeight="1">
      <c r="A710" s="1479" t="s">
        <v>630</v>
      </c>
      <c r="B710" s="1479"/>
      <c r="C710" s="1479"/>
      <c r="D710" s="1452"/>
      <c r="E710" s="1452"/>
      <c r="F710" s="1452"/>
      <c r="G710" s="1452"/>
      <c r="H710" s="1452"/>
      <c r="I710" s="1452"/>
      <c r="J710" s="1452"/>
      <c r="K710" s="1452"/>
      <c r="L710" s="1452"/>
      <c r="M710" s="1452"/>
      <c r="N710" s="1452"/>
      <c r="O710" s="1452"/>
      <c r="P710" s="1452"/>
      <c r="Q710" s="1452"/>
      <c r="R710" s="1452"/>
      <c r="S710" s="1452"/>
      <c r="T710" s="1452"/>
      <c r="U710" s="1452"/>
      <c r="V710" s="1452"/>
      <c r="W710" s="1452"/>
      <c r="X710" s="1452"/>
      <c r="Y710" s="1452"/>
      <c r="Z710" s="1452"/>
      <c r="AA710" s="9"/>
      <c r="AB710" s="670"/>
      <c r="AC710" s="724"/>
      <c r="AD710" s="497"/>
      <c r="AE710" s="1061"/>
      <c r="AF710" s="57"/>
      <c r="AG710" s="57"/>
      <c r="AH710" s="57"/>
      <c r="AI710" s="57"/>
      <c r="AJ710" s="57"/>
      <c r="AK710" s="57"/>
      <c r="AL710" s="57"/>
      <c r="AM710" s="57"/>
      <c r="AN710" s="57"/>
    </row>
    <row r="711" spans="1:40" s="7" customFormat="1" ht="17.25" hidden="1" customHeight="1">
      <c r="A711" s="55">
        <f>A708+1</f>
        <v>536</v>
      </c>
      <c r="B711" s="42" t="s">
        <v>778</v>
      </c>
      <c r="C711" s="52">
        <f>D711+L711+N711+P711+R711+T711+V711+W711+X711+Z711</f>
        <v>13898265.92</v>
      </c>
      <c r="D711" s="52">
        <f>SUM(F711:J711)</f>
        <v>4806201.3600000003</v>
      </c>
      <c r="E711" s="52"/>
      <c r="F711" s="52">
        <f>403073.84+9907.28</f>
        <v>412981.12000000005</v>
      </c>
      <c r="G711" s="52">
        <v>3201289.26</v>
      </c>
      <c r="H711" s="52">
        <v>405753.62</v>
      </c>
      <c r="I711" s="52">
        <v>786177.36</v>
      </c>
      <c r="J711" s="52"/>
      <c r="K711" s="52"/>
      <c r="L711" s="52"/>
      <c r="M711" s="52">
        <v>713.57</v>
      </c>
      <c r="N711" s="52">
        <v>2246921.7799999998</v>
      </c>
      <c r="O711" s="52"/>
      <c r="P711" s="52"/>
      <c r="Q711" s="52">
        <v>860</v>
      </c>
      <c r="R711" s="52">
        <v>6339713.3799999999</v>
      </c>
      <c r="S711" s="52"/>
      <c r="T711" s="52"/>
      <c r="U711" s="52"/>
      <c r="V711" s="52"/>
      <c r="W711" s="52">
        <f>147963.74+357465.66</f>
        <v>505429.39999999997</v>
      </c>
      <c r="X711" s="284"/>
      <c r="Y711" s="52"/>
      <c r="Z711" s="284"/>
      <c r="AA711" s="9" t="s">
        <v>891</v>
      </c>
      <c r="AB711" s="670"/>
      <c r="AC711" s="497"/>
      <c r="AD711" s="497"/>
      <c r="AE711" s="1061"/>
      <c r="AF711" s="57"/>
      <c r="AG711" s="57"/>
      <c r="AH711" s="57"/>
      <c r="AI711" s="57"/>
      <c r="AJ711" s="57"/>
      <c r="AK711" s="57"/>
      <c r="AL711" s="57"/>
      <c r="AM711" s="57"/>
      <c r="AN711" s="57"/>
    </row>
    <row r="712" spans="1:40" customFormat="1" ht="26.25" hidden="1" customHeight="1">
      <c r="A712" s="688">
        <f t="shared" ref="A712:A726" si="94">A711+1</f>
        <v>537</v>
      </c>
      <c r="B712" s="394" t="s">
        <v>1244</v>
      </c>
      <c r="C712" s="391">
        <f>F712+H712+I712+R712</f>
        <v>7632400</v>
      </c>
      <c r="D712" s="156" t="s">
        <v>1233</v>
      </c>
      <c r="E712" s="156"/>
      <c r="F712" s="156">
        <v>165000</v>
      </c>
      <c r="G712" s="156" t="s">
        <v>1234</v>
      </c>
      <c r="H712" s="156">
        <v>183700</v>
      </c>
      <c r="I712" s="156">
        <v>183700</v>
      </c>
      <c r="J712" s="156" t="s">
        <v>1234</v>
      </c>
      <c r="K712" s="154" t="s">
        <v>1234</v>
      </c>
      <c r="L712" s="154" t="s">
        <v>1234</v>
      </c>
      <c r="M712" s="154" t="s">
        <v>1234</v>
      </c>
      <c r="N712" s="154" t="s">
        <v>1234</v>
      </c>
      <c r="O712" s="154" t="s">
        <v>1234</v>
      </c>
      <c r="P712" s="154" t="s">
        <v>1234</v>
      </c>
      <c r="Q712" s="154">
        <v>958</v>
      </c>
      <c r="R712" s="391">
        <v>7100000</v>
      </c>
      <c r="S712" s="154" t="s">
        <v>1234</v>
      </c>
      <c r="T712" s="154" t="s">
        <v>1234</v>
      </c>
      <c r="U712" s="154" t="s">
        <v>1234</v>
      </c>
      <c r="V712" s="154" t="s">
        <v>1234</v>
      </c>
      <c r="W712" s="154" t="s">
        <v>1234</v>
      </c>
      <c r="X712" s="1302" t="s">
        <v>1235</v>
      </c>
      <c r="Y712" s="807">
        <v>622396.15999999992</v>
      </c>
      <c r="Z712" s="377"/>
      <c r="AB712" s="138" t="s">
        <v>1483</v>
      </c>
      <c r="AC712" s="463"/>
      <c r="AD712" s="463"/>
      <c r="AE712" s="463"/>
      <c r="AF712" s="463"/>
      <c r="AG712" s="463"/>
      <c r="AH712" s="463"/>
      <c r="AI712" s="463"/>
      <c r="AJ712" s="463"/>
      <c r="AK712" s="463"/>
      <c r="AL712" s="463"/>
      <c r="AM712" s="463"/>
      <c r="AN712" s="463"/>
    </row>
    <row r="713" spans="1:40" customFormat="1" ht="15" hidden="1">
      <c r="A713" s="688">
        <f t="shared" si="94"/>
        <v>538</v>
      </c>
      <c r="B713" s="394" t="s">
        <v>1245</v>
      </c>
      <c r="C713" s="391">
        <f>D713+R713+X713</f>
        <v>12010000</v>
      </c>
      <c r="D713" s="156">
        <f>F713+G713+H713+I713</f>
        <v>5260000</v>
      </c>
      <c r="E713" s="156"/>
      <c r="F713" s="156">
        <v>430000</v>
      </c>
      <c r="G713" s="156">
        <v>3250000</v>
      </c>
      <c r="H713" s="156">
        <v>680000</v>
      </c>
      <c r="I713" s="156">
        <v>900000</v>
      </c>
      <c r="J713" s="156" t="s">
        <v>1234</v>
      </c>
      <c r="K713" s="156" t="s">
        <v>1234</v>
      </c>
      <c r="L713" s="156" t="s">
        <v>1234</v>
      </c>
      <c r="M713" s="156" t="s">
        <v>1234</v>
      </c>
      <c r="N713" s="156" t="s">
        <v>1234</v>
      </c>
      <c r="O713" s="156" t="s">
        <v>1234</v>
      </c>
      <c r="P713" s="156" t="s">
        <v>1234</v>
      </c>
      <c r="Q713" s="154">
        <v>846</v>
      </c>
      <c r="R713" s="391">
        <v>5900000</v>
      </c>
      <c r="S713" s="154" t="s">
        <v>1234</v>
      </c>
      <c r="T713" s="154" t="s">
        <v>1234</v>
      </c>
      <c r="U713" s="154" t="s">
        <v>1234</v>
      </c>
      <c r="V713" s="154" t="s">
        <v>1234</v>
      </c>
      <c r="W713" s="154" t="s">
        <v>1234</v>
      </c>
      <c r="X713" s="1302">
        <v>850000</v>
      </c>
      <c r="Y713" s="807">
        <v>394392.66</v>
      </c>
      <c r="Z713" s="377"/>
      <c r="AB713" s="138" t="s">
        <v>1484</v>
      </c>
      <c r="AC713" s="463"/>
      <c r="AD713" s="463"/>
      <c r="AE713" s="463"/>
      <c r="AF713" s="463"/>
      <c r="AG713" s="463"/>
      <c r="AH713" s="463"/>
      <c r="AI713" s="463"/>
      <c r="AJ713" s="463"/>
      <c r="AK713" s="463"/>
      <c r="AL713" s="463"/>
      <c r="AM713" s="463"/>
      <c r="AN713" s="463"/>
    </row>
    <row r="714" spans="1:40" customFormat="1" ht="15" hidden="1">
      <c r="A714" s="688">
        <f t="shared" si="94"/>
        <v>539</v>
      </c>
      <c r="B714" s="394" t="s">
        <v>1246</v>
      </c>
      <c r="C714" s="156">
        <f>D714+R714+X714</f>
        <v>12140000</v>
      </c>
      <c r="D714" s="156">
        <f>F714+G714+H714+I714</f>
        <v>5260000</v>
      </c>
      <c r="E714" s="156"/>
      <c r="F714" s="156">
        <v>430000</v>
      </c>
      <c r="G714" s="156">
        <v>3250000</v>
      </c>
      <c r="H714" s="156">
        <v>680000</v>
      </c>
      <c r="I714" s="156">
        <v>900000</v>
      </c>
      <c r="J714" s="156" t="s">
        <v>1234</v>
      </c>
      <c r="K714" s="154" t="s">
        <v>1234</v>
      </c>
      <c r="L714" s="154" t="s">
        <v>1234</v>
      </c>
      <c r="M714" s="156" t="s">
        <v>1234</v>
      </c>
      <c r="N714" s="156" t="s">
        <v>1234</v>
      </c>
      <c r="O714" s="154" t="s">
        <v>1234</v>
      </c>
      <c r="P714" s="154" t="s">
        <v>1234</v>
      </c>
      <c r="Q714" s="154">
        <v>846</v>
      </c>
      <c r="R714" s="391">
        <v>6030000</v>
      </c>
      <c r="S714" s="154" t="s">
        <v>1234</v>
      </c>
      <c r="T714" s="154" t="s">
        <v>1234</v>
      </c>
      <c r="U714" s="154" t="s">
        <v>1234</v>
      </c>
      <c r="V714" s="154" t="s">
        <v>1234</v>
      </c>
      <c r="W714" s="154" t="s">
        <v>1234</v>
      </c>
      <c r="X714" s="1302">
        <v>850000</v>
      </c>
      <c r="Y714" s="807">
        <v>348056.45</v>
      </c>
      <c r="Z714" s="377"/>
      <c r="AB714" s="138" t="s">
        <v>1484</v>
      </c>
      <c r="AC714" s="463"/>
      <c r="AD714" s="463"/>
      <c r="AE714" s="463"/>
      <c r="AF714" s="463"/>
      <c r="AG714" s="463"/>
      <c r="AH714" s="463"/>
      <c r="AI714" s="463"/>
      <c r="AJ714" s="463"/>
      <c r="AK714" s="463"/>
      <c r="AL714" s="463"/>
      <c r="AM714" s="463"/>
      <c r="AN714" s="463"/>
    </row>
    <row r="715" spans="1:40" customFormat="1" ht="15" hidden="1">
      <c r="A715" s="688">
        <f t="shared" si="94"/>
        <v>540</v>
      </c>
      <c r="B715" s="394" t="s">
        <v>1247</v>
      </c>
      <c r="C715" s="391">
        <f>D715+N715+R715+X715</f>
        <v>15870000</v>
      </c>
      <c r="D715" s="156">
        <f>F715+G715+H715+I715+J715</f>
        <v>5560000</v>
      </c>
      <c r="E715" s="156"/>
      <c r="F715" s="156">
        <v>430000</v>
      </c>
      <c r="G715" s="156">
        <v>3250000</v>
      </c>
      <c r="H715" s="156">
        <v>680000</v>
      </c>
      <c r="I715" s="156">
        <v>900000</v>
      </c>
      <c r="J715" s="156">
        <v>300000</v>
      </c>
      <c r="K715" s="156" t="s">
        <v>1234</v>
      </c>
      <c r="L715" s="156" t="s">
        <v>1234</v>
      </c>
      <c r="M715" s="156">
        <v>712</v>
      </c>
      <c r="N715" s="156">
        <v>3500000</v>
      </c>
      <c r="O715" s="156" t="s">
        <v>1234</v>
      </c>
      <c r="P715" s="156" t="s">
        <v>1234</v>
      </c>
      <c r="Q715" s="154">
        <v>846</v>
      </c>
      <c r="R715" s="391">
        <v>5960000</v>
      </c>
      <c r="S715" s="154" t="s">
        <v>1234</v>
      </c>
      <c r="T715" s="154" t="s">
        <v>1234</v>
      </c>
      <c r="U715" s="154" t="s">
        <v>1234</v>
      </c>
      <c r="V715" s="154" t="s">
        <v>1234</v>
      </c>
      <c r="W715" s="154" t="s">
        <v>1234</v>
      </c>
      <c r="X715" s="1302">
        <v>850000</v>
      </c>
      <c r="Y715" s="807">
        <v>706246.19</v>
      </c>
      <c r="Z715" s="377"/>
      <c r="AB715" s="138" t="s">
        <v>1485</v>
      </c>
      <c r="AC715" s="463"/>
      <c r="AD715" s="463"/>
      <c r="AE715" s="463"/>
      <c r="AF715" s="463"/>
      <c r="AG715" s="463"/>
      <c r="AH715" s="463"/>
      <c r="AI715" s="463"/>
      <c r="AJ715" s="463"/>
      <c r="AK715" s="463"/>
      <c r="AL715" s="463"/>
      <c r="AM715" s="463"/>
      <c r="AN715" s="463"/>
    </row>
    <row r="716" spans="1:40" customFormat="1" ht="15" hidden="1">
      <c r="A716" s="688">
        <f t="shared" si="94"/>
        <v>541</v>
      </c>
      <c r="B716" s="394" t="s">
        <v>1248</v>
      </c>
      <c r="C716" s="391">
        <f>R716+X716</f>
        <v>5270000</v>
      </c>
      <c r="D716" s="156" t="s">
        <v>1234</v>
      </c>
      <c r="E716" s="156"/>
      <c r="F716" s="156" t="s">
        <v>1234</v>
      </c>
      <c r="G716" s="156" t="s">
        <v>1234</v>
      </c>
      <c r="H716" s="156" t="s">
        <v>1234</v>
      </c>
      <c r="I716" s="156" t="s">
        <v>1234</v>
      </c>
      <c r="J716" s="156" t="s">
        <v>1234</v>
      </c>
      <c r="K716" s="156" t="s">
        <v>1234</v>
      </c>
      <c r="L716" s="156" t="s">
        <v>1234</v>
      </c>
      <c r="M716" s="156" t="s">
        <v>1234</v>
      </c>
      <c r="N716" s="156" t="s">
        <v>1234</v>
      </c>
      <c r="O716" s="154" t="s">
        <v>1234</v>
      </c>
      <c r="P716" s="154" t="s">
        <v>1234</v>
      </c>
      <c r="Q716" s="154">
        <v>700</v>
      </c>
      <c r="R716" s="391">
        <v>4870000</v>
      </c>
      <c r="S716" s="154" t="s">
        <v>1234</v>
      </c>
      <c r="T716" s="154" t="s">
        <v>1234</v>
      </c>
      <c r="U716" s="154" t="s">
        <v>1234</v>
      </c>
      <c r="V716" s="154" t="s">
        <v>1234</v>
      </c>
      <c r="W716" s="154" t="s">
        <v>1234</v>
      </c>
      <c r="X716" s="1302">
        <v>400000</v>
      </c>
      <c r="Y716" s="807"/>
      <c r="Z716" s="377"/>
      <c r="AB716" s="138" t="s">
        <v>1486</v>
      </c>
      <c r="AC716" s="463"/>
      <c r="AD716" s="463"/>
      <c r="AE716" s="463"/>
      <c r="AF716" s="463"/>
      <c r="AG716" s="463"/>
      <c r="AH716" s="463"/>
      <c r="AI716" s="463"/>
      <c r="AJ716" s="463"/>
      <c r="AK716" s="463"/>
      <c r="AL716" s="463"/>
      <c r="AM716" s="463"/>
      <c r="AN716" s="463"/>
    </row>
    <row r="717" spans="1:40" customFormat="1" ht="15" hidden="1">
      <c r="A717" s="688">
        <f t="shared" si="94"/>
        <v>542</v>
      </c>
      <c r="B717" s="394" t="s">
        <v>1249</v>
      </c>
      <c r="C717" s="391">
        <f>D717+R717+T717+X717</f>
        <v>13240000</v>
      </c>
      <c r="D717" s="156">
        <f>F717+G717+H717+I717+J717</f>
        <v>5430000</v>
      </c>
      <c r="E717" s="156"/>
      <c r="F717" s="156">
        <v>430000</v>
      </c>
      <c r="G717" s="156">
        <v>3150000</v>
      </c>
      <c r="H717" s="156">
        <v>670000</v>
      </c>
      <c r="I717" s="156">
        <v>880000</v>
      </c>
      <c r="J717" s="156">
        <v>300000</v>
      </c>
      <c r="K717" s="156" t="s">
        <v>1234</v>
      </c>
      <c r="L717" s="156" t="s">
        <v>1234</v>
      </c>
      <c r="M717" s="156" t="s">
        <v>1234</v>
      </c>
      <c r="N717" s="156" t="s">
        <v>1234</v>
      </c>
      <c r="O717" s="154" t="s">
        <v>1234</v>
      </c>
      <c r="P717" s="154" t="s">
        <v>1234</v>
      </c>
      <c r="Q717" s="154">
        <v>846</v>
      </c>
      <c r="R717" s="391">
        <v>6700000</v>
      </c>
      <c r="S717" s="154">
        <v>113</v>
      </c>
      <c r="T717" s="391">
        <v>260000</v>
      </c>
      <c r="U717" s="154" t="s">
        <v>1234</v>
      </c>
      <c r="V717" s="154" t="s">
        <v>1234</v>
      </c>
      <c r="W717" s="154" t="s">
        <v>1234</v>
      </c>
      <c r="X717" s="1302">
        <v>850000</v>
      </c>
      <c r="Y717" s="807">
        <v>718523.5</v>
      </c>
      <c r="Z717" s="377"/>
      <c r="AB717" s="138" t="s">
        <v>1494</v>
      </c>
      <c r="AC717" s="463"/>
      <c r="AD717" s="463"/>
      <c r="AE717" s="463"/>
      <c r="AF717" s="463"/>
      <c r="AG717" s="463"/>
      <c r="AH717" s="463"/>
      <c r="AI717" s="463"/>
      <c r="AJ717" s="463"/>
      <c r="AK717" s="463"/>
      <c r="AL717" s="463"/>
      <c r="AM717" s="463"/>
      <c r="AN717" s="463"/>
    </row>
    <row r="718" spans="1:40" customFormat="1" ht="15" hidden="1">
      <c r="A718" s="688">
        <f t="shared" si="94"/>
        <v>543</v>
      </c>
      <c r="B718" s="394" t="s">
        <v>1250</v>
      </c>
      <c r="C718" s="391">
        <f>D718+R718+X718</f>
        <v>13330000</v>
      </c>
      <c r="D718" s="156">
        <f>F718+G718+H718+I718+J718</f>
        <v>5780000</v>
      </c>
      <c r="E718" s="156"/>
      <c r="F718" s="156">
        <v>430000</v>
      </c>
      <c r="G718" s="156">
        <v>3470000</v>
      </c>
      <c r="H718" s="156">
        <v>680000</v>
      </c>
      <c r="I718" s="156">
        <v>900000</v>
      </c>
      <c r="J718" s="156">
        <v>300000</v>
      </c>
      <c r="K718" s="156" t="s">
        <v>1234</v>
      </c>
      <c r="L718" s="156" t="s">
        <v>1234</v>
      </c>
      <c r="M718" s="156" t="s">
        <v>1234</v>
      </c>
      <c r="N718" s="156" t="s">
        <v>1234</v>
      </c>
      <c r="O718" s="154" t="s">
        <v>1234</v>
      </c>
      <c r="P718" s="154" t="s">
        <v>1234</v>
      </c>
      <c r="Q718" s="154">
        <v>846</v>
      </c>
      <c r="R718" s="391">
        <v>6700000</v>
      </c>
      <c r="S718" s="154" t="s">
        <v>1234</v>
      </c>
      <c r="T718" s="154" t="s">
        <v>1234</v>
      </c>
      <c r="U718" s="154" t="s">
        <v>1234</v>
      </c>
      <c r="V718" s="154" t="s">
        <v>1234</v>
      </c>
      <c r="W718" s="154" t="s">
        <v>1234</v>
      </c>
      <c r="X718" s="1302">
        <v>850000</v>
      </c>
      <c r="Y718" s="807">
        <v>554849.18000000005</v>
      </c>
      <c r="Z718" s="377"/>
      <c r="AB718" s="138" t="s">
        <v>1488</v>
      </c>
      <c r="AC718" s="463"/>
      <c r="AD718" s="463"/>
      <c r="AE718" s="463"/>
      <c r="AF718" s="463"/>
      <c r="AG718" s="463"/>
      <c r="AH718" s="463"/>
      <c r="AI718" s="463"/>
      <c r="AJ718" s="463"/>
      <c r="AK718" s="463"/>
      <c r="AL718" s="463"/>
      <c r="AM718" s="463"/>
      <c r="AN718" s="463"/>
    </row>
    <row r="719" spans="1:40" customFormat="1" ht="15" hidden="1">
      <c r="A719" s="688">
        <f t="shared" si="94"/>
        <v>544</v>
      </c>
      <c r="B719" s="394" t="s">
        <v>1251</v>
      </c>
      <c r="C719" s="391">
        <f>D719+R719+X719</f>
        <v>12010000</v>
      </c>
      <c r="D719" s="156">
        <f>F719+G719+H719+I719</f>
        <v>5260000</v>
      </c>
      <c r="E719" s="156"/>
      <c r="F719" s="156">
        <v>430000</v>
      </c>
      <c r="G719" s="156">
        <v>3250000</v>
      </c>
      <c r="H719" s="156">
        <v>680000</v>
      </c>
      <c r="I719" s="156">
        <v>900000</v>
      </c>
      <c r="J719" s="156" t="s">
        <v>1234</v>
      </c>
      <c r="K719" s="156" t="s">
        <v>1234</v>
      </c>
      <c r="L719" s="156" t="s">
        <v>1234</v>
      </c>
      <c r="M719" s="156" t="s">
        <v>1234</v>
      </c>
      <c r="N719" s="156" t="s">
        <v>1234</v>
      </c>
      <c r="O719" s="154" t="s">
        <v>1234</v>
      </c>
      <c r="P719" s="154" t="s">
        <v>1234</v>
      </c>
      <c r="Q719" s="154">
        <v>846</v>
      </c>
      <c r="R719" s="391">
        <v>5900000</v>
      </c>
      <c r="S719" s="154" t="s">
        <v>1234</v>
      </c>
      <c r="T719" s="154" t="s">
        <v>1234</v>
      </c>
      <c r="U719" s="154" t="s">
        <v>1234</v>
      </c>
      <c r="V719" s="154" t="s">
        <v>1234</v>
      </c>
      <c r="W719" s="154" t="s">
        <v>1234</v>
      </c>
      <c r="X719" s="1302">
        <v>850000</v>
      </c>
      <c r="Y719" s="807">
        <v>405194.02</v>
      </c>
      <c r="Z719" s="377"/>
      <c r="AB719" s="138" t="s">
        <v>1487</v>
      </c>
      <c r="AC719" s="463"/>
      <c r="AD719" s="463"/>
      <c r="AE719" s="463"/>
      <c r="AF719" s="463"/>
      <c r="AG719" s="463"/>
      <c r="AH719" s="463"/>
      <c r="AI719" s="463"/>
      <c r="AJ719" s="463"/>
      <c r="AK719" s="463"/>
      <c r="AL719" s="463"/>
      <c r="AM719" s="463"/>
      <c r="AN719" s="463"/>
    </row>
    <row r="720" spans="1:40" customFormat="1" ht="15" hidden="1">
      <c r="A720" s="688">
        <f t="shared" si="94"/>
        <v>545</v>
      </c>
      <c r="B720" s="394" t="s">
        <v>1252</v>
      </c>
      <c r="C720" s="391">
        <f>D720+R720+X720</f>
        <v>12420000</v>
      </c>
      <c r="D720" s="156">
        <f>F720+G720+H720+I720+J720</f>
        <v>5610000</v>
      </c>
      <c r="E720" s="156"/>
      <c r="F720" s="156">
        <v>430000</v>
      </c>
      <c r="G720" s="156">
        <v>3300000</v>
      </c>
      <c r="H720" s="156">
        <v>680000</v>
      </c>
      <c r="I720" s="156">
        <v>900000</v>
      </c>
      <c r="J720" s="156">
        <v>300000</v>
      </c>
      <c r="K720" s="156" t="s">
        <v>1234</v>
      </c>
      <c r="L720" s="156" t="s">
        <v>1234</v>
      </c>
      <c r="M720" s="156" t="s">
        <v>1234</v>
      </c>
      <c r="N720" s="156" t="s">
        <v>1234</v>
      </c>
      <c r="O720" s="156" t="s">
        <v>1234</v>
      </c>
      <c r="P720" s="156" t="s">
        <v>1234</v>
      </c>
      <c r="Q720" s="154">
        <v>846</v>
      </c>
      <c r="R720" s="391">
        <v>5960000</v>
      </c>
      <c r="S720" s="154" t="s">
        <v>1234</v>
      </c>
      <c r="T720" s="154" t="s">
        <v>1234</v>
      </c>
      <c r="U720" s="154" t="s">
        <v>1234</v>
      </c>
      <c r="V720" s="154" t="s">
        <v>1234</v>
      </c>
      <c r="W720" s="154" t="s">
        <v>1234</v>
      </c>
      <c r="X720" s="1302">
        <v>850000</v>
      </c>
      <c r="Y720" s="807">
        <v>499071.5</v>
      </c>
      <c r="Z720" s="377"/>
      <c r="AB720" s="138" t="s">
        <v>1488</v>
      </c>
      <c r="AC720" s="463"/>
      <c r="AD720" s="463"/>
      <c r="AE720" s="463"/>
      <c r="AF720" s="463"/>
      <c r="AG720" s="463"/>
      <c r="AH720" s="463"/>
      <c r="AI720" s="463"/>
      <c r="AJ720" s="463"/>
      <c r="AK720" s="463"/>
      <c r="AL720" s="463"/>
      <c r="AM720" s="463"/>
      <c r="AN720" s="463"/>
    </row>
    <row r="721" spans="1:40" customFormat="1" ht="15" hidden="1">
      <c r="A721" s="688">
        <f t="shared" si="94"/>
        <v>546</v>
      </c>
      <c r="B721" s="394" t="s">
        <v>1253</v>
      </c>
      <c r="C721" s="156">
        <f>D721+R721+X721</f>
        <v>12620000</v>
      </c>
      <c r="D721" s="156">
        <f>F721+G721+H721+I721+J721</f>
        <v>5810000</v>
      </c>
      <c r="E721" s="156"/>
      <c r="F721" s="156">
        <v>430000</v>
      </c>
      <c r="G721" s="156">
        <v>3500000</v>
      </c>
      <c r="H721" s="156">
        <v>680000</v>
      </c>
      <c r="I721" s="156">
        <v>900000</v>
      </c>
      <c r="J721" s="156">
        <v>300000</v>
      </c>
      <c r="K721" s="156" t="s">
        <v>1234</v>
      </c>
      <c r="L721" s="156" t="s">
        <v>1234</v>
      </c>
      <c r="M721" s="156" t="s">
        <v>1234</v>
      </c>
      <c r="N721" s="156" t="s">
        <v>1234</v>
      </c>
      <c r="O721" s="156" t="s">
        <v>1234</v>
      </c>
      <c r="P721" s="156" t="s">
        <v>1234</v>
      </c>
      <c r="Q721" s="154">
        <v>846</v>
      </c>
      <c r="R721" s="391">
        <v>5960000</v>
      </c>
      <c r="S721" s="154" t="s">
        <v>1234</v>
      </c>
      <c r="T721" s="154" t="s">
        <v>1234</v>
      </c>
      <c r="U721" s="154"/>
      <c r="V721" s="154" t="s">
        <v>1234</v>
      </c>
      <c r="W721" s="154" t="s">
        <v>1234</v>
      </c>
      <c r="X721" s="1302">
        <v>850000</v>
      </c>
      <c r="Y721" s="807">
        <v>505133.27</v>
      </c>
      <c r="Z721" s="377"/>
      <c r="AB721" s="138" t="s">
        <v>1489</v>
      </c>
      <c r="AC721" s="463"/>
      <c r="AD721" s="463"/>
      <c r="AE721" s="463"/>
      <c r="AF721" s="463"/>
      <c r="AG721" s="463"/>
      <c r="AH721" s="463"/>
      <c r="AI721" s="463"/>
      <c r="AJ721" s="463"/>
      <c r="AK721" s="463"/>
      <c r="AL721" s="463"/>
      <c r="AM721" s="463"/>
      <c r="AN721" s="463"/>
    </row>
    <row r="722" spans="1:40" customFormat="1" ht="15" hidden="1">
      <c r="A722" s="688">
        <f t="shared" si="94"/>
        <v>547</v>
      </c>
      <c r="B722" s="394" t="s">
        <v>1254</v>
      </c>
      <c r="C722" s="391">
        <f>D722+N722+R722+T722+X722</f>
        <v>14955000</v>
      </c>
      <c r="D722" s="156">
        <f>F722+G722+H722+I722+J722</f>
        <v>5305000</v>
      </c>
      <c r="E722" s="156"/>
      <c r="F722" s="156">
        <v>415000</v>
      </c>
      <c r="G722" s="156">
        <v>3150000</v>
      </c>
      <c r="H722" s="156">
        <v>590000</v>
      </c>
      <c r="I722" s="156">
        <v>860000</v>
      </c>
      <c r="J722" s="156">
        <v>290000</v>
      </c>
      <c r="K722" s="156" t="s">
        <v>1234</v>
      </c>
      <c r="L722" s="156" t="s">
        <v>1234</v>
      </c>
      <c r="M722" s="154">
        <v>425</v>
      </c>
      <c r="N722" s="391">
        <v>2100000</v>
      </c>
      <c r="O722" s="154" t="s">
        <v>1234</v>
      </c>
      <c r="P722" s="154" t="s">
        <v>1234</v>
      </c>
      <c r="Q722" s="154">
        <v>500</v>
      </c>
      <c r="R722" s="391">
        <v>4500000</v>
      </c>
      <c r="S722" s="154">
        <v>114</v>
      </c>
      <c r="T722" s="391">
        <v>2300000</v>
      </c>
      <c r="U722" s="154"/>
      <c r="V722" s="154" t="s">
        <v>1234</v>
      </c>
      <c r="W722" s="154" t="s">
        <v>1234</v>
      </c>
      <c r="X722" s="1302">
        <v>750000</v>
      </c>
      <c r="Y722" s="807">
        <v>196097.71</v>
      </c>
      <c r="Z722" s="377"/>
      <c r="AB722" s="138" t="s">
        <v>1491</v>
      </c>
      <c r="AC722" s="463"/>
      <c r="AD722" s="463"/>
      <c r="AE722" s="463"/>
      <c r="AF722" s="463"/>
      <c r="AG722" s="463"/>
      <c r="AH722" s="463"/>
      <c r="AI722" s="463"/>
      <c r="AJ722" s="463"/>
      <c r="AK722" s="463"/>
      <c r="AL722" s="463"/>
      <c r="AM722" s="463"/>
      <c r="AN722" s="463"/>
    </row>
    <row r="723" spans="1:40" customFormat="1" ht="15" hidden="1">
      <c r="A723" s="688">
        <f t="shared" si="94"/>
        <v>548</v>
      </c>
      <c r="B723" s="394" t="s">
        <v>1255</v>
      </c>
      <c r="C723" s="391">
        <f>D723+R723+X723</f>
        <v>4535000</v>
      </c>
      <c r="D723" s="156">
        <v>420000</v>
      </c>
      <c r="E723" s="156"/>
      <c r="F723" s="156">
        <v>420000</v>
      </c>
      <c r="G723" s="156" t="s">
        <v>1234</v>
      </c>
      <c r="H723" s="156" t="s">
        <v>1234</v>
      </c>
      <c r="I723" s="156" t="s">
        <v>1234</v>
      </c>
      <c r="J723" s="156" t="s">
        <v>1234</v>
      </c>
      <c r="K723" s="156" t="s">
        <v>1234</v>
      </c>
      <c r="L723" s="156" t="s">
        <v>1234</v>
      </c>
      <c r="M723" s="392" t="s">
        <v>1234</v>
      </c>
      <c r="N723" s="392" t="s">
        <v>1234</v>
      </c>
      <c r="O723" s="154" t="s">
        <v>1234</v>
      </c>
      <c r="P723" s="154" t="s">
        <v>1234</v>
      </c>
      <c r="Q723" s="154">
        <v>490</v>
      </c>
      <c r="R723" s="391">
        <v>4100000</v>
      </c>
      <c r="S723" s="154" t="s">
        <v>1234</v>
      </c>
      <c r="T723" s="154" t="s">
        <v>1234</v>
      </c>
      <c r="U723" s="154" t="s">
        <v>1234</v>
      </c>
      <c r="V723" s="154" t="s">
        <v>1234</v>
      </c>
      <c r="W723" s="154" t="s">
        <v>1234</v>
      </c>
      <c r="X723" s="1302">
        <v>15000</v>
      </c>
      <c r="Y723" s="807">
        <v>355805.23</v>
      </c>
      <c r="Z723" s="377"/>
      <c r="AB723" s="138" t="s">
        <v>1492</v>
      </c>
      <c r="AC723" s="463"/>
      <c r="AD723" s="463"/>
      <c r="AE723" s="463"/>
      <c r="AF723" s="463"/>
      <c r="AG723" s="463"/>
      <c r="AH723" s="463"/>
      <c r="AI723" s="463"/>
      <c r="AJ723" s="463"/>
      <c r="AK723" s="463"/>
      <c r="AL723" s="463"/>
      <c r="AM723" s="463"/>
      <c r="AN723" s="463"/>
    </row>
    <row r="724" spans="1:40" customFormat="1" ht="15" hidden="1">
      <c r="A724" s="688">
        <f t="shared" si="94"/>
        <v>549</v>
      </c>
      <c r="B724" s="394" t="s">
        <v>1256</v>
      </c>
      <c r="C724" s="391">
        <f>F724+R724</f>
        <v>4790000</v>
      </c>
      <c r="D724" s="156" t="s">
        <v>1236</v>
      </c>
      <c r="E724" s="156"/>
      <c r="F724" s="156">
        <v>90000</v>
      </c>
      <c r="G724" s="156" t="s">
        <v>1234</v>
      </c>
      <c r="H724" s="156" t="s">
        <v>1234</v>
      </c>
      <c r="I724" s="156" t="s">
        <v>1234</v>
      </c>
      <c r="J724" s="156" t="s">
        <v>1234</v>
      </c>
      <c r="K724" s="156" t="s">
        <v>1234</v>
      </c>
      <c r="L724" s="156" t="s">
        <v>1234</v>
      </c>
      <c r="M724" s="392" t="s">
        <v>1234</v>
      </c>
      <c r="N724" s="392" t="s">
        <v>1234</v>
      </c>
      <c r="O724" s="154" t="s">
        <v>1234</v>
      </c>
      <c r="P724" s="154" t="s">
        <v>1234</v>
      </c>
      <c r="Q724" s="154">
        <v>600</v>
      </c>
      <c r="R724" s="391">
        <v>4700000</v>
      </c>
      <c r="S724" s="154" t="s">
        <v>1234</v>
      </c>
      <c r="T724" s="154" t="s">
        <v>1234</v>
      </c>
      <c r="U724" s="154" t="s">
        <v>1234</v>
      </c>
      <c r="V724" s="154" t="s">
        <v>1234</v>
      </c>
      <c r="W724" s="154" t="s">
        <v>1234</v>
      </c>
      <c r="X724" s="1304" t="s">
        <v>1234</v>
      </c>
      <c r="Y724" s="807">
        <v>440619.1</v>
      </c>
      <c r="Z724" s="377"/>
      <c r="AB724" s="138" t="s">
        <v>1493</v>
      </c>
      <c r="AC724" s="463"/>
      <c r="AD724" s="463"/>
      <c r="AE724" s="463"/>
      <c r="AF724" s="463"/>
      <c r="AG724" s="463"/>
      <c r="AH724" s="463"/>
      <c r="AI724" s="463"/>
      <c r="AJ724" s="463"/>
      <c r="AK724" s="463"/>
      <c r="AL724" s="463"/>
      <c r="AM724" s="463"/>
      <c r="AN724" s="463"/>
    </row>
    <row r="725" spans="1:40" customFormat="1" ht="15" hidden="1">
      <c r="A725" s="688">
        <f t="shared" si="94"/>
        <v>550</v>
      </c>
      <c r="B725" s="394" t="s">
        <v>1257</v>
      </c>
      <c r="C725" s="391">
        <f>D725+R725+X725</f>
        <v>12610000</v>
      </c>
      <c r="D725" s="156">
        <f>F725+G725+H725+I725</f>
        <v>5260000</v>
      </c>
      <c r="E725" s="156"/>
      <c r="F725" s="156">
        <v>430000</v>
      </c>
      <c r="G725" s="156">
        <v>3250000</v>
      </c>
      <c r="H725" s="156">
        <v>680000</v>
      </c>
      <c r="I725" s="156">
        <v>900000</v>
      </c>
      <c r="J725" s="156" t="s">
        <v>1234</v>
      </c>
      <c r="K725" s="156" t="s">
        <v>1234</v>
      </c>
      <c r="L725" s="156" t="s">
        <v>1234</v>
      </c>
      <c r="M725" s="154" t="s">
        <v>1234</v>
      </c>
      <c r="N725" s="154" t="s">
        <v>1234</v>
      </c>
      <c r="O725" s="154" t="s">
        <v>1234</v>
      </c>
      <c r="P725" s="154" t="s">
        <v>1234</v>
      </c>
      <c r="Q725" s="154">
        <v>860</v>
      </c>
      <c r="R725" s="391">
        <v>6500000</v>
      </c>
      <c r="S725" s="154" t="s">
        <v>1234</v>
      </c>
      <c r="T725" s="154" t="s">
        <v>1234</v>
      </c>
      <c r="U725" s="154" t="s">
        <v>1234</v>
      </c>
      <c r="V725" s="154" t="s">
        <v>1234</v>
      </c>
      <c r="W725" s="154" t="s">
        <v>1234</v>
      </c>
      <c r="X725" s="1302">
        <v>850000</v>
      </c>
      <c r="Y725" s="807">
        <v>372859.59</v>
      </c>
      <c r="Z725" s="377"/>
      <c r="AB725" s="138" t="s">
        <v>1484</v>
      </c>
      <c r="AC725" s="463"/>
      <c r="AD725" s="463"/>
      <c r="AE725" s="463"/>
      <c r="AF725" s="463"/>
      <c r="AG725" s="463"/>
      <c r="AH725" s="463"/>
      <c r="AI725" s="463"/>
      <c r="AJ725" s="463"/>
      <c r="AK725" s="463"/>
      <c r="AL725" s="463"/>
      <c r="AM725" s="463"/>
      <c r="AN725" s="463"/>
    </row>
    <row r="726" spans="1:40" customFormat="1" ht="15" hidden="1">
      <c r="A726" s="688">
        <f t="shared" si="94"/>
        <v>551</v>
      </c>
      <c r="B726" s="394" t="s">
        <v>1258</v>
      </c>
      <c r="C726" s="392">
        <f>D726+N726+R726+X726</f>
        <v>16410000</v>
      </c>
      <c r="D726" s="393">
        <f>F726+G726+H726+I726</f>
        <v>5260000</v>
      </c>
      <c r="E726" s="1347"/>
      <c r="F726" s="156">
        <v>430000</v>
      </c>
      <c r="G726" s="156">
        <v>3250000</v>
      </c>
      <c r="H726" s="156">
        <v>680000</v>
      </c>
      <c r="I726" s="156">
        <v>900000</v>
      </c>
      <c r="J726" s="392" t="s">
        <v>1234</v>
      </c>
      <c r="K726" s="156" t="s">
        <v>1234</v>
      </c>
      <c r="L726" s="156" t="s">
        <v>1234</v>
      </c>
      <c r="M726" s="392">
        <v>713</v>
      </c>
      <c r="N726" s="156">
        <v>3600000</v>
      </c>
      <c r="O726" s="392" t="s">
        <v>1234</v>
      </c>
      <c r="P726" s="392" t="s">
        <v>1234</v>
      </c>
      <c r="Q726" s="392">
        <v>860</v>
      </c>
      <c r="R726" s="391">
        <v>6700000</v>
      </c>
      <c r="S726" s="154" t="s">
        <v>1234</v>
      </c>
      <c r="T726" s="154" t="s">
        <v>1234</v>
      </c>
      <c r="U726" s="154" t="s">
        <v>1234</v>
      </c>
      <c r="V726" s="154" t="s">
        <v>1234</v>
      </c>
      <c r="W726" s="154" t="s">
        <v>1234</v>
      </c>
      <c r="X726" s="156">
        <v>850000</v>
      </c>
      <c r="Y726" s="1361"/>
      <c r="Z726" s="377"/>
      <c r="AB726" s="138" t="s">
        <v>1490</v>
      </c>
      <c r="AC726" s="463"/>
      <c r="AD726" s="463"/>
      <c r="AE726" s="463"/>
      <c r="AF726" s="463"/>
      <c r="AG726" s="463"/>
      <c r="AH726" s="463"/>
      <c r="AI726" s="463"/>
      <c r="AJ726" s="463"/>
      <c r="AK726" s="463"/>
      <c r="AL726" s="463"/>
      <c r="AM726" s="463"/>
      <c r="AN726" s="463"/>
    </row>
    <row r="727" spans="1:40" s="7" customFormat="1" ht="17.25" hidden="1" customHeight="1">
      <c r="A727" s="1475" t="s">
        <v>518</v>
      </c>
      <c r="B727" s="1475"/>
      <c r="C727" s="52">
        <f t="shared" ref="C727:Z727" si="95">SUM(C711:C711)</f>
        <v>13898265.92</v>
      </c>
      <c r="D727" s="52">
        <f t="shared" si="95"/>
        <v>4806201.3600000003</v>
      </c>
      <c r="E727" s="52"/>
      <c r="F727" s="52">
        <f t="shared" si="95"/>
        <v>412981.12000000005</v>
      </c>
      <c r="G727" s="52">
        <f t="shared" si="95"/>
        <v>3201289.26</v>
      </c>
      <c r="H727" s="52">
        <f t="shared" si="95"/>
        <v>405753.62</v>
      </c>
      <c r="I727" s="52">
        <f t="shared" si="95"/>
        <v>786177.36</v>
      </c>
      <c r="J727" s="52">
        <f t="shared" si="95"/>
        <v>0</v>
      </c>
      <c r="K727" s="52">
        <f t="shared" si="95"/>
        <v>0</v>
      </c>
      <c r="L727" s="52">
        <f t="shared" si="95"/>
        <v>0</v>
      </c>
      <c r="M727" s="52">
        <f t="shared" si="95"/>
        <v>713.57</v>
      </c>
      <c r="N727" s="52">
        <f t="shared" si="95"/>
        <v>2246921.7799999998</v>
      </c>
      <c r="O727" s="52">
        <f t="shared" si="95"/>
        <v>0</v>
      </c>
      <c r="P727" s="52">
        <f t="shared" si="95"/>
        <v>0</v>
      </c>
      <c r="Q727" s="52">
        <f t="shared" si="95"/>
        <v>860</v>
      </c>
      <c r="R727" s="52">
        <f t="shared" si="95"/>
        <v>6339713.3799999999</v>
      </c>
      <c r="S727" s="52">
        <f t="shared" si="95"/>
        <v>0</v>
      </c>
      <c r="T727" s="52">
        <f t="shared" si="95"/>
        <v>0</v>
      </c>
      <c r="U727" s="52">
        <f t="shared" si="95"/>
        <v>0</v>
      </c>
      <c r="V727" s="52">
        <f t="shared" si="95"/>
        <v>0</v>
      </c>
      <c r="W727" s="52">
        <f t="shared" si="95"/>
        <v>505429.39999999997</v>
      </c>
      <c r="X727" s="52">
        <f t="shared" si="95"/>
        <v>0</v>
      </c>
      <c r="Y727" s="52"/>
      <c r="Z727" s="52">
        <f t="shared" si="95"/>
        <v>0</v>
      </c>
      <c r="AA727" s="9"/>
      <c r="AB727" s="670"/>
      <c r="AC727" s="497"/>
      <c r="AD727" s="497"/>
      <c r="AE727" s="1061"/>
      <c r="AF727" s="57"/>
      <c r="AG727" s="57"/>
      <c r="AH727" s="57"/>
      <c r="AI727" s="57"/>
      <c r="AJ727" s="57"/>
      <c r="AK727" s="57"/>
      <c r="AL727" s="57"/>
      <c r="AM727" s="57"/>
      <c r="AN727" s="57"/>
    </row>
    <row r="728" spans="1:40" s="22" customFormat="1" ht="17.25" hidden="1" customHeight="1">
      <c r="A728" s="1479" t="s">
        <v>631</v>
      </c>
      <c r="B728" s="1479"/>
      <c r="C728" s="1479"/>
      <c r="D728" s="1452"/>
      <c r="E728" s="1452"/>
      <c r="F728" s="1452"/>
      <c r="G728" s="1452"/>
      <c r="H728" s="1452"/>
      <c r="I728" s="1452"/>
      <c r="J728" s="1452"/>
      <c r="K728" s="1452"/>
      <c r="L728" s="1452"/>
      <c r="M728" s="1452"/>
      <c r="N728" s="1452"/>
      <c r="O728" s="1452"/>
      <c r="P728" s="1452"/>
      <c r="Q728" s="1452"/>
      <c r="R728" s="1452"/>
      <c r="S728" s="1452"/>
      <c r="T728" s="1452"/>
      <c r="U728" s="1452"/>
      <c r="V728" s="1452"/>
      <c r="W728" s="1452"/>
      <c r="X728" s="1452"/>
      <c r="Y728" s="1452"/>
      <c r="Z728" s="1452"/>
      <c r="AA728" s="24"/>
      <c r="AB728" s="670"/>
      <c r="AC728" s="724"/>
      <c r="AD728" s="497"/>
      <c r="AE728" s="1061"/>
      <c r="AF728" s="57"/>
      <c r="AG728" s="57"/>
      <c r="AH728" s="57"/>
      <c r="AI728" s="57"/>
      <c r="AJ728" s="57"/>
      <c r="AK728" s="57"/>
      <c r="AL728" s="57"/>
      <c r="AM728" s="57"/>
      <c r="AN728" s="57"/>
    </row>
    <row r="729" spans="1:40" s="7" customFormat="1" ht="17.25" hidden="1" customHeight="1">
      <c r="A729" s="56">
        <f>A726+1</f>
        <v>552</v>
      </c>
      <c r="B729" s="42" t="s">
        <v>1259</v>
      </c>
      <c r="C729" s="52">
        <f>D729+L729+N729+P729+R729+T729+V729+W729+X729+Z729</f>
        <v>15158003.880000001</v>
      </c>
      <c r="D729" s="52">
        <f>SUM(F729:J729)</f>
        <v>15158003.880000001</v>
      </c>
      <c r="E729" s="52"/>
      <c r="F729" s="52"/>
      <c r="G729" s="51">
        <v>9503266.8800000008</v>
      </c>
      <c r="H729" s="52"/>
      <c r="I729" s="51">
        <v>4139322</v>
      </c>
      <c r="J729" s="51">
        <v>1515415</v>
      </c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284"/>
      <c r="Y729" s="52"/>
      <c r="Z729" s="284"/>
      <c r="AA729" s="9"/>
      <c r="AB729" s="670"/>
      <c r="AC729" s="497"/>
      <c r="AD729" s="497"/>
      <c r="AE729" s="1061"/>
      <c r="AF729" s="57"/>
      <c r="AG729" s="57"/>
      <c r="AH729" s="57"/>
      <c r="AI729" s="57"/>
      <c r="AJ729" s="57"/>
      <c r="AK729" s="57"/>
      <c r="AL729" s="57"/>
      <c r="AM729" s="57"/>
      <c r="AN729" s="57"/>
    </row>
    <row r="730" spans="1:40" s="7" customFormat="1" ht="17.25" hidden="1" customHeight="1">
      <c r="A730" s="56"/>
      <c r="B730" s="274" t="s">
        <v>1560</v>
      </c>
      <c r="C730" s="52"/>
      <c r="D730" s="52"/>
      <c r="E730" s="52"/>
      <c r="F730" s="52"/>
      <c r="G730" s="51"/>
      <c r="H730" s="52"/>
      <c r="I730" s="51"/>
      <c r="J730" s="51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284"/>
      <c r="Y730" s="1161"/>
      <c r="Z730" s="284"/>
      <c r="AA730" s="9"/>
      <c r="AB730" s="670"/>
      <c r="AC730" s="497"/>
      <c r="AD730" s="497"/>
      <c r="AE730" s="1061"/>
      <c r="AF730" s="57"/>
      <c r="AG730" s="57"/>
      <c r="AH730" s="57"/>
      <c r="AI730" s="57"/>
      <c r="AJ730" s="57"/>
      <c r="AK730" s="57"/>
      <c r="AL730" s="57"/>
      <c r="AM730" s="57"/>
      <c r="AN730" s="57"/>
    </row>
    <row r="731" spans="1:40" s="7" customFormat="1" ht="17.25" hidden="1" customHeight="1">
      <c r="A731" s="56"/>
      <c r="B731" s="274" t="s">
        <v>1561</v>
      </c>
      <c r="C731" s="52"/>
      <c r="D731" s="52"/>
      <c r="E731" s="52"/>
      <c r="F731" s="52"/>
      <c r="G731" s="51"/>
      <c r="H731" s="52"/>
      <c r="I731" s="51"/>
      <c r="J731" s="51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284"/>
      <c r="Y731" s="1161"/>
      <c r="Z731" s="284"/>
      <c r="AA731" s="9"/>
      <c r="AB731" s="670"/>
      <c r="AC731" s="497"/>
      <c r="AD731" s="497"/>
      <c r="AE731" s="1061"/>
      <c r="AF731" s="57"/>
      <c r="AG731" s="57"/>
      <c r="AH731" s="57"/>
      <c r="AI731" s="57"/>
      <c r="AJ731" s="57"/>
      <c r="AK731" s="57"/>
      <c r="AL731" s="57"/>
      <c r="AM731" s="57"/>
      <c r="AN731" s="57"/>
    </row>
    <row r="732" spans="1:40" s="7" customFormat="1" ht="17.25" hidden="1" customHeight="1">
      <c r="A732" s="56"/>
      <c r="B732" s="274" t="s">
        <v>1562</v>
      </c>
      <c r="C732" s="52"/>
      <c r="D732" s="52"/>
      <c r="E732" s="52"/>
      <c r="F732" s="52"/>
      <c r="G732" s="51"/>
      <c r="H732" s="52"/>
      <c r="I732" s="51"/>
      <c r="J732" s="51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284"/>
      <c r="Y732" s="1161"/>
      <c r="Z732" s="284"/>
      <c r="AA732" s="9"/>
      <c r="AB732" s="670"/>
      <c r="AC732" s="497"/>
      <c r="AD732" s="497"/>
      <c r="AE732" s="1061"/>
      <c r="AF732" s="57"/>
      <c r="AG732" s="57"/>
      <c r="AH732" s="57"/>
      <c r="AI732" s="57"/>
      <c r="AJ732" s="57"/>
      <c r="AK732" s="57"/>
      <c r="AL732" s="57"/>
      <c r="AM732" s="57"/>
      <c r="AN732" s="57"/>
    </row>
    <row r="733" spans="1:40" s="7" customFormat="1" ht="17.25" hidden="1" customHeight="1">
      <c r="A733" s="56"/>
      <c r="B733" s="274" t="s">
        <v>1563</v>
      </c>
      <c r="C733" s="52"/>
      <c r="D733" s="52"/>
      <c r="E733" s="52"/>
      <c r="F733" s="52"/>
      <c r="G733" s="51"/>
      <c r="H733" s="52"/>
      <c r="I733" s="51"/>
      <c r="J733" s="51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284"/>
      <c r="Y733" s="1161"/>
      <c r="Z733" s="284"/>
      <c r="AA733" s="9"/>
      <c r="AB733" s="670"/>
      <c r="AC733" s="497"/>
      <c r="AD733" s="497"/>
      <c r="AE733" s="1061"/>
      <c r="AF733" s="57"/>
      <c r="AG733" s="57"/>
      <c r="AH733" s="57"/>
      <c r="AI733" s="57"/>
      <c r="AJ733" s="57"/>
      <c r="AK733" s="57"/>
      <c r="AL733" s="57"/>
      <c r="AM733" s="57"/>
      <c r="AN733" s="57"/>
    </row>
    <row r="734" spans="1:40" s="7" customFormat="1" ht="17.25" hidden="1" customHeight="1">
      <c r="A734" s="56"/>
      <c r="B734" s="274" t="s">
        <v>1564</v>
      </c>
      <c r="C734" s="52"/>
      <c r="D734" s="52"/>
      <c r="E734" s="52"/>
      <c r="F734" s="52"/>
      <c r="G734" s="51"/>
      <c r="H734" s="52"/>
      <c r="I734" s="51"/>
      <c r="J734" s="51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284"/>
      <c r="Y734" s="1161"/>
      <c r="Z734" s="284"/>
      <c r="AA734" s="9"/>
      <c r="AB734" s="670"/>
      <c r="AC734" s="497"/>
      <c r="AD734" s="497"/>
      <c r="AE734" s="1061"/>
      <c r="AF734" s="57"/>
      <c r="AG734" s="57"/>
      <c r="AH734" s="57"/>
      <c r="AI734" s="57"/>
      <c r="AJ734" s="57"/>
      <c r="AK734" s="57"/>
      <c r="AL734" s="57"/>
      <c r="AM734" s="57"/>
      <c r="AN734" s="57"/>
    </row>
    <row r="735" spans="1:40" s="7" customFormat="1" ht="17.25" hidden="1" customHeight="1">
      <c r="A735" s="56"/>
      <c r="B735" s="274" t="s">
        <v>1565</v>
      </c>
      <c r="C735" s="52"/>
      <c r="D735" s="52"/>
      <c r="E735" s="52"/>
      <c r="F735" s="52"/>
      <c r="G735" s="51"/>
      <c r="H735" s="52"/>
      <c r="I735" s="51"/>
      <c r="J735" s="51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284"/>
      <c r="Y735" s="1161"/>
      <c r="Z735" s="284"/>
      <c r="AA735" s="9"/>
      <c r="AB735" s="670"/>
      <c r="AC735" s="497"/>
      <c r="AD735" s="497"/>
      <c r="AE735" s="1061"/>
      <c r="AF735" s="57"/>
      <c r="AG735" s="57"/>
      <c r="AH735" s="57"/>
      <c r="AI735" s="57"/>
      <c r="AJ735" s="57"/>
      <c r="AK735" s="57"/>
      <c r="AL735" s="57"/>
      <c r="AM735" s="57"/>
      <c r="AN735" s="57"/>
    </row>
    <row r="736" spans="1:40" s="7" customFormat="1" ht="17.25" hidden="1" customHeight="1">
      <c r="A736" s="56"/>
      <c r="B736" s="274" t="s">
        <v>1566</v>
      </c>
      <c r="C736" s="52"/>
      <c r="D736" s="52"/>
      <c r="E736" s="52"/>
      <c r="F736" s="52"/>
      <c r="G736" s="51"/>
      <c r="H736" s="52"/>
      <c r="I736" s="51"/>
      <c r="J736" s="51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284"/>
      <c r="Y736" s="1161"/>
      <c r="Z736" s="284"/>
      <c r="AA736" s="9"/>
      <c r="AB736" s="670"/>
      <c r="AC736" s="497"/>
      <c r="AD736" s="497"/>
      <c r="AE736" s="1061"/>
      <c r="AF736" s="57"/>
      <c r="AG736" s="57"/>
      <c r="AH736" s="57"/>
      <c r="AI736" s="57"/>
      <c r="AJ736" s="57"/>
      <c r="AK736" s="57"/>
      <c r="AL736" s="57"/>
      <c r="AM736" s="57"/>
      <c r="AN736" s="57"/>
    </row>
    <row r="737" spans="1:40" s="7" customFormat="1" ht="17.25" hidden="1" customHeight="1">
      <c r="A737" s="56"/>
      <c r="B737" s="274" t="s">
        <v>1567</v>
      </c>
      <c r="C737" s="52"/>
      <c r="D737" s="52"/>
      <c r="E737" s="52"/>
      <c r="F737" s="52"/>
      <c r="G737" s="51"/>
      <c r="H737" s="52"/>
      <c r="I737" s="51"/>
      <c r="J737" s="51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284"/>
      <c r="Y737" s="1161"/>
      <c r="Z737" s="284"/>
      <c r="AA737" s="9"/>
      <c r="AB737" s="670"/>
      <c r="AC737" s="497"/>
      <c r="AD737" s="497"/>
      <c r="AE737" s="1061"/>
      <c r="AF737" s="57"/>
      <c r="AG737" s="57"/>
      <c r="AH737" s="57"/>
      <c r="AI737" s="57"/>
      <c r="AJ737" s="57"/>
      <c r="AK737" s="57"/>
      <c r="AL737" s="57"/>
      <c r="AM737" s="57"/>
      <c r="AN737" s="57"/>
    </row>
    <row r="738" spans="1:40" s="7" customFormat="1" ht="17.25" hidden="1" customHeight="1">
      <c r="A738" s="1475" t="s">
        <v>518</v>
      </c>
      <c r="B738" s="1475"/>
      <c r="C738" s="52">
        <f>SUM(C729:C729)</f>
        <v>15158003.880000001</v>
      </c>
      <c r="D738" s="52">
        <f>SUM(D729:D729)</f>
        <v>15158003.880000001</v>
      </c>
      <c r="E738" s="52"/>
      <c r="F738" s="52">
        <f t="shared" ref="F738:X738" si="96">SUM(F729:F729)</f>
        <v>0</v>
      </c>
      <c r="G738" s="52">
        <f t="shared" si="96"/>
        <v>9503266.8800000008</v>
      </c>
      <c r="H738" s="52">
        <f t="shared" si="96"/>
        <v>0</v>
      </c>
      <c r="I738" s="52">
        <f t="shared" si="96"/>
        <v>4139322</v>
      </c>
      <c r="J738" s="52">
        <f t="shared" si="96"/>
        <v>1515415</v>
      </c>
      <c r="K738" s="52">
        <f t="shared" si="96"/>
        <v>0</v>
      </c>
      <c r="L738" s="52">
        <f t="shared" si="96"/>
        <v>0</v>
      </c>
      <c r="M738" s="52">
        <f t="shared" si="96"/>
        <v>0</v>
      </c>
      <c r="N738" s="52">
        <f t="shared" si="96"/>
        <v>0</v>
      </c>
      <c r="O738" s="52">
        <f t="shared" si="96"/>
        <v>0</v>
      </c>
      <c r="P738" s="52">
        <f t="shared" si="96"/>
        <v>0</v>
      </c>
      <c r="Q738" s="52">
        <f t="shared" si="96"/>
        <v>0</v>
      </c>
      <c r="R738" s="52">
        <f t="shared" si="96"/>
        <v>0</v>
      </c>
      <c r="S738" s="52">
        <f t="shared" si="96"/>
        <v>0</v>
      </c>
      <c r="T738" s="52">
        <f t="shared" si="96"/>
        <v>0</v>
      </c>
      <c r="U738" s="52">
        <f t="shared" si="96"/>
        <v>0</v>
      </c>
      <c r="V738" s="52">
        <f t="shared" si="96"/>
        <v>0</v>
      </c>
      <c r="W738" s="52">
        <f t="shared" si="96"/>
        <v>0</v>
      </c>
      <c r="X738" s="52">
        <f t="shared" si="96"/>
        <v>0</v>
      </c>
      <c r="Y738" s="1161"/>
      <c r="Z738" s="52">
        <f>SUM(Z729:Z729)</f>
        <v>0</v>
      </c>
      <c r="AA738" s="9"/>
      <c r="AB738" s="670"/>
      <c r="AC738" s="497"/>
      <c r="AD738" s="497"/>
      <c r="AE738" s="1061"/>
      <c r="AF738" s="57"/>
      <c r="AG738" s="1061"/>
      <c r="AH738" s="57"/>
      <c r="AI738" s="57"/>
      <c r="AJ738" s="57"/>
      <c r="AK738" s="57"/>
      <c r="AL738" s="57"/>
      <c r="AM738" s="57"/>
      <c r="AN738" s="57"/>
    </row>
    <row r="739" spans="1:40" s="22" customFormat="1" ht="17.25" hidden="1" customHeight="1">
      <c r="A739" s="1479" t="s">
        <v>632</v>
      </c>
      <c r="B739" s="1479"/>
      <c r="C739" s="1479"/>
      <c r="D739" s="1452"/>
      <c r="E739" s="1452"/>
      <c r="F739" s="1452"/>
      <c r="G739" s="1452"/>
      <c r="H739" s="1452"/>
      <c r="I739" s="1452"/>
      <c r="J739" s="1452"/>
      <c r="K739" s="1452"/>
      <c r="L739" s="1452"/>
      <c r="M739" s="1452"/>
      <c r="N739" s="1452"/>
      <c r="O739" s="1452"/>
      <c r="P739" s="1452"/>
      <c r="Q739" s="1452"/>
      <c r="R739" s="1452"/>
      <c r="S739" s="1452"/>
      <c r="T739" s="1452"/>
      <c r="U739" s="1452"/>
      <c r="V739" s="1452"/>
      <c r="W739" s="1452"/>
      <c r="X739" s="1452"/>
      <c r="Y739" s="1452"/>
      <c r="Z739" s="1452"/>
      <c r="AA739" s="24"/>
      <c r="AB739" s="670"/>
      <c r="AC739" s="724"/>
      <c r="AD739" s="497"/>
      <c r="AE739" s="1061"/>
      <c r="AF739" s="57"/>
      <c r="AG739" s="57"/>
      <c r="AH739" s="57"/>
      <c r="AI739" s="57"/>
      <c r="AJ739" s="57"/>
      <c r="AK739" s="57"/>
      <c r="AL739" s="57"/>
      <c r="AM739" s="57"/>
      <c r="AN739" s="57"/>
    </row>
    <row r="740" spans="1:40" s="7" customFormat="1" ht="17.25" hidden="1" customHeight="1">
      <c r="A740" s="56">
        <f>A729+1</f>
        <v>553</v>
      </c>
      <c r="B740" s="42" t="s">
        <v>779</v>
      </c>
      <c r="C740" s="52">
        <f>D740+L740+N740+P740+R740+T740+V740+W740+X740+Z740</f>
        <v>30758958.520000003</v>
      </c>
      <c r="D740" s="52">
        <f>SUM(F740:J740)</f>
        <v>17161822.060000002</v>
      </c>
      <c r="E740" s="52"/>
      <c r="F740" s="52"/>
      <c r="G740" s="52">
        <v>9388431.6400000006</v>
      </c>
      <c r="H740" s="52">
        <v>2055615.46</v>
      </c>
      <c r="I740" s="52">
        <v>3822220.6</v>
      </c>
      <c r="J740" s="52">
        <v>1895554.36</v>
      </c>
      <c r="K740" s="52"/>
      <c r="L740" s="52"/>
      <c r="M740" s="52"/>
      <c r="N740" s="52"/>
      <c r="O740" s="52"/>
      <c r="P740" s="52">
        <v>13597136.460000001</v>
      </c>
      <c r="Q740" s="52"/>
      <c r="R740" s="52"/>
      <c r="S740" s="52"/>
      <c r="T740" s="52"/>
      <c r="U740" s="52"/>
      <c r="V740" s="52"/>
      <c r="W740" s="52"/>
      <c r="X740" s="284"/>
      <c r="Y740" s="52"/>
      <c r="Z740" s="284"/>
      <c r="AA740" s="9"/>
      <c r="AB740" s="670"/>
      <c r="AC740" s="497"/>
      <c r="AD740" s="497"/>
      <c r="AE740" s="1061"/>
      <c r="AF740" s="57"/>
      <c r="AG740" s="57"/>
      <c r="AH740" s="57"/>
      <c r="AI740" s="57"/>
      <c r="AJ740" s="57"/>
      <c r="AK740" s="57"/>
      <c r="AL740" s="57"/>
      <c r="AM740" s="57"/>
      <c r="AN740" s="57"/>
    </row>
    <row r="741" spans="1:40" s="7" customFormat="1" ht="17.25" hidden="1" customHeight="1">
      <c r="A741" s="1475" t="s">
        <v>518</v>
      </c>
      <c r="B741" s="1475"/>
      <c r="C741" s="52">
        <f>SUM(C740)</f>
        <v>30758958.520000003</v>
      </c>
      <c r="D741" s="52">
        <f t="shared" ref="D741:Z741" si="97">SUM(D740)</f>
        <v>17161822.060000002</v>
      </c>
      <c r="E741" s="52"/>
      <c r="F741" s="52">
        <f t="shared" si="97"/>
        <v>0</v>
      </c>
      <c r="G741" s="52">
        <f t="shared" si="97"/>
        <v>9388431.6400000006</v>
      </c>
      <c r="H741" s="52">
        <f t="shared" si="97"/>
        <v>2055615.46</v>
      </c>
      <c r="I741" s="52">
        <f t="shared" si="97"/>
        <v>3822220.6</v>
      </c>
      <c r="J741" s="52">
        <f t="shared" si="97"/>
        <v>1895554.36</v>
      </c>
      <c r="K741" s="52">
        <f t="shared" si="97"/>
        <v>0</v>
      </c>
      <c r="L741" s="52">
        <f t="shared" si="97"/>
        <v>0</v>
      </c>
      <c r="M741" s="52">
        <f t="shared" si="97"/>
        <v>0</v>
      </c>
      <c r="N741" s="52">
        <f t="shared" si="97"/>
        <v>0</v>
      </c>
      <c r="O741" s="52">
        <f t="shared" si="97"/>
        <v>0</v>
      </c>
      <c r="P741" s="52">
        <f t="shared" si="97"/>
        <v>13597136.460000001</v>
      </c>
      <c r="Q741" s="52">
        <f t="shared" si="97"/>
        <v>0</v>
      </c>
      <c r="R741" s="52">
        <f t="shared" si="97"/>
        <v>0</v>
      </c>
      <c r="S741" s="52">
        <f t="shared" si="97"/>
        <v>0</v>
      </c>
      <c r="T741" s="52">
        <f t="shared" si="97"/>
        <v>0</v>
      </c>
      <c r="U741" s="52">
        <f t="shared" si="97"/>
        <v>0</v>
      </c>
      <c r="V741" s="52">
        <f t="shared" si="97"/>
        <v>0</v>
      </c>
      <c r="W741" s="52">
        <f t="shared" si="97"/>
        <v>0</v>
      </c>
      <c r="X741" s="52">
        <f t="shared" si="97"/>
        <v>0</v>
      </c>
      <c r="Y741" s="52"/>
      <c r="Z741" s="52">
        <f t="shared" si="97"/>
        <v>0</v>
      </c>
      <c r="AA741" s="9"/>
      <c r="AB741" s="670"/>
      <c r="AC741" s="497"/>
      <c r="AD741" s="497"/>
      <c r="AE741" s="1061"/>
      <c r="AF741" s="57"/>
      <c r="AG741" s="1061"/>
      <c r="AH741" s="57"/>
      <c r="AI741" s="57"/>
      <c r="AJ741" s="57"/>
      <c r="AK741" s="57"/>
      <c r="AL741" s="57"/>
      <c r="AM741" s="57"/>
      <c r="AN741" s="57"/>
    </row>
    <row r="742" spans="1:40" s="22" customFormat="1" ht="17.25" customHeight="1">
      <c r="A742" s="1537" t="s">
        <v>1237</v>
      </c>
      <c r="B742" s="1537"/>
      <c r="C742" s="1537"/>
      <c r="D742" s="1452"/>
      <c r="E742" s="1452"/>
      <c r="F742" s="1452"/>
      <c r="G742" s="1452"/>
      <c r="H742" s="1452"/>
      <c r="I742" s="1452"/>
      <c r="J742" s="1452"/>
      <c r="K742" s="1452"/>
      <c r="L742" s="1452"/>
      <c r="M742" s="1452"/>
      <c r="N742" s="1452"/>
      <c r="O742" s="1452"/>
      <c r="P742" s="1452"/>
      <c r="Q742" s="1452"/>
      <c r="R742" s="1452"/>
      <c r="S742" s="1452"/>
      <c r="T742" s="1452"/>
      <c r="U742" s="1452"/>
      <c r="V742" s="1452"/>
      <c r="W742" s="1452"/>
      <c r="X742" s="1452"/>
      <c r="Y742" s="1452"/>
      <c r="Z742" s="1452"/>
      <c r="AA742" s="496"/>
      <c r="AB742" s="670"/>
      <c r="AC742" s="724"/>
      <c r="AD742" s="497"/>
      <c r="AE742" s="1061"/>
      <c r="AF742" s="57"/>
      <c r="AG742" s="57"/>
      <c r="AH742" s="57"/>
      <c r="AI742" s="57"/>
      <c r="AJ742" s="57"/>
      <c r="AK742" s="57"/>
      <c r="AL742" s="57"/>
      <c r="AM742" s="57"/>
      <c r="AN742" s="57"/>
    </row>
    <row r="743" spans="1:40" s="215" customFormat="1" ht="15.75" hidden="1" customHeight="1">
      <c r="A743" s="687">
        <f>A740+1</f>
        <v>554</v>
      </c>
      <c r="B743" s="574" t="s">
        <v>1238</v>
      </c>
      <c r="C743" s="214"/>
      <c r="D743" s="213"/>
      <c r="E743" s="213"/>
      <c r="F743" s="213"/>
      <c r="G743" s="213"/>
      <c r="H743" s="213"/>
      <c r="I743" s="213"/>
      <c r="J743" s="213"/>
      <c r="K743" s="213">
        <v>695.3</v>
      </c>
      <c r="L743" s="212"/>
      <c r="M743" s="214"/>
      <c r="N743" s="213"/>
      <c r="O743" s="213"/>
      <c r="P743" s="213"/>
      <c r="Q743" s="213"/>
      <c r="R743" s="213">
        <v>912.2</v>
      </c>
      <c r="S743" s="213"/>
      <c r="T743" s="213"/>
      <c r="U743" s="213"/>
      <c r="V743" s="213"/>
      <c r="W743" s="213"/>
      <c r="X743" s="213"/>
      <c r="Y743" s="1372">
        <v>324841.42</v>
      </c>
      <c r="Z743" s="213"/>
      <c r="AB743" s="762" t="s">
        <v>1551</v>
      </c>
      <c r="AC743" s="760"/>
      <c r="AD743" s="760"/>
      <c r="AE743" s="760"/>
      <c r="AF743" s="760"/>
      <c r="AG743" s="760"/>
      <c r="AH743" s="760"/>
      <c r="AI743" s="760"/>
      <c r="AJ743" s="760"/>
      <c r="AK743" s="760"/>
      <c r="AL743" s="760"/>
      <c r="AM743" s="760"/>
      <c r="AN743" s="760"/>
    </row>
    <row r="744" spans="1:40" s="215" customFormat="1" ht="15.75" hidden="1" customHeight="1">
      <c r="A744" s="688">
        <f>A743+1</f>
        <v>555</v>
      </c>
      <c r="B744" s="574" t="s">
        <v>1239</v>
      </c>
      <c r="C744" s="214"/>
      <c r="D744" s="216"/>
      <c r="E744" s="216"/>
      <c r="F744" s="216"/>
      <c r="G744" s="216"/>
      <c r="H744" s="216"/>
      <c r="I744" s="216"/>
      <c r="J744" s="216"/>
      <c r="K744" s="216">
        <v>703.9</v>
      </c>
      <c r="L744" s="212"/>
      <c r="M744" s="214"/>
      <c r="N744" s="216"/>
      <c r="O744" s="216"/>
      <c r="P744" s="216"/>
      <c r="Q744" s="216"/>
      <c r="R744" s="216">
        <v>908.8</v>
      </c>
      <c r="S744" s="216"/>
      <c r="T744" s="216"/>
      <c r="U744" s="216"/>
      <c r="V744" s="216"/>
      <c r="W744" s="216"/>
      <c r="X744" s="216"/>
      <c r="Y744" s="1374">
        <v>321680.51</v>
      </c>
      <c r="Z744" s="216"/>
      <c r="AB744" s="762" t="s">
        <v>1551</v>
      </c>
      <c r="AC744" s="760"/>
      <c r="AD744" s="760"/>
      <c r="AE744" s="760"/>
      <c r="AF744" s="760"/>
      <c r="AG744" s="760"/>
      <c r="AH744" s="760"/>
      <c r="AI744" s="760"/>
      <c r="AJ744" s="760"/>
      <c r="AK744" s="760"/>
      <c r="AL744" s="760"/>
      <c r="AM744" s="760"/>
      <c r="AN744" s="760"/>
    </row>
    <row r="745" spans="1:40" s="215" customFormat="1" ht="15.75" customHeight="1">
      <c r="A745" s="686">
        <f>A744+1</f>
        <v>556</v>
      </c>
      <c r="B745" s="574" t="s">
        <v>1240</v>
      </c>
      <c r="C745" s="214"/>
      <c r="D745" s="216"/>
      <c r="E745" s="216"/>
      <c r="F745" s="216">
        <v>637.4</v>
      </c>
      <c r="G745" s="216"/>
      <c r="H745" s="216"/>
      <c r="I745" s="216"/>
      <c r="J745" s="216"/>
      <c r="K745" s="216">
        <v>637.4</v>
      </c>
      <c r="L745" s="212"/>
      <c r="M745" s="214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1374"/>
      <c r="Z745" s="216"/>
      <c r="AA745" s="760"/>
      <c r="AB745" s="762"/>
      <c r="AC745" s="760"/>
      <c r="AD745" s="760"/>
      <c r="AE745" s="760"/>
      <c r="AF745" s="760"/>
      <c r="AG745" s="760"/>
      <c r="AH745" s="760"/>
      <c r="AI745" s="760"/>
      <c r="AJ745" s="760"/>
      <c r="AK745" s="760"/>
      <c r="AL745" s="760"/>
      <c r="AM745" s="760"/>
      <c r="AN745" s="760"/>
    </row>
    <row r="746" spans="1:40" s="215" customFormat="1" ht="15.75" customHeight="1">
      <c r="A746" s="686">
        <f>A745+1</f>
        <v>557</v>
      </c>
      <c r="B746" s="574" t="s">
        <v>1241</v>
      </c>
      <c r="C746" s="214"/>
      <c r="D746" s="216"/>
      <c r="E746" s="216"/>
      <c r="F746" s="216">
        <v>529.5</v>
      </c>
      <c r="G746" s="216"/>
      <c r="H746" s="216"/>
      <c r="I746" s="216"/>
      <c r="J746" s="216"/>
      <c r="K746" s="216">
        <v>529</v>
      </c>
      <c r="L746" s="212"/>
      <c r="M746" s="214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1374"/>
      <c r="Z746" s="216"/>
      <c r="AA746" s="760"/>
      <c r="AB746" s="762"/>
      <c r="AC746" s="760"/>
      <c r="AD746" s="760"/>
      <c r="AE746" s="760"/>
      <c r="AF746" s="760"/>
      <c r="AG746" s="760"/>
      <c r="AH746" s="760"/>
      <c r="AI746" s="760"/>
      <c r="AJ746" s="760"/>
      <c r="AK746" s="760"/>
      <c r="AL746" s="760"/>
      <c r="AM746" s="760"/>
      <c r="AN746" s="760"/>
    </row>
    <row r="747" spans="1:40" s="215" customFormat="1" ht="15.75" customHeight="1">
      <c r="A747" s="686">
        <f>A746+1</f>
        <v>558</v>
      </c>
      <c r="B747" s="574" t="s">
        <v>1242</v>
      </c>
      <c r="C747" s="214"/>
      <c r="D747" s="216"/>
      <c r="E747" s="216"/>
      <c r="F747" s="216"/>
      <c r="G747" s="216">
        <v>827</v>
      </c>
      <c r="H747" s="216"/>
      <c r="I747" s="216"/>
      <c r="J747" s="216">
        <v>827</v>
      </c>
      <c r="K747" s="216">
        <v>827</v>
      </c>
      <c r="L747" s="212"/>
      <c r="M747" s="214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1374"/>
      <c r="Z747" s="216"/>
      <c r="AA747" s="760"/>
      <c r="AB747" s="762"/>
      <c r="AC747" s="760"/>
      <c r="AD747" s="760"/>
      <c r="AE747" s="760"/>
      <c r="AF747" s="760"/>
      <c r="AG747" s="760"/>
      <c r="AH747" s="760"/>
      <c r="AI747" s="760"/>
      <c r="AJ747" s="760"/>
      <c r="AK747" s="760"/>
      <c r="AL747" s="760"/>
      <c r="AM747" s="760"/>
      <c r="AN747" s="760"/>
    </row>
    <row r="748" spans="1:40" s="215" customFormat="1" ht="15.75" customHeight="1">
      <c r="A748" s="686">
        <f>A747+1</f>
        <v>559</v>
      </c>
      <c r="B748" s="574" t="s">
        <v>1243</v>
      </c>
      <c r="C748" s="214"/>
      <c r="D748" s="216"/>
      <c r="E748" s="216"/>
      <c r="F748" s="216">
        <v>654.4</v>
      </c>
      <c r="G748" s="216"/>
      <c r="H748" s="216"/>
      <c r="I748" s="216"/>
      <c r="J748" s="216"/>
      <c r="K748" s="216">
        <v>591.70000000000005</v>
      </c>
      <c r="L748" s="212"/>
      <c r="M748" s="214"/>
      <c r="N748" s="216">
        <v>366</v>
      </c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1374"/>
      <c r="Z748" s="216"/>
      <c r="AA748" s="760"/>
      <c r="AB748" s="762"/>
      <c r="AC748" s="760"/>
      <c r="AD748" s="760"/>
      <c r="AE748" s="760"/>
      <c r="AF748" s="760"/>
      <c r="AG748" s="760"/>
      <c r="AH748" s="760"/>
      <c r="AI748" s="760"/>
      <c r="AJ748" s="760"/>
      <c r="AK748" s="760"/>
      <c r="AL748" s="760"/>
      <c r="AM748" s="760"/>
      <c r="AN748" s="760"/>
    </row>
    <row r="749" spans="1:40" s="7" customFormat="1" ht="17.25" hidden="1" customHeight="1">
      <c r="A749" s="1475" t="s">
        <v>518</v>
      </c>
      <c r="B749" s="1475"/>
      <c r="C749" s="52">
        <f>SUM(C743:C748)</f>
        <v>0</v>
      </c>
      <c r="D749" s="52">
        <f t="shared" ref="D749:Z749" si="98">SUM(D743:D748)</f>
        <v>0</v>
      </c>
      <c r="E749" s="52"/>
      <c r="F749" s="52">
        <f t="shared" si="98"/>
        <v>1821.3000000000002</v>
      </c>
      <c r="G749" s="52">
        <f t="shared" si="98"/>
        <v>827</v>
      </c>
      <c r="H749" s="52">
        <f t="shared" si="98"/>
        <v>0</v>
      </c>
      <c r="I749" s="52">
        <f t="shared" si="98"/>
        <v>0</v>
      </c>
      <c r="J749" s="52">
        <f t="shared" si="98"/>
        <v>827</v>
      </c>
      <c r="K749" s="52">
        <f t="shared" si="98"/>
        <v>3984.3</v>
      </c>
      <c r="L749" s="52">
        <f t="shared" si="98"/>
        <v>0</v>
      </c>
      <c r="M749" s="52">
        <f t="shared" si="98"/>
        <v>0</v>
      </c>
      <c r="N749" s="52">
        <f t="shared" si="98"/>
        <v>366</v>
      </c>
      <c r="O749" s="52">
        <f t="shared" si="98"/>
        <v>0</v>
      </c>
      <c r="P749" s="52">
        <f t="shared" si="98"/>
        <v>0</v>
      </c>
      <c r="Q749" s="52">
        <f t="shared" si="98"/>
        <v>0</v>
      </c>
      <c r="R749" s="52">
        <f t="shared" si="98"/>
        <v>1821</v>
      </c>
      <c r="S749" s="52">
        <f t="shared" si="98"/>
        <v>0</v>
      </c>
      <c r="T749" s="52">
        <f t="shared" si="98"/>
        <v>0</v>
      </c>
      <c r="U749" s="52">
        <f t="shared" si="98"/>
        <v>0</v>
      </c>
      <c r="V749" s="52">
        <f t="shared" si="98"/>
        <v>0</v>
      </c>
      <c r="W749" s="52">
        <f t="shared" si="98"/>
        <v>0</v>
      </c>
      <c r="X749" s="52">
        <f t="shared" si="98"/>
        <v>0</v>
      </c>
      <c r="Y749" s="1161"/>
      <c r="Z749" s="52">
        <f t="shared" si="98"/>
        <v>0</v>
      </c>
      <c r="AA749" s="9"/>
      <c r="AB749" s="670"/>
      <c r="AC749" s="497"/>
      <c r="AD749" s="497"/>
      <c r="AE749" s="1061"/>
      <c r="AF749" s="57"/>
      <c r="AG749" s="1061"/>
      <c r="AH749" s="57"/>
      <c r="AI749" s="57"/>
      <c r="AJ749" s="57"/>
      <c r="AK749" s="57"/>
      <c r="AL749" s="57"/>
      <c r="AM749" s="57"/>
      <c r="AN749" s="57"/>
    </row>
    <row r="750" spans="1:40" s="7" customFormat="1" ht="17.25" hidden="1" customHeight="1">
      <c r="A750" s="1479" t="s">
        <v>633</v>
      </c>
      <c r="B750" s="1479"/>
      <c r="C750" s="1479"/>
      <c r="D750" s="1452"/>
      <c r="E750" s="1452"/>
      <c r="F750" s="1452"/>
      <c r="G750" s="1452"/>
      <c r="H750" s="1452"/>
      <c r="I750" s="1452"/>
      <c r="J750" s="1452"/>
      <c r="K750" s="1452"/>
      <c r="L750" s="1452"/>
      <c r="M750" s="1452"/>
      <c r="N750" s="1452"/>
      <c r="O750" s="1452"/>
      <c r="P750" s="1452"/>
      <c r="Q750" s="1452"/>
      <c r="R750" s="1452"/>
      <c r="S750" s="1452"/>
      <c r="T750" s="1452"/>
      <c r="U750" s="1452"/>
      <c r="V750" s="1452"/>
      <c r="W750" s="1452"/>
      <c r="X750" s="1452"/>
      <c r="Y750" s="1452"/>
      <c r="Z750" s="1452"/>
      <c r="AA750" s="9"/>
      <c r="AB750" s="670"/>
      <c r="AC750" s="724"/>
      <c r="AD750" s="497"/>
      <c r="AE750" s="1061"/>
      <c r="AF750" s="57"/>
      <c r="AG750" s="57"/>
      <c r="AH750" s="57"/>
      <c r="AI750" s="57"/>
      <c r="AJ750" s="57"/>
      <c r="AK750" s="57"/>
      <c r="AL750" s="57"/>
      <c r="AM750" s="57"/>
      <c r="AN750" s="57"/>
    </row>
    <row r="751" spans="1:40" s="7" customFormat="1" ht="17.25" hidden="1" customHeight="1">
      <c r="A751" s="56">
        <f>A748+1</f>
        <v>560</v>
      </c>
      <c r="B751" s="42" t="s">
        <v>780</v>
      </c>
      <c r="C751" s="52">
        <f>D751+L751+N751+P751+R751+T751+V751+W751+X751+Z751</f>
        <v>2963158.1799999997</v>
      </c>
      <c r="D751" s="52">
        <f>SUM(F751:J751)</f>
        <v>2963158.1799999997</v>
      </c>
      <c r="E751" s="52"/>
      <c r="F751" s="52"/>
      <c r="G751" s="52">
        <v>1960081.48</v>
      </c>
      <c r="H751" s="52"/>
      <c r="I751" s="52"/>
      <c r="J751" s="52">
        <v>1003076.7</v>
      </c>
      <c r="K751" s="52"/>
      <c r="L751" s="51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284"/>
      <c r="Y751" s="52"/>
      <c r="Z751" s="284"/>
      <c r="AA751" s="9"/>
      <c r="AB751" s="670"/>
      <c r="AC751" s="724"/>
      <c r="AD751" s="497"/>
      <c r="AE751" s="1061"/>
      <c r="AF751" s="57"/>
      <c r="AG751" s="57"/>
      <c r="AH751" s="57"/>
      <c r="AI751" s="57"/>
      <c r="AJ751" s="57"/>
      <c r="AK751" s="57"/>
      <c r="AL751" s="57"/>
      <c r="AM751" s="57"/>
      <c r="AN751" s="57"/>
    </row>
    <row r="752" spans="1:40" s="7" customFormat="1" ht="12.75" hidden="1" customHeight="1">
      <c r="A752" s="688">
        <f>A751+1</f>
        <v>561</v>
      </c>
      <c r="B752" s="274" t="s">
        <v>1260</v>
      </c>
      <c r="C752" s="210">
        <v>2200000</v>
      </c>
      <c r="D752" s="658"/>
      <c r="E752" s="658"/>
      <c r="F752" s="658"/>
      <c r="G752" s="658"/>
      <c r="H752" s="658"/>
      <c r="I752" s="658"/>
      <c r="J752" s="285">
        <v>600000</v>
      </c>
      <c r="K752" s="658"/>
      <c r="L752" s="658"/>
      <c r="M752" s="285">
        <v>348</v>
      </c>
      <c r="N752" s="285">
        <v>600000</v>
      </c>
      <c r="O752" s="658"/>
      <c r="P752" s="658"/>
      <c r="Q752" s="658"/>
      <c r="R752" s="285"/>
      <c r="S752" s="658"/>
      <c r="T752" s="658"/>
      <c r="U752" s="285">
        <v>280.89999999999998</v>
      </c>
      <c r="V752" s="285">
        <v>1000000</v>
      </c>
      <c r="W752" s="658"/>
      <c r="X752" s="285"/>
      <c r="Y752" s="51">
        <v>822629.31</v>
      </c>
      <c r="Z752" s="658"/>
      <c r="AA752" s="9"/>
      <c r="AB752" s="670" t="s">
        <v>1552</v>
      </c>
      <c r="AC752" s="724"/>
      <c r="AD752" s="724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</row>
    <row r="753" spans="1:40" s="7" customFormat="1" ht="12.75" hidden="1" customHeight="1">
      <c r="A753" s="688">
        <f>A752+1</f>
        <v>562</v>
      </c>
      <c r="B753" s="274" t="s">
        <v>1261</v>
      </c>
      <c r="C753" s="284">
        <v>1600000</v>
      </c>
      <c r="D753" s="658"/>
      <c r="E753" s="658"/>
      <c r="F753" s="658"/>
      <c r="G753" s="658"/>
      <c r="H753" s="658"/>
      <c r="I753" s="658"/>
      <c r="J753" s="284">
        <v>600000</v>
      </c>
      <c r="K753" s="658"/>
      <c r="L753" s="658"/>
      <c r="M753" s="658"/>
      <c r="N753" s="658"/>
      <c r="O753" s="658"/>
      <c r="P753" s="658"/>
      <c r="Q753" s="658"/>
      <c r="R753" s="285"/>
      <c r="S753" s="658"/>
      <c r="T753" s="658"/>
      <c r="U753" s="285">
        <v>327.2</v>
      </c>
      <c r="V753" s="285">
        <v>1000000</v>
      </c>
      <c r="W753" s="658"/>
      <c r="X753" s="285"/>
      <c r="Y753" s="51">
        <v>618390.27</v>
      </c>
      <c r="Z753" s="658"/>
      <c r="AA753" s="9"/>
      <c r="AB753" s="670" t="s">
        <v>1553</v>
      </c>
      <c r="AC753" s="497"/>
      <c r="AD753" s="49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</row>
    <row r="754" spans="1:40" s="7" customFormat="1" ht="12.75" hidden="1" customHeight="1">
      <c r="A754" s="688">
        <f>A753+1</f>
        <v>563</v>
      </c>
      <c r="B754" s="274" t="s">
        <v>1262</v>
      </c>
      <c r="C754" s="284">
        <v>1000000</v>
      </c>
      <c r="D754" s="658"/>
      <c r="E754" s="658"/>
      <c r="F754" s="658"/>
      <c r="G754" s="658"/>
      <c r="H754" s="658"/>
      <c r="I754" s="658"/>
      <c r="J754" s="285"/>
      <c r="K754" s="658"/>
      <c r="L754" s="658"/>
      <c r="M754" s="658"/>
      <c r="N754" s="658"/>
      <c r="O754" s="658"/>
      <c r="P754" s="658"/>
      <c r="Q754" s="658"/>
      <c r="R754" s="285"/>
      <c r="S754" s="658"/>
      <c r="T754" s="658"/>
      <c r="U754" s="285">
        <v>381.86</v>
      </c>
      <c r="V754" s="285">
        <v>1000000</v>
      </c>
      <c r="W754" s="658"/>
      <c r="X754" s="285"/>
      <c r="Y754" s="51">
        <v>418282.78</v>
      </c>
      <c r="Z754" s="658"/>
      <c r="AA754" s="9"/>
      <c r="AB754" s="670" t="s">
        <v>1554</v>
      </c>
      <c r="AC754" s="497"/>
      <c r="AD754" s="49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</row>
    <row r="755" spans="1:40" s="7" customFormat="1" ht="12.75" hidden="1" customHeight="1">
      <c r="A755" s="688">
        <f>A754+1</f>
        <v>564</v>
      </c>
      <c r="B755" s="274" t="s">
        <v>1263</v>
      </c>
      <c r="C755" s="284">
        <v>2100000</v>
      </c>
      <c r="D755" s="284"/>
      <c r="E755" s="284"/>
      <c r="F755" s="284">
        <v>400000</v>
      </c>
      <c r="G755" s="284"/>
      <c r="H755" s="284"/>
      <c r="I755" s="284"/>
      <c r="J755" s="284">
        <v>600000</v>
      </c>
      <c r="K755" s="284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>
        <v>169.49</v>
      </c>
      <c r="V755" s="284">
        <v>1000000</v>
      </c>
      <c r="W755" s="284">
        <v>100000</v>
      </c>
      <c r="X755" s="284"/>
      <c r="Y755" s="1161">
        <v>377366.09</v>
      </c>
      <c r="Z755" s="52"/>
      <c r="AA755" s="496"/>
      <c r="AB755" s="1161" t="s">
        <v>1681</v>
      </c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</row>
    <row r="756" spans="1:40" s="7" customFormat="1" ht="12.75" hidden="1" customHeight="1">
      <c r="A756" s="688">
        <f>A755+1</f>
        <v>565</v>
      </c>
      <c r="B756" s="274" t="s">
        <v>1264</v>
      </c>
      <c r="C756" s="284">
        <v>1800000</v>
      </c>
      <c r="D756" s="284"/>
      <c r="E756" s="284"/>
      <c r="F756" s="284"/>
      <c r="G756" s="284"/>
      <c r="H756" s="284"/>
      <c r="I756" s="284"/>
      <c r="J756" s="284"/>
      <c r="K756" s="284"/>
      <c r="L756" s="284"/>
      <c r="M756" s="284"/>
      <c r="N756" s="284"/>
      <c r="O756" s="284"/>
      <c r="P756" s="284"/>
      <c r="Q756" s="284">
        <v>381.86</v>
      </c>
      <c r="R756" s="284">
        <v>800000</v>
      </c>
      <c r="S756" s="284"/>
      <c r="T756" s="284"/>
      <c r="U756" s="284">
        <v>381.86</v>
      </c>
      <c r="V756" s="284">
        <v>1000000</v>
      </c>
      <c r="W756" s="284"/>
      <c r="X756" s="284"/>
      <c r="Y756" s="52">
        <v>418164.8</v>
      </c>
      <c r="Z756" s="284"/>
      <c r="AA756" s="9"/>
      <c r="AB756" s="670" t="s">
        <v>1555</v>
      </c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</row>
    <row r="757" spans="1:40" s="7" customFormat="1" ht="17.25" hidden="1" customHeight="1">
      <c r="A757" s="1475" t="s">
        <v>518</v>
      </c>
      <c r="B757" s="1475"/>
      <c r="C757" s="52">
        <f>SUM(C751:C756)</f>
        <v>11663158.18</v>
      </c>
      <c r="D757" s="52">
        <f t="shared" ref="D757:X757" si="99">SUM(D751:D756)</f>
        <v>2963158.1799999997</v>
      </c>
      <c r="E757" s="52"/>
      <c r="F757" s="52">
        <f t="shared" si="99"/>
        <v>400000</v>
      </c>
      <c r="G757" s="52">
        <f t="shared" si="99"/>
        <v>1960081.48</v>
      </c>
      <c r="H757" s="52">
        <f t="shared" si="99"/>
        <v>0</v>
      </c>
      <c r="I757" s="52">
        <f t="shared" si="99"/>
        <v>0</v>
      </c>
      <c r="J757" s="52">
        <f t="shared" si="99"/>
        <v>2803076.7</v>
      </c>
      <c r="K757" s="52">
        <f t="shared" si="99"/>
        <v>0</v>
      </c>
      <c r="L757" s="52">
        <f t="shared" si="99"/>
        <v>0</v>
      </c>
      <c r="M757" s="52">
        <f t="shared" si="99"/>
        <v>348</v>
      </c>
      <c r="N757" s="52">
        <f t="shared" si="99"/>
        <v>600000</v>
      </c>
      <c r="O757" s="52">
        <f t="shared" si="99"/>
        <v>0</v>
      </c>
      <c r="P757" s="52">
        <f t="shared" si="99"/>
        <v>0</v>
      </c>
      <c r="Q757" s="52">
        <f t="shared" si="99"/>
        <v>381.86</v>
      </c>
      <c r="R757" s="52">
        <f t="shared" si="99"/>
        <v>800000</v>
      </c>
      <c r="S757" s="52">
        <f t="shared" si="99"/>
        <v>0</v>
      </c>
      <c r="T757" s="52">
        <f t="shared" si="99"/>
        <v>0</v>
      </c>
      <c r="U757" s="52">
        <f t="shared" si="99"/>
        <v>1541.31</v>
      </c>
      <c r="V757" s="52">
        <f t="shared" si="99"/>
        <v>5000000</v>
      </c>
      <c r="W757" s="52">
        <f t="shared" si="99"/>
        <v>100000</v>
      </c>
      <c r="X757" s="52">
        <f t="shared" si="99"/>
        <v>0</v>
      </c>
      <c r="Y757" s="52"/>
      <c r="Z757" s="52">
        <f>SUM(Z751)</f>
        <v>0</v>
      </c>
      <c r="AA757" s="9"/>
      <c r="AB757" s="670"/>
      <c r="AC757" s="497"/>
      <c r="AD757" s="497"/>
      <c r="AE757" s="1061"/>
      <c r="AF757" s="57"/>
      <c r="AG757" s="57"/>
      <c r="AH757" s="57"/>
      <c r="AI757" s="57"/>
      <c r="AJ757" s="57"/>
      <c r="AK757" s="57"/>
      <c r="AL757" s="57"/>
      <c r="AM757" s="57"/>
      <c r="AN757" s="57"/>
    </row>
    <row r="758" spans="1:40" s="7" customFormat="1" ht="17.25" hidden="1" customHeight="1">
      <c r="A758" s="655" t="s">
        <v>1318</v>
      </c>
      <c r="B758" s="655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9"/>
      <c r="AB758" s="670"/>
      <c r="AC758" s="497"/>
      <c r="AD758" s="497"/>
      <c r="AE758" s="1061"/>
      <c r="AF758" s="57"/>
      <c r="AG758" s="57"/>
      <c r="AH758" s="57"/>
      <c r="AI758" s="57"/>
      <c r="AJ758" s="57"/>
      <c r="AK758" s="57"/>
      <c r="AL758" s="57"/>
      <c r="AM758" s="57"/>
      <c r="AN758" s="57"/>
    </row>
    <row r="759" spans="1:40" s="405" customFormat="1" ht="15" hidden="1">
      <c r="A759" s="687">
        <f>A756+1</f>
        <v>566</v>
      </c>
      <c r="B759" s="477" t="s">
        <v>1268</v>
      </c>
      <c r="C759" s="404"/>
      <c r="D759" s="404"/>
      <c r="E759" s="404"/>
      <c r="F759" s="404"/>
      <c r="G759" s="403"/>
      <c r="H759" s="403"/>
      <c r="I759" s="403"/>
      <c r="J759" s="403"/>
      <c r="K759" s="403"/>
      <c r="L759" s="403"/>
      <c r="M759" s="403"/>
      <c r="N759" s="403">
        <v>845.4</v>
      </c>
      <c r="O759" s="403" t="s">
        <v>1265</v>
      </c>
      <c r="P759" s="403"/>
      <c r="Q759" s="403"/>
      <c r="R759" s="403">
        <v>817.7</v>
      </c>
      <c r="S759" s="403" t="s">
        <v>1265</v>
      </c>
      <c r="T759" s="403"/>
      <c r="U759" s="403"/>
      <c r="V759" s="403"/>
      <c r="W759" s="403"/>
      <c r="X759" s="403"/>
      <c r="Y759" s="816">
        <v>621357.51</v>
      </c>
      <c r="Z759" s="404"/>
      <c r="AB759" s="670" t="s">
        <v>1499</v>
      </c>
      <c r="AC759" s="1277"/>
      <c r="AD759" s="1277"/>
      <c r="AE759" s="1277"/>
      <c r="AF759" s="1277"/>
      <c r="AG759" s="1277"/>
      <c r="AH759" s="1277"/>
      <c r="AI759" s="1277"/>
      <c r="AJ759" s="1277"/>
      <c r="AK759" s="1277"/>
      <c r="AL759" s="1277"/>
      <c r="AM759" s="1277"/>
      <c r="AN759" s="1277"/>
    </row>
    <row r="760" spans="1:40" s="405" customFormat="1" ht="15" hidden="1">
      <c r="A760" s="1102">
        <f>A759+1</f>
        <v>567</v>
      </c>
      <c r="B760" s="477" t="s">
        <v>1269</v>
      </c>
      <c r="C760" s="404" t="s">
        <v>1266</v>
      </c>
      <c r="D760" s="404" t="s">
        <v>1267</v>
      </c>
      <c r="E760" s="404"/>
      <c r="F760" s="404"/>
      <c r="G760" s="403" t="s">
        <v>1265</v>
      </c>
      <c r="H760" s="403"/>
      <c r="I760" s="403" t="s">
        <v>1265</v>
      </c>
      <c r="J760" s="403"/>
      <c r="K760" s="403" t="s">
        <v>1265</v>
      </c>
      <c r="L760" s="403"/>
      <c r="M760" s="403"/>
      <c r="N760" s="403"/>
      <c r="O760" s="403"/>
      <c r="P760" s="403"/>
      <c r="Q760" s="403"/>
      <c r="R760" s="403"/>
      <c r="S760" s="403"/>
      <c r="T760" s="403"/>
      <c r="U760" s="403"/>
      <c r="V760" s="403"/>
      <c r="W760" s="403"/>
      <c r="X760" s="403"/>
      <c r="Y760" s="816">
        <v>124300.61</v>
      </c>
      <c r="Z760" s="404"/>
      <c r="AB760" s="670" t="s">
        <v>1458</v>
      </c>
      <c r="AC760" s="1277"/>
      <c r="AD760" s="1277"/>
      <c r="AE760" s="1277"/>
      <c r="AF760" s="1277"/>
      <c r="AG760" s="1277"/>
      <c r="AH760" s="1277"/>
      <c r="AI760" s="1277"/>
      <c r="AJ760" s="1277"/>
      <c r="AK760" s="1277"/>
      <c r="AL760" s="1277"/>
      <c r="AM760" s="1277"/>
      <c r="AN760" s="1277"/>
    </row>
    <row r="761" spans="1:40" s="405" customFormat="1" ht="15" hidden="1">
      <c r="A761" s="1102">
        <f t="shared" ref="A761:A808" si="100">A760+1</f>
        <v>568</v>
      </c>
      <c r="B761" s="477" t="s">
        <v>1270</v>
      </c>
      <c r="C761" s="404"/>
      <c r="D761" s="404"/>
      <c r="E761" s="404"/>
      <c r="F761" s="404"/>
      <c r="G761" s="403"/>
      <c r="H761" s="403"/>
      <c r="I761" s="403"/>
      <c r="J761" s="403"/>
      <c r="K761" s="403"/>
      <c r="L761" s="403"/>
      <c r="M761" s="403"/>
      <c r="N761" s="403">
        <v>268.8</v>
      </c>
      <c r="O761" s="403" t="s">
        <v>1265</v>
      </c>
      <c r="P761" s="403"/>
      <c r="Q761" s="403"/>
      <c r="R761" s="403">
        <v>359.6</v>
      </c>
      <c r="S761" s="403" t="s">
        <v>1265</v>
      </c>
      <c r="T761" s="403"/>
      <c r="U761" s="403"/>
      <c r="V761" s="403"/>
      <c r="W761" s="403"/>
      <c r="X761" s="403"/>
      <c r="Y761" s="816">
        <v>414775.12</v>
      </c>
      <c r="Z761" s="404"/>
      <c r="AB761" s="670" t="s">
        <v>1499</v>
      </c>
      <c r="AC761" s="1277"/>
      <c r="AD761" s="1277"/>
      <c r="AE761" s="1277"/>
      <c r="AF761" s="1277"/>
      <c r="AG761" s="1277"/>
      <c r="AH761" s="1277"/>
      <c r="AI761" s="1277"/>
      <c r="AJ761" s="1277"/>
      <c r="AK761" s="1277"/>
      <c r="AL761" s="1277"/>
      <c r="AM761" s="1277"/>
      <c r="AN761" s="1277"/>
    </row>
    <row r="762" spans="1:40" s="405" customFormat="1" ht="15" hidden="1">
      <c r="A762" s="1102">
        <f t="shared" si="100"/>
        <v>569</v>
      </c>
      <c r="B762" s="353" t="s">
        <v>1271</v>
      </c>
      <c r="C762" s="404"/>
      <c r="D762" s="404"/>
      <c r="E762" s="404"/>
      <c r="F762" s="404" t="s">
        <v>1265</v>
      </c>
      <c r="G762" s="403"/>
      <c r="H762" s="403"/>
      <c r="I762" s="403"/>
      <c r="J762" s="403"/>
      <c r="K762" s="403"/>
      <c r="L762" s="403"/>
      <c r="M762" s="403"/>
      <c r="N762" s="403"/>
      <c r="O762" s="403"/>
      <c r="P762" s="403"/>
      <c r="Q762" s="403"/>
      <c r="R762" s="403"/>
      <c r="S762" s="403"/>
      <c r="T762" s="403"/>
      <c r="U762" s="403"/>
      <c r="V762" s="403"/>
      <c r="W762" s="403"/>
      <c r="X762" s="403"/>
      <c r="Y762" s="816">
        <v>83348.38</v>
      </c>
      <c r="Z762" s="404"/>
      <c r="AB762" s="670" t="s">
        <v>1500</v>
      </c>
      <c r="AC762" s="1277"/>
      <c r="AD762" s="1277"/>
      <c r="AE762" s="1277"/>
      <c r="AF762" s="1277"/>
      <c r="AG762" s="1277"/>
      <c r="AH762" s="1277"/>
      <c r="AI762" s="1277"/>
      <c r="AJ762" s="1277"/>
      <c r="AK762" s="1277"/>
      <c r="AL762" s="1277"/>
      <c r="AM762" s="1277"/>
      <c r="AN762" s="1277"/>
    </row>
    <row r="763" spans="1:40" s="405" customFormat="1" ht="15" hidden="1">
      <c r="A763" s="1102">
        <f t="shared" si="100"/>
        <v>570</v>
      </c>
      <c r="B763" s="353" t="s">
        <v>1272</v>
      </c>
      <c r="C763" s="404"/>
      <c r="D763" s="404"/>
      <c r="E763" s="404"/>
      <c r="F763" s="404"/>
      <c r="G763" s="403"/>
      <c r="H763" s="403"/>
      <c r="I763" s="403"/>
      <c r="J763" s="403"/>
      <c r="K763" s="403"/>
      <c r="L763" s="403"/>
      <c r="M763" s="403"/>
      <c r="N763" s="403"/>
      <c r="O763" s="404"/>
      <c r="P763" s="403"/>
      <c r="Q763" s="403"/>
      <c r="R763" s="403">
        <v>1686.4</v>
      </c>
      <c r="S763" s="403" t="s">
        <v>1265</v>
      </c>
      <c r="T763" s="403"/>
      <c r="U763" s="403"/>
      <c r="V763" s="403"/>
      <c r="W763" s="403"/>
      <c r="X763" s="403"/>
      <c r="Y763" s="816">
        <v>564640.84</v>
      </c>
      <c r="Z763" s="403"/>
      <c r="AB763" s="670" t="s">
        <v>1459</v>
      </c>
      <c r="AC763" s="1277"/>
      <c r="AD763" s="1277"/>
      <c r="AE763" s="1277"/>
      <c r="AF763" s="1277"/>
      <c r="AG763" s="1277"/>
      <c r="AH763" s="1277"/>
      <c r="AI763" s="1277"/>
      <c r="AJ763" s="1277"/>
      <c r="AK763" s="1277"/>
      <c r="AL763" s="1277"/>
      <c r="AM763" s="1277"/>
      <c r="AN763" s="1277"/>
    </row>
    <row r="764" spans="1:40" s="405" customFormat="1" ht="15" hidden="1">
      <c r="A764" s="1102">
        <f t="shared" si="100"/>
        <v>571</v>
      </c>
      <c r="B764" s="353" t="s">
        <v>1273</v>
      </c>
      <c r="C764" s="406"/>
      <c r="D764" s="406"/>
      <c r="E764" s="406"/>
      <c r="F764" s="404"/>
      <c r="G764" s="407"/>
      <c r="H764" s="407"/>
      <c r="I764" s="407"/>
      <c r="J764" s="407"/>
      <c r="K764" s="407"/>
      <c r="L764" s="407"/>
      <c r="M764" s="406"/>
      <c r="N764" s="407">
        <v>1030.8</v>
      </c>
      <c r="O764" s="404" t="s">
        <v>1265</v>
      </c>
      <c r="P764" s="407"/>
      <c r="Q764" s="407"/>
      <c r="R764" s="407"/>
      <c r="S764" s="407"/>
      <c r="T764" s="407"/>
      <c r="U764" s="407"/>
      <c r="V764" s="407"/>
      <c r="W764" s="407"/>
      <c r="X764" s="407"/>
      <c r="Y764" s="816">
        <v>370936.27</v>
      </c>
      <c r="Z764" s="407"/>
      <c r="AB764" s="670" t="s">
        <v>1462</v>
      </c>
      <c r="AC764" s="1277"/>
      <c r="AD764" s="1277"/>
      <c r="AE764" s="1277"/>
      <c r="AF764" s="1277"/>
      <c r="AG764" s="1277"/>
      <c r="AH764" s="1277"/>
      <c r="AI764" s="1277"/>
      <c r="AJ764" s="1277"/>
      <c r="AK764" s="1277"/>
      <c r="AL764" s="1277"/>
      <c r="AM764" s="1277"/>
      <c r="AN764" s="1277"/>
    </row>
    <row r="765" spans="1:40" s="405" customFormat="1" ht="15" hidden="1">
      <c r="A765" s="1102">
        <f t="shared" si="100"/>
        <v>572</v>
      </c>
      <c r="B765" s="353" t="s">
        <v>1274</v>
      </c>
      <c r="C765" s="406"/>
      <c r="D765" s="407"/>
      <c r="E765" s="407"/>
      <c r="F765" s="404"/>
      <c r="G765" s="407"/>
      <c r="H765" s="407"/>
      <c r="I765" s="407"/>
      <c r="J765" s="407"/>
      <c r="K765" s="407"/>
      <c r="L765" s="407"/>
      <c r="M765" s="406"/>
      <c r="N765" s="407">
        <v>1096.4000000000001</v>
      </c>
      <c r="O765" s="404" t="s">
        <v>1265</v>
      </c>
      <c r="P765" s="407"/>
      <c r="Q765" s="407"/>
      <c r="R765" s="407"/>
      <c r="S765" s="407"/>
      <c r="T765" s="407"/>
      <c r="U765" s="407"/>
      <c r="V765" s="407"/>
      <c r="W765" s="407"/>
      <c r="X765" s="407"/>
      <c r="Y765" s="816">
        <v>378975.64</v>
      </c>
      <c r="Z765" s="407"/>
      <c r="AB765" s="670" t="s">
        <v>1462</v>
      </c>
      <c r="AC765" s="1277"/>
      <c r="AD765" s="1277"/>
      <c r="AE765" s="1277"/>
      <c r="AF765" s="1277"/>
      <c r="AG765" s="1277"/>
      <c r="AH765" s="1277"/>
      <c r="AI765" s="1277"/>
      <c r="AJ765" s="1277"/>
      <c r="AK765" s="1277"/>
      <c r="AL765" s="1277"/>
      <c r="AM765" s="1277"/>
      <c r="AN765" s="1277"/>
    </row>
    <row r="766" spans="1:40" s="405" customFormat="1" ht="15" hidden="1">
      <c r="A766" s="1102">
        <f t="shared" si="100"/>
        <v>573</v>
      </c>
      <c r="B766" s="353" t="s">
        <v>1275</v>
      </c>
      <c r="C766" s="406"/>
      <c r="D766" s="407"/>
      <c r="E766" s="407"/>
      <c r="F766" s="404"/>
      <c r="G766" s="407"/>
      <c r="H766" s="407"/>
      <c r="I766" s="407"/>
      <c r="J766" s="407"/>
      <c r="K766" s="407"/>
      <c r="L766" s="407"/>
      <c r="M766" s="406"/>
      <c r="N766" s="407">
        <v>1030.83</v>
      </c>
      <c r="O766" s="404" t="s">
        <v>1265</v>
      </c>
      <c r="P766" s="407"/>
      <c r="Q766" s="407"/>
      <c r="R766" s="407"/>
      <c r="S766" s="407"/>
      <c r="T766" s="407"/>
      <c r="U766" s="407"/>
      <c r="V766" s="407"/>
      <c r="W766" s="407"/>
      <c r="X766" s="407"/>
      <c r="Y766" s="816">
        <v>378645.27</v>
      </c>
      <c r="Z766" s="407"/>
      <c r="AB766" s="670" t="s">
        <v>1462</v>
      </c>
      <c r="AC766" s="1277"/>
      <c r="AD766" s="1277"/>
      <c r="AE766" s="1277"/>
      <c r="AF766" s="1277"/>
      <c r="AG766" s="1277"/>
      <c r="AH766" s="1277"/>
      <c r="AI766" s="1277"/>
      <c r="AJ766" s="1277"/>
      <c r="AK766" s="1277"/>
      <c r="AL766" s="1277"/>
      <c r="AM766" s="1277"/>
      <c r="AN766" s="1277"/>
    </row>
    <row r="767" spans="1:40" s="405" customFormat="1" ht="15" hidden="1">
      <c r="A767" s="1102">
        <f t="shared" si="100"/>
        <v>574</v>
      </c>
      <c r="B767" s="353" t="s">
        <v>1276</v>
      </c>
      <c r="C767" s="406"/>
      <c r="D767" s="407"/>
      <c r="E767" s="407"/>
      <c r="F767" s="404"/>
      <c r="G767" s="407"/>
      <c r="H767" s="407"/>
      <c r="I767" s="407"/>
      <c r="J767" s="407"/>
      <c r="K767" s="407"/>
      <c r="L767" s="407"/>
      <c r="M767" s="406"/>
      <c r="N767" s="407">
        <v>1061.0999999999999</v>
      </c>
      <c r="O767" s="404" t="s">
        <v>1265</v>
      </c>
      <c r="P767" s="407"/>
      <c r="Q767" s="407"/>
      <c r="R767" s="407"/>
      <c r="S767" s="407"/>
      <c r="T767" s="407"/>
      <c r="U767" s="407"/>
      <c r="V767" s="407"/>
      <c r="W767" s="407"/>
      <c r="X767" s="407"/>
      <c r="Y767" s="816">
        <v>384670.87</v>
      </c>
      <c r="Z767" s="407"/>
      <c r="AB767" s="670" t="s">
        <v>1462</v>
      </c>
      <c r="AC767" s="1277"/>
      <c r="AD767" s="1277"/>
      <c r="AE767" s="1277"/>
      <c r="AF767" s="1277"/>
      <c r="AG767" s="1277"/>
      <c r="AH767" s="1277"/>
      <c r="AI767" s="1277"/>
      <c r="AJ767" s="1277"/>
      <c r="AK767" s="1277"/>
      <c r="AL767" s="1277"/>
      <c r="AM767" s="1277"/>
      <c r="AN767" s="1277"/>
    </row>
    <row r="768" spans="1:40" s="405" customFormat="1" ht="15" hidden="1">
      <c r="A768" s="1102">
        <f t="shared" si="100"/>
        <v>575</v>
      </c>
      <c r="B768" s="353" t="s">
        <v>1277</v>
      </c>
      <c r="C768" s="406"/>
      <c r="D768" s="407"/>
      <c r="E768" s="407"/>
      <c r="F768" s="404"/>
      <c r="G768" s="407"/>
      <c r="H768" s="407"/>
      <c r="I768" s="407"/>
      <c r="J768" s="407"/>
      <c r="K768" s="407"/>
      <c r="L768" s="407"/>
      <c r="M768" s="406"/>
      <c r="N768" s="407"/>
      <c r="O768" s="404"/>
      <c r="P768" s="408">
        <v>1696</v>
      </c>
      <c r="Q768" s="407" t="s">
        <v>1265</v>
      </c>
      <c r="R768" s="407"/>
      <c r="S768" s="407"/>
      <c r="T768" s="407"/>
      <c r="U768" s="407"/>
      <c r="V768" s="407"/>
      <c r="W768" s="407"/>
      <c r="X768" s="407"/>
      <c r="Y768" s="816">
        <v>257934.7</v>
      </c>
      <c r="Z768" s="407"/>
      <c r="AB768" s="670" t="s">
        <v>1548</v>
      </c>
      <c r="AC768" s="1277"/>
      <c r="AD768" s="1277"/>
      <c r="AE768" s="1277"/>
      <c r="AF768" s="1277"/>
      <c r="AG768" s="1277"/>
      <c r="AH768" s="1277"/>
      <c r="AI768" s="1277"/>
      <c r="AJ768" s="1277"/>
      <c r="AK768" s="1277"/>
      <c r="AL768" s="1277"/>
      <c r="AM768" s="1277"/>
      <c r="AN768" s="1277"/>
    </row>
    <row r="769" spans="1:40" s="405" customFormat="1" ht="15" hidden="1">
      <c r="A769" s="1102">
        <f t="shared" si="100"/>
        <v>576</v>
      </c>
      <c r="B769" s="353" t="s">
        <v>1278</v>
      </c>
      <c r="C769" s="406"/>
      <c r="D769" s="407"/>
      <c r="E769" s="407"/>
      <c r="F769" s="404"/>
      <c r="G769" s="407"/>
      <c r="H769" s="407"/>
      <c r="I769" s="407"/>
      <c r="J769" s="407"/>
      <c r="K769" s="407"/>
      <c r="L769" s="407"/>
      <c r="M769" s="406"/>
      <c r="N769" s="407">
        <v>1383</v>
      </c>
      <c r="O769" s="404" t="s">
        <v>1265</v>
      </c>
      <c r="P769" s="407"/>
      <c r="Q769" s="407"/>
      <c r="R769" s="407"/>
      <c r="S769" s="407"/>
      <c r="T769" s="407"/>
      <c r="U769" s="407"/>
      <c r="V769" s="407"/>
      <c r="W769" s="407"/>
      <c r="X769" s="407"/>
      <c r="Y769" s="816">
        <v>300109.92</v>
      </c>
      <c r="Z769" s="407"/>
      <c r="AB769" s="670" t="s">
        <v>1462</v>
      </c>
      <c r="AC769" s="1277"/>
      <c r="AD769" s="1277"/>
      <c r="AE769" s="1277"/>
      <c r="AF769" s="1277"/>
      <c r="AG769" s="1277"/>
      <c r="AH769" s="1277"/>
      <c r="AI769" s="1277"/>
      <c r="AJ769" s="1277"/>
      <c r="AK769" s="1277"/>
      <c r="AL769" s="1277"/>
      <c r="AM769" s="1277"/>
      <c r="AN769" s="1277"/>
    </row>
    <row r="770" spans="1:40" s="405" customFormat="1" ht="15" hidden="1">
      <c r="A770" s="1102">
        <f t="shared" si="100"/>
        <v>577</v>
      </c>
      <c r="B770" s="580" t="s">
        <v>1279</v>
      </c>
      <c r="C770" s="406"/>
      <c r="D770" s="407"/>
      <c r="E770" s="407"/>
      <c r="F770" s="404"/>
      <c r="G770" s="407"/>
      <c r="H770" s="407"/>
      <c r="I770" s="407"/>
      <c r="J770" s="407"/>
      <c r="K770" s="407"/>
      <c r="L770" s="407"/>
      <c r="M770" s="406"/>
      <c r="N770" s="407">
        <v>375.44</v>
      </c>
      <c r="O770" s="404" t="s">
        <v>1265</v>
      </c>
      <c r="P770" s="407"/>
      <c r="Q770" s="407"/>
      <c r="R770" s="407">
        <v>486.4</v>
      </c>
      <c r="S770" s="407" t="s">
        <v>1265</v>
      </c>
      <c r="T770" s="407"/>
      <c r="U770" s="407"/>
      <c r="V770" s="407"/>
      <c r="W770" s="407"/>
      <c r="X770" s="407"/>
      <c r="Y770" s="816">
        <v>385720.37</v>
      </c>
      <c r="Z770" s="407"/>
      <c r="AB770" s="670" t="s">
        <v>1499</v>
      </c>
      <c r="AC770" s="1277"/>
      <c r="AD770" s="1277"/>
      <c r="AE770" s="1277"/>
      <c r="AF770" s="1277"/>
      <c r="AG770" s="1277"/>
      <c r="AH770" s="1277"/>
      <c r="AI770" s="1277"/>
      <c r="AJ770" s="1277"/>
      <c r="AK770" s="1277"/>
      <c r="AL770" s="1277"/>
      <c r="AM770" s="1277"/>
      <c r="AN770" s="1277"/>
    </row>
    <row r="771" spans="1:40" s="405" customFormat="1" ht="15" hidden="1">
      <c r="A771" s="1102">
        <f t="shared" si="100"/>
        <v>578</v>
      </c>
      <c r="B771" s="477" t="s">
        <v>1280</v>
      </c>
      <c r="C771" s="406"/>
      <c r="D771" s="407"/>
      <c r="E771" s="407"/>
      <c r="F771" s="404"/>
      <c r="G771" s="407"/>
      <c r="H771" s="407"/>
      <c r="I771" s="407"/>
      <c r="J771" s="407"/>
      <c r="K771" s="407"/>
      <c r="L771" s="407"/>
      <c r="M771" s="406"/>
      <c r="N771" s="407">
        <v>324.27</v>
      </c>
      <c r="O771" s="404" t="s">
        <v>1265</v>
      </c>
      <c r="P771" s="407"/>
      <c r="Q771" s="407"/>
      <c r="R771" s="407">
        <v>712.14</v>
      </c>
      <c r="S771" s="407" t="s">
        <v>1265</v>
      </c>
      <c r="T771" s="407">
        <v>68.400000000000006</v>
      </c>
      <c r="U771" s="407" t="s">
        <v>1265</v>
      </c>
      <c r="V771" s="407"/>
      <c r="W771" s="407"/>
      <c r="X771" s="407"/>
      <c r="Y771" s="816">
        <v>667135.97</v>
      </c>
      <c r="Z771" s="407"/>
      <c r="AB771" s="670" t="s">
        <v>1568</v>
      </c>
      <c r="AC771" s="1277"/>
      <c r="AD771" s="1277"/>
      <c r="AE771" s="1277"/>
      <c r="AF771" s="1277"/>
      <c r="AG771" s="1277"/>
      <c r="AH771" s="1277"/>
      <c r="AI771" s="1277"/>
      <c r="AJ771" s="1277"/>
      <c r="AK771" s="1277"/>
      <c r="AL771" s="1277"/>
      <c r="AM771" s="1277"/>
      <c r="AN771" s="1277"/>
    </row>
    <row r="772" spans="1:40" s="405" customFormat="1" ht="15" hidden="1">
      <c r="A772" s="1102">
        <f t="shared" si="100"/>
        <v>579</v>
      </c>
      <c r="B772" s="353" t="s">
        <v>1281</v>
      </c>
      <c r="C772" s="406" t="s">
        <v>1266</v>
      </c>
      <c r="D772" s="406" t="str">
        <f>C772</f>
        <v xml:space="preserve">по проекту </v>
      </c>
      <c r="E772" s="406"/>
      <c r="F772" s="404" t="s">
        <v>1265</v>
      </c>
      <c r="G772" s="407"/>
      <c r="H772" s="407"/>
      <c r="I772" s="407"/>
      <c r="J772" s="407"/>
      <c r="K772" s="407"/>
      <c r="L772" s="407"/>
      <c r="M772" s="406"/>
      <c r="N772" s="407"/>
      <c r="O772" s="404"/>
      <c r="P772" s="407"/>
      <c r="Q772" s="407"/>
      <c r="R772" s="407"/>
      <c r="S772" s="407"/>
      <c r="T772" s="407"/>
      <c r="U772" s="407"/>
      <c r="V772" s="407"/>
      <c r="W772" s="407"/>
      <c r="X772" s="407"/>
      <c r="Y772" s="816"/>
      <c r="Z772" s="407" t="s">
        <v>1265</v>
      </c>
      <c r="AB772" s="670" t="s">
        <v>1569</v>
      </c>
      <c r="AC772" s="1277"/>
      <c r="AD772" s="1277"/>
      <c r="AE772" s="1277"/>
      <c r="AF772" s="1277"/>
      <c r="AG772" s="1277"/>
      <c r="AH772" s="1277"/>
      <c r="AI772" s="1277"/>
      <c r="AJ772" s="1277"/>
      <c r="AK772" s="1277"/>
      <c r="AL772" s="1277"/>
      <c r="AM772" s="1277"/>
      <c r="AN772" s="1277"/>
    </row>
    <row r="773" spans="1:40" s="405" customFormat="1" ht="15" hidden="1">
      <c r="A773" s="1102">
        <f t="shared" si="100"/>
        <v>580</v>
      </c>
      <c r="B773" s="477" t="s">
        <v>1282</v>
      </c>
      <c r="C773" s="406"/>
      <c r="D773" s="406"/>
      <c r="E773" s="406"/>
      <c r="F773" s="404"/>
      <c r="G773" s="407"/>
      <c r="H773" s="407"/>
      <c r="I773" s="407"/>
      <c r="J773" s="407"/>
      <c r="K773" s="407"/>
      <c r="L773" s="407"/>
      <c r="M773" s="406"/>
      <c r="N773" s="407">
        <v>772</v>
      </c>
      <c r="O773" s="404" t="s">
        <v>1265</v>
      </c>
      <c r="P773" s="407"/>
      <c r="Q773" s="407"/>
      <c r="R773" s="407"/>
      <c r="S773" s="407"/>
      <c r="T773" s="407"/>
      <c r="U773" s="407"/>
      <c r="V773" s="407"/>
      <c r="W773" s="407"/>
      <c r="X773" s="407"/>
      <c r="Y773" s="816">
        <v>188664.24</v>
      </c>
      <c r="Z773" s="407"/>
      <c r="AB773" s="670" t="s">
        <v>1462</v>
      </c>
      <c r="AC773" s="1277"/>
      <c r="AD773" s="1277"/>
      <c r="AE773" s="1277"/>
      <c r="AF773" s="1277"/>
      <c r="AG773" s="1277"/>
      <c r="AH773" s="1277"/>
      <c r="AI773" s="1277"/>
      <c r="AJ773" s="1277"/>
      <c r="AK773" s="1277"/>
      <c r="AL773" s="1277"/>
      <c r="AM773" s="1277"/>
      <c r="AN773" s="1277"/>
    </row>
    <row r="774" spans="1:40" s="405" customFormat="1" ht="15" hidden="1">
      <c r="A774" s="1102">
        <f t="shared" si="100"/>
        <v>581</v>
      </c>
      <c r="B774" s="477" t="s">
        <v>1283</v>
      </c>
      <c r="C774" s="406" t="s">
        <v>1266</v>
      </c>
      <c r="D774" s="406" t="str">
        <f>C774</f>
        <v xml:space="preserve">по проекту </v>
      </c>
      <c r="E774" s="406"/>
      <c r="F774" s="404" t="s">
        <v>1265</v>
      </c>
      <c r="G774" s="407"/>
      <c r="H774" s="407"/>
      <c r="I774" s="407"/>
      <c r="J774" s="407"/>
      <c r="K774" s="407"/>
      <c r="L774" s="407"/>
      <c r="M774" s="406"/>
      <c r="N774" s="407"/>
      <c r="O774" s="404"/>
      <c r="P774" s="407"/>
      <c r="Q774" s="407"/>
      <c r="R774" s="407"/>
      <c r="S774" s="407"/>
      <c r="T774" s="407"/>
      <c r="U774" s="407"/>
      <c r="V774" s="407"/>
      <c r="W774" s="407"/>
      <c r="X774" s="407"/>
      <c r="Y774" s="816">
        <v>107348.68</v>
      </c>
      <c r="Z774" s="407" t="s">
        <v>1265</v>
      </c>
      <c r="AB774" s="670" t="s">
        <v>1500</v>
      </c>
      <c r="AC774" s="1277"/>
      <c r="AD774" s="1277"/>
      <c r="AE774" s="1277"/>
      <c r="AF774" s="1277"/>
      <c r="AG774" s="1277"/>
      <c r="AH774" s="1277"/>
      <c r="AI774" s="1277"/>
      <c r="AJ774" s="1277"/>
      <c r="AK774" s="1277"/>
      <c r="AL774" s="1277"/>
      <c r="AM774" s="1277"/>
      <c r="AN774" s="1277"/>
    </row>
    <row r="775" spans="1:40" s="400" customFormat="1" ht="13.5" hidden="1" customHeight="1">
      <c r="A775" s="1102">
        <f t="shared" si="100"/>
        <v>582</v>
      </c>
      <c r="B775" s="477" t="s">
        <v>1284</v>
      </c>
      <c r="C775" s="395"/>
      <c r="D775" s="406"/>
      <c r="E775" s="406"/>
      <c r="F775" s="396"/>
      <c r="G775" s="397"/>
      <c r="H775" s="397"/>
      <c r="I775" s="397"/>
      <c r="J775" s="397"/>
      <c r="K775" s="397"/>
      <c r="L775" s="397"/>
      <c r="M775" s="398"/>
      <c r="N775" s="409">
        <v>765</v>
      </c>
      <c r="O775" s="396" t="s">
        <v>1265</v>
      </c>
      <c r="P775" s="397"/>
      <c r="Q775" s="397"/>
      <c r="R775" s="397"/>
      <c r="S775" s="397"/>
      <c r="T775" s="397"/>
      <c r="U775" s="399"/>
      <c r="V775" s="397"/>
      <c r="W775" s="397"/>
      <c r="X775" s="397"/>
      <c r="Y775" s="816">
        <v>194384.66</v>
      </c>
      <c r="Z775" s="397"/>
      <c r="AB775" s="670" t="s">
        <v>1570</v>
      </c>
      <c r="AC775" s="1278"/>
      <c r="AD775" s="1278"/>
      <c r="AE775" s="1278"/>
      <c r="AF775" s="1278"/>
      <c r="AG775" s="1278"/>
      <c r="AH775" s="1278"/>
      <c r="AI775" s="1278"/>
      <c r="AJ775" s="1278"/>
      <c r="AK775" s="1278"/>
      <c r="AL775" s="1278"/>
      <c r="AM775" s="1278"/>
      <c r="AN775" s="1278"/>
    </row>
    <row r="776" spans="1:40" s="405" customFormat="1" ht="15" hidden="1">
      <c r="A776" s="1102">
        <f t="shared" si="100"/>
        <v>583</v>
      </c>
      <c r="B776" s="581" t="s">
        <v>1285</v>
      </c>
      <c r="C776" s="175" t="s">
        <v>1266</v>
      </c>
      <c r="D776" s="406" t="str">
        <f>C776</f>
        <v xml:space="preserve">по проекту </v>
      </c>
      <c r="E776" s="406"/>
      <c r="F776" s="410" t="s">
        <v>1265</v>
      </c>
      <c r="G776" s="401"/>
      <c r="H776" s="401"/>
      <c r="I776" s="401"/>
      <c r="J776" s="401"/>
      <c r="K776" s="401"/>
      <c r="L776" s="401"/>
      <c r="M776" s="401"/>
      <c r="N776" s="401"/>
      <c r="O776" s="410"/>
      <c r="P776" s="410"/>
      <c r="Q776" s="401"/>
      <c r="R776" s="401"/>
      <c r="S776" s="401"/>
      <c r="T776" s="401"/>
      <c r="U776" s="401"/>
      <c r="V776" s="401"/>
      <c r="W776" s="401"/>
      <c r="X776" s="401"/>
      <c r="Y776" s="816">
        <v>136157.56</v>
      </c>
      <c r="Z776" s="410" t="s">
        <v>1265</v>
      </c>
      <c r="AB776" s="670" t="s">
        <v>1500</v>
      </c>
      <c r="AC776" s="1277"/>
      <c r="AD776" s="1277"/>
      <c r="AE776" s="1277"/>
      <c r="AF776" s="1277"/>
      <c r="AG776" s="1277"/>
      <c r="AH776" s="1277"/>
      <c r="AI776" s="1277"/>
      <c r="AJ776" s="1277"/>
      <c r="AK776" s="1277"/>
      <c r="AL776" s="1277"/>
      <c r="AM776" s="1277"/>
      <c r="AN776" s="1277"/>
    </row>
    <row r="777" spans="1:40" s="405" customFormat="1" ht="15" hidden="1">
      <c r="A777" s="1102">
        <f t="shared" si="100"/>
        <v>584</v>
      </c>
      <c r="B777" s="582" t="s">
        <v>1286</v>
      </c>
      <c r="C777" s="175"/>
      <c r="D777" s="406"/>
      <c r="E777" s="406"/>
      <c r="F777" s="401"/>
      <c r="G777" s="401"/>
      <c r="H777" s="401"/>
      <c r="I777" s="401"/>
      <c r="J777" s="401"/>
      <c r="K777" s="401"/>
      <c r="L777" s="401"/>
      <c r="M777" s="401"/>
      <c r="N777" s="408">
        <v>765</v>
      </c>
      <c r="O777" s="410" t="s">
        <v>1265</v>
      </c>
      <c r="P777" s="410"/>
      <c r="Q777" s="401"/>
      <c r="R777" s="401"/>
      <c r="S777" s="401"/>
      <c r="T777" s="401"/>
      <c r="U777" s="401"/>
      <c r="V777" s="401"/>
      <c r="W777" s="401"/>
      <c r="X777" s="401"/>
      <c r="Y777" s="816">
        <v>185824.31</v>
      </c>
      <c r="Z777" s="401"/>
      <c r="AB777" s="670" t="s">
        <v>1462</v>
      </c>
      <c r="AC777" s="1277"/>
      <c r="AD777" s="1277"/>
      <c r="AE777" s="1277"/>
      <c r="AF777" s="1277"/>
      <c r="AG777" s="1277"/>
      <c r="AH777" s="1277"/>
      <c r="AI777" s="1277"/>
      <c r="AJ777" s="1277"/>
      <c r="AK777" s="1277"/>
      <c r="AL777" s="1277"/>
      <c r="AM777" s="1277"/>
      <c r="AN777" s="1277"/>
    </row>
    <row r="778" spans="1:40" s="405" customFormat="1" ht="15" hidden="1">
      <c r="A778" s="1102">
        <f t="shared" si="100"/>
        <v>585</v>
      </c>
      <c r="B778" s="583" t="s">
        <v>1287</v>
      </c>
      <c r="C778" s="175"/>
      <c r="D778" s="406"/>
      <c r="E778" s="406"/>
      <c r="F778" s="401"/>
      <c r="G778" s="401"/>
      <c r="H778" s="401"/>
      <c r="I778" s="401"/>
      <c r="J778" s="401"/>
      <c r="K778" s="401"/>
      <c r="L778" s="401"/>
      <c r="M778" s="401"/>
      <c r="N778" s="408">
        <v>765</v>
      </c>
      <c r="O778" s="410" t="s">
        <v>1265</v>
      </c>
      <c r="P778" s="410"/>
      <c r="Q778" s="401"/>
      <c r="R778" s="401"/>
      <c r="S778" s="401"/>
      <c r="T778" s="401"/>
      <c r="U778" s="401"/>
      <c r="V778" s="401"/>
      <c r="W778" s="401"/>
      <c r="X778" s="401"/>
      <c r="Y778" s="816">
        <v>184444.92</v>
      </c>
      <c r="Z778" s="401"/>
      <c r="AB778" s="670" t="s">
        <v>1462</v>
      </c>
      <c r="AC778" s="1277"/>
      <c r="AD778" s="1277"/>
      <c r="AE778" s="1277"/>
      <c r="AF778" s="1277"/>
      <c r="AG778" s="1277"/>
      <c r="AH778" s="1277"/>
      <c r="AI778" s="1277"/>
      <c r="AJ778" s="1277"/>
      <c r="AK778" s="1277"/>
      <c r="AL778" s="1277"/>
      <c r="AM778" s="1277"/>
      <c r="AN778" s="1277"/>
    </row>
    <row r="779" spans="1:40" s="405" customFormat="1" ht="15" hidden="1">
      <c r="A779" s="1102">
        <f t="shared" si="100"/>
        <v>586</v>
      </c>
      <c r="B779" s="583" t="s">
        <v>1288</v>
      </c>
      <c r="C779" s="175" t="s">
        <v>1266</v>
      </c>
      <c r="D779" s="406" t="str">
        <f>C779</f>
        <v xml:space="preserve">по проекту </v>
      </c>
      <c r="E779" s="406"/>
      <c r="F779" s="410" t="s">
        <v>1265</v>
      </c>
      <c r="G779" s="401"/>
      <c r="H779" s="401"/>
      <c r="I779" s="401"/>
      <c r="J779" s="401"/>
      <c r="K779" s="401"/>
      <c r="L779" s="401"/>
      <c r="M779" s="401"/>
      <c r="N779" s="401"/>
      <c r="O779" s="410"/>
      <c r="P779" s="410"/>
      <c r="Q779" s="401"/>
      <c r="R779" s="401"/>
      <c r="S779" s="401"/>
      <c r="T779" s="401"/>
      <c r="U779" s="401"/>
      <c r="V779" s="401"/>
      <c r="W779" s="401"/>
      <c r="X779" s="401"/>
      <c r="Y779" s="816"/>
      <c r="Z779" s="410" t="s">
        <v>1265</v>
      </c>
      <c r="AB779" s="670" t="s">
        <v>1569</v>
      </c>
      <c r="AC779" s="1277"/>
      <c r="AD779" s="1277"/>
      <c r="AE779" s="1277"/>
      <c r="AF779" s="1277"/>
      <c r="AG779" s="1277"/>
      <c r="AH779" s="1277"/>
      <c r="AI779" s="1277"/>
      <c r="AJ779" s="1277"/>
      <c r="AK779" s="1277"/>
      <c r="AL779" s="1277"/>
      <c r="AM779" s="1277"/>
      <c r="AN779" s="1277"/>
    </row>
    <row r="780" spans="1:40" s="405" customFormat="1" ht="15" hidden="1">
      <c r="A780" s="1102">
        <f t="shared" si="100"/>
        <v>587</v>
      </c>
      <c r="B780" s="583" t="s">
        <v>1289</v>
      </c>
      <c r="C780" s="175"/>
      <c r="D780" s="406"/>
      <c r="E780" s="406"/>
      <c r="F780" s="401"/>
      <c r="G780" s="401"/>
      <c r="H780" s="401"/>
      <c r="I780" s="401"/>
      <c r="J780" s="401"/>
      <c r="K780" s="401"/>
      <c r="L780" s="401"/>
      <c r="M780" s="401"/>
      <c r="N780" s="408">
        <v>782</v>
      </c>
      <c r="O780" s="410" t="s">
        <v>1265</v>
      </c>
      <c r="P780" s="410"/>
      <c r="Q780" s="401"/>
      <c r="R780" s="401"/>
      <c r="S780" s="401"/>
      <c r="T780" s="401"/>
      <c r="U780" s="401"/>
      <c r="V780" s="401"/>
      <c r="W780" s="401"/>
      <c r="X780" s="401"/>
      <c r="Y780" s="816">
        <v>188055.67999999999</v>
      </c>
      <c r="Z780" s="410"/>
      <c r="AB780" s="670" t="s">
        <v>1462</v>
      </c>
      <c r="AC780" s="1277"/>
      <c r="AD780" s="1277"/>
      <c r="AE780" s="1277"/>
      <c r="AF780" s="1277"/>
      <c r="AG780" s="1277"/>
      <c r="AH780" s="1277"/>
      <c r="AI780" s="1277"/>
      <c r="AJ780" s="1277"/>
      <c r="AK780" s="1277"/>
      <c r="AL780" s="1277"/>
      <c r="AM780" s="1277"/>
      <c r="AN780" s="1277"/>
    </row>
    <row r="781" spans="1:40" s="405" customFormat="1" ht="15" hidden="1">
      <c r="A781" s="1102">
        <f t="shared" si="100"/>
        <v>588</v>
      </c>
      <c r="B781" s="582" t="s">
        <v>1290</v>
      </c>
      <c r="C781" s="175" t="s">
        <v>1266</v>
      </c>
      <c r="D781" s="406" t="str">
        <f>C781</f>
        <v xml:space="preserve">по проекту </v>
      </c>
      <c r="E781" s="406"/>
      <c r="F781" s="410" t="s">
        <v>1265</v>
      </c>
      <c r="G781" s="401"/>
      <c r="H781" s="401"/>
      <c r="I781" s="401"/>
      <c r="J781" s="401"/>
      <c r="K781" s="401"/>
      <c r="L781" s="401"/>
      <c r="M781" s="401"/>
      <c r="N781" s="408"/>
      <c r="O781" s="410"/>
      <c r="P781" s="410"/>
      <c r="Q781" s="401"/>
      <c r="R781" s="401"/>
      <c r="S781" s="401"/>
      <c r="T781" s="401"/>
      <c r="U781" s="401"/>
      <c r="V781" s="401"/>
      <c r="W781" s="401"/>
      <c r="X781" s="401"/>
      <c r="Y781" s="816">
        <v>100174.67</v>
      </c>
      <c r="Z781" s="410" t="s">
        <v>1265</v>
      </c>
      <c r="AB781" s="670" t="s">
        <v>1500</v>
      </c>
      <c r="AC781" s="1277"/>
      <c r="AD781" s="1277"/>
      <c r="AE781" s="1277"/>
      <c r="AF781" s="1277"/>
      <c r="AG781" s="1277"/>
      <c r="AH781" s="1277"/>
      <c r="AI781" s="1277"/>
      <c r="AJ781" s="1277"/>
      <c r="AK781" s="1277"/>
      <c r="AL781" s="1277"/>
      <c r="AM781" s="1277"/>
      <c r="AN781" s="1277"/>
    </row>
    <row r="782" spans="1:40" s="405" customFormat="1" ht="12.75" hidden="1" customHeight="1">
      <c r="A782" s="1321">
        <f t="shared" si="100"/>
        <v>589</v>
      </c>
      <c r="B782" s="584" t="s">
        <v>1291</v>
      </c>
      <c r="C782" s="175"/>
      <c r="D782" s="406"/>
      <c r="E782" s="406"/>
      <c r="F782" s="412"/>
      <c r="G782" s="412"/>
      <c r="H782" s="412"/>
      <c r="I782" s="412"/>
      <c r="J782" s="412"/>
      <c r="K782" s="412"/>
      <c r="L782" s="412"/>
      <c r="M782" s="412"/>
      <c r="N782" s="413">
        <v>962</v>
      </c>
      <c r="O782" s="414" t="s">
        <v>1265</v>
      </c>
      <c r="P782" s="412"/>
      <c r="Q782" s="412"/>
      <c r="R782" s="412"/>
      <c r="S782" s="412"/>
      <c r="T782" s="412"/>
      <c r="U782" s="412"/>
      <c r="V782" s="412"/>
      <c r="W782" s="412"/>
      <c r="X782" s="412"/>
      <c r="Y782" s="816">
        <v>185747.71</v>
      </c>
      <c r="Z782" s="412"/>
      <c r="AB782" s="670" t="s">
        <v>1462</v>
      </c>
      <c r="AC782" s="1277"/>
      <c r="AD782" s="1277"/>
      <c r="AE782" s="1277"/>
      <c r="AF782" s="1277"/>
      <c r="AG782" s="1277"/>
      <c r="AH782" s="1277"/>
      <c r="AI782" s="1277"/>
      <c r="AJ782" s="1277"/>
      <c r="AK782" s="1277"/>
      <c r="AL782" s="1277"/>
      <c r="AM782" s="1277"/>
      <c r="AN782" s="1277"/>
    </row>
    <row r="783" spans="1:40" s="400" customFormat="1" ht="12.75" hidden="1" customHeight="1">
      <c r="A783" s="1321">
        <f t="shared" si="100"/>
        <v>590</v>
      </c>
      <c r="B783" s="583" t="s">
        <v>1292</v>
      </c>
      <c r="C783" s="415"/>
      <c r="D783" s="406"/>
      <c r="E783" s="406"/>
      <c r="F783" s="412"/>
      <c r="G783" s="412"/>
      <c r="H783" s="412"/>
      <c r="I783" s="412"/>
      <c r="J783" s="412"/>
      <c r="K783" s="412"/>
      <c r="L783" s="412"/>
      <c r="M783" s="412"/>
      <c r="N783" s="413">
        <v>906.9</v>
      </c>
      <c r="O783" s="414" t="s">
        <v>1265</v>
      </c>
      <c r="P783" s="412"/>
      <c r="Q783" s="412"/>
      <c r="R783" s="412"/>
      <c r="S783" s="412"/>
      <c r="T783" s="412"/>
      <c r="U783" s="412"/>
      <c r="V783" s="412"/>
      <c r="W783" s="412"/>
      <c r="X783" s="412"/>
      <c r="Y783" s="816">
        <v>186493.02</v>
      </c>
      <c r="Z783" s="412"/>
      <c r="AB783" s="670" t="s">
        <v>1462</v>
      </c>
      <c r="AC783" s="1278"/>
      <c r="AD783" s="1278"/>
      <c r="AE783" s="1278"/>
      <c r="AF783" s="1278"/>
      <c r="AG783" s="1278"/>
      <c r="AH783" s="1278"/>
      <c r="AI783" s="1278"/>
      <c r="AJ783" s="1278"/>
      <c r="AK783" s="1278"/>
      <c r="AL783" s="1278"/>
      <c r="AM783" s="1278"/>
      <c r="AN783" s="1278"/>
    </row>
    <row r="784" spans="1:40" s="405" customFormat="1" ht="15" hidden="1">
      <c r="A784" s="1102">
        <f t="shared" si="100"/>
        <v>591</v>
      </c>
      <c r="B784" s="583" t="s">
        <v>1293</v>
      </c>
      <c r="C784" s="175"/>
      <c r="D784" s="406"/>
      <c r="E784" s="406"/>
      <c r="F784" s="416"/>
      <c r="G784" s="416"/>
      <c r="H784" s="416"/>
      <c r="I784" s="416"/>
      <c r="J784" s="416"/>
      <c r="K784" s="416"/>
      <c r="L784" s="416"/>
      <c r="M784" s="416"/>
      <c r="N784" s="408">
        <v>842.4</v>
      </c>
      <c r="O784" s="417" t="s">
        <v>1265</v>
      </c>
      <c r="P784" s="417"/>
      <c r="Q784" s="416"/>
      <c r="R784" s="175">
        <v>1252</v>
      </c>
      <c r="S784" s="417" t="s">
        <v>1265</v>
      </c>
      <c r="T784" s="416"/>
      <c r="U784" s="416"/>
      <c r="V784" s="416"/>
      <c r="W784" s="416"/>
      <c r="X784" s="416"/>
      <c r="Y784" s="816">
        <v>545002.46</v>
      </c>
      <c r="Z784" s="416"/>
      <c r="AB784" s="670" t="s">
        <v>1499</v>
      </c>
      <c r="AC784" s="1277"/>
      <c r="AD784" s="1277"/>
      <c r="AE784" s="1277"/>
      <c r="AF784" s="1277"/>
      <c r="AG784" s="1277"/>
      <c r="AH784" s="1277"/>
      <c r="AI784" s="1277"/>
      <c r="AJ784" s="1277"/>
      <c r="AK784" s="1277"/>
      <c r="AL784" s="1277"/>
      <c r="AM784" s="1277"/>
      <c r="AN784" s="1277"/>
    </row>
    <row r="785" spans="1:40" s="405" customFormat="1" ht="15" hidden="1">
      <c r="A785" s="1102">
        <f t="shared" si="100"/>
        <v>592</v>
      </c>
      <c r="B785" s="583" t="s">
        <v>1294</v>
      </c>
      <c r="C785" s="175"/>
      <c r="D785" s="406"/>
      <c r="E785" s="406"/>
      <c r="F785" s="416"/>
      <c r="G785" s="416"/>
      <c r="H785" s="416"/>
      <c r="I785" s="416"/>
      <c r="J785" s="416"/>
      <c r="K785" s="416"/>
      <c r="L785" s="416"/>
      <c r="M785" s="416"/>
      <c r="N785" s="408">
        <v>232.2</v>
      </c>
      <c r="O785" s="417" t="s">
        <v>1265</v>
      </c>
      <c r="P785" s="175"/>
      <c r="Q785" s="415"/>
      <c r="R785" s="175">
        <v>288</v>
      </c>
      <c r="S785" s="417" t="s">
        <v>1265</v>
      </c>
      <c r="T785" s="416"/>
      <c r="U785" s="416"/>
      <c r="V785" s="416"/>
      <c r="W785" s="416"/>
      <c r="X785" s="416"/>
      <c r="Y785" s="816">
        <v>361591.33999999997</v>
      </c>
      <c r="Z785" s="416"/>
      <c r="AB785" s="670" t="s">
        <v>1499</v>
      </c>
      <c r="AC785" s="1277"/>
      <c r="AD785" s="1277"/>
      <c r="AE785" s="1277"/>
      <c r="AF785" s="1277"/>
      <c r="AG785" s="1277"/>
      <c r="AH785" s="1277"/>
      <c r="AI785" s="1277"/>
      <c r="AJ785" s="1277"/>
      <c r="AK785" s="1277"/>
      <c r="AL785" s="1277"/>
      <c r="AM785" s="1277"/>
      <c r="AN785" s="1277"/>
    </row>
    <row r="786" spans="1:40" s="405" customFormat="1" ht="15" hidden="1">
      <c r="A786" s="1102">
        <f t="shared" si="100"/>
        <v>593</v>
      </c>
      <c r="B786" s="583" t="s">
        <v>1295</v>
      </c>
      <c r="C786" s="175"/>
      <c r="D786" s="406"/>
      <c r="E786" s="406"/>
      <c r="F786" s="416"/>
      <c r="G786" s="416"/>
      <c r="H786" s="416"/>
      <c r="I786" s="416"/>
      <c r="J786" s="416"/>
      <c r="K786" s="416"/>
      <c r="L786" s="416"/>
      <c r="M786" s="416"/>
      <c r="N786" s="408">
        <v>234.5</v>
      </c>
      <c r="O786" s="417" t="s">
        <v>1265</v>
      </c>
      <c r="P786" s="175"/>
      <c r="Q786" s="415"/>
      <c r="R786" s="175">
        <v>288</v>
      </c>
      <c r="S786" s="417" t="s">
        <v>1265</v>
      </c>
      <c r="T786" s="416"/>
      <c r="U786" s="416"/>
      <c r="V786" s="416"/>
      <c r="W786" s="416"/>
      <c r="X786" s="416"/>
      <c r="Y786" s="816">
        <v>362315.02</v>
      </c>
      <c r="Z786" s="416"/>
      <c r="AB786" s="670" t="s">
        <v>1499</v>
      </c>
      <c r="AC786" s="1277"/>
      <c r="AD786" s="1277"/>
      <c r="AE786" s="1277"/>
      <c r="AF786" s="1277"/>
      <c r="AG786" s="1277"/>
      <c r="AH786" s="1277"/>
      <c r="AI786" s="1277"/>
      <c r="AJ786" s="1277"/>
      <c r="AK786" s="1277"/>
      <c r="AL786" s="1277"/>
      <c r="AM786" s="1277"/>
      <c r="AN786" s="1277"/>
    </row>
    <row r="787" spans="1:40" s="405" customFormat="1" ht="15" hidden="1">
      <c r="A787" s="1102">
        <f t="shared" si="100"/>
        <v>594</v>
      </c>
      <c r="B787" s="581" t="s">
        <v>1296</v>
      </c>
      <c r="C787" s="175"/>
      <c r="D787" s="406"/>
      <c r="E787" s="406"/>
      <c r="F787" s="416"/>
      <c r="G787" s="416"/>
      <c r="H787" s="416"/>
      <c r="I787" s="416"/>
      <c r="J787" s="416"/>
      <c r="K787" s="416"/>
      <c r="L787" s="416"/>
      <c r="M787" s="416"/>
      <c r="N787" s="408"/>
      <c r="O787" s="417"/>
      <c r="P787" s="175">
        <v>892</v>
      </c>
      <c r="Q787" s="175" t="s">
        <v>1265</v>
      </c>
      <c r="R787" s="175"/>
      <c r="S787" s="416"/>
      <c r="T787" s="416"/>
      <c r="U787" s="416"/>
      <c r="V787" s="416"/>
      <c r="W787" s="416"/>
      <c r="X787" s="416"/>
      <c r="Y787" s="816">
        <v>188938.02</v>
      </c>
      <c r="Z787" s="416"/>
      <c r="AB787" s="670" t="s">
        <v>1548</v>
      </c>
      <c r="AC787" s="1277"/>
      <c r="AD787" s="1277"/>
      <c r="AE787" s="1277"/>
      <c r="AF787" s="1277"/>
      <c r="AG787" s="1277"/>
      <c r="AH787" s="1277"/>
      <c r="AI787" s="1277"/>
      <c r="AJ787" s="1277"/>
      <c r="AK787" s="1277"/>
      <c r="AL787" s="1277"/>
      <c r="AM787" s="1277"/>
      <c r="AN787" s="1277"/>
    </row>
    <row r="788" spans="1:40" s="405" customFormat="1" ht="15" hidden="1">
      <c r="A788" s="1102">
        <f t="shared" si="100"/>
        <v>595</v>
      </c>
      <c r="B788" s="581" t="s">
        <v>1297</v>
      </c>
      <c r="C788" s="175"/>
      <c r="D788" s="406"/>
      <c r="E788" s="406"/>
      <c r="F788" s="416"/>
      <c r="G788" s="416"/>
      <c r="H788" s="416"/>
      <c r="I788" s="416"/>
      <c r="J788" s="416"/>
      <c r="K788" s="416"/>
      <c r="L788" s="416"/>
      <c r="M788" s="416"/>
      <c r="N788" s="408">
        <v>1211.8</v>
      </c>
      <c r="O788" s="417" t="s">
        <v>1265</v>
      </c>
      <c r="P788" s="175"/>
      <c r="Q788" s="415"/>
      <c r="R788" s="175"/>
      <c r="S788" s="416"/>
      <c r="T788" s="416"/>
      <c r="U788" s="416"/>
      <c r="V788" s="416"/>
      <c r="W788" s="416"/>
      <c r="X788" s="416"/>
      <c r="Y788" s="816">
        <v>412879.51</v>
      </c>
      <c r="Z788" s="416"/>
      <c r="AB788" s="670" t="s">
        <v>1462</v>
      </c>
      <c r="AC788" s="1277"/>
      <c r="AD788" s="1277"/>
      <c r="AE788" s="1277"/>
      <c r="AF788" s="1277"/>
      <c r="AG788" s="1277"/>
      <c r="AH788" s="1277"/>
      <c r="AI788" s="1277"/>
      <c r="AJ788" s="1277"/>
      <c r="AK788" s="1277"/>
      <c r="AL788" s="1277"/>
      <c r="AM788" s="1277"/>
      <c r="AN788" s="1277"/>
    </row>
    <row r="789" spans="1:40" s="405" customFormat="1" ht="15" hidden="1">
      <c r="A789" s="1102">
        <f t="shared" si="100"/>
        <v>596</v>
      </c>
      <c r="B789" s="581" t="s">
        <v>1298</v>
      </c>
      <c r="C789" s="175" t="s">
        <v>1266</v>
      </c>
      <c r="D789" s="406" t="str">
        <f>C789</f>
        <v xml:space="preserve">по проекту </v>
      </c>
      <c r="E789" s="406"/>
      <c r="F789" s="416"/>
      <c r="G789" s="416"/>
      <c r="H789" s="416"/>
      <c r="I789" s="417" t="s">
        <v>1265</v>
      </c>
      <c r="J789" s="416"/>
      <c r="K789" s="416"/>
      <c r="L789" s="416"/>
      <c r="M789" s="416"/>
      <c r="N789" s="408"/>
      <c r="O789" s="417"/>
      <c r="P789" s="175"/>
      <c r="Q789" s="415"/>
      <c r="R789" s="175"/>
      <c r="S789" s="416"/>
      <c r="T789" s="416"/>
      <c r="U789" s="416"/>
      <c r="V789" s="416"/>
      <c r="W789" s="416"/>
      <c r="X789" s="416"/>
      <c r="Y789" s="816">
        <v>129226.98</v>
      </c>
      <c r="Z789" s="416"/>
      <c r="AB789" s="670" t="s">
        <v>1571</v>
      </c>
      <c r="AC789" s="1277"/>
      <c r="AD789" s="1277"/>
      <c r="AE789" s="1277"/>
      <c r="AF789" s="1277"/>
      <c r="AG789" s="1277"/>
      <c r="AH789" s="1277"/>
      <c r="AI789" s="1277"/>
      <c r="AJ789" s="1277"/>
      <c r="AK789" s="1277"/>
      <c r="AL789" s="1277"/>
      <c r="AM789" s="1277"/>
      <c r="AN789" s="1277"/>
    </row>
    <row r="790" spans="1:40" s="405" customFormat="1" ht="15" hidden="1">
      <c r="A790" s="1102">
        <f t="shared" si="100"/>
        <v>597</v>
      </c>
      <c r="B790" s="581" t="s">
        <v>1299</v>
      </c>
      <c r="C790" s="175"/>
      <c r="D790" s="406"/>
      <c r="E790" s="406"/>
      <c r="F790" s="416"/>
      <c r="G790" s="416"/>
      <c r="H790" s="416"/>
      <c r="I790" s="416"/>
      <c r="J790" s="416"/>
      <c r="K790" s="416"/>
      <c r="L790" s="416"/>
      <c r="M790" s="416"/>
      <c r="N790" s="408">
        <v>347.5</v>
      </c>
      <c r="O790" s="417" t="s">
        <v>1265</v>
      </c>
      <c r="P790" s="175"/>
      <c r="Q790" s="415"/>
      <c r="R790" s="175"/>
      <c r="S790" s="416"/>
      <c r="T790" s="416"/>
      <c r="U790" s="416"/>
      <c r="V790" s="416"/>
      <c r="W790" s="416"/>
      <c r="X790" s="416"/>
      <c r="Y790" s="816">
        <v>155551.29</v>
      </c>
      <c r="Z790" s="416"/>
      <c r="AB790" s="670" t="s">
        <v>1462</v>
      </c>
      <c r="AC790" s="1277"/>
      <c r="AD790" s="1277"/>
      <c r="AE790" s="1277"/>
      <c r="AF790" s="1277"/>
      <c r="AG790" s="1277"/>
      <c r="AH790" s="1277"/>
      <c r="AI790" s="1277"/>
      <c r="AJ790" s="1277"/>
      <c r="AK790" s="1277"/>
      <c r="AL790" s="1277"/>
      <c r="AM790" s="1277"/>
      <c r="AN790" s="1277"/>
    </row>
    <row r="791" spans="1:40" s="405" customFormat="1" ht="15" hidden="1">
      <c r="A791" s="1102">
        <f t="shared" si="100"/>
        <v>598</v>
      </c>
      <c r="B791" s="581" t="s">
        <v>1300</v>
      </c>
      <c r="C791" s="175"/>
      <c r="D791" s="406"/>
      <c r="E791" s="406"/>
      <c r="F791" s="416"/>
      <c r="G791" s="416"/>
      <c r="H791" s="416"/>
      <c r="I791" s="416"/>
      <c r="J791" s="416"/>
      <c r="K791" s="416"/>
      <c r="L791" s="416"/>
      <c r="M791" s="416"/>
      <c r="N791" s="175">
        <v>348</v>
      </c>
      <c r="O791" s="417" t="s">
        <v>1265</v>
      </c>
      <c r="P791" s="175"/>
      <c r="Q791" s="415"/>
      <c r="R791" s="175"/>
      <c r="S791" s="416"/>
      <c r="T791" s="416"/>
      <c r="U791" s="416"/>
      <c r="V791" s="416"/>
      <c r="W791" s="416"/>
      <c r="X791" s="416"/>
      <c r="Y791" s="816">
        <v>155405.45000000001</v>
      </c>
      <c r="Z791" s="416"/>
      <c r="AB791" s="670" t="s">
        <v>1462</v>
      </c>
      <c r="AC791" s="1277"/>
      <c r="AD791" s="1277"/>
      <c r="AE791" s="1277"/>
      <c r="AF791" s="1277"/>
      <c r="AG791" s="1277"/>
      <c r="AH791" s="1277"/>
      <c r="AI791" s="1277"/>
      <c r="AJ791" s="1277"/>
      <c r="AK791" s="1277"/>
      <c r="AL791" s="1277"/>
      <c r="AM791" s="1277"/>
      <c r="AN791" s="1277"/>
    </row>
    <row r="792" spans="1:40" s="405" customFormat="1" ht="15" hidden="1">
      <c r="A792" s="1102">
        <f t="shared" si="100"/>
        <v>599</v>
      </c>
      <c r="B792" s="583" t="s">
        <v>1301</v>
      </c>
      <c r="C792" s="175"/>
      <c r="D792" s="406"/>
      <c r="E792" s="406"/>
      <c r="F792" s="416"/>
      <c r="G792" s="416"/>
      <c r="H792" s="416"/>
      <c r="I792" s="416"/>
      <c r="J792" s="416"/>
      <c r="K792" s="416"/>
      <c r="L792" s="416"/>
      <c r="M792" s="416"/>
      <c r="N792" s="175">
        <v>302.5</v>
      </c>
      <c r="O792" s="417" t="s">
        <v>1265</v>
      </c>
      <c r="P792" s="175"/>
      <c r="Q792" s="415"/>
      <c r="R792" s="175">
        <v>336.64</v>
      </c>
      <c r="S792" s="417" t="s">
        <v>1265</v>
      </c>
      <c r="T792" s="416"/>
      <c r="U792" s="416"/>
      <c r="V792" s="416"/>
      <c r="W792" s="416"/>
      <c r="X792" s="416"/>
      <c r="Y792" s="816">
        <v>395945.36</v>
      </c>
      <c r="Z792" s="416"/>
      <c r="AB792" s="670" t="s">
        <v>1499</v>
      </c>
      <c r="AC792" s="1277"/>
      <c r="AD792" s="1277"/>
      <c r="AE792" s="1277"/>
      <c r="AF792" s="1277"/>
      <c r="AG792" s="1277"/>
      <c r="AH792" s="1277"/>
      <c r="AI792" s="1277"/>
      <c r="AJ792" s="1277"/>
      <c r="AK792" s="1277"/>
      <c r="AL792" s="1277"/>
      <c r="AM792" s="1277"/>
      <c r="AN792" s="1277"/>
    </row>
    <row r="793" spans="1:40" s="405" customFormat="1" ht="15" hidden="1">
      <c r="A793" s="1102">
        <f t="shared" si="100"/>
        <v>600</v>
      </c>
      <c r="B793" s="584" t="s">
        <v>1302</v>
      </c>
      <c r="C793" s="175"/>
      <c r="D793" s="406"/>
      <c r="E793" s="406"/>
      <c r="F793" s="416"/>
      <c r="G793" s="416"/>
      <c r="H793" s="416"/>
      <c r="I793" s="416"/>
      <c r="J793" s="416"/>
      <c r="K793" s="416"/>
      <c r="L793" s="416"/>
      <c r="M793" s="416"/>
      <c r="N793" s="175"/>
      <c r="O793" s="417"/>
      <c r="P793" s="175"/>
      <c r="Q793" s="415"/>
      <c r="R793" s="175">
        <v>408</v>
      </c>
      <c r="S793" s="417" t="s">
        <v>1265</v>
      </c>
      <c r="T793" s="416"/>
      <c r="U793" s="416"/>
      <c r="V793" s="416"/>
      <c r="W793" s="416"/>
      <c r="X793" s="416"/>
      <c r="Y793" s="816">
        <v>284844.63</v>
      </c>
      <c r="Z793" s="417"/>
      <c r="AB793" s="670" t="s">
        <v>1459</v>
      </c>
      <c r="AC793" s="1277"/>
      <c r="AD793" s="1277"/>
      <c r="AE793" s="1277"/>
      <c r="AF793" s="1277"/>
      <c r="AG793" s="1277"/>
      <c r="AH793" s="1277"/>
      <c r="AI793" s="1277"/>
      <c r="AJ793" s="1277"/>
      <c r="AK793" s="1277"/>
      <c r="AL793" s="1277"/>
      <c r="AM793" s="1277"/>
      <c r="AN793" s="1277"/>
    </row>
    <row r="794" spans="1:40" s="405" customFormat="1" ht="15" hidden="1">
      <c r="A794" s="1102">
        <f t="shared" si="100"/>
        <v>601</v>
      </c>
      <c r="B794" s="583" t="s">
        <v>1303</v>
      </c>
      <c r="C794" s="175" t="s">
        <v>1266</v>
      </c>
      <c r="D794" s="406" t="str">
        <f>C794</f>
        <v xml:space="preserve">по проекту </v>
      </c>
      <c r="E794" s="406"/>
      <c r="F794" s="417" t="s">
        <v>1265</v>
      </c>
      <c r="G794" s="416"/>
      <c r="H794" s="416"/>
      <c r="I794" s="417" t="s">
        <v>1265</v>
      </c>
      <c r="J794" s="417"/>
      <c r="K794" s="417" t="s">
        <v>1265</v>
      </c>
      <c r="L794" s="417"/>
      <c r="M794" s="417"/>
      <c r="N794" s="175"/>
      <c r="O794" s="417"/>
      <c r="P794" s="175"/>
      <c r="Q794" s="415"/>
      <c r="R794" s="175"/>
      <c r="S794" s="416"/>
      <c r="T794" s="416"/>
      <c r="U794" s="416"/>
      <c r="V794" s="416"/>
      <c r="W794" s="416"/>
      <c r="X794" s="416"/>
      <c r="Y794" s="816">
        <v>93002.16</v>
      </c>
      <c r="Z794" s="417" t="s">
        <v>1265</v>
      </c>
      <c r="AB794" s="670" t="s">
        <v>1500</v>
      </c>
      <c r="AC794" s="1277"/>
      <c r="AD794" s="1277"/>
      <c r="AE794" s="1277"/>
      <c r="AF794" s="1277"/>
      <c r="AG794" s="1277"/>
      <c r="AH794" s="1277"/>
      <c r="AI794" s="1277"/>
      <c r="AJ794" s="1277"/>
      <c r="AK794" s="1277"/>
      <c r="AL794" s="1277"/>
      <c r="AM794" s="1277"/>
      <c r="AN794" s="1277"/>
    </row>
    <row r="795" spans="1:40" s="405" customFormat="1" ht="15" hidden="1">
      <c r="A795" s="1102">
        <f t="shared" si="100"/>
        <v>602</v>
      </c>
      <c r="B795" s="583" t="s">
        <v>1304</v>
      </c>
      <c r="C795" s="175"/>
      <c r="D795" s="406"/>
      <c r="E795" s="406"/>
      <c r="F795" s="416"/>
      <c r="G795" s="416"/>
      <c r="H795" s="416"/>
      <c r="I795" s="416"/>
      <c r="J795" s="416"/>
      <c r="K795" s="416"/>
      <c r="L795" s="416"/>
      <c r="M795" s="416"/>
      <c r="N795" s="415"/>
      <c r="O795" s="417"/>
      <c r="P795" s="175"/>
      <c r="Q795" s="415"/>
      <c r="R795" s="175"/>
      <c r="S795" s="416"/>
      <c r="T795" s="416"/>
      <c r="U795" s="416"/>
      <c r="V795" s="416"/>
      <c r="W795" s="416"/>
      <c r="X795" s="416"/>
      <c r="Y795" s="816">
        <v>111316.1</v>
      </c>
      <c r="Z795" s="417"/>
      <c r="AB795" s="670" t="s">
        <v>1572</v>
      </c>
      <c r="AC795" s="1277"/>
      <c r="AD795" s="1277"/>
      <c r="AE795" s="1277"/>
      <c r="AF795" s="1277"/>
      <c r="AG795" s="1277"/>
      <c r="AH795" s="1277"/>
      <c r="AI795" s="1277"/>
      <c r="AJ795" s="1277"/>
      <c r="AK795" s="1277"/>
      <c r="AL795" s="1277"/>
      <c r="AM795" s="1277"/>
      <c r="AN795" s="1277"/>
    </row>
    <row r="796" spans="1:40" s="405" customFormat="1" ht="15" hidden="1">
      <c r="A796" s="1102">
        <f t="shared" si="100"/>
        <v>603</v>
      </c>
      <c r="B796" s="581" t="s">
        <v>1305</v>
      </c>
      <c r="C796" s="175"/>
      <c r="D796" s="406"/>
      <c r="E796" s="406"/>
      <c r="F796" s="416"/>
      <c r="G796" s="416"/>
      <c r="H796" s="416"/>
      <c r="I796" s="416"/>
      <c r="J796" s="416"/>
      <c r="K796" s="416"/>
      <c r="L796" s="416"/>
      <c r="M796" s="416"/>
      <c r="N796" s="415"/>
      <c r="O796" s="417"/>
      <c r="P796" s="175"/>
      <c r="Q796" s="415"/>
      <c r="R796" s="175">
        <v>414.8</v>
      </c>
      <c r="S796" s="417" t="s">
        <v>1265</v>
      </c>
      <c r="T796" s="416"/>
      <c r="U796" s="416"/>
      <c r="V796" s="416"/>
      <c r="W796" s="416"/>
      <c r="X796" s="416"/>
      <c r="Y796" s="816">
        <v>280924.64</v>
      </c>
      <c r="Z796" s="417"/>
      <c r="AB796" s="670" t="s">
        <v>1459</v>
      </c>
      <c r="AC796" s="1277"/>
      <c r="AD796" s="1277"/>
      <c r="AE796" s="1277"/>
      <c r="AF796" s="1277"/>
      <c r="AG796" s="1277"/>
      <c r="AH796" s="1277"/>
      <c r="AI796" s="1277"/>
      <c r="AJ796" s="1277"/>
      <c r="AK796" s="1277"/>
      <c r="AL796" s="1277"/>
      <c r="AM796" s="1277"/>
      <c r="AN796" s="1277"/>
    </row>
    <row r="797" spans="1:40" s="405" customFormat="1" ht="15" hidden="1">
      <c r="A797" s="1102">
        <f t="shared" si="100"/>
        <v>604</v>
      </c>
      <c r="B797" s="583" t="s">
        <v>1306</v>
      </c>
      <c r="C797" s="175" t="s">
        <v>1266</v>
      </c>
      <c r="D797" s="406" t="str">
        <f>C797</f>
        <v xml:space="preserve">по проекту </v>
      </c>
      <c r="E797" s="406"/>
      <c r="F797" s="416"/>
      <c r="G797" s="417" t="s">
        <v>1265</v>
      </c>
      <c r="H797" s="417"/>
      <c r="I797" s="417" t="s">
        <v>1265</v>
      </c>
      <c r="J797" s="417"/>
      <c r="K797" s="417" t="s">
        <v>1265</v>
      </c>
      <c r="L797" s="416"/>
      <c r="M797" s="416"/>
      <c r="N797" s="415"/>
      <c r="O797" s="417"/>
      <c r="P797" s="175"/>
      <c r="Q797" s="415"/>
      <c r="R797" s="175"/>
      <c r="S797" s="416"/>
      <c r="T797" s="416"/>
      <c r="U797" s="416"/>
      <c r="V797" s="416"/>
      <c r="W797" s="416"/>
      <c r="X797" s="416"/>
      <c r="Y797" s="816">
        <v>114410.72</v>
      </c>
      <c r="Z797" s="417"/>
      <c r="AB797" s="670" t="s">
        <v>1572</v>
      </c>
      <c r="AC797" s="1277"/>
      <c r="AD797" s="1277"/>
      <c r="AE797" s="1277"/>
      <c r="AF797" s="1277"/>
      <c r="AG797" s="1277"/>
      <c r="AH797" s="1277"/>
      <c r="AI797" s="1277"/>
      <c r="AJ797" s="1277"/>
      <c r="AK797" s="1277"/>
      <c r="AL797" s="1277"/>
      <c r="AM797" s="1277"/>
      <c r="AN797" s="1277"/>
    </row>
    <row r="798" spans="1:40" s="405" customFormat="1" ht="15" hidden="1">
      <c r="A798" s="1102">
        <f t="shared" si="100"/>
        <v>605</v>
      </c>
      <c r="B798" s="583" t="s">
        <v>1307</v>
      </c>
      <c r="C798" s="175" t="s">
        <v>1266</v>
      </c>
      <c r="D798" s="406" t="str">
        <f>C798</f>
        <v xml:space="preserve">по проекту </v>
      </c>
      <c r="E798" s="406"/>
      <c r="F798" s="417" t="s">
        <v>1265</v>
      </c>
      <c r="G798" s="416"/>
      <c r="H798" s="416"/>
      <c r="I798" s="416"/>
      <c r="J798" s="416"/>
      <c r="K798" s="416"/>
      <c r="L798" s="416"/>
      <c r="M798" s="416"/>
      <c r="N798" s="175">
        <v>765.45</v>
      </c>
      <c r="O798" s="417" t="s">
        <v>1265</v>
      </c>
      <c r="P798" s="175"/>
      <c r="Q798" s="415"/>
      <c r="R798" s="175"/>
      <c r="S798" s="416"/>
      <c r="T798" s="416"/>
      <c r="U798" s="416"/>
      <c r="V798" s="416"/>
      <c r="W798" s="416"/>
      <c r="X798" s="416"/>
      <c r="Y798" s="816">
        <v>315855.82</v>
      </c>
      <c r="Z798" s="417" t="s">
        <v>1265</v>
      </c>
      <c r="AB798" s="670" t="s">
        <v>1573</v>
      </c>
      <c r="AC798" s="1277"/>
      <c r="AD798" s="1277"/>
      <c r="AE798" s="1277"/>
      <c r="AF798" s="1277"/>
      <c r="AG798" s="1277"/>
      <c r="AH798" s="1277"/>
      <c r="AI798" s="1277"/>
      <c r="AJ798" s="1277"/>
      <c r="AK798" s="1277"/>
      <c r="AL798" s="1277"/>
      <c r="AM798" s="1277"/>
      <c r="AN798" s="1277"/>
    </row>
    <row r="799" spans="1:40" s="405" customFormat="1" ht="15" hidden="1">
      <c r="A799" s="1102">
        <f t="shared" si="100"/>
        <v>606</v>
      </c>
      <c r="B799" s="583" t="s">
        <v>1308</v>
      </c>
      <c r="C799" s="175" t="s">
        <v>1266</v>
      </c>
      <c r="D799" s="406" t="str">
        <f>C799</f>
        <v xml:space="preserve">по проекту </v>
      </c>
      <c r="E799" s="406"/>
      <c r="F799" s="417" t="s">
        <v>1265</v>
      </c>
      <c r="G799" s="417" t="s">
        <v>1265</v>
      </c>
      <c r="H799" s="417"/>
      <c r="I799" s="417" t="s">
        <v>1265</v>
      </c>
      <c r="J799" s="417"/>
      <c r="K799" s="417"/>
      <c r="L799" s="417"/>
      <c r="M799" s="417"/>
      <c r="N799" s="175"/>
      <c r="O799" s="417"/>
      <c r="P799" s="175"/>
      <c r="Q799" s="415"/>
      <c r="R799" s="175"/>
      <c r="S799" s="416"/>
      <c r="T799" s="416"/>
      <c r="U799" s="416"/>
      <c r="V799" s="416"/>
      <c r="W799" s="416"/>
      <c r="X799" s="416"/>
      <c r="Y799" s="816">
        <v>279110.82</v>
      </c>
      <c r="Z799" s="417" t="s">
        <v>1265</v>
      </c>
      <c r="AB799" s="670" t="s">
        <v>1574</v>
      </c>
      <c r="AC799" s="1277"/>
      <c r="AD799" s="1277"/>
      <c r="AE799" s="1277"/>
      <c r="AF799" s="1277"/>
      <c r="AG799" s="1277"/>
      <c r="AH799" s="1277"/>
      <c r="AI799" s="1277"/>
      <c r="AJ799" s="1277"/>
      <c r="AK799" s="1277"/>
      <c r="AL799" s="1277"/>
      <c r="AM799" s="1277"/>
      <c r="AN799" s="1277"/>
    </row>
    <row r="800" spans="1:40" s="405" customFormat="1" ht="15" hidden="1">
      <c r="A800" s="1102">
        <f t="shared" si="100"/>
        <v>607</v>
      </c>
      <c r="B800" s="581" t="s">
        <v>1309</v>
      </c>
      <c r="C800" s="175"/>
      <c r="D800" s="406"/>
      <c r="E800" s="406"/>
      <c r="F800" s="417"/>
      <c r="G800" s="417"/>
      <c r="H800" s="417"/>
      <c r="I800" s="417"/>
      <c r="J800" s="417"/>
      <c r="K800" s="417"/>
      <c r="L800" s="417"/>
      <c r="M800" s="417"/>
      <c r="N800" s="175">
        <v>291.60000000000002</v>
      </c>
      <c r="O800" s="417" t="s">
        <v>1265</v>
      </c>
      <c r="P800" s="175"/>
      <c r="Q800" s="415"/>
      <c r="R800" s="175"/>
      <c r="S800" s="416"/>
      <c r="T800" s="416"/>
      <c r="U800" s="416"/>
      <c r="V800" s="416"/>
      <c r="W800" s="416"/>
      <c r="X800" s="416"/>
      <c r="Y800" s="816">
        <v>155113.74</v>
      </c>
      <c r="Z800" s="417"/>
      <c r="AB800" s="670" t="s">
        <v>1462</v>
      </c>
      <c r="AC800" s="1277"/>
      <c r="AD800" s="1277"/>
      <c r="AE800" s="1277"/>
      <c r="AF800" s="1277"/>
      <c r="AG800" s="1277"/>
      <c r="AH800" s="1277"/>
      <c r="AI800" s="1277"/>
      <c r="AJ800" s="1277"/>
      <c r="AK800" s="1277"/>
      <c r="AL800" s="1277"/>
      <c r="AM800" s="1277"/>
      <c r="AN800" s="1277"/>
    </row>
    <row r="801" spans="1:40" s="405" customFormat="1" ht="15" hidden="1">
      <c r="A801" s="1102">
        <f t="shared" si="100"/>
        <v>608</v>
      </c>
      <c r="B801" s="581" t="s">
        <v>1310</v>
      </c>
      <c r="C801" s="175" t="s">
        <v>1266</v>
      </c>
      <c r="D801" s="406" t="str">
        <f>C801</f>
        <v xml:space="preserve">по проекту </v>
      </c>
      <c r="E801" s="406"/>
      <c r="F801" s="417" t="s">
        <v>1265</v>
      </c>
      <c r="G801" s="416"/>
      <c r="H801" s="416"/>
      <c r="I801" s="416"/>
      <c r="J801" s="416"/>
      <c r="K801" s="416"/>
      <c r="L801" s="416"/>
      <c r="M801" s="416"/>
      <c r="N801" s="175">
        <v>464.7</v>
      </c>
      <c r="O801" s="417" t="s">
        <v>1265</v>
      </c>
      <c r="P801" s="175"/>
      <c r="Q801" s="415"/>
      <c r="R801" s="175">
        <v>372</v>
      </c>
      <c r="S801" s="417" t="s">
        <v>1265</v>
      </c>
      <c r="T801" s="416"/>
      <c r="U801" s="416"/>
      <c r="V801" s="416"/>
      <c r="W801" s="416"/>
      <c r="X801" s="416"/>
      <c r="Y801" s="816">
        <v>268163.78999999998</v>
      </c>
      <c r="Z801" s="417" t="s">
        <v>1265</v>
      </c>
      <c r="AB801" s="670" t="s">
        <v>1575</v>
      </c>
      <c r="AC801" s="1277"/>
      <c r="AD801" s="1277"/>
      <c r="AE801" s="1277"/>
      <c r="AF801" s="1277"/>
      <c r="AG801" s="1277"/>
      <c r="AH801" s="1277"/>
      <c r="AI801" s="1277"/>
      <c r="AJ801" s="1277"/>
      <c r="AK801" s="1277"/>
      <c r="AL801" s="1277"/>
      <c r="AM801" s="1277"/>
      <c r="AN801" s="1277"/>
    </row>
    <row r="802" spans="1:40" s="405" customFormat="1" ht="15" hidden="1">
      <c r="A802" s="1102">
        <f t="shared" si="100"/>
        <v>609</v>
      </c>
      <c r="B802" s="583" t="s">
        <v>1311</v>
      </c>
      <c r="C802" s="175" t="s">
        <v>1266</v>
      </c>
      <c r="D802" s="406" t="str">
        <f>C802</f>
        <v xml:space="preserve">по проекту </v>
      </c>
      <c r="E802" s="406"/>
      <c r="F802" s="416"/>
      <c r="G802" s="417" t="s">
        <v>1265</v>
      </c>
      <c r="H802" s="416"/>
      <c r="I802" s="417" t="s">
        <v>1265</v>
      </c>
      <c r="J802" s="416"/>
      <c r="K802" s="416"/>
      <c r="L802" s="416"/>
      <c r="M802" s="416"/>
      <c r="N802" s="415"/>
      <c r="O802" s="417"/>
      <c r="P802" s="175"/>
      <c r="Q802" s="415"/>
      <c r="R802" s="175"/>
      <c r="S802" s="416"/>
      <c r="T802" s="416"/>
      <c r="U802" s="416"/>
      <c r="V802" s="416"/>
      <c r="W802" s="416"/>
      <c r="X802" s="416"/>
      <c r="Y802" s="816">
        <v>120891.89</v>
      </c>
      <c r="Z802" s="417"/>
      <c r="AB802" s="670" t="s">
        <v>1576</v>
      </c>
      <c r="AC802" s="1277"/>
      <c r="AD802" s="1277"/>
      <c r="AE802" s="1277"/>
      <c r="AF802" s="1277"/>
      <c r="AG802" s="1277"/>
      <c r="AH802" s="1277"/>
      <c r="AI802" s="1277"/>
      <c r="AJ802" s="1277"/>
      <c r="AK802" s="1277"/>
      <c r="AL802" s="1277"/>
      <c r="AM802" s="1277"/>
      <c r="AN802" s="1277"/>
    </row>
    <row r="803" spans="1:40" s="405" customFormat="1" ht="15" hidden="1">
      <c r="A803" s="1102">
        <f t="shared" si="100"/>
        <v>610</v>
      </c>
      <c r="B803" s="581" t="s">
        <v>1312</v>
      </c>
      <c r="C803" s="175" t="s">
        <v>1266</v>
      </c>
      <c r="D803" s="406" t="str">
        <f>C803</f>
        <v xml:space="preserve">по проекту </v>
      </c>
      <c r="E803" s="406"/>
      <c r="F803" s="417" t="s">
        <v>1265</v>
      </c>
      <c r="G803" s="416"/>
      <c r="H803" s="416"/>
      <c r="I803" s="416"/>
      <c r="J803" s="416"/>
      <c r="K803" s="416"/>
      <c r="L803" s="416"/>
      <c r="M803" s="416"/>
      <c r="N803" s="415"/>
      <c r="O803" s="417"/>
      <c r="P803" s="417"/>
      <c r="Q803" s="416"/>
      <c r="R803" s="417"/>
      <c r="S803" s="416"/>
      <c r="T803" s="416"/>
      <c r="U803" s="416"/>
      <c r="V803" s="416"/>
      <c r="W803" s="416"/>
      <c r="X803" s="416"/>
      <c r="Y803" s="816">
        <v>93961.39</v>
      </c>
      <c r="Z803" s="417" t="s">
        <v>1265</v>
      </c>
      <c r="AB803" s="670" t="s">
        <v>1500</v>
      </c>
      <c r="AC803" s="1277"/>
      <c r="AD803" s="1277"/>
      <c r="AE803" s="1277"/>
      <c r="AF803" s="1277"/>
      <c r="AG803" s="1277"/>
      <c r="AH803" s="1277"/>
      <c r="AI803" s="1277"/>
      <c r="AJ803" s="1277"/>
      <c r="AK803" s="1277"/>
      <c r="AL803" s="1277"/>
      <c r="AM803" s="1277"/>
      <c r="AN803" s="1277"/>
    </row>
    <row r="804" spans="1:40" s="405" customFormat="1" ht="15" hidden="1">
      <c r="A804" s="1102">
        <f t="shared" si="100"/>
        <v>611</v>
      </c>
      <c r="B804" s="581" t="s">
        <v>1313</v>
      </c>
      <c r="C804" s="175"/>
      <c r="D804" s="406"/>
      <c r="E804" s="406"/>
      <c r="F804" s="416"/>
      <c r="G804" s="416"/>
      <c r="H804" s="416"/>
      <c r="I804" s="416"/>
      <c r="J804" s="416"/>
      <c r="K804" s="416"/>
      <c r="L804" s="416"/>
      <c r="M804" s="416"/>
      <c r="N804" s="416"/>
      <c r="O804" s="417"/>
      <c r="P804" s="417"/>
      <c r="Q804" s="416"/>
      <c r="R804" s="175">
        <v>812</v>
      </c>
      <c r="S804" s="417" t="s">
        <v>1265</v>
      </c>
      <c r="T804" s="416"/>
      <c r="U804" s="416"/>
      <c r="V804" s="416"/>
      <c r="W804" s="416"/>
      <c r="X804" s="416"/>
      <c r="Y804" s="816">
        <v>316132.21999999997</v>
      </c>
      <c r="Z804" s="417"/>
      <c r="AB804" s="670" t="s">
        <v>1459</v>
      </c>
      <c r="AC804" s="1277"/>
      <c r="AD804" s="1277"/>
      <c r="AE804" s="1277"/>
      <c r="AF804" s="1277"/>
      <c r="AG804" s="1277"/>
      <c r="AH804" s="1277"/>
      <c r="AI804" s="1277"/>
      <c r="AJ804" s="1277"/>
      <c r="AK804" s="1277"/>
      <c r="AL804" s="1277"/>
      <c r="AM804" s="1277"/>
      <c r="AN804" s="1277"/>
    </row>
    <row r="805" spans="1:40" s="405" customFormat="1" ht="15" hidden="1">
      <c r="A805" s="1102">
        <f t="shared" si="100"/>
        <v>612</v>
      </c>
      <c r="B805" s="585" t="s">
        <v>1314</v>
      </c>
      <c r="C805" s="175" t="s">
        <v>1266</v>
      </c>
      <c r="D805" s="406" t="str">
        <f>C805</f>
        <v xml:space="preserve">по проекту </v>
      </c>
      <c r="E805" s="406"/>
      <c r="F805" s="417" t="s">
        <v>1265</v>
      </c>
      <c r="G805" s="416"/>
      <c r="H805" s="416"/>
      <c r="I805" s="416"/>
      <c r="J805" s="416"/>
      <c r="K805" s="416"/>
      <c r="L805" s="416"/>
      <c r="M805" s="416"/>
      <c r="N805" s="416"/>
      <c r="O805" s="417"/>
      <c r="P805" s="417"/>
      <c r="Q805" s="416"/>
      <c r="R805" s="416"/>
      <c r="S805" s="416"/>
      <c r="T805" s="416"/>
      <c r="U805" s="416"/>
      <c r="V805" s="416"/>
      <c r="W805" s="416"/>
      <c r="X805" s="416"/>
      <c r="Y805" s="816">
        <v>106768.22</v>
      </c>
      <c r="Z805" s="417" t="s">
        <v>1265</v>
      </c>
      <c r="AB805" s="670" t="s">
        <v>1500</v>
      </c>
      <c r="AC805" s="1277"/>
      <c r="AD805" s="1277"/>
      <c r="AE805" s="1277"/>
      <c r="AF805" s="1277"/>
      <c r="AG805" s="1277"/>
      <c r="AH805" s="1277"/>
      <c r="AI805" s="1277"/>
      <c r="AJ805" s="1277"/>
      <c r="AK805" s="1277"/>
      <c r="AL805" s="1277"/>
      <c r="AM805" s="1277"/>
      <c r="AN805" s="1277"/>
    </row>
    <row r="806" spans="1:40" s="405" customFormat="1" ht="15" hidden="1">
      <c r="A806" s="1102">
        <f t="shared" si="100"/>
        <v>613</v>
      </c>
      <c r="B806" s="581" t="s">
        <v>1315</v>
      </c>
      <c r="C806" s="175" t="s">
        <v>1266</v>
      </c>
      <c r="D806" s="406" t="str">
        <f>C806</f>
        <v xml:space="preserve">по проекту </v>
      </c>
      <c r="E806" s="406"/>
      <c r="F806" s="417" t="s">
        <v>1265</v>
      </c>
      <c r="G806" s="416"/>
      <c r="H806" s="416"/>
      <c r="I806" s="416"/>
      <c r="J806" s="416"/>
      <c r="K806" s="416"/>
      <c r="L806" s="416"/>
      <c r="M806" s="416"/>
      <c r="N806" s="416"/>
      <c r="O806" s="417"/>
      <c r="P806" s="417"/>
      <c r="Q806" s="416"/>
      <c r="R806" s="416"/>
      <c r="S806" s="416"/>
      <c r="T806" s="416"/>
      <c r="U806" s="416"/>
      <c r="V806" s="416"/>
      <c r="W806" s="416"/>
      <c r="X806" s="416"/>
      <c r="Y806" s="816">
        <v>84431.23</v>
      </c>
      <c r="Z806" s="417" t="s">
        <v>1265</v>
      </c>
      <c r="AB806" s="670" t="s">
        <v>1500</v>
      </c>
      <c r="AC806" s="1277"/>
      <c r="AD806" s="1277"/>
      <c r="AE806" s="1277"/>
      <c r="AF806" s="1277"/>
      <c r="AG806" s="1277"/>
      <c r="AH806" s="1277"/>
      <c r="AI806" s="1277"/>
      <c r="AJ806" s="1277"/>
      <c r="AK806" s="1277"/>
      <c r="AL806" s="1277"/>
      <c r="AM806" s="1277"/>
      <c r="AN806" s="1277"/>
    </row>
    <row r="807" spans="1:40" s="405" customFormat="1" ht="15" hidden="1">
      <c r="A807" s="1102">
        <f t="shared" si="100"/>
        <v>614</v>
      </c>
      <c r="B807" s="581" t="s">
        <v>1316</v>
      </c>
      <c r="C807" s="175" t="s">
        <v>1266</v>
      </c>
      <c r="D807" s="406" t="str">
        <f>C807</f>
        <v xml:space="preserve">по проекту </v>
      </c>
      <c r="E807" s="406"/>
      <c r="F807" s="417" t="s">
        <v>1265</v>
      </c>
      <c r="G807" s="416"/>
      <c r="H807" s="416"/>
      <c r="I807" s="416"/>
      <c r="J807" s="416"/>
      <c r="K807" s="416"/>
      <c r="L807" s="416"/>
      <c r="M807" s="416"/>
      <c r="N807" s="416"/>
      <c r="O807" s="417"/>
      <c r="P807" s="417"/>
      <c r="Q807" s="416"/>
      <c r="R807" s="416"/>
      <c r="S807" s="416"/>
      <c r="T807" s="416"/>
      <c r="U807" s="416"/>
      <c r="V807" s="416"/>
      <c r="W807" s="416"/>
      <c r="X807" s="416"/>
      <c r="Y807" s="816">
        <v>84431.23</v>
      </c>
      <c r="Z807" s="417" t="s">
        <v>1265</v>
      </c>
      <c r="AB807" s="670" t="s">
        <v>1500</v>
      </c>
      <c r="AC807" s="1277"/>
      <c r="AD807" s="1277"/>
      <c r="AE807" s="1277"/>
      <c r="AF807" s="1277"/>
      <c r="AG807" s="1277"/>
      <c r="AH807" s="1277"/>
      <c r="AI807" s="1277"/>
      <c r="AJ807" s="1277"/>
      <c r="AK807" s="1277"/>
      <c r="AL807" s="1277"/>
      <c r="AM807" s="1277"/>
      <c r="AN807" s="1277"/>
    </row>
    <row r="808" spans="1:40" s="405" customFormat="1" ht="15" hidden="1">
      <c r="A808" s="1102">
        <f t="shared" si="100"/>
        <v>615</v>
      </c>
      <c r="B808" s="581" t="s">
        <v>1317</v>
      </c>
      <c r="C808" s="175" t="s">
        <v>1266</v>
      </c>
      <c r="D808" s="406" t="str">
        <f>C808</f>
        <v xml:space="preserve">по проекту </v>
      </c>
      <c r="E808" s="406"/>
      <c r="F808" s="417" t="s">
        <v>1265</v>
      </c>
      <c r="G808" s="416"/>
      <c r="H808" s="416"/>
      <c r="I808" s="416"/>
      <c r="J808" s="416"/>
      <c r="K808" s="416"/>
      <c r="L808" s="416"/>
      <c r="M808" s="416"/>
      <c r="N808" s="416"/>
      <c r="O808" s="417"/>
      <c r="P808" s="417"/>
      <c r="Q808" s="416"/>
      <c r="R808" s="416"/>
      <c r="S808" s="416"/>
      <c r="T808" s="416"/>
      <c r="U808" s="416"/>
      <c r="V808" s="416"/>
      <c r="W808" s="416"/>
      <c r="X808" s="416"/>
      <c r="Y808" s="816">
        <v>84431.23</v>
      </c>
      <c r="Z808" s="417" t="s">
        <v>1265</v>
      </c>
      <c r="AB808" s="670" t="s">
        <v>1500</v>
      </c>
      <c r="AC808" s="1277"/>
      <c r="AD808" s="1277"/>
      <c r="AE808" s="1277"/>
      <c r="AF808" s="1277"/>
      <c r="AG808" s="1277"/>
      <c r="AH808" s="1277"/>
      <c r="AI808" s="1277"/>
      <c r="AJ808" s="1277"/>
      <c r="AK808" s="1277"/>
      <c r="AL808" s="1277"/>
      <c r="AM808" s="1277"/>
      <c r="AN808" s="1277"/>
    </row>
    <row r="809" spans="1:40" s="7" customFormat="1" ht="17.25" hidden="1" customHeight="1">
      <c r="A809" s="1475" t="s">
        <v>518</v>
      </c>
      <c r="B809" s="1475"/>
      <c r="C809" s="52">
        <f>SUM(C759:C808)</f>
        <v>0</v>
      </c>
      <c r="D809" s="52">
        <f t="shared" ref="D809:Z809" si="101">SUM(D803)</f>
        <v>0</v>
      </c>
      <c r="E809" s="52"/>
      <c r="F809" s="52">
        <f t="shared" si="101"/>
        <v>0</v>
      </c>
      <c r="G809" s="52">
        <f t="shared" si="101"/>
        <v>0</v>
      </c>
      <c r="H809" s="52">
        <f t="shared" si="101"/>
        <v>0</v>
      </c>
      <c r="I809" s="52">
        <f t="shared" si="101"/>
        <v>0</v>
      </c>
      <c r="J809" s="52">
        <f t="shared" si="101"/>
        <v>0</v>
      </c>
      <c r="K809" s="52">
        <f t="shared" si="101"/>
        <v>0</v>
      </c>
      <c r="L809" s="52">
        <f t="shared" si="101"/>
        <v>0</v>
      </c>
      <c r="M809" s="52">
        <f t="shared" si="101"/>
        <v>0</v>
      </c>
      <c r="N809" s="52">
        <f t="shared" si="101"/>
        <v>0</v>
      </c>
      <c r="O809" s="52">
        <f t="shared" si="101"/>
        <v>0</v>
      </c>
      <c r="P809" s="52">
        <f t="shared" si="101"/>
        <v>0</v>
      </c>
      <c r="Q809" s="52">
        <f t="shared" si="101"/>
        <v>0</v>
      </c>
      <c r="R809" s="52">
        <f t="shared" si="101"/>
        <v>0</v>
      </c>
      <c r="S809" s="52">
        <f t="shared" si="101"/>
        <v>0</v>
      </c>
      <c r="T809" s="52">
        <f t="shared" si="101"/>
        <v>0</v>
      </c>
      <c r="U809" s="52">
        <f t="shared" si="101"/>
        <v>0</v>
      </c>
      <c r="V809" s="52">
        <f t="shared" si="101"/>
        <v>0</v>
      </c>
      <c r="W809" s="52">
        <f t="shared" si="101"/>
        <v>0</v>
      </c>
      <c r="X809" s="52">
        <f t="shared" si="101"/>
        <v>0</v>
      </c>
      <c r="Y809" s="52"/>
      <c r="Z809" s="52">
        <f t="shared" si="101"/>
        <v>0</v>
      </c>
      <c r="AA809" s="9"/>
      <c r="AB809" s="670"/>
      <c r="AC809" s="497"/>
      <c r="AD809" s="497"/>
      <c r="AE809" s="1061"/>
      <c r="AF809" s="57"/>
      <c r="AG809" s="57"/>
      <c r="AH809" s="57"/>
      <c r="AI809" s="57"/>
      <c r="AJ809" s="57"/>
      <c r="AK809" s="57"/>
      <c r="AL809" s="57"/>
      <c r="AM809" s="57"/>
      <c r="AN809" s="57"/>
    </row>
    <row r="810" spans="1:40" s="422" customFormat="1" ht="15" hidden="1">
      <c r="A810" s="418"/>
      <c r="B810" s="586"/>
      <c r="C810" s="418"/>
      <c r="D810" s="418"/>
      <c r="E810" s="418"/>
      <c r="F810" s="419"/>
      <c r="G810" s="419"/>
      <c r="H810" s="419"/>
      <c r="I810" s="419"/>
      <c r="J810" s="419"/>
      <c r="K810" s="419"/>
      <c r="L810" s="419"/>
      <c r="M810" s="419"/>
      <c r="N810" s="420">
        <f>SUM(N759:N808)</f>
        <v>18174.589999999997</v>
      </c>
      <c r="O810" s="418"/>
      <c r="P810" s="421">
        <f>SUM(P759:P808)</f>
        <v>2588</v>
      </c>
      <c r="Q810" s="419"/>
      <c r="R810" s="420">
        <f>SUM(R759:R808)</f>
        <v>8233.68</v>
      </c>
      <c r="S810" s="419"/>
      <c r="T810" s="420">
        <f>SUM(T759:T808)</f>
        <v>68.400000000000006</v>
      </c>
      <c r="U810" s="419"/>
      <c r="V810" s="419"/>
      <c r="W810" s="419"/>
      <c r="X810" s="419"/>
      <c r="Y810" s="834"/>
      <c r="Z810" s="419"/>
      <c r="AB810" s="832"/>
      <c r="AC810" s="1279"/>
      <c r="AD810" s="1279"/>
      <c r="AE810" s="1279"/>
      <c r="AF810" s="1279"/>
      <c r="AG810" s="1279"/>
      <c r="AH810" s="1279"/>
      <c r="AI810" s="1279"/>
      <c r="AJ810" s="1279"/>
      <c r="AK810" s="1279"/>
      <c r="AL810" s="1279"/>
      <c r="AM810" s="1279"/>
      <c r="AN810" s="1279"/>
    </row>
    <row r="811" spans="1:40" s="7" customFormat="1" ht="17.25" hidden="1" customHeight="1">
      <c r="A811" s="1479" t="s">
        <v>634</v>
      </c>
      <c r="B811" s="1479"/>
      <c r="C811" s="61">
        <f>SUM(+C757+C741+C738+C727++C709)</f>
        <v>77438236.099999994</v>
      </c>
      <c r="D811" s="61">
        <f>SUM(+D757+D741+D738+D727++D709)</f>
        <v>46049035.080000006</v>
      </c>
      <c r="E811" s="61"/>
      <c r="F811" s="61">
        <f t="shared" ref="F811:X811" si="102">SUM(+F757+F741+F738+F727++F709)</f>
        <v>1616595.34</v>
      </c>
      <c r="G811" s="61">
        <f t="shared" si="102"/>
        <v>27864072.779999997</v>
      </c>
      <c r="H811" s="61">
        <f t="shared" si="102"/>
        <v>3116028.3600000003</v>
      </c>
      <c r="I811" s="61">
        <f t="shared" si="102"/>
        <v>9438292.5399999991</v>
      </c>
      <c r="J811" s="61">
        <f t="shared" si="102"/>
        <v>6214046.0600000005</v>
      </c>
      <c r="K811" s="61">
        <f t="shared" si="102"/>
        <v>0</v>
      </c>
      <c r="L811" s="61">
        <f t="shared" si="102"/>
        <v>0</v>
      </c>
      <c r="M811" s="61">
        <f t="shared" si="102"/>
        <v>1061.5700000000002</v>
      </c>
      <c r="N811" s="61">
        <f t="shared" si="102"/>
        <v>2846921.78</v>
      </c>
      <c r="O811" s="61">
        <f t="shared" si="102"/>
        <v>0</v>
      </c>
      <c r="P811" s="61">
        <f t="shared" si="102"/>
        <v>13597136.460000001</v>
      </c>
      <c r="Q811" s="61">
        <f t="shared" si="102"/>
        <v>1241.8600000000001</v>
      </c>
      <c r="R811" s="61">
        <f t="shared" si="102"/>
        <v>7139713.3799999999</v>
      </c>
      <c r="S811" s="61">
        <f t="shared" si="102"/>
        <v>0</v>
      </c>
      <c r="T811" s="61">
        <f t="shared" si="102"/>
        <v>0</v>
      </c>
      <c r="U811" s="61">
        <f t="shared" si="102"/>
        <v>1541.31</v>
      </c>
      <c r="V811" s="61">
        <f t="shared" si="102"/>
        <v>5000000</v>
      </c>
      <c r="W811" s="61">
        <f t="shared" si="102"/>
        <v>605429.39999999991</v>
      </c>
      <c r="X811" s="61">
        <f t="shared" si="102"/>
        <v>0</v>
      </c>
      <c r="Y811" s="1163"/>
      <c r="Z811" s="61">
        <f>SUM(+Z757+Z741+Z738+Z727++Z709)</f>
        <v>0</v>
      </c>
      <c r="AA811" s="9"/>
      <c r="AB811" s="670"/>
      <c r="AC811" s="497"/>
      <c r="AD811" s="497"/>
      <c r="AE811" s="1061"/>
      <c r="AF811" s="57"/>
      <c r="AG811" s="57"/>
      <c r="AH811" s="57"/>
      <c r="AI811" s="57"/>
      <c r="AJ811" s="57"/>
      <c r="AK811" s="57"/>
      <c r="AL811" s="57"/>
      <c r="AM811" s="57"/>
      <c r="AN811" s="57"/>
    </row>
    <row r="812" spans="1:40" s="7" customFormat="1" ht="12.75" hidden="1" customHeight="1">
      <c r="A812" s="1473" t="s">
        <v>553</v>
      </c>
      <c r="B812" s="1473"/>
      <c r="C812" s="1473"/>
      <c r="D812" s="1473"/>
      <c r="E812" s="1473"/>
      <c r="F812" s="1473"/>
      <c r="G812" s="1473"/>
      <c r="H812" s="1473"/>
      <c r="I812" s="1473"/>
      <c r="J812" s="1473"/>
      <c r="K812" s="1473"/>
      <c r="L812" s="1473"/>
      <c r="M812" s="1473"/>
      <c r="N812" s="1473"/>
      <c r="O812" s="1473"/>
      <c r="P812" s="1473"/>
      <c r="Q812" s="1473"/>
      <c r="R812" s="1473"/>
      <c r="S812" s="1473"/>
      <c r="T812" s="1473"/>
      <c r="U812" s="1473"/>
      <c r="V812" s="1473"/>
      <c r="W812" s="1473"/>
      <c r="X812" s="1473"/>
      <c r="Y812" s="1473"/>
      <c r="Z812" s="1473"/>
      <c r="AA812" s="496"/>
      <c r="AB812" s="670"/>
      <c r="AC812" s="57"/>
      <c r="AD812" s="497"/>
      <c r="AE812" s="1061"/>
      <c r="AF812" s="57"/>
      <c r="AG812" s="57"/>
      <c r="AH812" s="57"/>
      <c r="AI812" s="57"/>
      <c r="AJ812" s="57"/>
      <c r="AK812" s="57"/>
      <c r="AL812" s="57"/>
      <c r="AM812" s="57"/>
      <c r="AN812" s="57"/>
    </row>
    <row r="813" spans="1:40" s="22" customFormat="1" ht="18" hidden="1" customHeight="1">
      <c r="A813" s="1479" t="s">
        <v>554</v>
      </c>
      <c r="B813" s="1479"/>
      <c r="C813" s="1479"/>
      <c r="D813" s="1452"/>
      <c r="E813" s="1452"/>
      <c r="F813" s="1452"/>
      <c r="G813" s="1452"/>
      <c r="H813" s="1452"/>
      <c r="I813" s="1452"/>
      <c r="J813" s="1452"/>
      <c r="K813" s="1452"/>
      <c r="L813" s="1452"/>
      <c r="M813" s="1452"/>
      <c r="N813" s="1452"/>
      <c r="O813" s="1452"/>
      <c r="P813" s="1452"/>
      <c r="Q813" s="1452"/>
      <c r="R813" s="1452"/>
      <c r="S813" s="1452"/>
      <c r="T813" s="1452"/>
      <c r="U813" s="1452"/>
      <c r="V813" s="1452"/>
      <c r="W813" s="1452"/>
      <c r="X813" s="1452"/>
      <c r="Y813" s="1452"/>
      <c r="Z813" s="1452"/>
      <c r="AA813" s="496"/>
      <c r="AB813" s="670"/>
      <c r="AC813" s="57"/>
      <c r="AD813" s="497"/>
      <c r="AE813" s="1061"/>
      <c r="AF813" s="57"/>
      <c r="AG813" s="57"/>
      <c r="AH813" s="57"/>
      <c r="AI813" s="57"/>
      <c r="AJ813" s="57"/>
      <c r="AK813" s="57"/>
      <c r="AL813" s="57"/>
      <c r="AM813" s="57"/>
      <c r="AN813" s="57"/>
    </row>
    <row r="814" spans="1:40" s="19" customFormat="1" ht="15.75" hidden="1">
      <c r="A814" s="687">
        <f>A808+1</f>
        <v>616</v>
      </c>
      <c r="B814" s="266" t="s">
        <v>1330</v>
      </c>
      <c r="C814" s="424">
        <f t="shared" ref="C814:C822" si="103">N814+R814+D814+P814+T814+V814+W814+X814</f>
        <v>7914277</v>
      </c>
      <c r="D814" s="425"/>
      <c r="E814" s="425"/>
      <c r="F814" s="426"/>
      <c r="G814" s="423"/>
      <c r="H814" s="423"/>
      <c r="I814" s="427"/>
      <c r="J814" s="427"/>
      <c r="K814" s="427"/>
      <c r="L814" s="428"/>
      <c r="M814" s="429">
        <v>1920</v>
      </c>
      <c r="N814" s="363">
        <f>M814*3000</f>
        <v>5760000</v>
      </c>
      <c r="O814" s="430">
        <v>1500</v>
      </c>
      <c r="P814" s="431">
        <f t="shared" ref="P814:P821" si="104">O814*1200</f>
        <v>1800000</v>
      </c>
      <c r="Q814" s="429"/>
      <c r="R814" s="438"/>
      <c r="S814" s="344"/>
      <c r="T814" s="434"/>
      <c r="U814" s="426"/>
      <c r="V814" s="435"/>
      <c r="W814" s="435"/>
      <c r="X814" s="436">
        <v>354277</v>
      </c>
      <c r="Y814" s="1209"/>
      <c r="Z814" s="19" t="s">
        <v>896</v>
      </c>
      <c r="AA814" s="839"/>
      <c r="AB814" s="442" t="s">
        <v>1639</v>
      </c>
      <c r="AC814" s="839"/>
      <c r="AD814" s="839"/>
      <c r="AE814" s="839"/>
      <c r="AF814" s="839"/>
      <c r="AG814" s="839"/>
      <c r="AH814" s="839"/>
      <c r="AI814" s="839"/>
      <c r="AJ814" s="839"/>
      <c r="AK814" s="839"/>
      <c r="AL814" s="839"/>
      <c r="AM814" s="839"/>
      <c r="AN814" s="839"/>
    </row>
    <row r="815" spans="1:40" s="19" customFormat="1" ht="15.75" hidden="1">
      <c r="A815" s="1383">
        <f t="shared" ref="A815:A865" si="105">A814+1</f>
        <v>617</v>
      </c>
      <c r="B815" s="266" t="s">
        <v>1331</v>
      </c>
      <c r="C815" s="424">
        <f t="shared" si="103"/>
        <v>14202000</v>
      </c>
      <c r="D815" s="425"/>
      <c r="E815" s="425"/>
      <c r="F815" s="426"/>
      <c r="G815" s="423"/>
      <c r="H815" s="423"/>
      <c r="I815" s="427"/>
      <c r="J815" s="427"/>
      <c r="K815" s="427"/>
      <c r="L815" s="428"/>
      <c r="M815" s="429">
        <v>1440</v>
      </c>
      <c r="N815" s="363">
        <f>M815*3000</f>
        <v>4320000</v>
      </c>
      <c r="O815" s="430">
        <v>988</v>
      </c>
      <c r="P815" s="431">
        <f t="shared" si="104"/>
        <v>1185600</v>
      </c>
      <c r="Q815" s="429"/>
      <c r="R815" s="433"/>
      <c r="S815" s="439"/>
      <c r="T815" s="440"/>
      <c r="U815" s="429">
        <v>2174.1</v>
      </c>
      <c r="V815" s="433">
        <f>U815*4000</f>
        <v>8696400</v>
      </c>
      <c r="W815" s="435"/>
      <c r="X815" s="437"/>
      <c r="Y815" s="1210"/>
      <c r="AA815" s="839"/>
      <c r="AB815" s="442" t="s">
        <v>1637</v>
      </c>
      <c r="AC815" s="839"/>
      <c r="AD815" s="839"/>
      <c r="AE815" s="839"/>
      <c r="AF815" s="839"/>
      <c r="AG815" s="839"/>
      <c r="AH815" s="839"/>
      <c r="AI815" s="839"/>
      <c r="AJ815" s="839"/>
      <c r="AK815" s="839"/>
      <c r="AL815" s="839"/>
      <c r="AM815" s="839"/>
      <c r="AN815" s="839"/>
    </row>
    <row r="816" spans="1:40" s="19" customFormat="1" ht="15.75" hidden="1">
      <c r="A816" s="1383">
        <f t="shared" si="105"/>
        <v>618</v>
      </c>
      <c r="B816" s="266" t="s">
        <v>1332</v>
      </c>
      <c r="C816" s="424">
        <f t="shared" si="103"/>
        <v>20583348.789999999</v>
      </c>
      <c r="D816" s="425"/>
      <c r="E816" s="425"/>
      <c r="F816" s="426"/>
      <c r="G816" s="423"/>
      <c r="H816" s="423"/>
      <c r="I816" s="427"/>
      <c r="J816" s="427"/>
      <c r="K816" s="427"/>
      <c r="L816" s="428"/>
      <c r="M816" s="429">
        <v>1540</v>
      </c>
      <c r="N816" s="363">
        <f>M816*3000</f>
        <v>4620000</v>
      </c>
      <c r="O816" s="430">
        <v>1180</v>
      </c>
      <c r="P816" s="431">
        <f t="shared" si="104"/>
        <v>1416000</v>
      </c>
      <c r="Q816" s="429">
        <v>3370.32</v>
      </c>
      <c r="R816" s="433">
        <f>Q816*4000</f>
        <v>13481280</v>
      </c>
      <c r="S816" s="439"/>
      <c r="T816" s="440"/>
      <c r="U816" s="441"/>
      <c r="V816" s="442"/>
      <c r="W816" s="435"/>
      <c r="X816" s="437">
        <v>1066068.79</v>
      </c>
      <c r="Y816" s="1210"/>
      <c r="Z816" s="19" t="s">
        <v>1319</v>
      </c>
      <c r="AA816" s="839"/>
      <c r="AB816" s="442" t="s">
        <v>1640</v>
      </c>
      <c r="AC816" s="839"/>
      <c r="AD816" s="839"/>
      <c r="AE816" s="839"/>
      <c r="AF816" s="839"/>
      <c r="AG816" s="839"/>
      <c r="AH816" s="839"/>
      <c r="AI816" s="839"/>
      <c r="AJ816" s="839"/>
      <c r="AK816" s="839"/>
      <c r="AL816" s="839"/>
      <c r="AM816" s="839"/>
      <c r="AN816" s="839"/>
    </row>
    <row r="817" spans="1:40" s="19" customFormat="1" ht="15.75" hidden="1">
      <c r="A817" s="1383">
        <f t="shared" si="105"/>
        <v>619</v>
      </c>
      <c r="B817" s="266" t="s">
        <v>1333</v>
      </c>
      <c r="C817" s="424">
        <f t="shared" si="103"/>
        <v>24064114</v>
      </c>
      <c r="D817" s="425"/>
      <c r="E817" s="425"/>
      <c r="F817" s="426"/>
      <c r="G817" s="423"/>
      <c r="H817" s="423"/>
      <c r="I817" s="427"/>
      <c r="J817" s="427"/>
      <c r="K817" s="427"/>
      <c r="L817" s="428"/>
      <c r="M817" s="443">
        <v>1943</v>
      </c>
      <c r="N817" s="363">
        <v>9944274</v>
      </c>
      <c r="O817" s="430">
        <v>1467</v>
      </c>
      <c r="P817" s="431">
        <f t="shared" si="104"/>
        <v>1760400</v>
      </c>
      <c r="Q817" s="429"/>
      <c r="R817" s="433"/>
      <c r="S817" s="439"/>
      <c r="T817" s="440"/>
      <c r="U817" s="429">
        <v>3089.86</v>
      </c>
      <c r="V817" s="433">
        <f>U817*4000</f>
        <v>12359440</v>
      </c>
      <c r="W817" s="435"/>
      <c r="X817" s="437"/>
      <c r="Y817" s="1210"/>
      <c r="AA817" s="839"/>
      <c r="AB817" s="442" t="s">
        <v>1637</v>
      </c>
      <c r="AC817" s="839"/>
      <c r="AD817" s="839"/>
      <c r="AE817" s="839"/>
      <c r="AF817" s="839"/>
      <c r="AG817" s="839"/>
      <c r="AH817" s="839"/>
      <c r="AI817" s="839"/>
      <c r="AJ817" s="839"/>
      <c r="AK817" s="839"/>
      <c r="AL817" s="839"/>
      <c r="AM817" s="839"/>
      <c r="AN817" s="839"/>
    </row>
    <row r="818" spans="1:40" s="19" customFormat="1" ht="15.75" hidden="1">
      <c r="A818" s="1383">
        <f t="shared" si="105"/>
        <v>620</v>
      </c>
      <c r="B818" s="266" t="s">
        <v>1334</v>
      </c>
      <c r="C818" s="424">
        <f t="shared" si="103"/>
        <v>10151397</v>
      </c>
      <c r="D818" s="425"/>
      <c r="E818" s="425"/>
      <c r="F818" s="426"/>
      <c r="G818" s="423"/>
      <c r="H818" s="423"/>
      <c r="I818" s="427"/>
      <c r="J818" s="427"/>
      <c r="K818" s="427"/>
      <c r="L818" s="428"/>
      <c r="M818" s="443"/>
      <c r="N818" s="363"/>
      <c r="O818" s="430">
        <v>998</v>
      </c>
      <c r="P818" s="431">
        <f t="shared" si="104"/>
        <v>1197600</v>
      </c>
      <c r="Q818" s="429"/>
      <c r="R818" s="433"/>
      <c r="S818" s="439"/>
      <c r="T818" s="440"/>
      <c r="U818" s="429">
        <v>2149.88</v>
      </c>
      <c r="V818" s="433">
        <f>U818*4000</f>
        <v>8599520</v>
      </c>
      <c r="W818" s="435"/>
      <c r="X818" s="436">
        <v>354277</v>
      </c>
      <c r="Y818" s="1209"/>
      <c r="Z818" s="19" t="s">
        <v>896</v>
      </c>
      <c r="AA818" s="839"/>
      <c r="AB818" s="442" t="s">
        <v>1641</v>
      </c>
      <c r="AC818" s="839"/>
      <c r="AD818" s="839"/>
      <c r="AE818" s="839"/>
      <c r="AF818" s="839"/>
      <c r="AG818" s="839"/>
      <c r="AH818" s="839"/>
      <c r="AI818" s="839"/>
      <c r="AJ818" s="839"/>
      <c r="AK818" s="839"/>
      <c r="AL818" s="839"/>
      <c r="AM818" s="839"/>
      <c r="AN818" s="839"/>
    </row>
    <row r="819" spans="1:40" s="19" customFormat="1" ht="15.75" hidden="1">
      <c r="A819" s="1383">
        <f t="shared" si="105"/>
        <v>621</v>
      </c>
      <c r="B819" s="266" t="s">
        <v>1335</v>
      </c>
      <c r="C819" s="424">
        <f t="shared" si="103"/>
        <v>10842800</v>
      </c>
      <c r="D819" s="425"/>
      <c r="E819" s="425"/>
      <c r="F819" s="426"/>
      <c r="G819" s="423"/>
      <c r="H819" s="423"/>
      <c r="I819" s="427"/>
      <c r="J819" s="427"/>
      <c r="K819" s="427"/>
      <c r="L819" s="428"/>
      <c r="M819" s="443"/>
      <c r="N819" s="363"/>
      <c r="O819" s="430">
        <v>1040</v>
      </c>
      <c r="P819" s="431">
        <f t="shared" si="104"/>
        <v>1248000</v>
      </c>
      <c r="Q819" s="429"/>
      <c r="R819" s="433"/>
      <c r="S819" s="439"/>
      <c r="T819" s="440"/>
      <c r="U819" s="429">
        <v>2398.6999999999998</v>
      </c>
      <c r="V819" s="433">
        <f>U819*4000</f>
        <v>9594800</v>
      </c>
      <c r="W819" s="435"/>
      <c r="X819" s="437"/>
      <c r="Y819" s="1210"/>
      <c r="AA819" s="839"/>
      <c r="AB819" s="442" t="s">
        <v>1638</v>
      </c>
      <c r="AC819" s="839"/>
      <c r="AD819" s="839"/>
      <c r="AE819" s="839"/>
      <c r="AF819" s="839"/>
      <c r="AG819" s="839"/>
      <c r="AH819" s="839"/>
      <c r="AI819" s="839"/>
      <c r="AJ819" s="839"/>
      <c r="AK819" s="839"/>
      <c r="AL819" s="839"/>
      <c r="AM819" s="839"/>
      <c r="AN819" s="839"/>
    </row>
    <row r="820" spans="1:40" s="19" customFormat="1" ht="15.75" hidden="1">
      <c r="A820" s="1383">
        <f t="shared" si="105"/>
        <v>622</v>
      </c>
      <c r="B820" s="266" t="s">
        <v>1336</v>
      </c>
      <c r="C820" s="424">
        <f t="shared" si="103"/>
        <v>2554277</v>
      </c>
      <c r="D820" s="425"/>
      <c r="E820" s="425"/>
      <c r="F820" s="426"/>
      <c r="G820" s="423"/>
      <c r="H820" s="423"/>
      <c r="I820" s="427"/>
      <c r="J820" s="427"/>
      <c r="K820" s="427"/>
      <c r="L820" s="428"/>
      <c r="M820" s="443"/>
      <c r="N820" s="363"/>
      <c r="O820" s="430">
        <v>900</v>
      </c>
      <c r="P820" s="431">
        <f t="shared" si="104"/>
        <v>1080000</v>
      </c>
      <c r="Q820" s="429">
        <v>280</v>
      </c>
      <c r="R820" s="433">
        <f>Q820*4000</f>
        <v>1120000</v>
      </c>
      <c r="S820" s="439"/>
      <c r="T820" s="440"/>
      <c r="U820" s="441"/>
      <c r="V820" s="442"/>
      <c r="W820" s="435"/>
      <c r="X820" s="436">
        <v>354277</v>
      </c>
      <c r="Y820" s="1209"/>
      <c r="Z820" s="19" t="s">
        <v>896</v>
      </c>
      <c r="AA820" s="839"/>
      <c r="AB820" s="442" t="s">
        <v>1642</v>
      </c>
      <c r="AC820" s="839"/>
      <c r="AD820" s="839"/>
      <c r="AE820" s="839"/>
      <c r="AF820" s="839"/>
      <c r="AG820" s="839"/>
      <c r="AH820" s="839"/>
      <c r="AI820" s="839"/>
      <c r="AJ820" s="839"/>
      <c r="AK820" s="839"/>
      <c r="AL820" s="839"/>
      <c r="AM820" s="839"/>
      <c r="AN820" s="839"/>
    </row>
    <row r="821" spans="1:40" s="19" customFormat="1" ht="15.75" hidden="1">
      <c r="A821" s="1383">
        <f t="shared" si="105"/>
        <v>623</v>
      </c>
      <c r="B821" s="266" t="s">
        <v>1337</v>
      </c>
      <c r="C821" s="424">
        <f t="shared" si="103"/>
        <v>1714068.79</v>
      </c>
      <c r="D821" s="425"/>
      <c r="E821" s="425"/>
      <c r="F821" s="426"/>
      <c r="G821" s="423"/>
      <c r="H821" s="423"/>
      <c r="I821" s="427"/>
      <c r="J821" s="427"/>
      <c r="K821" s="427"/>
      <c r="L821" s="428"/>
      <c r="M821" s="443"/>
      <c r="N821" s="363"/>
      <c r="O821" s="430">
        <v>540</v>
      </c>
      <c r="P821" s="431">
        <f t="shared" si="104"/>
        <v>648000</v>
      </c>
      <c r="Q821" s="432"/>
      <c r="R821" s="444"/>
      <c r="S821" s="439"/>
      <c r="T821" s="440"/>
      <c r="U821" s="441"/>
      <c r="V821" s="442"/>
      <c r="W821" s="435"/>
      <c r="X821" s="437">
        <v>1066068.79</v>
      </c>
      <c r="Y821" s="1210"/>
      <c r="Z821" s="19" t="s">
        <v>1319</v>
      </c>
      <c r="AA821" s="839"/>
      <c r="AB821" s="442" t="s">
        <v>1643</v>
      </c>
      <c r="AC821" s="839"/>
      <c r="AD821" s="839"/>
      <c r="AE821" s="839"/>
      <c r="AF821" s="839"/>
      <c r="AG821" s="839"/>
      <c r="AH821" s="839"/>
      <c r="AI821" s="839"/>
      <c r="AJ821" s="839"/>
      <c r="AK821" s="839"/>
      <c r="AL821" s="839"/>
      <c r="AM821" s="839"/>
      <c r="AN821" s="839"/>
    </row>
    <row r="822" spans="1:40" s="19" customFormat="1" ht="17.45" hidden="1" customHeight="1">
      <c r="A822" s="1383">
        <f t="shared" si="105"/>
        <v>624</v>
      </c>
      <c r="B822" s="272" t="s">
        <v>1338</v>
      </c>
      <c r="C822" s="424">
        <f t="shared" si="103"/>
        <v>2040000</v>
      </c>
      <c r="D822" s="445"/>
      <c r="E822" s="445"/>
      <c r="F822" s="445"/>
      <c r="G822" s="431"/>
      <c r="H822" s="431"/>
      <c r="I822" s="431"/>
      <c r="J822" s="431"/>
      <c r="K822" s="431"/>
      <c r="L822" s="431"/>
      <c r="M822" s="430">
        <v>680</v>
      </c>
      <c r="N822" s="431">
        <f>M822*3000</f>
        <v>2040000</v>
      </c>
      <c r="O822" s="431"/>
      <c r="P822" s="431"/>
      <c r="Q822" s="431"/>
      <c r="R822" s="431"/>
      <c r="S822" s="431"/>
      <c r="T822" s="431"/>
      <c r="U822" s="431"/>
      <c r="V822" s="431"/>
      <c r="W822" s="431"/>
      <c r="X822" s="431"/>
      <c r="Y822" s="1211"/>
      <c r="AA822" s="839"/>
      <c r="AB822" s="442" t="s">
        <v>1462</v>
      </c>
      <c r="AC822" s="839"/>
      <c r="AD822" s="839"/>
      <c r="AE822" s="839"/>
      <c r="AF822" s="839"/>
      <c r="AG822" s="839"/>
      <c r="AH822" s="839"/>
      <c r="AI822" s="839"/>
      <c r="AJ822" s="839"/>
      <c r="AK822" s="839"/>
      <c r="AL822" s="839"/>
      <c r="AM822" s="839"/>
      <c r="AN822" s="839"/>
    </row>
    <row r="823" spans="1:40" s="7" customFormat="1" ht="18" hidden="1" customHeight="1">
      <c r="A823" s="836">
        <f t="shared" si="105"/>
        <v>625</v>
      </c>
      <c r="B823" s="42" t="s">
        <v>781</v>
      </c>
      <c r="C823" s="52">
        <f>D823+L823+N823+P823+R823+T823+V823+W823+X823+Z823</f>
        <v>916096.99</v>
      </c>
      <c r="D823" s="52">
        <f>SUM(F823:J823)</f>
        <v>916096.99</v>
      </c>
      <c r="E823" s="52"/>
      <c r="F823" s="52"/>
      <c r="G823" s="52"/>
      <c r="H823" s="52"/>
      <c r="I823" s="52"/>
      <c r="J823" s="52">
        <v>916096.99</v>
      </c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284"/>
      <c r="Y823" s="1161"/>
      <c r="Z823" s="284"/>
      <c r="AA823" s="9"/>
      <c r="AB823" s="670"/>
      <c r="AC823" s="57"/>
      <c r="AD823" s="497"/>
      <c r="AE823" s="1061"/>
      <c r="AF823" s="57"/>
      <c r="AG823" s="57"/>
      <c r="AH823" s="57"/>
      <c r="AI823" s="57"/>
      <c r="AJ823" s="57"/>
      <c r="AK823" s="57"/>
      <c r="AL823" s="57"/>
      <c r="AM823" s="57"/>
      <c r="AN823" s="57"/>
    </row>
    <row r="824" spans="1:40" s="19" customFormat="1" ht="15" hidden="1">
      <c r="A824" s="1383">
        <f t="shared" si="105"/>
        <v>626</v>
      </c>
      <c r="B824" s="272" t="s">
        <v>1339</v>
      </c>
      <c r="C824" s="424">
        <f t="shared" ref="C824:C865" si="106">N824+R824+D824+P824+T824+V824+W824+X824</f>
        <v>1660000</v>
      </c>
      <c r="D824" s="446"/>
      <c r="E824" s="448"/>
      <c r="F824" s="447"/>
      <c r="G824" s="431"/>
      <c r="H824" s="431"/>
      <c r="I824" s="431"/>
      <c r="J824" s="431"/>
      <c r="K824" s="431"/>
      <c r="L824" s="431"/>
      <c r="M824" s="431"/>
      <c r="N824" s="431"/>
      <c r="O824" s="431"/>
      <c r="P824" s="431"/>
      <c r="Q824" s="430">
        <v>415</v>
      </c>
      <c r="R824" s="431">
        <f>415*4000</f>
        <v>1660000</v>
      </c>
      <c r="S824" s="431"/>
      <c r="T824" s="431"/>
      <c r="U824" s="431"/>
      <c r="V824" s="431"/>
      <c r="W824" s="431"/>
      <c r="X824" s="447"/>
      <c r="Y824" s="1211"/>
      <c r="AA824" s="839"/>
      <c r="AB824" s="442" t="s">
        <v>1459</v>
      </c>
      <c r="AC824" s="839"/>
      <c r="AD824" s="839"/>
      <c r="AE824" s="839"/>
      <c r="AF824" s="839"/>
      <c r="AG824" s="839"/>
      <c r="AH824" s="839"/>
      <c r="AI824" s="839"/>
      <c r="AJ824" s="839"/>
      <c r="AK824" s="839"/>
      <c r="AL824" s="839"/>
      <c r="AM824" s="839"/>
      <c r="AN824" s="839"/>
    </row>
    <row r="825" spans="1:40" s="19" customFormat="1" ht="15" hidden="1">
      <c r="A825" s="1383">
        <f t="shared" si="105"/>
        <v>627</v>
      </c>
      <c r="B825" s="272" t="s">
        <v>1340</v>
      </c>
      <c r="C825" s="424">
        <f t="shared" si="106"/>
        <v>479610.56</v>
      </c>
      <c r="D825" s="446"/>
      <c r="E825" s="448"/>
      <c r="F825" s="447"/>
      <c r="G825" s="431"/>
      <c r="H825" s="431"/>
      <c r="I825" s="431"/>
      <c r="J825" s="431"/>
      <c r="K825" s="431"/>
      <c r="L825" s="431"/>
      <c r="M825" s="431"/>
      <c r="N825" s="431"/>
      <c r="O825" s="431"/>
      <c r="P825" s="431"/>
      <c r="Q825" s="431"/>
      <c r="R825" s="431"/>
      <c r="S825" s="431"/>
      <c r="T825" s="431"/>
      <c r="U825" s="431"/>
      <c r="V825" s="431"/>
      <c r="W825" s="431"/>
      <c r="X825" s="447">
        <v>479610.56</v>
      </c>
      <c r="Y825" s="1211"/>
      <c r="Z825" s="19" t="s">
        <v>1320</v>
      </c>
      <c r="AA825" s="839"/>
      <c r="AB825" s="442" t="s">
        <v>1644</v>
      </c>
      <c r="AC825" s="839"/>
      <c r="AD825" s="839"/>
      <c r="AE825" s="839"/>
      <c r="AF825" s="839"/>
      <c r="AG825" s="839"/>
      <c r="AH825" s="839"/>
      <c r="AI825" s="839"/>
      <c r="AJ825" s="839"/>
      <c r="AK825" s="839"/>
      <c r="AL825" s="839"/>
      <c r="AM825" s="839"/>
      <c r="AN825" s="839"/>
    </row>
    <row r="826" spans="1:40" s="19" customFormat="1" ht="13.9" hidden="1" customHeight="1">
      <c r="A826" s="1383">
        <f t="shared" si="105"/>
        <v>628</v>
      </c>
      <c r="B826" s="272" t="s">
        <v>1341</v>
      </c>
      <c r="C826" s="424">
        <f t="shared" si="106"/>
        <v>2517000</v>
      </c>
      <c r="D826" s="446"/>
      <c r="E826" s="448"/>
      <c r="F826" s="448"/>
      <c r="G826" s="431"/>
      <c r="H826" s="431"/>
      <c r="I826" s="431"/>
      <c r="J826" s="431"/>
      <c r="K826" s="431"/>
      <c r="L826" s="431"/>
      <c r="M826" s="431" t="s">
        <v>1321</v>
      </c>
      <c r="N826" s="431">
        <f>839*3000</f>
        <v>2517000</v>
      </c>
      <c r="O826" s="431"/>
      <c r="P826" s="431"/>
      <c r="Q826" s="431"/>
      <c r="R826" s="431"/>
      <c r="S826" s="431"/>
      <c r="T826" s="431"/>
      <c r="U826" s="431"/>
      <c r="V826" s="431"/>
      <c r="W826" s="431"/>
      <c r="X826" s="447"/>
      <c r="Y826" s="1211"/>
      <c r="Z826" s="19" t="s">
        <v>1320</v>
      </c>
      <c r="AA826" s="839"/>
      <c r="AB826" s="442" t="s">
        <v>1462</v>
      </c>
      <c r="AC826" s="839"/>
      <c r="AD826" s="839"/>
      <c r="AE826" s="839"/>
      <c r="AF826" s="839"/>
      <c r="AG826" s="839"/>
      <c r="AH826" s="839"/>
      <c r="AI826" s="839"/>
      <c r="AJ826" s="839"/>
      <c r="AK826" s="839"/>
      <c r="AL826" s="839"/>
      <c r="AM826" s="839"/>
      <c r="AN826" s="839"/>
    </row>
    <row r="827" spans="1:40" s="19" customFormat="1" ht="18" hidden="1" customHeight="1">
      <c r="A827" s="1383">
        <f t="shared" si="105"/>
        <v>629</v>
      </c>
      <c r="B827" s="272" t="s">
        <v>1342</v>
      </c>
      <c r="C827" s="424">
        <f t="shared" si="106"/>
        <v>815401.67</v>
      </c>
      <c r="D827" s="446"/>
      <c r="E827" s="448"/>
      <c r="F827" s="447"/>
      <c r="G827" s="431"/>
      <c r="H827" s="431"/>
      <c r="I827" s="431"/>
      <c r="J827" s="431"/>
      <c r="K827" s="431"/>
      <c r="L827" s="431"/>
      <c r="M827" s="431"/>
      <c r="N827" s="431"/>
      <c r="O827" s="431"/>
      <c r="P827" s="431"/>
      <c r="Q827" s="431"/>
      <c r="R827" s="431"/>
      <c r="S827" s="431"/>
      <c r="T827" s="431"/>
      <c r="U827" s="431"/>
      <c r="V827" s="431"/>
      <c r="W827" s="431"/>
      <c r="X827" s="447">
        <v>815401.67</v>
      </c>
      <c r="Y827" s="1211"/>
      <c r="Z827" s="19" t="s">
        <v>1322</v>
      </c>
      <c r="AA827" s="839"/>
      <c r="AB827" s="442" t="s">
        <v>1466</v>
      </c>
      <c r="AC827" s="839"/>
      <c r="AD827" s="839"/>
      <c r="AE827" s="839"/>
      <c r="AF827" s="839"/>
      <c r="AG827" s="839"/>
      <c r="AH827" s="839"/>
      <c r="AI827" s="839"/>
      <c r="AJ827" s="839"/>
      <c r="AK827" s="839"/>
      <c r="AL827" s="839"/>
      <c r="AM827" s="839"/>
      <c r="AN827" s="839"/>
    </row>
    <row r="828" spans="1:40" s="19" customFormat="1" ht="18" hidden="1" customHeight="1">
      <c r="A828" s="1383">
        <f t="shared" si="105"/>
        <v>630</v>
      </c>
      <c r="B828" s="577" t="s">
        <v>1343</v>
      </c>
      <c r="C828" s="424">
        <f t="shared" si="106"/>
        <v>1790953</v>
      </c>
      <c r="D828" s="446"/>
      <c r="E828" s="448"/>
      <c r="F828" s="447"/>
      <c r="G828" s="431"/>
      <c r="H828" s="431"/>
      <c r="I828" s="431"/>
      <c r="J828" s="431"/>
      <c r="K828" s="431"/>
      <c r="L828" s="431"/>
      <c r="M828" s="431"/>
      <c r="N828" s="431"/>
      <c r="O828" s="431"/>
      <c r="P828" s="431"/>
      <c r="Q828" s="344">
        <v>1488</v>
      </c>
      <c r="R828" s="344">
        <v>1615164</v>
      </c>
      <c r="S828" s="344"/>
      <c r="T828" s="344"/>
      <c r="U828" s="344">
        <v>19.84</v>
      </c>
      <c r="V828" s="344">
        <v>175789</v>
      </c>
      <c r="W828" s="431"/>
      <c r="X828" s="447"/>
      <c r="Y828" s="1211"/>
      <c r="AA828" s="839"/>
      <c r="AB828" s="442" t="s">
        <v>1645</v>
      </c>
      <c r="AC828" s="839"/>
      <c r="AD828" s="839"/>
      <c r="AE828" s="839"/>
      <c r="AF828" s="839"/>
      <c r="AG828" s="839"/>
      <c r="AH828" s="839"/>
      <c r="AI828" s="839"/>
      <c r="AJ828" s="839"/>
      <c r="AK828" s="839"/>
      <c r="AL828" s="839"/>
      <c r="AM828" s="839"/>
      <c r="AN828" s="839"/>
    </row>
    <row r="829" spans="1:40" s="19" customFormat="1" ht="15" hidden="1">
      <c r="A829" s="1383">
        <f t="shared" si="105"/>
        <v>631</v>
      </c>
      <c r="B829" s="577" t="s">
        <v>1344</v>
      </c>
      <c r="C829" s="424">
        <f t="shared" si="106"/>
        <v>4295240</v>
      </c>
      <c r="D829" s="344"/>
      <c r="E829" s="344"/>
      <c r="F829" s="344"/>
      <c r="G829" s="344"/>
      <c r="H829" s="344"/>
      <c r="I829" s="344"/>
      <c r="J829" s="344"/>
      <c r="K829" s="344"/>
      <c r="L829" s="344"/>
      <c r="M829" s="449"/>
      <c r="N829" s="363"/>
      <c r="O829" s="439"/>
      <c r="P829" s="344"/>
      <c r="Q829" s="449">
        <v>1060</v>
      </c>
      <c r="R829" s="433">
        <f>Q829*4000</f>
        <v>4240000</v>
      </c>
      <c r="S829" s="344"/>
      <c r="T829" s="344"/>
      <c r="U829" s="449">
        <v>13.81</v>
      </c>
      <c r="V829" s="433">
        <f t="shared" ref="V829:V842" si="107">U829*4000</f>
        <v>55240</v>
      </c>
      <c r="W829" s="344"/>
      <c r="X829" s="344"/>
      <c r="Y829" s="1212"/>
      <c r="AA829" s="839"/>
      <c r="AB829" s="442" t="s">
        <v>1645</v>
      </c>
      <c r="AC829" s="839"/>
      <c r="AD829" s="839"/>
      <c r="AE829" s="839"/>
      <c r="AF829" s="839"/>
      <c r="AG829" s="839"/>
      <c r="AH829" s="839"/>
      <c r="AI829" s="839"/>
      <c r="AJ829" s="839"/>
      <c r="AK829" s="839"/>
      <c r="AL829" s="839"/>
      <c r="AM829" s="839"/>
      <c r="AN829" s="839"/>
    </row>
    <row r="830" spans="1:40" s="19" customFormat="1" ht="28.5" hidden="1">
      <c r="A830" s="1383">
        <f t="shared" si="105"/>
        <v>632</v>
      </c>
      <c r="B830" s="577" t="s">
        <v>1345</v>
      </c>
      <c r="C830" s="424">
        <f t="shared" si="106"/>
        <v>3432098.23</v>
      </c>
      <c r="D830" s="344"/>
      <c r="E830" s="344"/>
      <c r="F830" s="344"/>
      <c r="G830" s="344"/>
      <c r="H830" s="344"/>
      <c r="I830" s="344"/>
      <c r="J830" s="344"/>
      <c r="K830" s="344"/>
      <c r="L830" s="344"/>
      <c r="M830" s="449"/>
      <c r="N830" s="363"/>
      <c r="O830" s="439"/>
      <c r="P830" s="344"/>
      <c r="Q830" s="449">
        <v>706</v>
      </c>
      <c r="R830" s="433">
        <f>Q830*4000</f>
        <v>2824000</v>
      </c>
      <c r="S830" s="344"/>
      <c r="T830" s="344"/>
      <c r="U830" s="449">
        <v>5.41</v>
      </c>
      <c r="V830" s="433">
        <f t="shared" si="107"/>
        <v>21640</v>
      </c>
      <c r="W830" s="344"/>
      <c r="X830" s="344">
        <v>586458.23</v>
      </c>
      <c r="Y830" s="1212"/>
      <c r="Z830" s="19" t="s">
        <v>1323</v>
      </c>
      <c r="AA830" s="839"/>
      <c r="AB830" s="1363" t="s">
        <v>1646</v>
      </c>
      <c r="AC830" s="839"/>
      <c r="AD830" s="839"/>
      <c r="AE830" s="839"/>
      <c r="AF830" s="839"/>
      <c r="AG830" s="839"/>
      <c r="AH830" s="839"/>
      <c r="AI830" s="839"/>
      <c r="AJ830" s="839"/>
      <c r="AK830" s="839"/>
      <c r="AL830" s="839"/>
      <c r="AM830" s="839"/>
      <c r="AN830" s="839"/>
    </row>
    <row r="831" spans="1:40" s="19" customFormat="1" ht="28.5" hidden="1">
      <c r="A831" s="1383">
        <f t="shared" si="105"/>
        <v>633</v>
      </c>
      <c r="B831" s="577" t="s">
        <v>1346</v>
      </c>
      <c r="C831" s="424">
        <f t="shared" si="106"/>
        <v>3697178.23</v>
      </c>
      <c r="D831" s="344"/>
      <c r="E831" s="344"/>
      <c r="F831" s="344"/>
      <c r="G831" s="344"/>
      <c r="H831" s="344"/>
      <c r="I831" s="344"/>
      <c r="J831" s="344"/>
      <c r="K831" s="344"/>
      <c r="L831" s="344"/>
      <c r="M831" s="449"/>
      <c r="N831" s="363"/>
      <c r="O831" s="439"/>
      <c r="P831" s="344"/>
      <c r="Q831" s="449">
        <v>766</v>
      </c>
      <c r="R831" s="433">
        <f>Q831*4000</f>
        <v>3064000</v>
      </c>
      <c r="S831" s="344"/>
      <c r="T831" s="344"/>
      <c r="U831" s="449">
        <v>11.68</v>
      </c>
      <c r="V831" s="433">
        <f t="shared" si="107"/>
        <v>46720</v>
      </c>
      <c r="W831" s="344"/>
      <c r="X831" s="344">
        <v>586458.23</v>
      </c>
      <c r="Y831" s="1212"/>
      <c r="Z831" s="19" t="s">
        <v>1323</v>
      </c>
      <c r="AA831" s="839"/>
      <c r="AB831" s="1363" t="s">
        <v>1646</v>
      </c>
      <c r="AC831" s="839"/>
      <c r="AD831" s="839"/>
      <c r="AE831" s="839"/>
      <c r="AF831" s="839"/>
      <c r="AG831" s="839"/>
      <c r="AH831" s="839"/>
      <c r="AI831" s="839"/>
      <c r="AJ831" s="839"/>
      <c r="AK831" s="839"/>
      <c r="AL831" s="839"/>
      <c r="AM831" s="839"/>
      <c r="AN831" s="839"/>
    </row>
    <row r="832" spans="1:40" s="19" customFormat="1" ht="15" hidden="1">
      <c r="A832" s="1383">
        <f t="shared" si="105"/>
        <v>634</v>
      </c>
      <c r="B832" s="266" t="s">
        <v>1347</v>
      </c>
      <c r="C832" s="424">
        <f t="shared" si="106"/>
        <v>956575.23</v>
      </c>
      <c r="D832" s="344"/>
      <c r="E832" s="344"/>
      <c r="F832" s="344"/>
      <c r="G832" s="344"/>
      <c r="H832" s="344"/>
      <c r="I832" s="344"/>
      <c r="J832" s="344"/>
      <c r="K832" s="344"/>
      <c r="L832" s="344"/>
      <c r="M832" s="449"/>
      <c r="N832" s="363"/>
      <c r="O832" s="439"/>
      <c r="P832" s="344"/>
      <c r="Q832" s="449"/>
      <c r="R832" s="344"/>
      <c r="S832" s="344"/>
      <c r="T832" s="344"/>
      <c r="U832" s="449">
        <v>3.96</v>
      </c>
      <c r="V832" s="433">
        <f t="shared" si="107"/>
        <v>15840</v>
      </c>
      <c r="W832" s="344"/>
      <c r="X832" s="437">
        <v>940735.23</v>
      </c>
      <c r="Y832" s="1210"/>
      <c r="Z832" s="19" t="s">
        <v>1324</v>
      </c>
      <c r="AA832" s="839"/>
      <c r="AB832" s="442" t="s">
        <v>1647</v>
      </c>
      <c r="AC832" s="839"/>
      <c r="AD832" s="839"/>
      <c r="AE832" s="839"/>
      <c r="AF832" s="839"/>
      <c r="AG832" s="839"/>
      <c r="AH832" s="839"/>
      <c r="AI832" s="839"/>
      <c r="AJ832" s="839"/>
      <c r="AK832" s="839"/>
      <c r="AL832" s="839"/>
      <c r="AM832" s="839"/>
      <c r="AN832" s="839"/>
    </row>
    <row r="833" spans="1:40" s="19" customFormat="1" ht="15" hidden="1">
      <c r="A833" s="1383">
        <f t="shared" si="105"/>
        <v>635</v>
      </c>
      <c r="B833" s="266" t="s">
        <v>1348</v>
      </c>
      <c r="C833" s="424">
        <f t="shared" si="106"/>
        <v>1621600</v>
      </c>
      <c r="D833" s="344"/>
      <c r="E833" s="344"/>
      <c r="F833" s="344"/>
      <c r="G833" s="344"/>
      <c r="H833" s="344"/>
      <c r="I833" s="344"/>
      <c r="J833" s="344"/>
      <c r="K833" s="344"/>
      <c r="L833" s="344"/>
      <c r="M833" s="449"/>
      <c r="N833" s="363"/>
      <c r="O833" s="439"/>
      <c r="P833" s="344"/>
      <c r="Q833" s="449">
        <v>43.4</v>
      </c>
      <c r="R833" s="433">
        <f t="shared" ref="R833:R842" si="108">Q833*4000</f>
        <v>173600</v>
      </c>
      <c r="S833" s="344"/>
      <c r="T833" s="344"/>
      <c r="U833" s="449">
        <v>362</v>
      </c>
      <c r="V833" s="433">
        <f t="shared" si="107"/>
        <v>1448000</v>
      </c>
      <c r="W833" s="344"/>
      <c r="X833" s="344"/>
      <c r="Y833" s="1212"/>
      <c r="AA833" s="839"/>
      <c r="AB833" s="442" t="s">
        <v>1645</v>
      </c>
      <c r="AC833" s="839"/>
      <c r="AD833" s="839"/>
      <c r="AE833" s="839"/>
      <c r="AF833" s="839"/>
      <c r="AG833" s="839"/>
      <c r="AH833" s="839"/>
      <c r="AI833" s="839"/>
      <c r="AJ833" s="839"/>
      <c r="AK833" s="839"/>
      <c r="AL833" s="839"/>
      <c r="AM833" s="839"/>
      <c r="AN833" s="839"/>
    </row>
    <row r="834" spans="1:40" s="19" customFormat="1" ht="15" hidden="1">
      <c r="A834" s="1383">
        <f t="shared" si="105"/>
        <v>636</v>
      </c>
      <c r="B834" s="266" t="s">
        <v>1349</v>
      </c>
      <c r="C834" s="424">
        <f t="shared" si="106"/>
        <v>1676800</v>
      </c>
      <c r="D834" s="344"/>
      <c r="E834" s="344"/>
      <c r="F834" s="344"/>
      <c r="G834" s="344"/>
      <c r="H834" s="344"/>
      <c r="I834" s="344"/>
      <c r="J834" s="344"/>
      <c r="K834" s="344"/>
      <c r="L834" s="344"/>
      <c r="M834" s="449"/>
      <c r="N834" s="363"/>
      <c r="O834" s="439"/>
      <c r="P834" s="344"/>
      <c r="Q834" s="449">
        <v>44.2</v>
      </c>
      <c r="R834" s="433">
        <f t="shared" si="108"/>
        <v>176800</v>
      </c>
      <c r="S834" s="344"/>
      <c r="T834" s="344"/>
      <c r="U834" s="449">
        <v>375</v>
      </c>
      <c r="V834" s="433">
        <f t="shared" si="107"/>
        <v>1500000</v>
      </c>
      <c r="W834" s="344"/>
      <c r="X834" s="344"/>
      <c r="Y834" s="1212"/>
      <c r="AA834" s="839"/>
      <c r="AB834" s="442" t="s">
        <v>1645</v>
      </c>
      <c r="AC834" s="839"/>
      <c r="AD834" s="839"/>
      <c r="AE834" s="839"/>
      <c r="AF834" s="839"/>
      <c r="AG834" s="839"/>
      <c r="AH834" s="839"/>
      <c r="AI834" s="839"/>
      <c r="AJ834" s="839"/>
      <c r="AK834" s="839"/>
      <c r="AL834" s="839"/>
      <c r="AM834" s="839"/>
      <c r="AN834" s="839"/>
    </row>
    <row r="835" spans="1:40" s="19" customFormat="1" ht="15" hidden="1">
      <c r="A835" s="1383">
        <f t="shared" si="105"/>
        <v>637</v>
      </c>
      <c r="B835" s="266" t="s">
        <v>1350</v>
      </c>
      <c r="C835" s="424">
        <f t="shared" si="106"/>
        <v>1688800</v>
      </c>
      <c r="D835" s="344"/>
      <c r="E835" s="344"/>
      <c r="F835" s="344"/>
      <c r="G835" s="344"/>
      <c r="H835" s="344"/>
      <c r="I835" s="344"/>
      <c r="J835" s="344"/>
      <c r="K835" s="344"/>
      <c r="L835" s="344"/>
      <c r="M835" s="449"/>
      <c r="N835" s="363"/>
      <c r="O835" s="439"/>
      <c r="P835" s="344"/>
      <c r="Q835" s="449">
        <v>44.2</v>
      </c>
      <c r="R835" s="433">
        <f t="shared" si="108"/>
        <v>176800</v>
      </c>
      <c r="S835" s="344"/>
      <c r="T835" s="344"/>
      <c r="U835" s="449">
        <v>378</v>
      </c>
      <c r="V835" s="433">
        <f t="shared" si="107"/>
        <v>1512000</v>
      </c>
      <c r="W835" s="344"/>
      <c r="X835" s="344"/>
      <c r="Y835" s="1212"/>
      <c r="AA835" s="839"/>
      <c r="AB835" s="442" t="s">
        <v>1645</v>
      </c>
      <c r="AC835" s="839"/>
      <c r="AD835" s="839"/>
      <c r="AE835" s="839"/>
      <c r="AF835" s="839"/>
      <c r="AG835" s="839"/>
      <c r="AH835" s="839"/>
      <c r="AI835" s="839"/>
      <c r="AJ835" s="839"/>
      <c r="AK835" s="839"/>
      <c r="AL835" s="839"/>
      <c r="AM835" s="839"/>
      <c r="AN835" s="839"/>
    </row>
    <row r="836" spans="1:40" s="19" customFormat="1" ht="15" hidden="1">
      <c r="A836" s="1383">
        <f t="shared" si="105"/>
        <v>638</v>
      </c>
      <c r="B836" s="266" t="s">
        <v>1351</v>
      </c>
      <c r="C836" s="424">
        <f t="shared" si="106"/>
        <v>1626000</v>
      </c>
      <c r="D836" s="344"/>
      <c r="E836" s="344"/>
      <c r="F836" s="344"/>
      <c r="G836" s="344"/>
      <c r="H836" s="344"/>
      <c r="I836" s="344"/>
      <c r="J836" s="344"/>
      <c r="K836" s="344"/>
      <c r="L836" s="344"/>
      <c r="M836" s="449"/>
      <c r="N836" s="363"/>
      <c r="O836" s="439"/>
      <c r="P836" s="344"/>
      <c r="Q836" s="449">
        <v>43.5</v>
      </c>
      <c r="R836" s="433">
        <f t="shared" si="108"/>
        <v>174000</v>
      </c>
      <c r="S836" s="344"/>
      <c r="T836" s="344"/>
      <c r="U836" s="449">
        <v>363</v>
      </c>
      <c r="V836" s="433">
        <f t="shared" si="107"/>
        <v>1452000</v>
      </c>
      <c r="W836" s="344"/>
      <c r="X836" s="344"/>
      <c r="Y836" s="1212"/>
      <c r="AA836" s="839"/>
      <c r="AB836" s="442" t="s">
        <v>1645</v>
      </c>
      <c r="AC836" s="839"/>
      <c r="AD836" s="839"/>
      <c r="AE836" s="839"/>
      <c r="AF836" s="839"/>
      <c r="AG836" s="839"/>
      <c r="AH836" s="839"/>
      <c r="AI836" s="839"/>
      <c r="AJ836" s="839"/>
      <c r="AK836" s="839"/>
      <c r="AL836" s="839"/>
      <c r="AM836" s="839"/>
      <c r="AN836" s="839"/>
    </row>
    <row r="837" spans="1:40" s="19" customFormat="1" ht="15" hidden="1">
      <c r="A837" s="1383">
        <f t="shared" si="105"/>
        <v>639</v>
      </c>
      <c r="B837" s="266" t="s">
        <v>1352</v>
      </c>
      <c r="C837" s="424">
        <f t="shared" si="106"/>
        <v>1785477</v>
      </c>
      <c r="D837" s="344"/>
      <c r="E837" s="344"/>
      <c r="F837" s="344"/>
      <c r="G837" s="344"/>
      <c r="H837" s="344"/>
      <c r="I837" s="344"/>
      <c r="J837" s="344"/>
      <c r="K837" s="344"/>
      <c r="L837" s="344"/>
      <c r="M837" s="449"/>
      <c r="N837" s="363"/>
      <c r="O837" s="439"/>
      <c r="P837" s="344"/>
      <c r="Q837" s="449">
        <v>342.2</v>
      </c>
      <c r="R837" s="433">
        <f t="shared" si="108"/>
        <v>1368800</v>
      </c>
      <c r="S837" s="344"/>
      <c r="T837" s="344"/>
      <c r="U837" s="449">
        <v>15.6</v>
      </c>
      <c r="V837" s="433">
        <f t="shared" si="107"/>
        <v>62400</v>
      </c>
      <c r="W837" s="344"/>
      <c r="X837" s="436">
        <v>354277</v>
      </c>
      <c r="Y837" s="1209"/>
      <c r="Z837" s="19" t="s">
        <v>896</v>
      </c>
      <c r="AA837" s="839"/>
      <c r="AB837" s="442" t="s">
        <v>1648</v>
      </c>
      <c r="AC837" s="839"/>
      <c r="AD837" s="839"/>
      <c r="AE837" s="839"/>
      <c r="AF837" s="839"/>
      <c r="AG837" s="839"/>
      <c r="AH837" s="839"/>
      <c r="AI837" s="839"/>
      <c r="AJ837" s="839"/>
      <c r="AK837" s="839"/>
      <c r="AL837" s="839"/>
      <c r="AM837" s="839"/>
      <c r="AN837" s="839"/>
    </row>
    <row r="838" spans="1:40" s="19" customFormat="1" ht="15" hidden="1">
      <c r="A838" s="1383">
        <f t="shared" si="105"/>
        <v>640</v>
      </c>
      <c r="B838" s="266" t="s">
        <v>1353</v>
      </c>
      <c r="C838" s="424">
        <f t="shared" si="106"/>
        <v>2725437</v>
      </c>
      <c r="D838" s="344"/>
      <c r="E838" s="344"/>
      <c r="F838" s="344"/>
      <c r="G838" s="344"/>
      <c r="H838" s="344"/>
      <c r="I838" s="344"/>
      <c r="J838" s="344"/>
      <c r="K838" s="344"/>
      <c r="L838" s="344"/>
      <c r="M838" s="449">
        <v>273</v>
      </c>
      <c r="N838" s="363">
        <f>M838*3000</f>
        <v>819000</v>
      </c>
      <c r="O838" s="439"/>
      <c r="P838" s="344"/>
      <c r="Q838" s="449">
        <v>47.04</v>
      </c>
      <c r="R838" s="433">
        <f t="shared" si="108"/>
        <v>188160</v>
      </c>
      <c r="S838" s="344"/>
      <c r="T838" s="344"/>
      <c r="U838" s="449">
        <v>341</v>
      </c>
      <c r="V838" s="433">
        <f t="shared" si="107"/>
        <v>1364000</v>
      </c>
      <c r="W838" s="344"/>
      <c r="X838" s="436">
        <v>354277</v>
      </c>
      <c r="Y838" s="1209"/>
      <c r="Z838" s="19" t="s">
        <v>896</v>
      </c>
      <c r="AA838" s="839"/>
      <c r="AB838" s="442" t="s">
        <v>1649</v>
      </c>
      <c r="AC838" s="839"/>
      <c r="AD838" s="839"/>
      <c r="AE838" s="839"/>
      <c r="AF838" s="839"/>
      <c r="AG838" s="839"/>
      <c r="AH838" s="839"/>
      <c r="AI838" s="839"/>
      <c r="AJ838" s="839"/>
      <c r="AK838" s="839"/>
      <c r="AL838" s="839"/>
      <c r="AM838" s="839"/>
      <c r="AN838" s="839"/>
    </row>
    <row r="839" spans="1:40" s="19" customFormat="1" ht="15" hidden="1">
      <c r="A839" s="1383">
        <f t="shared" si="105"/>
        <v>641</v>
      </c>
      <c r="B839" s="266" t="s">
        <v>1354</v>
      </c>
      <c r="C839" s="424">
        <f t="shared" si="106"/>
        <v>2661677</v>
      </c>
      <c r="D839" s="344"/>
      <c r="E839" s="344"/>
      <c r="F839" s="344"/>
      <c r="G839" s="344"/>
      <c r="H839" s="344"/>
      <c r="I839" s="344"/>
      <c r="J839" s="344"/>
      <c r="K839" s="344"/>
      <c r="L839" s="344"/>
      <c r="M839" s="449">
        <v>230.6</v>
      </c>
      <c r="N839" s="363">
        <f>M839*3000</f>
        <v>691800</v>
      </c>
      <c r="O839" s="439"/>
      <c r="P839" s="344"/>
      <c r="Q839" s="449">
        <v>40.9</v>
      </c>
      <c r="R839" s="433">
        <f t="shared" si="108"/>
        <v>163600</v>
      </c>
      <c r="S839" s="344"/>
      <c r="T839" s="344"/>
      <c r="U839" s="449">
        <v>363</v>
      </c>
      <c r="V839" s="433">
        <f t="shared" si="107"/>
        <v>1452000</v>
      </c>
      <c r="W839" s="344"/>
      <c r="X839" s="436">
        <v>354277</v>
      </c>
      <c r="Y839" s="1209"/>
      <c r="Z839" s="19" t="s">
        <v>896</v>
      </c>
      <c r="AA839" s="839"/>
      <c r="AB839" s="442" t="s">
        <v>1649</v>
      </c>
      <c r="AC839" s="839"/>
      <c r="AD839" s="839"/>
      <c r="AE839" s="839"/>
      <c r="AF839" s="839"/>
      <c r="AG839" s="839"/>
      <c r="AH839" s="839"/>
      <c r="AI839" s="839"/>
      <c r="AJ839" s="839"/>
      <c r="AK839" s="839"/>
      <c r="AL839" s="839"/>
      <c r="AM839" s="839"/>
      <c r="AN839" s="839"/>
    </row>
    <row r="840" spans="1:40" customFormat="1" ht="15" hidden="1">
      <c r="A840" s="1383">
        <f t="shared" si="105"/>
        <v>642</v>
      </c>
      <c r="B840" s="266" t="s">
        <v>1355</v>
      </c>
      <c r="C840" s="424">
        <f t="shared" si="106"/>
        <v>1735600</v>
      </c>
      <c r="D840" s="344"/>
      <c r="E840" s="344"/>
      <c r="F840" s="344"/>
      <c r="G840" s="344"/>
      <c r="H840" s="344"/>
      <c r="I840" s="344"/>
      <c r="J840" s="344"/>
      <c r="K840" s="344"/>
      <c r="L840" s="344"/>
      <c r="M840" s="449"/>
      <c r="N840" s="363"/>
      <c r="O840" s="439"/>
      <c r="P840" s="344"/>
      <c r="Q840" s="449">
        <v>40.9</v>
      </c>
      <c r="R840" s="433">
        <f t="shared" si="108"/>
        <v>163600</v>
      </c>
      <c r="S840" s="344"/>
      <c r="T840" s="344"/>
      <c r="U840" s="449">
        <v>393</v>
      </c>
      <c r="V840" s="433">
        <f t="shared" si="107"/>
        <v>1572000</v>
      </c>
      <c r="W840" s="344"/>
      <c r="X840" s="344"/>
      <c r="Y840" s="1212"/>
      <c r="Z840" s="450"/>
      <c r="AA840" s="346"/>
      <c r="AB840" s="138" t="s">
        <v>1645</v>
      </c>
      <c r="AC840" s="346"/>
      <c r="AD840" s="346"/>
      <c r="AE840" s="463"/>
      <c r="AF840" s="463"/>
      <c r="AG840" s="463"/>
      <c r="AH840" s="463"/>
      <c r="AI840" s="463"/>
      <c r="AJ840" s="463"/>
      <c r="AK840" s="463"/>
      <c r="AL840" s="463"/>
      <c r="AM840" s="463"/>
      <c r="AN840" s="463"/>
    </row>
    <row r="841" spans="1:40" customFormat="1" ht="15" hidden="1">
      <c r="A841" s="1383">
        <f t="shared" si="105"/>
        <v>643</v>
      </c>
      <c r="B841" s="266" t="s">
        <v>1356</v>
      </c>
      <c r="C841" s="424">
        <f t="shared" si="106"/>
        <v>1619200</v>
      </c>
      <c r="D841" s="344"/>
      <c r="E841" s="344"/>
      <c r="F841" s="344"/>
      <c r="G841" s="344"/>
      <c r="H841" s="344"/>
      <c r="I841" s="344"/>
      <c r="J841" s="344"/>
      <c r="K841" s="344"/>
      <c r="L841" s="344"/>
      <c r="M841" s="449"/>
      <c r="N841" s="363"/>
      <c r="O841" s="439"/>
      <c r="P841" s="344"/>
      <c r="Q841" s="449">
        <v>42.8</v>
      </c>
      <c r="R841" s="433">
        <f t="shared" si="108"/>
        <v>171200</v>
      </c>
      <c r="S841" s="344"/>
      <c r="T841" s="344"/>
      <c r="U841" s="449">
        <v>362</v>
      </c>
      <c r="V841" s="433">
        <f t="shared" si="107"/>
        <v>1448000</v>
      </c>
      <c r="W841" s="344"/>
      <c r="X841" s="344"/>
      <c r="Y841" s="1212"/>
      <c r="Z841" s="450"/>
      <c r="AA841" s="346"/>
      <c r="AB841" s="138" t="s">
        <v>1645</v>
      </c>
      <c r="AC841" s="346"/>
      <c r="AD841" s="346"/>
      <c r="AE841" s="463"/>
      <c r="AF841" s="463"/>
      <c r="AG841" s="463"/>
      <c r="AH841" s="463"/>
      <c r="AI841" s="463"/>
      <c r="AJ841" s="463"/>
      <c r="AK841" s="463"/>
      <c r="AL841" s="463"/>
      <c r="AM841" s="463"/>
      <c r="AN841" s="463"/>
    </row>
    <row r="842" spans="1:40" customFormat="1" ht="15" hidden="1">
      <c r="A842" s="1383">
        <f t="shared" si="105"/>
        <v>644</v>
      </c>
      <c r="B842" s="577" t="s">
        <v>1357</v>
      </c>
      <c r="C842" s="424">
        <f t="shared" si="106"/>
        <v>1552840</v>
      </c>
      <c r="D842" s="344"/>
      <c r="E842" s="344"/>
      <c r="F842" s="344"/>
      <c r="G842" s="344"/>
      <c r="H842" s="344"/>
      <c r="I842" s="344"/>
      <c r="J842" s="344"/>
      <c r="K842" s="344"/>
      <c r="L842" s="344"/>
      <c r="M842" s="449"/>
      <c r="N842" s="363"/>
      <c r="O842" s="439"/>
      <c r="P842" s="344"/>
      <c r="Q842" s="449">
        <v>381.06</v>
      </c>
      <c r="R842" s="433">
        <f t="shared" si="108"/>
        <v>1524240</v>
      </c>
      <c r="S842" s="344"/>
      <c r="T842" s="344"/>
      <c r="U842" s="449">
        <v>7.15</v>
      </c>
      <c r="V842" s="433">
        <f t="shared" si="107"/>
        <v>28600</v>
      </c>
      <c r="W842" s="344"/>
      <c r="X842" s="344"/>
      <c r="Y842" s="1212"/>
      <c r="Z842" s="450"/>
      <c r="AA842" s="346"/>
      <c r="AB842" s="138" t="s">
        <v>1645</v>
      </c>
      <c r="AC842" s="346"/>
      <c r="AD842" s="346"/>
      <c r="AE842" s="463"/>
      <c r="AF842" s="463"/>
      <c r="AG842" s="463"/>
      <c r="AH842" s="463"/>
      <c r="AI842" s="463"/>
      <c r="AJ842" s="463"/>
      <c r="AK842" s="463"/>
      <c r="AL842" s="463"/>
      <c r="AM842" s="463"/>
      <c r="AN842" s="463"/>
    </row>
    <row r="843" spans="1:40" customFormat="1" ht="15" hidden="1">
      <c r="A843" s="1383">
        <f t="shared" si="105"/>
        <v>645</v>
      </c>
      <c r="B843" s="577" t="s">
        <v>1358</v>
      </c>
      <c r="C843" s="424">
        <f t="shared" si="106"/>
        <v>354277</v>
      </c>
      <c r="D843" s="344"/>
      <c r="E843" s="344"/>
      <c r="F843" s="344"/>
      <c r="G843" s="344"/>
      <c r="H843" s="344"/>
      <c r="I843" s="344"/>
      <c r="J843" s="344"/>
      <c r="K843" s="344"/>
      <c r="L843" s="344"/>
      <c r="M843" s="449"/>
      <c r="N843" s="363"/>
      <c r="O843" s="439"/>
      <c r="P843" s="344"/>
      <c r="Q843" s="449"/>
      <c r="R843" s="344"/>
      <c r="S843" s="344"/>
      <c r="T843" s="344"/>
      <c r="U843" s="344"/>
      <c r="V843" s="344"/>
      <c r="W843" s="344"/>
      <c r="X843" s="436">
        <v>354277</v>
      </c>
      <c r="Y843" s="1209"/>
      <c r="Z843" s="19" t="s">
        <v>896</v>
      </c>
      <c r="AA843" s="346"/>
      <c r="AB843" s="138" t="s">
        <v>1500</v>
      </c>
      <c r="AC843" s="346"/>
      <c r="AD843" s="346"/>
      <c r="AE843" s="463"/>
      <c r="AF843" s="463"/>
      <c r="AG843" s="463"/>
      <c r="AH843" s="463"/>
      <c r="AI843" s="463"/>
      <c r="AJ843" s="463"/>
      <c r="AK843" s="463"/>
      <c r="AL843" s="463"/>
      <c r="AM843" s="463"/>
      <c r="AN843" s="463"/>
    </row>
    <row r="844" spans="1:40" customFormat="1" ht="15" hidden="1">
      <c r="A844" s="1383">
        <f t="shared" si="105"/>
        <v>646</v>
      </c>
      <c r="B844" s="577" t="s">
        <v>1359</v>
      </c>
      <c r="C844" s="424">
        <f t="shared" si="106"/>
        <v>1673077</v>
      </c>
      <c r="D844" s="344"/>
      <c r="E844" s="344"/>
      <c r="F844" s="344"/>
      <c r="G844" s="344"/>
      <c r="H844" s="344"/>
      <c r="I844" s="344"/>
      <c r="J844" s="344"/>
      <c r="K844" s="344"/>
      <c r="L844" s="344"/>
      <c r="M844" s="449"/>
      <c r="N844" s="363"/>
      <c r="O844" s="439"/>
      <c r="P844" s="344"/>
      <c r="Q844" s="449">
        <v>322.48</v>
      </c>
      <c r="R844" s="433">
        <f t="shared" ref="R844:R850" si="109">Q844*4000</f>
        <v>1289920</v>
      </c>
      <c r="S844" s="344"/>
      <c r="T844" s="344"/>
      <c r="U844" s="449">
        <v>7.22</v>
      </c>
      <c r="V844" s="433">
        <f t="shared" ref="V844:V850" si="110">U844*4000</f>
        <v>28880</v>
      </c>
      <c r="W844" s="344"/>
      <c r="X844" s="436">
        <v>354277</v>
      </c>
      <c r="Y844" s="1209"/>
      <c r="Z844" s="19" t="s">
        <v>896</v>
      </c>
      <c r="AA844" s="346"/>
      <c r="AB844" s="138" t="s">
        <v>1648</v>
      </c>
      <c r="AC844" s="346"/>
      <c r="AD844" s="346"/>
      <c r="AE844" s="463"/>
      <c r="AF844" s="463"/>
      <c r="AG844" s="463"/>
      <c r="AH844" s="463"/>
      <c r="AI844" s="463"/>
      <c r="AJ844" s="463"/>
      <c r="AK844" s="463"/>
      <c r="AL844" s="463"/>
      <c r="AM844" s="463"/>
      <c r="AN844" s="463"/>
    </row>
    <row r="845" spans="1:40" customFormat="1" ht="15" hidden="1">
      <c r="A845" s="1383">
        <f t="shared" si="105"/>
        <v>647</v>
      </c>
      <c r="B845" s="577" t="s">
        <v>1360</v>
      </c>
      <c r="C845" s="424">
        <f t="shared" si="106"/>
        <v>1833517</v>
      </c>
      <c r="D845" s="344"/>
      <c r="E845" s="344"/>
      <c r="F845" s="344"/>
      <c r="G845" s="344"/>
      <c r="H845" s="344"/>
      <c r="I845" s="344"/>
      <c r="J845" s="344"/>
      <c r="K845" s="344"/>
      <c r="L845" s="344"/>
      <c r="M845" s="449"/>
      <c r="N845" s="363"/>
      <c r="O845" s="439"/>
      <c r="P845" s="344"/>
      <c r="Q845" s="449">
        <v>362.6</v>
      </c>
      <c r="R845" s="433">
        <f t="shared" si="109"/>
        <v>1450400</v>
      </c>
      <c r="S845" s="344"/>
      <c r="T845" s="344"/>
      <c r="U845" s="449">
        <v>7.21</v>
      </c>
      <c r="V845" s="433">
        <f t="shared" si="110"/>
        <v>28840</v>
      </c>
      <c r="W845" s="344"/>
      <c r="X845" s="436">
        <v>354277</v>
      </c>
      <c r="Y845" s="1209"/>
      <c r="Z845" s="19" t="s">
        <v>896</v>
      </c>
      <c r="AA845" s="346"/>
      <c r="AB845" s="138" t="s">
        <v>1648</v>
      </c>
      <c r="AC845" s="346"/>
      <c r="AD845" s="346"/>
      <c r="AE845" s="463"/>
      <c r="AF845" s="463"/>
      <c r="AG845" s="463"/>
      <c r="AH845" s="463"/>
      <c r="AI845" s="463"/>
      <c r="AJ845" s="463"/>
      <c r="AK845" s="463"/>
      <c r="AL845" s="463"/>
      <c r="AM845" s="463"/>
      <c r="AN845" s="463"/>
    </row>
    <row r="846" spans="1:40" customFormat="1" ht="15" hidden="1">
      <c r="A846" s="1383">
        <f t="shared" si="105"/>
        <v>648</v>
      </c>
      <c r="B846" s="577" t="s">
        <v>1361</v>
      </c>
      <c r="C846" s="424">
        <f t="shared" si="106"/>
        <v>1732357</v>
      </c>
      <c r="D846" s="344"/>
      <c r="E846" s="344"/>
      <c r="F846" s="344"/>
      <c r="G846" s="344"/>
      <c r="H846" s="344"/>
      <c r="I846" s="344"/>
      <c r="J846" s="344"/>
      <c r="K846" s="344"/>
      <c r="L846" s="344"/>
      <c r="M846" s="449"/>
      <c r="N846" s="363"/>
      <c r="O846" s="439"/>
      <c r="P846" s="344"/>
      <c r="Q846" s="449">
        <v>336.44</v>
      </c>
      <c r="R846" s="433">
        <f t="shared" si="109"/>
        <v>1345760</v>
      </c>
      <c r="S846" s="344"/>
      <c r="T846" s="344"/>
      <c r="U846" s="449">
        <v>8.08</v>
      </c>
      <c r="V846" s="433">
        <f t="shared" si="110"/>
        <v>32320</v>
      </c>
      <c r="W846" s="344"/>
      <c r="X846" s="436">
        <v>354277</v>
      </c>
      <c r="Y846" s="1209"/>
      <c r="Z846" s="19" t="s">
        <v>896</v>
      </c>
      <c r="AA846" s="346"/>
      <c r="AB846" s="138" t="s">
        <v>1648</v>
      </c>
      <c r="AC846" s="346"/>
      <c r="AD846" s="346"/>
      <c r="AE846" s="463"/>
      <c r="AF846" s="463"/>
      <c r="AG846" s="463"/>
      <c r="AH846" s="463"/>
      <c r="AI846" s="463"/>
      <c r="AJ846" s="463"/>
      <c r="AK846" s="463"/>
      <c r="AL846" s="463"/>
      <c r="AM846" s="463"/>
      <c r="AN846" s="463"/>
    </row>
    <row r="847" spans="1:40" customFormat="1" ht="15" hidden="1">
      <c r="A847" s="1383">
        <f t="shared" si="105"/>
        <v>649</v>
      </c>
      <c r="B847" s="577" t="s">
        <v>1362</v>
      </c>
      <c r="C847" s="424">
        <f t="shared" si="106"/>
        <v>2765877</v>
      </c>
      <c r="D847" s="344"/>
      <c r="E847" s="344"/>
      <c r="F847" s="344"/>
      <c r="G847" s="344"/>
      <c r="H847" s="344"/>
      <c r="I847" s="344"/>
      <c r="J847" s="344"/>
      <c r="K847" s="344"/>
      <c r="L847" s="344"/>
      <c r="M847" s="449">
        <v>272</v>
      </c>
      <c r="N847" s="363">
        <f>M847*3000</f>
        <v>816000</v>
      </c>
      <c r="O847" s="439"/>
      <c r="P847" s="344"/>
      <c r="Q847" s="449">
        <v>46.9</v>
      </c>
      <c r="R847" s="433">
        <f t="shared" si="109"/>
        <v>187600</v>
      </c>
      <c r="S847" s="344"/>
      <c r="T847" s="344"/>
      <c r="U847" s="449">
        <v>352</v>
      </c>
      <c r="V847" s="433">
        <f t="shared" si="110"/>
        <v>1408000</v>
      </c>
      <c r="W847" s="344"/>
      <c r="X847" s="436">
        <v>354277</v>
      </c>
      <c r="Y847" s="1209"/>
      <c r="Z847" s="19" t="s">
        <v>896</v>
      </c>
      <c r="AA847" s="346"/>
      <c r="AB847" s="138" t="s">
        <v>1649</v>
      </c>
      <c r="AC847" s="346"/>
      <c r="AD847" s="346"/>
      <c r="AE847" s="463"/>
      <c r="AF847" s="463"/>
      <c r="AG847" s="463"/>
      <c r="AH847" s="463"/>
      <c r="AI847" s="463"/>
      <c r="AJ847" s="463"/>
      <c r="AK847" s="463"/>
      <c r="AL847" s="463"/>
      <c r="AM847" s="463"/>
      <c r="AN847" s="463"/>
    </row>
    <row r="848" spans="1:40" customFormat="1" ht="15" hidden="1">
      <c r="A848" s="1383">
        <f t="shared" si="105"/>
        <v>650</v>
      </c>
      <c r="B848" s="577" t="s">
        <v>1363</v>
      </c>
      <c r="C848" s="424">
        <f t="shared" si="106"/>
        <v>1261600</v>
      </c>
      <c r="D848" s="344"/>
      <c r="E848" s="344"/>
      <c r="F848" s="344"/>
      <c r="G848" s="344"/>
      <c r="H848" s="344"/>
      <c r="I848" s="344"/>
      <c r="J848" s="344"/>
      <c r="K848" s="344"/>
      <c r="L848" s="344"/>
      <c r="M848" s="449">
        <v>118</v>
      </c>
      <c r="N848" s="363">
        <f>M848*3000</f>
        <v>354000</v>
      </c>
      <c r="O848" s="439"/>
      <c r="P848" s="344"/>
      <c r="Q848" s="449">
        <v>222.5</v>
      </c>
      <c r="R848" s="433">
        <f t="shared" si="109"/>
        <v>890000</v>
      </c>
      <c r="S848" s="344"/>
      <c r="T848" s="344"/>
      <c r="U848" s="449">
        <v>4.4000000000000004</v>
      </c>
      <c r="V848" s="433">
        <f t="shared" si="110"/>
        <v>17600</v>
      </c>
      <c r="W848" s="344"/>
      <c r="X848" s="344"/>
      <c r="Y848" s="1212"/>
      <c r="Z848" s="450"/>
      <c r="AA848" s="346"/>
      <c r="AB848" s="138" t="s">
        <v>1650</v>
      </c>
      <c r="AC848" s="346"/>
      <c r="AD848" s="346"/>
      <c r="AE848" s="463"/>
      <c r="AF848" s="463"/>
      <c r="AG848" s="463"/>
      <c r="AH848" s="463"/>
      <c r="AI848" s="463"/>
      <c r="AJ848" s="463"/>
      <c r="AK848" s="463"/>
      <c r="AL848" s="463"/>
      <c r="AM848" s="463"/>
      <c r="AN848" s="463"/>
    </row>
    <row r="849" spans="1:40" customFormat="1" ht="15" hidden="1">
      <c r="A849" s="1383">
        <f t="shared" si="105"/>
        <v>651</v>
      </c>
      <c r="B849" s="577" t="s">
        <v>1364</v>
      </c>
      <c r="C849" s="424">
        <f t="shared" si="106"/>
        <v>1204000</v>
      </c>
      <c r="D849" s="344"/>
      <c r="E849" s="344"/>
      <c r="F849" s="344"/>
      <c r="G849" s="344"/>
      <c r="H849" s="344"/>
      <c r="I849" s="344"/>
      <c r="J849" s="344"/>
      <c r="K849" s="344"/>
      <c r="L849" s="344"/>
      <c r="M849" s="449">
        <v>104.6</v>
      </c>
      <c r="N849" s="363">
        <f>M849*3000</f>
        <v>313800</v>
      </c>
      <c r="O849" s="439"/>
      <c r="P849" s="344"/>
      <c r="Q849" s="449">
        <v>218.4</v>
      </c>
      <c r="R849" s="433">
        <f t="shared" si="109"/>
        <v>873600</v>
      </c>
      <c r="S849" s="344"/>
      <c r="T849" s="344"/>
      <c r="U849" s="449">
        <v>4.1500000000000004</v>
      </c>
      <c r="V849" s="433">
        <f t="shared" si="110"/>
        <v>16600</v>
      </c>
      <c r="W849" s="344"/>
      <c r="X849" s="344"/>
      <c r="Y849" s="1212"/>
      <c r="Z849" s="450"/>
      <c r="AA849" s="346"/>
      <c r="AB849" s="138" t="s">
        <v>1650</v>
      </c>
      <c r="AC849" s="346"/>
      <c r="AD849" s="346"/>
      <c r="AE849" s="463"/>
      <c r="AF849" s="463"/>
      <c r="AG849" s="463"/>
      <c r="AH849" s="463"/>
      <c r="AI849" s="463"/>
      <c r="AJ849" s="463"/>
      <c r="AK849" s="463"/>
      <c r="AL849" s="463"/>
      <c r="AM849" s="463"/>
      <c r="AN849" s="463"/>
    </row>
    <row r="850" spans="1:40" customFormat="1" ht="15" hidden="1">
      <c r="A850" s="1383">
        <f t="shared" si="105"/>
        <v>652</v>
      </c>
      <c r="B850" s="577" t="s">
        <v>1365</v>
      </c>
      <c r="C850" s="424">
        <f t="shared" si="106"/>
        <v>972800</v>
      </c>
      <c r="D850" s="344"/>
      <c r="E850" s="344"/>
      <c r="F850" s="344"/>
      <c r="G850" s="344"/>
      <c r="H850" s="344"/>
      <c r="I850" s="344"/>
      <c r="J850" s="344"/>
      <c r="K850" s="344"/>
      <c r="L850" s="344"/>
      <c r="M850" s="449"/>
      <c r="N850" s="363"/>
      <c r="O850" s="439"/>
      <c r="P850" s="344"/>
      <c r="Q850" s="449">
        <v>238.8</v>
      </c>
      <c r="R850" s="433">
        <f t="shared" si="109"/>
        <v>955200</v>
      </c>
      <c r="S850" s="344"/>
      <c r="T850" s="344"/>
      <c r="U850" s="449">
        <v>4.4000000000000004</v>
      </c>
      <c r="V850" s="433">
        <f t="shared" si="110"/>
        <v>17600</v>
      </c>
      <c r="W850" s="344"/>
      <c r="X850" s="344"/>
      <c r="Y850" s="1212"/>
      <c r="Z850" s="450"/>
      <c r="AA850" s="346"/>
      <c r="AB850" s="138" t="s">
        <v>1645</v>
      </c>
      <c r="AC850" s="346"/>
      <c r="AD850" s="346"/>
      <c r="AE850" s="463"/>
      <c r="AF850" s="463"/>
      <c r="AG850" s="463"/>
      <c r="AH850" s="463"/>
      <c r="AI850" s="463"/>
      <c r="AJ850" s="463"/>
      <c r="AK850" s="463"/>
      <c r="AL850" s="463"/>
      <c r="AM850" s="463"/>
      <c r="AN850" s="463"/>
    </row>
    <row r="851" spans="1:40" customFormat="1" ht="15.75" hidden="1">
      <c r="A851" s="1383">
        <f t="shared" si="105"/>
        <v>653</v>
      </c>
      <c r="B851" s="577" t="s">
        <v>1366</v>
      </c>
      <c r="C851" s="424">
        <f t="shared" si="106"/>
        <v>815401.67</v>
      </c>
      <c r="D851" s="344"/>
      <c r="E851" s="344"/>
      <c r="F851" s="344"/>
      <c r="G851" s="344"/>
      <c r="H851" s="344"/>
      <c r="I851" s="344"/>
      <c r="J851" s="344"/>
      <c r="K851" s="344"/>
      <c r="L851" s="344"/>
      <c r="M851" s="449"/>
      <c r="N851" s="363"/>
      <c r="O851" s="344"/>
      <c r="P851" s="344"/>
      <c r="Q851" s="344"/>
      <c r="R851" s="344"/>
      <c r="S851" s="344"/>
      <c r="T851" s="344"/>
      <c r="U851" s="344"/>
      <c r="V851" s="344"/>
      <c r="W851" s="344"/>
      <c r="X851" s="344">
        <v>815401.67</v>
      </c>
      <c r="Y851" s="1212"/>
      <c r="Z851" s="450" t="s">
        <v>1325</v>
      </c>
      <c r="AA851" s="346"/>
      <c r="AB851" s="1255" t="s">
        <v>1651</v>
      </c>
      <c r="AC851" s="346"/>
      <c r="AD851" s="346"/>
      <c r="AE851" s="463"/>
      <c r="AF851" s="463"/>
      <c r="AG851" s="463"/>
      <c r="AH851" s="463"/>
      <c r="AI851" s="463"/>
      <c r="AJ851" s="463"/>
      <c r="AK851" s="463"/>
      <c r="AL851" s="463"/>
      <c r="AM851" s="463"/>
      <c r="AN851" s="463"/>
    </row>
    <row r="852" spans="1:40" customFormat="1" ht="15" hidden="1">
      <c r="A852" s="1383">
        <f t="shared" si="105"/>
        <v>654</v>
      </c>
      <c r="B852" s="266" t="s">
        <v>1367</v>
      </c>
      <c r="C852" s="424">
        <f t="shared" si="106"/>
        <v>560605.87399999995</v>
      </c>
      <c r="D852" s="344"/>
      <c r="E852" s="344"/>
      <c r="F852" s="344"/>
      <c r="G852" s="344"/>
      <c r="H852" s="344"/>
      <c r="I852" s="344"/>
      <c r="J852" s="344"/>
      <c r="K852" s="344"/>
      <c r="L852" s="344"/>
      <c r="M852" s="449"/>
      <c r="N852" s="363"/>
      <c r="O852" s="344"/>
      <c r="P852" s="344"/>
      <c r="Q852" s="344"/>
      <c r="R852" s="344"/>
      <c r="S852" s="344"/>
      <c r="T852" s="344"/>
      <c r="U852" s="344"/>
      <c r="V852" s="344"/>
      <c r="W852" s="344"/>
      <c r="X852" s="344">
        <f>704.81*795.4</f>
        <v>560605.87399999995</v>
      </c>
      <c r="Y852" s="1212"/>
      <c r="Z852" s="450" t="s">
        <v>1326</v>
      </c>
      <c r="AA852" s="346"/>
      <c r="AB852" s="138" t="s">
        <v>1462</v>
      </c>
      <c r="AC852" s="346"/>
      <c r="AD852" s="346"/>
      <c r="AE852" s="463"/>
      <c r="AF852" s="463"/>
      <c r="AG852" s="463"/>
      <c r="AH852" s="463"/>
      <c r="AI852" s="463"/>
      <c r="AJ852" s="463"/>
      <c r="AK852" s="463"/>
      <c r="AL852" s="463"/>
      <c r="AM852" s="463"/>
      <c r="AN852" s="463"/>
    </row>
    <row r="853" spans="1:40" customFormat="1" ht="15" hidden="1">
      <c r="A853" s="1383">
        <f t="shared" si="105"/>
        <v>655</v>
      </c>
      <c r="B853" s="266" t="s">
        <v>1368</v>
      </c>
      <c r="C853" s="424">
        <f t="shared" si="106"/>
        <v>9980100</v>
      </c>
      <c r="D853" s="344"/>
      <c r="E853" s="344"/>
      <c r="F853" s="344"/>
      <c r="G853" s="344"/>
      <c r="H853" s="344"/>
      <c r="I853" s="344"/>
      <c r="J853" s="344"/>
      <c r="K853" s="344"/>
      <c r="L853" s="344"/>
      <c r="M853" s="449">
        <v>1950</v>
      </c>
      <c r="N853" s="363">
        <f>M853*5118</f>
        <v>9980100</v>
      </c>
      <c r="O853" s="344"/>
      <c r="P853" s="344"/>
      <c r="Q853" s="344"/>
      <c r="R853" s="344"/>
      <c r="S853" s="344"/>
      <c r="T853" s="344"/>
      <c r="U853" s="344"/>
      <c r="V853" s="344"/>
      <c r="W853" s="344"/>
      <c r="X853" s="344"/>
      <c r="Y853" s="1212"/>
      <c r="Z853" s="450"/>
      <c r="AA853" s="346"/>
      <c r="AB853" s="138" t="s">
        <v>1462</v>
      </c>
      <c r="AC853" s="346"/>
      <c r="AD853" s="346"/>
      <c r="AE853" s="463"/>
      <c r="AF853" s="463"/>
      <c r="AG853" s="463"/>
      <c r="AH853" s="463"/>
      <c r="AI853" s="463"/>
      <c r="AJ853" s="463"/>
      <c r="AK853" s="463"/>
      <c r="AL853" s="463"/>
      <c r="AM853" s="463"/>
      <c r="AN853" s="463"/>
    </row>
    <row r="854" spans="1:40" customFormat="1" ht="15" hidden="1">
      <c r="A854" s="1383">
        <f>A853+1</f>
        <v>656</v>
      </c>
      <c r="B854" s="266" t="s">
        <v>1369</v>
      </c>
      <c r="C854" s="424">
        <f t="shared" si="106"/>
        <v>37168800</v>
      </c>
      <c r="D854" s="344"/>
      <c r="E854" s="344"/>
      <c r="F854" s="344"/>
      <c r="G854" s="344"/>
      <c r="H854" s="344"/>
      <c r="I854" s="344"/>
      <c r="J854" s="344"/>
      <c r="K854" s="344"/>
      <c r="L854" s="344"/>
      <c r="M854" s="449">
        <v>1950</v>
      </c>
      <c r="N854" s="363">
        <f>M854*5118</f>
        <v>9980100</v>
      </c>
      <c r="O854" s="344"/>
      <c r="P854" s="344"/>
      <c r="Q854" s="344"/>
      <c r="R854" s="344"/>
      <c r="S854" s="344"/>
      <c r="T854" s="344"/>
      <c r="U854" s="439">
        <v>3210</v>
      </c>
      <c r="V854" s="344">
        <f>U854*8470</f>
        <v>27188700</v>
      </c>
      <c r="W854" s="344"/>
      <c r="X854" s="344"/>
      <c r="Y854" s="1212"/>
      <c r="Z854" s="450"/>
      <c r="AA854" s="346"/>
      <c r="AB854" s="138" t="s">
        <v>1652</v>
      </c>
      <c r="AC854" s="346"/>
      <c r="AD854" s="346"/>
      <c r="AE854" s="463"/>
      <c r="AF854" s="463"/>
      <c r="AG854" s="463"/>
      <c r="AH854" s="463"/>
      <c r="AI854" s="463"/>
      <c r="AJ854" s="463"/>
      <c r="AK854" s="463"/>
      <c r="AL854" s="463"/>
      <c r="AM854" s="463"/>
      <c r="AN854" s="463"/>
    </row>
    <row r="855" spans="1:40" customFormat="1" ht="15" hidden="1">
      <c r="A855" s="1383">
        <f t="shared" si="105"/>
        <v>657</v>
      </c>
      <c r="B855" s="266" t="s">
        <v>1370</v>
      </c>
      <c r="C855" s="424">
        <f t="shared" si="106"/>
        <v>18803400</v>
      </c>
      <c r="D855" s="344"/>
      <c r="E855" s="344"/>
      <c r="F855" s="344"/>
      <c r="G855" s="344"/>
      <c r="H855" s="344"/>
      <c r="I855" s="344"/>
      <c r="J855" s="344"/>
      <c r="K855" s="344"/>
      <c r="L855" s="344"/>
      <c r="M855" s="449"/>
      <c r="N855" s="363"/>
      <c r="O855" s="344"/>
      <c r="P855" s="344"/>
      <c r="Q855" s="344"/>
      <c r="R855" s="344"/>
      <c r="S855" s="344"/>
      <c r="T855" s="344"/>
      <c r="U855" s="344">
        <v>2220</v>
      </c>
      <c r="V855" s="344">
        <f>U855*8470</f>
        <v>18803400</v>
      </c>
      <c r="W855" s="344"/>
      <c r="X855" s="344"/>
      <c r="Y855" s="1212"/>
      <c r="Z855" s="450"/>
      <c r="AA855" s="346"/>
      <c r="AB855" s="138" t="s">
        <v>1554</v>
      </c>
      <c r="AC855" s="346"/>
      <c r="AD855" s="346"/>
      <c r="AE855" s="463"/>
      <c r="AF855" s="463"/>
      <c r="AG855" s="463"/>
      <c r="AH855" s="463"/>
      <c r="AI855" s="463"/>
      <c r="AJ855" s="463"/>
      <c r="AK855" s="463"/>
      <c r="AL855" s="463"/>
      <c r="AM855" s="463"/>
      <c r="AN855" s="463"/>
    </row>
    <row r="856" spans="1:40" customFormat="1" ht="15" hidden="1">
      <c r="A856" s="1383">
        <f>A855+1</f>
        <v>658</v>
      </c>
      <c r="B856" s="266" t="s">
        <v>1372</v>
      </c>
      <c r="C856" s="424">
        <f t="shared" si="106"/>
        <v>21005600</v>
      </c>
      <c r="D856" s="344"/>
      <c r="E856" s="344"/>
      <c r="F856" s="344"/>
      <c r="G856" s="344"/>
      <c r="H856" s="344"/>
      <c r="I856" s="344"/>
      <c r="J856" s="344"/>
      <c r="K856" s="344"/>
      <c r="L856" s="344"/>
      <c r="M856" s="449"/>
      <c r="N856" s="363"/>
      <c r="O856" s="344"/>
      <c r="P856" s="344"/>
      <c r="Q856" s="344"/>
      <c r="R856" s="344"/>
      <c r="S856" s="344"/>
      <c r="T856" s="344"/>
      <c r="U856" s="344">
        <v>2480</v>
      </c>
      <c r="V856" s="344">
        <f t="shared" ref="V856:V862" si="111">U856*8470</f>
        <v>21005600</v>
      </c>
      <c r="W856" s="344"/>
      <c r="X856" s="344"/>
      <c r="Y856" s="1212"/>
      <c r="Z856" s="450"/>
      <c r="AA856" s="346"/>
      <c r="AB856" s="138" t="s">
        <v>1554</v>
      </c>
      <c r="AC856" s="346"/>
      <c r="AD856" s="346"/>
      <c r="AE856" s="463"/>
      <c r="AF856" s="463"/>
      <c r="AG856" s="463"/>
      <c r="AH856" s="463"/>
      <c r="AI856" s="463"/>
      <c r="AJ856" s="463"/>
      <c r="AK856" s="463"/>
      <c r="AL856" s="463"/>
      <c r="AM856" s="463"/>
      <c r="AN856" s="463"/>
    </row>
    <row r="857" spans="1:40" customFormat="1" ht="15" hidden="1">
      <c r="A857" s="1383">
        <f t="shared" si="105"/>
        <v>659</v>
      </c>
      <c r="B857" s="266" t="s">
        <v>1373</v>
      </c>
      <c r="C857" s="424">
        <f t="shared" si="106"/>
        <v>36523932</v>
      </c>
      <c r="D857" s="344"/>
      <c r="E857" s="344"/>
      <c r="F857" s="344"/>
      <c r="G857" s="344"/>
      <c r="H857" s="344"/>
      <c r="I857" s="344"/>
      <c r="J857" s="344"/>
      <c r="K857" s="344"/>
      <c r="L857" s="344"/>
      <c r="M857" s="449">
        <v>1824</v>
      </c>
      <c r="N857" s="363">
        <f>M857*5118</f>
        <v>9335232</v>
      </c>
      <c r="O857" s="344"/>
      <c r="P857" s="344"/>
      <c r="Q857" s="344"/>
      <c r="R857" s="344"/>
      <c r="S857" s="344"/>
      <c r="T857" s="344"/>
      <c r="U857" s="344">
        <v>3210</v>
      </c>
      <c r="V857" s="344">
        <f t="shared" si="111"/>
        <v>27188700</v>
      </c>
      <c r="W857" s="344"/>
      <c r="X857" s="344"/>
      <c r="Y857" s="1212"/>
      <c r="Z857" s="450"/>
      <c r="AA857" s="346"/>
      <c r="AB857" s="138" t="s">
        <v>1652</v>
      </c>
      <c r="AC857" s="346"/>
      <c r="AD857" s="346"/>
      <c r="AE857" s="463"/>
      <c r="AF857" s="463"/>
      <c r="AG857" s="463"/>
      <c r="AH857" s="463"/>
      <c r="AI857" s="463"/>
      <c r="AJ857" s="463"/>
      <c r="AK857" s="463"/>
      <c r="AL857" s="463"/>
      <c r="AM857" s="463"/>
      <c r="AN857" s="463"/>
    </row>
    <row r="858" spans="1:40" customFormat="1" ht="15" hidden="1">
      <c r="A858" s="1383">
        <f t="shared" si="105"/>
        <v>660</v>
      </c>
      <c r="B858" s="266" t="s">
        <v>1374</v>
      </c>
      <c r="C858" s="424">
        <f t="shared" si="106"/>
        <v>11180400</v>
      </c>
      <c r="D858" s="344"/>
      <c r="E858" s="344"/>
      <c r="F858" s="344"/>
      <c r="G858" s="344"/>
      <c r="H858" s="344"/>
      <c r="I858" s="344"/>
      <c r="J858" s="344"/>
      <c r="K858" s="344"/>
      <c r="L858" s="344"/>
      <c r="M858" s="449"/>
      <c r="N858" s="363"/>
      <c r="O858" s="344"/>
      <c r="P858" s="344"/>
      <c r="Q858" s="344"/>
      <c r="R858" s="344"/>
      <c r="S858" s="344"/>
      <c r="T858" s="344"/>
      <c r="U858" s="344">
        <v>1320</v>
      </c>
      <c r="V858" s="344">
        <f t="shared" si="111"/>
        <v>11180400</v>
      </c>
      <c r="W858" s="344"/>
      <c r="X858" s="344"/>
      <c r="Y858" s="1212"/>
      <c r="Z858" s="450"/>
      <c r="AA858" s="346"/>
      <c r="AB858" s="138" t="s">
        <v>1554</v>
      </c>
      <c r="AC858" s="346"/>
      <c r="AD858" s="346"/>
      <c r="AE858" s="463"/>
      <c r="AF858" s="463"/>
      <c r="AG858" s="463"/>
      <c r="AH858" s="463"/>
      <c r="AI858" s="463"/>
      <c r="AJ858" s="463"/>
      <c r="AK858" s="463"/>
      <c r="AL858" s="463"/>
      <c r="AM858" s="463"/>
      <c r="AN858" s="463"/>
    </row>
    <row r="859" spans="1:40" customFormat="1" ht="15" hidden="1">
      <c r="A859" s="1383">
        <f t="shared" si="105"/>
        <v>661</v>
      </c>
      <c r="B859" s="266" t="s">
        <v>1375</v>
      </c>
      <c r="C859" s="424">
        <f t="shared" si="106"/>
        <v>19226900</v>
      </c>
      <c r="D859" s="344"/>
      <c r="E859" s="344"/>
      <c r="F859" s="344"/>
      <c r="G859" s="344"/>
      <c r="H859" s="344"/>
      <c r="I859" s="344"/>
      <c r="J859" s="344"/>
      <c r="K859" s="344"/>
      <c r="L859" s="344"/>
      <c r="M859" s="449"/>
      <c r="N859" s="363"/>
      <c r="O859" s="344"/>
      <c r="P859" s="344"/>
      <c r="Q859" s="344"/>
      <c r="R859" s="344"/>
      <c r="S859" s="344"/>
      <c r="T859" s="344"/>
      <c r="U859" s="344">
        <v>2270</v>
      </c>
      <c r="V859" s="344">
        <f t="shared" si="111"/>
        <v>19226900</v>
      </c>
      <c r="W859" s="344"/>
      <c r="X859" s="344"/>
      <c r="Y859" s="1212"/>
      <c r="Z859" s="450"/>
      <c r="AA859" s="346"/>
      <c r="AB859" s="138" t="s">
        <v>1554</v>
      </c>
      <c r="AC859" s="346"/>
      <c r="AD859" s="346"/>
      <c r="AE859" s="463"/>
      <c r="AF859" s="463"/>
      <c r="AG859" s="463"/>
      <c r="AH859" s="463"/>
      <c r="AI859" s="463"/>
      <c r="AJ859" s="463"/>
      <c r="AK859" s="463"/>
      <c r="AL859" s="463"/>
      <c r="AM859" s="463"/>
      <c r="AN859" s="463"/>
    </row>
    <row r="860" spans="1:40" customFormat="1" ht="15" hidden="1">
      <c r="A860" s="1383">
        <f t="shared" si="105"/>
        <v>662</v>
      </c>
      <c r="B860" s="266" t="s">
        <v>1376</v>
      </c>
      <c r="C860" s="424">
        <f t="shared" si="106"/>
        <v>19243840</v>
      </c>
      <c r="D860" s="344"/>
      <c r="E860" s="344"/>
      <c r="F860" s="344"/>
      <c r="G860" s="344"/>
      <c r="H860" s="344"/>
      <c r="I860" s="344"/>
      <c r="J860" s="344"/>
      <c r="K860" s="344"/>
      <c r="L860" s="344"/>
      <c r="M860" s="449"/>
      <c r="N860" s="363"/>
      <c r="O860" s="344"/>
      <c r="P860" s="344"/>
      <c r="Q860" s="344"/>
      <c r="R860" s="344"/>
      <c r="S860" s="344"/>
      <c r="T860" s="344"/>
      <c r="U860" s="344">
        <v>2272</v>
      </c>
      <c r="V860" s="344">
        <f t="shared" si="111"/>
        <v>19243840</v>
      </c>
      <c r="W860" s="344"/>
      <c r="X860" s="344"/>
      <c r="Y860" s="1212"/>
      <c r="Z860" s="450"/>
      <c r="AA860" s="346"/>
      <c r="AB860" s="138" t="s">
        <v>1554</v>
      </c>
      <c r="AC860" s="346"/>
      <c r="AD860" s="346"/>
      <c r="AE860" s="463"/>
      <c r="AF860" s="463"/>
      <c r="AG860" s="463"/>
      <c r="AH860" s="463"/>
      <c r="AI860" s="463"/>
      <c r="AJ860" s="463"/>
      <c r="AK860" s="463"/>
      <c r="AL860" s="463"/>
      <c r="AM860" s="463"/>
      <c r="AN860" s="463"/>
    </row>
    <row r="861" spans="1:40" customFormat="1" ht="15" hidden="1">
      <c r="A861" s="1383">
        <f t="shared" si="105"/>
        <v>663</v>
      </c>
      <c r="B861" s="266" t="s">
        <v>1377</v>
      </c>
      <c r="C861" s="424">
        <f t="shared" si="106"/>
        <v>20328000</v>
      </c>
      <c r="D861" s="344"/>
      <c r="E861" s="344"/>
      <c r="F861" s="344"/>
      <c r="G861" s="344"/>
      <c r="H861" s="344"/>
      <c r="I861" s="344"/>
      <c r="J861" s="344"/>
      <c r="K861" s="344"/>
      <c r="L861" s="344"/>
      <c r="M861" s="449"/>
      <c r="N861" s="363"/>
      <c r="O861" s="344"/>
      <c r="P861" s="344"/>
      <c r="Q861" s="344"/>
      <c r="R861" s="344"/>
      <c r="S861" s="344"/>
      <c r="T861" s="344"/>
      <c r="U861" s="344">
        <v>2400</v>
      </c>
      <c r="V861" s="344">
        <f t="shared" si="111"/>
        <v>20328000</v>
      </c>
      <c r="W861" s="344"/>
      <c r="X861" s="344"/>
      <c r="Y861" s="1212"/>
      <c r="Z861" s="450"/>
      <c r="AA861" s="346"/>
      <c r="AB861" s="138" t="s">
        <v>1554</v>
      </c>
      <c r="AC861" s="346"/>
      <c r="AD861" s="346"/>
      <c r="AE861" s="463"/>
      <c r="AF861" s="463"/>
      <c r="AG861" s="463"/>
      <c r="AH861" s="463"/>
      <c r="AI861" s="463"/>
      <c r="AJ861" s="463"/>
      <c r="AK861" s="463"/>
      <c r="AL861" s="463"/>
      <c r="AM861" s="463"/>
      <c r="AN861" s="463"/>
    </row>
    <row r="862" spans="1:40" customFormat="1" ht="15" hidden="1">
      <c r="A862" s="1383">
        <f t="shared" si="105"/>
        <v>664</v>
      </c>
      <c r="B862" s="266" t="s">
        <v>1378</v>
      </c>
      <c r="C862" s="424">
        <f t="shared" si="106"/>
        <v>27104000</v>
      </c>
      <c r="D862" s="344"/>
      <c r="E862" s="344"/>
      <c r="F862" s="344"/>
      <c r="G862" s="344"/>
      <c r="H862" s="344"/>
      <c r="I862" s="344"/>
      <c r="J862" s="344"/>
      <c r="K862" s="344"/>
      <c r="L862" s="344"/>
      <c r="M862" s="449"/>
      <c r="N862" s="363"/>
      <c r="O862" s="344"/>
      <c r="P862" s="344"/>
      <c r="Q862" s="344"/>
      <c r="R862" s="344"/>
      <c r="S862" s="344"/>
      <c r="T862" s="344"/>
      <c r="U862" s="344">
        <v>3200</v>
      </c>
      <c r="V862" s="344">
        <f t="shared" si="111"/>
        <v>27104000</v>
      </c>
      <c r="W862" s="344"/>
      <c r="X862" s="344"/>
      <c r="Y862" s="1212"/>
      <c r="Z862" s="450"/>
      <c r="AA862" s="346"/>
      <c r="AB862" s="138" t="s">
        <v>1554</v>
      </c>
      <c r="AC862" s="346"/>
      <c r="AD862" s="346"/>
      <c r="AE862" s="463"/>
      <c r="AF862" s="463"/>
      <c r="AG862" s="463"/>
      <c r="AH862" s="463"/>
      <c r="AI862" s="463"/>
      <c r="AJ862" s="463"/>
      <c r="AK862" s="463"/>
      <c r="AL862" s="463"/>
      <c r="AM862" s="463"/>
      <c r="AN862" s="463"/>
    </row>
    <row r="863" spans="1:40" customFormat="1" ht="15" hidden="1">
      <c r="A863" s="1383">
        <f t="shared" si="105"/>
        <v>665</v>
      </c>
      <c r="B863" s="266" t="s">
        <v>1327</v>
      </c>
      <c r="C863" s="424">
        <f t="shared" si="106"/>
        <v>5066820</v>
      </c>
      <c r="D863" s="344"/>
      <c r="E863" s="344"/>
      <c r="F863" s="344"/>
      <c r="G863" s="344"/>
      <c r="H863" s="344"/>
      <c r="I863" s="344"/>
      <c r="J863" s="344"/>
      <c r="K863" s="344"/>
      <c r="L863" s="344"/>
      <c r="M863" s="449">
        <v>990</v>
      </c>
      <c r="N863" s="363">
        <f>M863*5118</f>
        <v>5066820</v>
      </c>
      <c r="O863" s="344"/>
      <c r="P863" s="344"/>
      <c r="Q863" s="344"/>
      <c r="R863" s="344"/>
      <c r="S863" s="344"/>
      <c r="T863" s="344"/>
      <c r="U863" s="344"/>
      <c r="V863" s="344"/>
      <c r="W863" s="344"/>
      <c r="X863" s="344"/>
      <c r="Y863" s="1212"/>
      <c r="Z863" s="450"/>
      <c r="AA863" s="346"/>
      <c r="AB863" s="138" t="s">
        <v>1462</v>
      </c>
      <c r="AC863" s="346"/>
      <c r="AD863" s="346"/>
      <c r="AE863" s="463"/>
      <c r="AF863" s="463"/>
      <c r="AG863" s="463"/>
      <c r="AH863" s="463"/>
      <c r="AI863" s="463"/>
      <c r="AJ863" s="463"/>
      <c r="AK863" s="463"/>
      <c r="AL863" s="463"/>
      <c r="AM863" s="463"/>
      <c r="AN863" s="463"/>
    </row>
    <row r="864" spans="1:40" customFormat="1" ht="15" hidden="1" customHeight="1">
      <c r="A864" s="1383">
        <f t="shared" si="105"/>
        <v>666</v>
      </c>
      <c r="B864" s="266" t="s">
        <v>1328</v>
      </c>
      <c r="C864" s="424">
        <f t="shared" si="106"/>
        <v>5231077</v>
      </c>
      <c r="D864" s="425"/>
      <c r="E864" s="425"/>
      <c r="F864" s="426"/>
      <c r="G864" s="423"/>
      <c r="H864" s="423"/>
      <c r="I864" s="427"/>
      <c r="J864" s="427"/>
      <c r="K864" s="427"/>
      <c r="L864" s="428"/>
      <c r="M864" s="429"/>
      <c r="N864" s="363"/>
      <c r="O864" s="430">
        <v>624</v>
      </c>
      <c r="P864" s="431">
        <f>O864*1200</f>
        <v>748800</v>
      </c>
      <c r="Q864" s="432"/>
      <c r="R864" s="433"/>
      <c r="S864" s="344"/>
      <c r="T864" s="434"/>
      <c r="U864" s="429">
        <v>1032</v>
      </c>
      <c r="V864" s="433">
        <f>U864*4000</f>
        <v>4128000</v>
      </c>
      <c r="W864" s="435"/>
      <c r="X864" s="436">
        <v>354277</v>
      </c>
      <c r="Y864" s="1209"/>
      <c r="Z864" s="19" t="s">
        <v>896</v>
      </c>
      <c r="AA864" s="839"/>
      <c r="AB864" s="442" t="s">
        <v>1641</v>
      </c>
      <c r="AC864" s="346"/>
      <c r="AD864" s="346"/>
      <c r="AE864" s="463"/>
      <c r="AF864" s="463"/>
      <c r="AG864" s="463"/>
      <c r="AH864" s="463"/>
      <c r="AI864" s="463"/>
      <c r="AJ864" s="463"/>
      <c r="AK864" s="463"/>
      <c r="AL864" s="463"/>
      <c r="AM864" s="463"/>
      <c r="AN864" s="463"/>
    </row>
    <row r="865" spans="1:40" customFormat="1" ht="15" hidden="1" customHeight="1">
      <c r="A865" s="1383">
        <f t="shared" si="105"/>
        <v>667</v>
      </c>
      <c r="B865" s="266" t="s">
        <v>1329</v>
      </c>
      <c r="C865" s="424">
        <f t="shared" si="106"/>
        <v>9528600</v>
      </c>
      <c r="D865" s="425"/>
      <c r="E865" s="425"/>
      <c r="F865" s="426"/>
      <c r="G865" s="423"/>
      <c r="H865" s="423"/>
      <c r="I865" s="427"/>
      <c r="J865" s="427"/>
      <c r="K865" s="427"/>
      <c r="L865" s="428"/>
      <c r="M865" s="429"/>
      <c r="N865" s="363"/>
      <c r="O865" s="430">
        <v>806</v>
      </c>
      <c r="P865" s="431">
        <f>O865*1200</f>
        <v>967200</v>
      </c>
      <c r="Q865" s="432"/>
      <c r="R865" s="433"/>
      <c r="S865" s="344"/>
      <c r="T865" s="434"/>
      <c r="U865" s="429">
        <v>2140.35</v>
      </c>
      <c r="V865" s="433">
        <f>U865*4000</f>
        <v>8561400</v>
      </c>
      <c r="W865" s="435"/>
      <c r="X865" s="437"/>
      <c r="Y865" s="1210"/>
      <c r="Z865" s="19"/>
      <c r="AA865" s="839"/>
      <c r="AB865" s="442" t="s">
        <v>1638</v>
      </c>
      <c r="AC865" s="346"/>
      <c r="AD865" s="346"/>
      <c r="AE865" s="463"/>
      <c r="AF865" s="463"/>
      <c r="AG865" s="463"/>
      <c r="AH865" s="463"/>
      <c r="AI865" s="463"/>
      <c r="AJ865" s="463"/>
      <c r="AK865" s="463"/>
      <c r="AL865" s="463"/>
      <c r="AM865" s="463"/>
      <c r="AN865" s="463"/>
    </row>
    <row r="866" spans="1:40" s="7" customFormat="1" ht="18" hidden="1" customHeight="1">
      <c r="A866" s="1475" t="s">
        <v>518</v>
      </c>
      <c r="B866" s="1475"/>
      <c r="C866" s="52">
        <f>SUM(C823:C823)</f>
        <v>916096.99</v>
      </c>
      <c r="D866" s="52">
        <f>SUM(D823:D823)</f>
        <v>916096.99</v>
      </c>
      <c r="E866" s="52"/>
      <c r="F866" s="52">
        <f t="shared" ref="F866:X866" si="112">SUM(F823:F823)</f>
        <v>0</v>
      </c>
      <c r="G866" s="52">
        <f t="shared" si="112"/>
        <v>0</v>
      </c>
      <c r="H866" s="52">
        <f t="shared" si="112"/>
        <v>0</v>
      </c>
      <c r="I866" s="52">
        <f t="shared" si="112"/>
        <v>0</v>
      </c>
      <c r="J866" s="52">
        <f t="shared" si="112"/>
        <v>916096.99</v>
      </c>
      <c r="K866" s="52">
        <f t="shared" si="112"/>
        <v>0</v>
      </c>
      <c r="L866" s="52">
        <f t="shared" si="112"/>
        <v>0</v>
      </c>
      <c r="M866" s="52">
        <f t="shared" si="112"/>
        <v>0</v>
      </c>
      <c r="N866" s="52">
        <f t="shared" si="112"/>
        <v>0</v>
      </c>
      <c r="O866" s="52">
        <f t="shared" si="112"/>
        <v>0</v>
      </c>
      <c r="P866" s="52">
        <f t="shared" si="112"/>
        <v>0</v>
      </c>
      <c r="Q866" s="52">
        <f t="shared" si="112"/>
        <v>0</v>
      </c>
      <c r="R866" s="52">
        <f t="shared" si="112"/>
        <v>0</v>
      </c>
      <c r="S866" s="52">
        <f t="shared" si="112"/>
        <v>0</v>
      </c>
      <c r="T866" s="52">
        <f t="shared" si="112"/>
        <v>0</v>
      </c>
      <c r="U866" s="52">
        <f t="shared" si="112"/>
        <v>0</v>
      </c>
      <c r="V866" s="52">
        <f t="shared" si="112"/>
        <v>0</v>
      </c>
      <c r="W866" s="52">
        <f t="shared" si="112"/>
        <v>0</v>
      </c>
      <c r="X866" s="52">
        <f t="shared" si="112"/>
        <v>0</v>
      </c>
      <c r="Y866" s="1161"/>
      <c r="Z866" s="52">
        <f>SUM(Z823:Z823)</f>
        <v>0</v>
      </c>
      <c r="AA866" s="9"/>
      <c r="AB866" s="670"/>
      <c r="AC866" s="497"/>
      <c r="AD866" s="497"/>
      <c r="AE866" s="1061"/>
      <c r="AF866" s="57"/>
      <c r="AG866" s="1061"/>
      <c r="AH866" s="57"/>
      <c r="AI866" s="57"/>
      <c r="AJ866" s="57"/>
      <c r="AK866" s="57"/>
      <c r="AL866" s="57"/>
      <c r="AM866" s="57"/>
      <c r="AN866" s="57"/>
    </row>
    <row r="867" spans="1:40" s="17" customFormat="1" ht="18" hidden="1" customHeight="1">
      <c r="A867" s="1479" t="s">
        <v>555</v>
      </c>
      <c r="B867" s="1479"/>
      <c r="C867" s="61">
        <f>C866</f>
        <v>916096.99</v>
      </c>
      <c r="D867" s="61">
        <f t="shared" ref="D867:Z867" si="113">D866</f>
        <v>916096.99</v>
      </c>
      <c r="E867" s="61"/>
      <c r="F867" s="61">
        <f t="shared" si="113"/>
        <v>0</v>
      </c>
      <c r="G867" s="61">
        <f t="shared" si="113"/>
        <v>0</v>
      </c>
      <c r="H867" s="61">
        <f t="shared" si="113"/>
        <v>0</v>
      </c>
      <c r="I867" s="61">
        <f t="shared" si="113"/>
        <v>0</v>
      </c>
      <c r="J867" s="61">
        <f t="shared" si="113"/>
        <v>916096.99</v>
      </c>
      <c r="K867" s="61">
        <f t="shared" si="113"/>
        <v>0</v>
      </c>
      <c r="L867" s="61">
        <f t="shared" si="113"/>
        <v>0</v>
      </c>
      <c r="M867" s="61">
        <f t="shared" si="113"/>
        <v>0</v>
      </c>
      <c r="N867" s="61">
        <f t="shared" si="113"/>
        <v>0</v>
      </c>
      <c r="O867" s="61">
        <f t="shared" si="113"/>
        <v>0</v>
      </c>
      <c r="P867" s="61">
        <f t="shared" si="113"/>
        <v>0</v>
      </c>
      <c r="Q867" s="61">
        <f t="shared" si="113"/>
        <v>0</v>
      </c>
      <c r="R867" s="61">
        <f t="shared" si="113"/>
        <v>0</v>
      </c>
      <c r="S867" s="61">
        <f t="shared" si="113"/>
        <v>0</v>
      </c>
      <c r="T867" s="61">
        <f t="shared" si="113"/>
        <v>0</v>
      </c>
      <c r="U867" s="61">
        <f t="shared" si="113"/>
        <v>0</v>
      </c>
      <c r="V867" s="61">
        <f t="shared" si="113"/>
        <v>0</v>
      </c>
      <c r="W867" s="61">
        <f t="shared" si="113"/>
        <v>0</v>
      </c>
      <c r="X867" s="61">
        <f t="shared" si="113"/>
        <v>0</v>
      </c>
      <c r="Y867" s="1163"/>
      <c r="Z867" s="61">
        <f t="shared" si="113"/>
        <v>0</v>
      </c>
      <c r="AA867" s="9"/>
      <c r="AB867" s="670"/>
      <c r="AC867" s="497"/>
      <c r="AD867" s="497"/>
      <c r="AE867" s="1061"/>
      <c r="AF867" s="1264"/>
      <c r="AG867" s="1264"/>
      <c r="AH867" s="1264"/>
      <c r="AI867" s="1264"/>
      <c r="AJ867" s="1264"/>
      <c r="AK867" s="1264"/>
      <c r="AL867" s="1264"/>
      <c r="AM867" s="1264"/>
      <c r="AN867" s="1264"/>
    </row>
    <row r="868" spans="1:40" s="7" customFormat="1" ht="12.75" hidden="1" customHeight="1">
      <c r="A868" s="1487" t="s">
        <v>556</v>
      </c>
      <c r="B868" s="1487"/>
      <c r="C868" s="1487"/>
      <c r="D868" s="1487"/>
      <c r="E868" s="1487"/>
      <c r="F868" s="1487"/>
      <c r="G868" s="1487"/>
      <c r="H868" s="1487"/>
      <c r="I868" s="1487"/>
      <c r="J868" s="1487"/>
      <c r="K868" s="1487"/>
      <c r="L868" s="1487"/>
      <c r="M868" s="1487"/>
      <c r="N868" s="1487"/>
      <c r="O868" s="1487"/>
      <c r="P868" s="1487"/>
      <c r="Q868" s="1487"/>
      <c r="R868" s="1487"/>
      <c r="S868" s="1487"/>
      <c r="T868" s="1487"/>
      <c r="U868" s="1487"/>
      <c r="V868" s="1487"/>
      <c r="W868" s="1487"/>
      <c r="X868" s="1487"/>
      <c r="Y868" s="1487"/>
      <c r="Z868" s="1487"/>
      <c r="AA868" s="9"/>
      <c r="AB868" s="670"/>
      <c r="AC868" s="57"/>
      <c r="AD868" s="497"/>
      <c r="AE868" s="1061"/>
      <c r="AF868" s="57"/>
      <c r="AG868" s="57"/>
      <c r="AH868" s="57"/>
      <c r="AI868" s="57"/>
      <c r="AJ868" s="57"/>
      <c r="AK868" s="57"/>
      <c r="AL868" s="57"/>
      <c r="AM868" s="57"/>
      <c r="AN868" s="57"/>
    </row>
    <row r="869" spans="1:40" s="22" customFormat="1" ht="15.75" hidden="1" customHeight="1">
      <c r="A869" s="1479" t="s">
        <v>879</v>
      </c>
      <c r="B869" s="1479"/>
      <c r="C869" s="1479"/>
      <c r="D869" s="1452"/>
      <c r="E869" s="1452"/>
      <c r="F869" s="1452"/>
      <c r="G869" s="1452"/>
      <c r="H869" s="1452"/>
      <c r="I869" s="1452"/>
      <c r="J869" s="1452"/>
      <c r="K869" s="1452"/>
      <c r="L869" s="1452"/>
      <c r="M869" s="1452"/>
      <c r="N869" s="1452"/>
      <c r="O869" s="1452"/>
      <c r="P869" s="1452"/>
      <c r="Q869" s="1452"/>
      <c r="R869" s="1452"/>
      <c r="S869" s="1452"/>
      <c r="T869" s="1452"/>
      <c r="U869" s="1452"/>
      <c r="V869" s="1452"/>
      <c r="W869" s="1452"/>
      <c r="X869" s="1452"/>
      <c r="Y869" s="1452"/>
      <c r="Z869" s="1452"/>
      <c r="AA869" s="24"/>
      <c r="AB869" s="670"/>
      <c r="AC869" s="57"/>
      <c r="AD869" s="497"/>
      <c r="AE869" s="1061"/>
      <c r="AF869" s="57"/>
      <c r="AG869" s="57"/>
      <c r="AH869" s="57"/>
      <c r="AI869" s="57"/>
      <c r="AJ869" s="57"/>
      <c r="AK869" s="57"/>
      <c r="AL869" s="57"/>
      <c r="AM869" s="57"/>
      <c r="AN869" s="57"/>
    </row>
    <row r="870" spans="1:40" s="7" customFormat="1" ht="15.75" hidden="1" customHeight="1">
      <c r="A870" s="56">
        <f>A865+1</f>
        <v>668</v>
      </c>
      <c r="B870" s="45" t="s">
        <v>880</v>
      </c>
      <c r="C870" s="52" t="e">
        <f>D870+L870+N870+P870+R870+T870+#REF!+W870+X870+Z870</f>
        <v>#REF!</v>
      </c>
      <c r="D870" s="52">
        <f>SUM(F870:J870)</f>
        <v>14275920.839999998</v>
      </c>
      <c r="E870" s="52"/>
      <c r="F870" s="52">
        <f>1498982.32+6767.3</f>
        <v>1505749.62</v>
      </c>
      <c r="G870" s="52">
        <v>7295845.5999999996</v>
      </c>
      <c r="H870" s="52">
        <v>1647662.32</v>
      </c>
      <c r="I870" s="52">
        <v>3102356.88</v>
      </c>
      <c r="J870" s="52">
        <v>724306.42</v>
      </c>
      <c r="K870" s="52"/>
      <c r="L870" s="52"/>
      <c r="M870" s="52"/>
      <c r="N870" s="52"/>
      <c r="O870" s="52"/>
      <c r="P870" s="52"/>
      <c r="Q870" s="52">
        <v>3601.4</v>
      </c>
      <c r="R870" s="52">
        <v>21763176.600000001</v>
      </c>
      <c r="S870" s="52"/>
      <c r="T870" s="52"/>
      <c r="U870" s="52"/>
      <c r="V870" s="52"/>
      <c r="W870" s="52"/>
      <c r="X870" s="284"/>
      <c r="Y870" s="52"/>
      <c r="Z870" s="284"/>
      <c r="AA870" s="9" t="s">
        <v>893</v>
      </c>
      <c r="AB870" s="670"/>
      <c r="AC870" s="57"/>
      <c r="AD870" s="497"/>
      <c r="AE870" s="1061"/>
      <c r="AF870" s="57"/>
      <c r="AG870" s="57"/>
      <c r="AH870" s="57"/>
      <c r="AI870" s="57"/>
      <c r="AJ870" s="57"/>
      <c r="AK870" s="57"/>
      <c r="AL870" s="57"/>
      <c r="AM870" s="57"/>
      <c r="AN870" s="57"/>
    </row>
    <row r="871" spans="1:40" s="7" customFormat="1" ht="15.75" hidden="1" customHeight="1">
      <c r="A871" s="56">
        <f>A870+1</f>
        <v>669</v>
      </c>
      <c r="B871" s="45" t="s">
        <v>881</v>
      </c>
      <c r="C871" s="52">
        <f>D871+L871+N871+P871+R871+T871+V871+W871+X871+Z871</f>
        <v>19879760.900000002</v>
      </c>
      <c r="D871" s="52">
        <f>SUM(F871:J871)</f>
        <v>13434685.860000001</v>
      </c>
      <c r="E871" s="52"/>
      <c r="F871" s="52">
        <v>1614568.04</v>
      </c>
      <c r="G871" s="52">
        <v>7590400.7400000002</v>
      </c>
      <c r="H871" s="52">
        <v>1694095.32</v>
      </c>
      <c r="I871" s="52">
        <v>1540556.08</v>
      </c>
      <c r="J871" s="52">
        <v>995065.68</v>
      </c>
      <c r="K871" s="67"/>
      <c r="L871" s="52"/>
      <c r="M871" s="52"/>
      <c r="N871" s="52"/>
      <c r="O871" s="121"/>
      <c r="P871" s="52">
        <v>6445075.04</v>
      </c>
      <c r="Q871" s="52"/>
      <c r="R871" s="52"/>
      <c r="S871" s="52"/>
      <c r="T871" s="52"/>
      <c r="U871" s="52"/>
      <c r="V871" s="52"/>
      <c r="W871" s="52"/>
      <c r="X871" s="284"/>
      <c r="Y871" s="52"/>
      <c r="Z871" s="284"/>
      <c r="AA871" s="9"/>
      <c r="AB871" s="670"/>
      <c r="AC871" s="57"/>
      <c r="AD871" s="497"/>
      <c r="AE871" s="1061"/>
      <c r="AF871" s="57"/>
      <c r="AG871" s="57"/>
      <c r="AH871" s="57"/>
      <c r="AI871" s="57"/>
      <c r="AJ871" s="57"/>
      <c r="AK871" s="57"/>
      <c r="AL871" s="57"/>
      <c r="AM871" s="57"/>
      <c r="AN871" s="57"/>
    </row>
    <row r="872" spans="1:40" customFormat="1" ht="15" hidden="1">
      <c r="A872" s="687">
        <f t="shared" ref="A872:A877" si="114">A871+1</f>
        <v>670</v>
      </c>
      <c r="B872" s="452" t="s">
        <v>1379</v>
      </c>
      <c r="C872" s="284">
        <f>D872+P872+V872+Z872</f>
        <v>18008522</v>
      </c>
      <c r="D872" s="284">
        <f>J872</f>
        <v>1253311</v>
      </c>
      <c r="E872" s="284"/>
      <c r="F872" s="284"/>
      <c r="G872" s="284"/>
      <c r="H872" s="284"/>
      <c r="I872" s="284"/>
      <c r="J872" s="284">
        <v>1253311</v>
      </c>
      <c r="K872" s="284"/>
      <c r="L872" s="284"/>
      <c r="M872" s="284"/>
      <c r="N872" s="284"/>
      <c r="O872" s="284">
        <v>843</v>
      </c>
      <c r="P872" s="284">
        <v>1509639</v>
      </c>
      <c r="Q872" s="284"/>
      <c r="R872" s="284"/>
      <c r="S872" s="284"/>
      <c r="T872" s="284"/>
      <c r="U872" s="284">
        <v>2210.1999999999998</v>
      </c>
      <c r="V872" s="284">
        <v>14773372</v>
      </c>
      <c r="W872" s="284"/>
      <c r="X872" s="284"/>
      <c r="Y872" s="52">
        <v>1802492.5600000003</v>
      </c>
      <c r="Z872" s="284">
        <v>472200</v>
      </c>
      <c r="AA872" s="1308"/>
      <c r="AB872" s="138" t="s">
        <v>1514</v>
      </c>
      <c r="AC872" s="463"/>
      <c r="AD872" s="463"/>
      <c r="AE872" s="463"/>
      <c r="AF872" s="463"/>
      <c r="AG872" s="463"/>
      <c r="AH872" s="463"/>
      <c r="AI872" s="463"/>
      <c r="AJ872" s="463"/>
      <c r="AK872" s="463"/>
      <c r="AL872" s="463"/>
      <c r="AM872" s="463"/>
      <c r="AN872" s="463"/>
    </row>
    <row r="873" spans="1:40" customFormat="1" ht="15" hidden="1">
      <c r="A873" s="687">
        <f t="shared" si="114"/>
        <v>671</v>
      </c>
      <c r="B873" s="452" t="s">
        <v>1380</v>
      </c>
      <c r="C873" s="284">
        <f>J873+P873+V873+Z873</f>
        <v>18011888</v>
      </c>
      <c r="D873" s="284">
        <f>J873</f>
        <v>1258333</v>
      </c>
      <c r="E873" s="284"/>
      <c r="F873" s="284"/>
      <c r="G873" s="284"/>
      <c r="H873" s="284"/>
      <c r="I873" s="284"/>
      <c r="J873" s="284">
        <v>1258333</v>
      </c>
      <c r="K873" s="284"/>
      <c r="L873" s="284"/>
      <c r="M873" s="284"/>
      <c r="N873" s="284"/>
      <c r="O873" s="284">
        <v>668</v>
      </c>
      <c r="P873" s="284">
        <v>1408899</v>
      </c>
      <c r="Q873" s="284"/>
      <c r="R873" s="284"/>
      <c r="S873" s="284"/>
      <c r="T873" s="284"/>
      <c r="U873" s="284">
        <v>1867.4</v>
      </c>
      <c r="V873" s="284">
        <v>14772456</v>
      </c>
      <c r="W873" s="284"/>
      <c r="X873" s="284"/>
      <c r="Y873" s="52">
        <v>2065820.0999999999</v>
      </c>
      <c r="Z873" s="284">
        <v>572200</v>
      </c>
      <c r="AA873" s="1308"/>
      <c r="AB873" s="138" t="s">
        <v>1683</v>
      </c>
      <c r="AC873" s="463"/>
      <c r="AD873" s="463"/>
      <c r="AE873" s="463"/>
      <c r="AF873" s="463"/>
      <c r="AG873" s="463"/>
      <c r="AH873" s="463"/>
      <c r="AI873" s="463"/>
      <c r="AJ873" s="463"/>
      <c r="AK873" s="463"/>
      <c r="AL873" s="463"/>
      <c r="AM873" s="463"/>
      <c r="AN873" s="463"/>
    </row>
    <row r="874" spans="1:40" customFormat="1" ht="15" hidden="1">
      <c r="A874" s="687">
        <f t="shared" si="114"/>
        <v>672</v>
      </c>
      <c r="B874" s="452" t="s">
        <v>1381</v>
      </c>
      <c r="C874" s="284">
        <f>J874+P874+V874+Z874</f>
        <v>23994444</v>
      </c>
      <c r="D874" s="284">
        <f>J874</f>
        <v>1896818</v>
      </c>
      <c r="E874" s="284"/>
      <c r="F874" s="284"/>
      <c r="G874" s="284"/>
      <c r="H874" s="284"/>
      <c r="I874" s="284"/>
      <c r="J874" s="284">
        <v>1896818</v>
      </c>
      <c r="K874" s="284"/>
      <c r="L874" s="284"/>
      <c r="M874" s="284"/>
      <c r="N874" s="284"/>
      <c r="O874" s="284">
        <v>1106.7</v>
      </c>
      <c r="P874" s="284">
        <v>1907403</v>
      </c>
      <c r="Q874" s="284"/>
      <c r="R874" s="284"/>
      <c r="S874" s="284"/>
      <c r="T874" s="284"/>
      <c r="U874" s="284">
        <v>2548</v>
      </c>
      <c r="V874" s="284">
        <v>19240023</v>
      </c>
      <c r="W874" s="284"/>
      <c r="X874" s="284"/>
      <c r="Y874" s="52">
        <v>2395162.08</v>
      </c>
      <c r="Z874" s="284">
        <v>950200</v>
      </c>
      <c r="AA874" s="1308"/>
      <c r="AB874" s="138" t="s">
        <v>1684</v>
      </c>
      <c r="AC874" s="463"/>
      <c r="AD874" s="463"/>
      <c r="AE874" s="463"/>
      <c r="AF874" s="463"/>
      <c r="AG874" s="463"/>
      <c r="AH874" s="463"/>
      <c r="AI874" s="463"/>
      <c r="AJ874" s="463"/>
      <c r="AK874" s="463"/>
      <c r="AL874" s="463"/>
      <c r="AM874" s="463"/>
      <c r="AN874" s="463"/>
    </row>
    <row r="875" spans="1:40" customFormat="1" ht="15" hidden="1">
      <c r="A875" s="687">
        <f t="shared" si="114"/>
        <v>673</v>
      </c>
      <c r="B875" s="452" t="s">
        <v>1382</v>
      </c>
      <c r="C875" s="284">
        <f>N875+Z875</f>
        <v>2148385</v>
      </c>
      <c r="D875" s="284"/>
      <c r="E875" s="284"/>
      <c r="F875" s="284"/>
      <c r="G875" s="284"/>
      <c r="H875" s="284"/>
      <c r="I875" s="284"/>
      <c r="J875" s="284"/>
      <c r="K875" s="284"/>
      <c r="L875" s="284"/>
      <c r="M875" s="284">
        <v>870</v>
      </c>
      <c r="N875" s="284">
        <v>1576185</v>
      </c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  <c r="Y875" s="52">
        <v>879986.21</v>
      </c>
      <c r="Z875" s="284">
        <v>572200</v>
      </c>
      <c r="AA875" s="1308"/>
      <c r="AB875" s="138" t="s">
        <v>1682</v>
      </c>
      <c r="AC875" s="463"/>
      <c r="AD875" s="463"/>
      <c r="AE875" s="463"/>
      <c r="AF875" s="463"/>
      <c r="AG875" s="463"/>
      <c r="AH875" s="463"/>
      <c r="AI875" s="463"/>
      <c r="AJ875" s="463"/>
      <c r="AK875" s="463"/>
      <c r="AL875" s="463"/>
      <c r="AM875" s="463"/>
      <c r="AN875" s="463"/>
    </row>
    <row r="876" spans="1:40" customFormat="1" ht="15" hidden="1">
      <c r="A876" s="687">
        <f t="shared" si="114"/>
        <v>674</v>
      </c>
      <c r="B876" s="452" t="s">
        <v>1383</v>
      </c>
      <c r="C876" s="284">
        <f>N876+Z876</f>
        <v>2157443</v>
      </c>
      <c r="D876" s="284"/>
      <c r="E876" s="284"/>
      <c r="F876" s="284"/>
      <c r="G876" s="284"/>
      <c r="H876" s="284"/>
      <c r="I876" s="284"/>
      <c r="J876" s="284"/>
      <c r="K876" s="284"/>
      <c r="L876" s="284"/>
      <c r="M876" s="284">
        <v>875</v>
      </c>
      <c r="N876" s="284">
        <v>1585243</v>
      </c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  <c r="Y876" s="52">
        <v>879087.27</v>
      </c>
      <c r="Z876" s="284">
        <v>572200</v>
      </c>
      <c r="AA876" s="1308"/>
      <c r="AB876" s="138" t="s">
        <v>1682</v>
      </c>
      <c r="AC876" s="463"/>
      <c r="AD876" s="463"/>
      <c r="AE876" s="463"/>
      <c r="AF876" s="463"/>
      <c r="AG876" s="463"/>
      <c r="AH876" s="463"/>
      <c r="AI876" s="463"/>
      <c r="AJ876" s="463"/>
      <c r="AK876" s="463"/>
      <c r="AL876" s="463"/>
      <c r="AM876" s="463"/>
      <c r="AN876" s="463"/>
    </row>
    <row r="877" spans="1:40" customFormat="1" ht="15" hidden="1">
      <c r="A877" s="687">
        <f t="shared" si="114"/>
        <v>675</v>
      </c>
      <c r="B877" s="452" t="s">
        <v>1384</v>
      </c>
      <c r="C877" s="284">
        <f>N877+Z877</f>
        <v>3322610</v>
      </c>
      <c r="D877" s="284"/>
      <c r="E877" s="284"/>
      <c r="F877" s="284"/>
      <c r="G877" s="284"/>
      <c r="H877" s="284"/>
      <c r="I877" s="284"/>
      <c r="J877" s="284"/>
      <c r="K877" s="284"/>
      <c r="L877" s="284"/>
      <c r="M877" s="284">
        <v>1310</v>
      </c>
      <c r="N877" s="284">
        <v>2372410</v>
      </c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52">
        <v>1118765.99</v>
      </c>
      <c r="Z877" s="284">
        <v>950200</v>
      </c>
      <c r="AA877" s="1308"/>
      <c r="AB877" s="138" t="s">
        <v>1682</v>
      </c>
      <c r="AC877" s="463"/>
      <c r="AD877" s="463"/>
      <c r="AE877" s="463"/>
      <c r="AF877" s="463"/>
      <c r="AG877" s="463"/>
      <c r="AH877" s="463"/>
      <c r="AI877" s="463"/>
      <c r="AJ877" s="463"/>
      <c r="AK877" s="463"/>
      <c r="AL877" s="463"/>
      <c r="AM877" s="463"/>
      <c r="AN877" s="463"/>
    </row>
    <row r="878" spans="1:40" s="7" customFormat="1" ht="15.75" hidden="1" customHeight="1">
      <c r="A878" s="1475" t="s">
        <v>518</v>
      </c>
      <c r="B878" s="1475"/>
      <c r="C878" s="52" t="e">
        <f t="shared" ref="C878:Z878" si="115">SUM(C870:C871)</f>
        <v>#REF!</v>
      </c>
      <c r="D878" s="52">
        <f t="shared" si="115"/>
        <v>27710606.699999999</v>
      </c>
      <c r="E878" s="52"/>
      <c r="F878" s="52">
        <f t="shared" si="115"/>
        <v>3120317.66</v>
      </c>
      <c r="G878" s="52">
        <f t="shared" si="115"/>
        <v>14886246.34</v>
      </c>
      <c r="H878" s="52">
        <f t="shared" si="115"/>
        <v>3341757.64</v>
      </c>
      <c r="I878" s="52">
        <f t="shared" si="115"/>
        <v>4642912.96</v>
      </c>
      <c r="J878" s="52">
        <f t="shared" si="115"/>
        <v>1719372.1</v>
      </c>
      <c r="K878" s="52">
        <f t="shared" si="115"/>
        <v>0</v>
      </c>
      <c r="L878" s="52">
        <f t="shared" si="115"/>
        <v>0</v>
      </c>
      <c r="M878" s="52">
        <f t="shared" si="115"/>
        <v>0</v>
      </c>
      <c r="N878" s="52">
        <f t="shared" si="115"/>
        <v>0</v>
      </c>
      <c r="O878" s="52">
        <f t="shared" si="115"/>
        <v>0</v>
      </c>
      <c r="P878" s="52">
        <f t="shared" si="115"/>
        <v>6445075.04</v>
      </c>
      <c r="Q878" s="52">
        <f t="shared" si="115"/>
        <v>3601.4</v>
      </c>
      <c r="R878" s="52">
        <f t="shared" si="115"/>
        <v>21763176.600000001</v>
      </c>
      <c r="S878" s="52">
        <f t="shared" si="115"/>
        <v>0</v>
      </c>
      <c r="T878" s="52">
        <f t="shared" si="115"/>
        <v>0</v>
      </c>
      <c r="U878" s="52">
        <f t="shared" si="115"/>
        <v>0</v>
      </c>
      <c r="V878" s="52">
        <f t="shared" si="115"/>
        <v>0</v>
      </c>
      <c r="W878" s="52">
        <f t="shared" si="115"/>
        <v>0</v>
      </c>
      <c r="X878" s="52">
        <f t="shared" si="115"/>
        <v>0</v>
      </c>
      <c r="Y878" s="52"/>
      <c r="Z878" s="52">
        <f t="shared" si="115"/>
        <v>0</v>
      </c>
      <c r="AA878" s="9"/>
      <c r="AB878" s="670"/>
      <c r="AC878" s="497"/>
      <c r="AD878" s="497"/>
      <c r="AE878" s="1061"/>
      <c r="AF878" s="57"/>
      <c r="AG878" s="1061"/>
      <c r="AH878" s="57"/>
      <c r="AI878" s="57"/>
      <c r="AJ878" s="57"/>
      <c r="AK878" s="57"/>
      <c r="AL878" s="57"/>
      <c r="AM878" s="57"/>
      <c r="AN878" s="57"/>
    </row>
    <row r="879" spans="1:40" s="22" customFormat="1" ht="15.75" hidden="1" customHeight="1">
      <c r="A879" s="1485" t="s">
        <v>557</v>
      </c>
      <c r="B879" s="1485"/>
      <c r="C879" s="1485"/>
      <c r="D879" s="1452"/>
      <c r="E879" s="1452"/>
      <c r="F879" s="1452"/>
      <c r="G879" s="1452"/>
      <c r="H879" s="1452"/>
      <c r="I879" s="1452"/>
      <c r="J879" s="1452"/>
      <c r="K879" s="1452"/>
      <c r="L879" s="1452"/>
      <c r="M879" s="1452"/>
      <c r="N879" s="1452"/>
      <c r="O879" s="1452"/>
      <c r="P879" s="1452"/>
      <c r="Q879" s="1452"/>
      <c r="R879" s="1452"/>
      <c r="S879" s="1452"/>
      <c r="T879" s="1452"/>
      <c r="U879" s="1452"/>
      <c r="V879" s="1452"/>
      <c r="W879" s="1452"/>
      <c r="X879" s="1452"/>
      <c r="Y879" s="1452"/>
      <c r="Z879" s="1452"/>
      <c r="AA879" s="24"/>
      <c r="AB879" s="670"/>
      <c r="AC879" s="57"/>
      <c r="AD879" s="497"/>
      <c r="AE879" s="1061"/>
      <c r="AF879" s="57"/>
      <c r="AG879" s="57"/>
      <c r="AH879" s="57"/>
      <c r="AI879" s="57"/>
      <c r="AJ879" s="57"/>
      <c r="AK879" s="57"/>
      <c r="AL879" s="57"/>
      <c r="AM879" s="57"/>
      <c r="AN879" s="57"/>
    </row>
    <row r="880" spans="1:40" s="7" customFormat="1" ht="15.75" hidden="1" customHeight="1">
      <c r="A880" s="55">
        <f>A877+1</f>
        <v>676</v>
      </c>
      <c r="B880" s="42" t="s">
        <v>782</v>
      </c>
      <c r="C880" s="52">
        <f>D880+L880+N880+P880+R880+T880+V880+W880+X880+Z880</f>
        <v>6378524.2199999997</v>
      </c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>
        <v>6378524.2199999997</v>
      </c>
      <c r="S880" s="52"/>
      <c r="T880" s="52"/>
      <c r="U880" s="52"/>
      <c r="V880" s="52"/>
      <c r="W880" s="52"/>
      <c r="X880" s="51"/>
      <c r="Y880" s="51"/>
      <c r="Z880" s="51"/>
      <c r="AA880" s="9"/>
      <c r="AB880" s="670"/>
      <c r="AC880" s="57"/>
      <c r="AD880" s="497"/>
      <c r="AE880" s="1061"/>
      <c r="AF880" s="57"/>
      <c r="AG880" s="57"/>
      <c r="AH880" s="57"/>
      <c r="AI880" s="57"/>
      <c r="AJ880" s="57"/>
      <c r="AK880" s="57"/>
      <c r="AL880" s="57"/>
      <c r="AM880" s="57"/>
      <c r="AN880" s="57"/>
    </row>
    <row r="881" spans="1:40" s="7" customFormat="1" ht="15.75" hidden="1" customHeight="1">
      <c r="A881" s="1475" t="s">
        <v>518</v>
      </c>
      <c r="B881" s="1475"/>
      <c r="C881" s="52">
        <f>SUM(C880:C880)</f>
        <v>6378524.2199999997</v>
      </c>
      <c r="D881" s="52">
        <f t="shared" ref="D881:Z881" si="116">SUM(D880:D880)</f>
        <v>0</v>
      </c>
      <c r="E881" s="52"/>
      <c r="F881" s="52">
        <f t="shared" si="116"/>
        <v>0</v>
      </c>
      <c r="G881" s="52">
        <f t="shared" si="116"/>
        <v>0</v>
      </c>
      <c r="H881" s="52">
        <f t="shared" si="116"/>
        <v>0</v>
      </c>
      <c r="I881" s="52">
        <f t="shared" si="116"/>
        <v>0</v>
      </c>
      <c r="J881" s="52">
        <f t="shared" si="116"/>
        <v>0</v>
      </c>
      <c r="K881" s="52">
        <f t="shared" si="116"/>
        <v>0</v>
      </c>
      <c r="L881" s="52">
        <f t="shared" si="116"/>
        <v>0</v>
      </c>
      <c r="M881" s="52">
        <f t="shared" si="116"/>
        <v>0</v>
      </c>
      <c r="N881" s="52">
        <f t="shared" si="116"/>
        <v>0</v>
      </c>
      <c r="O881" s="52">
        <f t="shared" si="116"/>
        <v>0</v>
      </c>
      <c r="P881" s="52">
        <f t="shared" si="116"/>
        <v>0</v>
      </c>
      <c r="Q881" s="52">
        <f t="shared" si="116"/>
        <v>0</v>
      </c>
      <c r="R881" s="52">
        <f t="shared" si="116"/>
        <v>6378524.2199999997</v>
      </c>
      <c r="S881" s="52">
        <f t="shared" si="116"/>
        <v>0</v>
      </c>
      <c r="T881" s="52">
        <f t="shared" si="116"/>
        <v>0</v>
      </c>
      <c r="U881" s="52">
        <f t="shared" si="116"/>
        <v>0</v>
      </c>
      <c r="V881" s="52">
        <f t="shared" si="116"/>
        <v>0</v>
      </c>
      <c r="W881" s="52">
        <f t="shared" si="116"/>
        <v>0</v>
      </c>
      <c r="X881" s="52">
        <f t="shared" si="116"/>
        <v>0</v>
      </c>
      <c r="Y881" s="52"/>
      <c r="Z881" s="52">
        <f t="shared" si="116"/>
        <v>0</v>
      </c>
      <c r="AA881" s="9"/>
      <c r="AB881" s="670"/>
      <c r="AC881" s="497"/>
      <c r="AD881" s="497"/>
      <c r="AE881" s="1061"/>
      <c r="AF881" s="57"/>
      <c r="AG881" s="1061"/>
      <c r="AH881" s="57"/>
      <c r="AI881" s="57"/>
      <c r="AJ881" s="57"/>
      <c r="AK881" s="57"/>
      <c r="AL881" s="57"/>
      <c r="AM881" s="57"/>
      <c r="AN881" s="57"/>
    </row>
    <row r="882" spans="1:40" s="26" customFormat="1" ht="15.75" hidden="1" customHeight="1">
      <c r="A882" s="1479" t="s">
        <v>648</v>
      </c>
      <c r="B882" s="1479"/>
      <c r="C882" s="1479"/>
      <c r="D882" s="1516"/>
      <c r="E882" s="1516"/>
      <c r="F882" s="1516"/>
      <c r="G882" s="1516"/>
      <c r="H882" s="1516"/>
      <c r="I882" s="1516"/>
      <c r="J882" s="1516"/>
      <c r="K882" s="1516"/>
      <c r="L882" s="1516"/>
      <c r="M882" s="1516"/>
      <c r="N882" s="1516"/>
      <c r="O882" s="1516"/>
      <c r="P882" s="1516"/>
      <c r="Q882" s="1516"/>
      <c r="R882" s="1516"/>
      <c r="S882" s="1516"/>
      <c r="T882" s="1516"/>
      <c r="U882" s="1516"/>
      <c r="V882" s="1516"/>
      <c r="W882" s="1516"/>
      <c r="X882" s="1516"/>
      <c r="Y882" s="1516"/>
      <c r="Z882" s="1516"/>
      <c r="AA882" s="24"/>
      <c r="AB882" s="670"/>
      <c r="AC882" s="1280"/>
      <c r="AD882" s="497"/>
      <c r="AE882" s="1061"/>
      <c r="AF882" s="1280"/>
      <c r="AG882" s="1280"/>
      <c r="AH882" s="1280"/>
      <c r="AI882" s="1280"/>
      <c r="AJ882" s="1280"/>
      <c r="AK882" s="1280"/>
      <c r="AL882" s="1280"/>
      <c r="AM882" s="1280"/>
      <c r="AN882" s="1280"/>
    </row>
    <row r="883" spans="1:40" s="18" customFormat="1" ht="15.75" hidden="1" customHeight="1">
      <c r="A883" s="55">
        <f>A880+1</f>
        <v>677</v>
      </c>
      <c r="B883" s="42" t="s">
        <v>649</v>
      </c>
      <c r="C883" s="52">
        <f>D883+L883+N883+P883+R883+T883+V883+W883+X883+Z883</f>
        <v>11788060.470000003</v>
      </c>
      <c r="D883" s="52">
        <f>SUM(F883:J883)</f>
        <v>11227446.010000002</v>
      </c>
      <c r="E883" s="52"/>
      <c r="F883" s="52">
        <v>1565357.32</v>
      </c>
      <c r="G883" s="52">
        <v>5700919.8799999999</v>
      </c>
      <c r="H883" s="52">
        <v>1573618.63</v>
      </c>
      <c r="I883" s="52">
        <v>1430573.63</v>
      </c>
      <c r="J883" s="52">
        <v>956976.55</v>
      </c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>
        <f>111559.56+449054.9</f>
        <v>560614.46</v>
      </c>
      <c r="X883" s="52"/>
      <c r="Y883" s="52"/>
      <c r="Z883" s="52"/>
      <c r="AA883" s="9" t="s">
        <v>884</v>
      </c>
      <c r="AB883" s="670"/>
      <c r="AC883" s="497"/>
      <c r="AD883" s="497"/>
      <c r="AE883" s="1061"/>
      <c r="AF883" s="1280"/>
      <c r="AG883" s="1280"/>
      <c r="AH883" s="1280"/>
      <c r="AI883" s="1280"/>
      <c r="AJ883" s="1280"/>
      <c r="AK883" s="1280"/>
      <c r="AL883" s="1280"/>
      <c r="AM883" s="1280"/>
      <c r="AN883" s="1280"/>
    </row>
    <row r="884" spans="1:40" s="19" customFormat="1" ht="15.75" hidden="1" customHeight="1">
      <c r="A884" s="1475" t="s">
        <v>518</v>
      </c>
      <c r="B884" s="1475"/>
      <c r="C884" s="52">
        <f>SUM(C883)</f>
        <v>11788060.470000003</v>
      </c>
      <c r="D884" s="52">
        <f t="shared" ref="D884:Z884" si="117">SUM(D883)</f>
        <v>11227446.010000002</v>
      </c>
      <c r="E884" s="52"/>
      <c r="F884" s="52">
        <f t="shared" si="117"/>
        <v>1565357.32</v>
      </c>
      <c r="G884" s="52">
        <f t="shared" si="117"/>
        <v>5700919.8799999999</v>
      </c>
      <c r="H884" s="52">
        <f t="shared" si="117"/>
        <v>1573618.63</v>
      </c>
      <c r="I884" s="52">
        <f t="shared" si="117"/>
        <v>1430573.63</v>
      </c>
      <c r="J884" s="52">
        <f t="shared" si="117"/>
        <v>956976.55</v>
      </c>
      <c r="K884" s="52">
        <f t="shared" si="117"/>
        <v>0</v>
      </c>
      <c r="L884" s="52">
        <f t="shared" si="117"/>
        <v>0</v>
      </c>
      <c r="M884" s="52">
        <f t="shared" si="117"/>
        <v>0</v>
      </c>
      <c r="N884" s="52">
        <f t="shared" si="117"/>
        <v>0</v>
      </c>
      <c r="O884" s="52">
        <f t="shared" si="117"/>
        <v>0</v>
      </c>
      <c r="P884" s="52">
        <f t="shared" si="117"/>
        <v>0</v>
      </c>
      <c r="Q884" s="52">
        <f t="shared" si="117"/>
        <v>0</v>
      </c>
      <c r="R884" s="52">
        <f t="shared" si="117"/>
        <v>0</v>
      </c>
      <c r="S884" s="52">
        <f t="shared" si="117"/>
        <v>0</v>
      </c>
      <c r="T884" s="52">
        <f t="shared" si="117"/>
        <v>0</v>
      </c>
      <c r="U884" s="52">
        <f t="shared" si="117"/>
        <v>0</v>
      </c>
      <c r="V884" s="52">
        <f t="shared" si="117"/>
        <v>0</v>
      </c>
      <c r="W884" s="52">
        <f t="shared" si="117"/>
        <v>560614.46</v>
      </c>
      <c r="X884" s="52">
        <f t="shared" si="117"/>
        <v>0</v>
      </c>
      <c r="Y884" s="52"/>
      <c r="Z884" s="52">
        <f t="shared" si="117"/>
        <v>0</v>
      </c>
      <c r="AA884" s="9"/>
      <c r="AB884" s="670"/>
      <c r="AC884" s="497"/>
      <c r="AD884" s="497"/>
      <c r="AE884" s="1061"/>
      <c r="AF884" s="839"/>
      <c r="AG884" s="1061"/>
      <c r="AH884" s="839"/>
      <c r="AI884" s="839"/>
      <c r="AJ884" s="839"/>
      <c r="AK884" s="839"/>
      <c r="AL884" s="839"/>
      <c r="AM884" s="839"/>
      <c r="AN884" s="839"/>
    </row>
    <row r="885" spans="1:40" s="22" customFormat="1" ht="15.75" hidden="1" customHeight="1">
      <c r="A885" s="1479" t="s">
        <v>558</v>
      </c>
      <c r="B885" s="1479"/>
      <c r="C885" s="1479"/>
      <c r="D885" s="1516"/>
      <c r="E885" s="1516"/>
      <c r="F885" s="1516"/>
      <c r="G885" s="1516"/>
      <c r="H885" s="1516"/>
      <c r="I885" s="1516"/>
      <c r="J885" s="1516"/>
      <c r="K885" s="1516"/>
      <c r="L885" s="1516"/>
      <c r="M885" s="1516"/>
      <c r="N885" s="1516"/>
      <c r="O885" s="1516"/>
      <c r="P885" s="1516"/>
      <c r="Q885" s="1516"/>
      <c r="R885" s="1516"/>
      <c r="S885" s="1516"/>
      <c r="T885" s="1516"/>
      <c r="U885" s="1516"/>
      <c r="V885" s="1516"/>
      <c r="W885" s="1516"/>
      <c r="X885" s="1516"/>
      <c r="Y885" s="1516"/>
      <c r="Z885" s="1516"/>
      <c r="AA885" s="24"/>
      <c r="AB885" s="670"/>
      <c r="AC885" s="57"/>
      <c r="AD885" s="497"/>
      <c r="AE885" s="1061"/>
      <c r="AF885" s="57"/>
      <c r="AG885" s="57"/>
      <c r="AH885" s="57"/>
      <c r="AI885" s="57"/>
      <c r="AJ885" s="57"/>
      <c r="AK885" s="57"/>
      <c r="AL885" s="57"/>
      <c r="AM885" s="57"/>
      <c r="AN885" s="57"/>
    </row>
    <row r="886" spans="1:40" s="7" customFormat="1" ht="15.75" hidden="1" customHeight="1">
      <c r="A886" s="55">
        <f>A883+1</f>
        <v>678</v>
      </c>
      <c r="B886" s="42" t="s">
        <v>783</v>
      </c>
      <c r="C886" s="52">
        <f>D886+L886+N886+P886+R886+T886+V886+W886+X886+Z886</f>
        <v>17938259.699999999</v>
      </c>
      <c r="D886" s="52">
        <f>SUM(F886:J886)</f>
        <v>0</v>
      </c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>
        <v>17938259.699999999</v>
      </c>
      <c r="S886" s="52"/>
      <c r="T886" s="52"/>
      <c r="U886" s="52"/>
      <c r="V886" s="52"/>
      <c r="W886" s="52"/>
      <c r="X886" s="52"/>
      <c r="Y886" s="52"/>
      <c r="Z886" s="52"/>
      <c r="AA886" s="9"/>
      <c r="AB886" s="670"/>
      <c r="AC886" s="497"/>
      <c r="AD886" s="497"/>
      <c r="AE886" s="1061"/>
      <c r="AF886" s="57"/>
      <c r="AG886" s="57"/>
      <c r="AH886" s="57"/>
      <c r="AI886" s="57"/>
      <c r="AJ886" s="57"/>
      <c r="AK886" s="57"/>
      <c r="AL886" s="57"/>
      <c r="AM886" s="57"/>
      <c r="AN886" s="57"/>
    </row>
    <row r="887" spans="1:40" s="7" customFormat="1" ht="15.75" hidden="1" customHeight="1">
      <c r="A887" s="55">
        <f>A886+1</f>
        <v>679</v>
      </c>
      <c r="B887" s="42" t="s">
        <v>784</v>
      </c>
      <c r="C887" s="52">
        <f>D887+L887+N887+P887+R887+T887+V887+W887+X887+Z887</f>
        <v>2673736.04</v>
      </c>
      <c r="D887" s="52">
        <f>SUM(F887:J887)</f>
        <v>0</v>
      </c>
      <c r="E887" s="52"/>
      <c r="F887" s="52"/>
      <c r="G887" s="52"/>
      <c r="H887" s="52"/>
      <c r="I887" s="52"/>
      <c r="J887" s="52"/>
      <c r="K887" s="52"/>
      <c r="L887" s="52"/>
      <c r="M887" s="52"/>
      <c r="N887" s="52">
        <v>2673736.04</v>
      </c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9"/>
      <c r="AB887" s="670"/>
      <c r="AC887" s="57"/>
      <c r="AD887" s="497"/>
      <c r="AE887" s="1061"/>
      <c r="AF887" s="57"/>
      <c r="AG887" s="57"/>
      <c r="AH887" s="57"/>
      <c r="AI887" s="57"/>
      <c r="AJ887" s="57"/>
      <c r="AK887" s="57"/>
      <c r="AL887" s="57"/>
      <c r="AM887" s="57"/>
      <c r="AN887" s="57"/>
    </row>
    <row r="888" spans="1:40" s="7" customFormat="1" ht="15.75" hidden="1" customHeight="1">
      <c r="A888" s="1475" t="s">
        <v>518</v>
      </c>
      <c r="B888" s="1475"/>
      <c r="C888" s="52">
        <f t="shared" ref="C888:Z888" si="118">SUM(C886:C887)</f>
        <v>20611995.739999998</v>
      </c>
      <c r="D888" s="52">
        <f t="shared" si="118"/>
        <v>0</v>
      </c>
      <c r="E888" s="52"/>
      <c r="F888" s="52">
        <f t="shared" si="118"/>
        <v>0</v>
      </c>
      <c r="G888" s="52">
        <f t="shared" si="118"/>
        <v>0</v>
      </c>
      <c r="H888" s="52">
        <f t="shared" si="118"/>
        <v>0</v>
      </c>
      <c r="I888" s="52">
        <f t="shared" si="118"/>
        <v>0</v>
      </c>
      <c r="J888" s="52">
        <f t="shared" si="118"/>
        <v>0</v>
      </c>
      <c r="K888" s="52">
        <f t="shared" si="118"/>
        <v>0</v>
      </c>
      <c r="L888" s="52">
        <f t="shared" si="118"/>
        <v>0</v>
      </c>
      <c r="M888" s="52">
        <f t="shared" si="118"/>
        <v>0</v>
      </c>
      <c r="N888" s="52">
        <f t="shared" si="118"/>
        <v>2673736.04</v>
      </c>
      <c r="O888" s="52">
        <f t="shared" si="118"/>
        <v>0</v>
      </c>
      <c r="P888" s="52">
        <f t="shared" si="118"/>
        <v>0</v>
      </c>
      <c r="Q888" s="52">
        <f t="shared" si="118"/>
        <v>0</v>
      </c>
      <c r="R888" s="52">
        <f t="shared" si="118"/>
        <v>17938259.699999999</v>
      </c>
      <c r="S888" s="52">
        <f t="shared" si="118"/>
        <v>0</v>
      </c>
      <c r="T888" s="52">
        <f t="shared" si="118"/>
        <v>0</v>
      </c>
      <c r="U888" s="52">
        <f t="shared" si="118"/>
        <v>0</v>
      </c>
      <c r="V888" s="52">
        <f t="shared" si="118"/>
        <v>0</v>
      </c>
      <c r="W888" s="52">
        <f t="shared" si="118"/>
        <v>0</v>
      </c>
      <c r="X888" s="52">
        <f t="shared" si="118"/>
        <v>0</v>
      </c>
      <c r="Y888" s="52"/>
      <c r="Z888" s="52">
        <f t="shared" si="118"/>
        <v>0</v>
      </c>
      <c r="AA888" s="9"/>
      <c r="AB888" s="670"/>
      <c r="AC888" s="497"/>
      <c r="AD888" s="497"/>
      <c r="AE888" s="1061"/>
      <c r="AF888" s="57"/>
      <c r="AG888" s="1061"/>
      <c r="AH888" s="57"/>
      <c r="AI888" s="57"/>
      <c r="AJ888" s="57"/>
      <c r="AK888" s="57"/>
      <c r="AL888" s="57"/>
      <c r="AM888" s="57"/>
      <c r="AN888" s="57"/>
    </row>
    <row r="889" spans="1:40" s="22" customFormat="1" ht="15.75" hidden="1" customHeight="1">
      <c r="A889" s="1479" t="s">
        <v>651</v>
      </c>
      <c r="B889" s="1479"/>
      <c r="C889" s="1479"/>
      <c r="D889" s="1452"/>
      <c r="E889" s="1452"/>
      <c r="F889" s="1452"/>
      <c r="G889" s="1452"/>
      <c r="H889" s="1452"/>
      <c r="I889" s="1452"/>
      <c r="J889" s="1452"/>
      <c r="K889" s="1452"/>
      <c r="L889" s="1452"/>
      <c r="M889" s="1452"/>
      <c r="N889" s="1452"/>
      <c r="O889" s="1452"/>
      <c r="P889" s="1452"/>
      <c r="Q889" s="1452"/>
      <c r="R889" s="1452"/>
      <c r="S889" s="1452"/>
      <c r="T889" s="1452"/>
      <c r="U889" s="1452"/>
      <c r="V889" s="1452"/>
      <c r="W889" s="1452"/>
      <c r="X889" s="1452"/>
      <c r="Y889" s="1452"/>
      <c r="Z889" s="1452"/>
      <c r="AA889" s="24"/>
      <c r="AB889" s="670"/>
      <c r="AC889" s="497"/>
      <c r="AD889" s="497"/>
      <c r="AE889" s="1061"/>
      <c r="AF889" s="57"/>
      <c r="AG889" s="57"/>
      <c r="AH889" s="57"/>
      <c r="AI889" s="57"/>
      <c r="AJ889" s="57"/>
      <c r="AK889" s="57"/>
      <c r="AL889" s="57"/>
      <c r="AM889" s="57"/>
      <c r="AN889" s="57"/>
    </row>
    <row r="890" spans="1:40" s="7" customFormat="1" ht="15.75" hidden="1" customHeight="1">
      <c r="A890" s="55">
        <f>A887+1</f>
        <v>680</v>
      </c>
      <c r="B890" s="42" t="s">
        <v>785</v>
      </c>
      <c r="C890" s="52">
        <f>D890+L890+N890+P890+R890+T890+V890+W890+X890+Z890</f>
        <v>13705512.380000001</v>
      </c>
      <c r="D890" s="52">
        <f>SUM(F890:J890)</f>
        <v>13705512.380000001</v>
      </c>
      <c r="E890" s="52"/>
      <c r="F890" s="52"/>
      <c r="G890" s="52">
        <v>9832903.4199999999</v>
      </c>
      <c r="H890" s="52">
        <v>1422656.38</v>
      </c>
      <c r="I890" s="52">
        <v>1624763.24</v>
      </c>
      <c r="J890" s="52">
        <v>825189.34</v>
      </c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284"/>
      <c r="Y890" s="52"/>
      <c r="Z890" s="284"/>
      <c r="AA890" s="9"/>
      <c r="AB890" s="670"/>
      <c r="AC890" s="497"/>
      <c r="AD890" s="497"/>
      <c r="AE890" s="1061"/>
      <c r="AF890" s="57"/>
      <c r="AG890" s="57"/>
      <c r="AH890" s="57"/>
      <c r="AI890" s="57"/>
      <c r="AJ890" s="57"/>
      <c r="AK890" s="57"/>
      <c r="AL890" s="57"/>
      <c r="AM890" s="57"/>
      <c r="AN890" s="57"/>
    </row>
    <row r="891" spans="1:40" s="7" customFormat="1" ht="15.75" hidden="1" customHeight="1">
      <c r="A891" s="55">
        <f>A890+1</f>
        <v>681</v>
      </c>
      <c r="B891" s="42" t="s">
        <v>786</v>
      </c>
      <c r="C891" s="52">
        <f>D891+L891+N891+P891+R891+T891+V891+W891+X891+Z891</f>
        <v>23029702.460000001</v>
      </c>
      <c r="D891" s="52">
        <f>SUM(F891:J891)</f>
        <v>23029702.460000001</v>
      </c>
      <c r="E891" s="52"/>
      <c r="F891" s="52"/>
      <c r="G891" s="52">
        <v>15585469.5</v>
      </c>
      <c r="H891" s="52">
        <v>1926779.52</v>
      </c>
      <c r="I891" s="52">
        <v>4200808.26</v>
      </c>
      <c r="J891" s="52">
        <v>1316645.18</v>
      </c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284"/>
      <c r="Y891" s="52"/>
      <c r="Z891" s="284"/>
      <c r="AA891" s="9"/>
      <c r="AB891" s="670"/>
      <c r="AC891" s="497"/>
      <c r="AD891" s="497"/>
      <c r="AE891" s="1061"/>
      <c r="AF891" s="57"/>
      <c r="AG891" s="57"/>
      <c r="AH891" s="57"/>
      <c r="AI891" s="57"/>
      <c r="AJ891" s="57"/>
      <c r="AK891" s="57"/>
      <c r="AL891" s="57"/>
      <c r="AM891" s="57"/>
      <c r="AN891" s="57"/>
    </row>
    <row r="892" spans="1:40" s="7" customFormat="1" ht="15.75" hidden="1" customHeight="1">
      <c r="A892" s="1475" t="s">
        <v>518</v>
      </c>
      <c r="B892" s="1475"/>
      <c r="C892" s="52">
        <f>SUM(C890:C891)</f>
        <v>36735214.840000004</v>
      </c>
      <c r="D892" s="52">
        <f t="shared" ref="D892:Z892" si="119">SUM(D890:D891)</f>
        <v>36735214.840000004</v>
      </c>
      <c r="E892" s="52"/>
      <c r="F892" s="52">
        <f t="shared" si="119"/>
        <v>0</v>
      </c>
      <c r="G892" s="52">
        <f t="shared" si="119"/>
        <v>25418372.920000002</v>
      </c>
      <c r="H892" s="52">
        <f t="shared" si="119"/>
        <v>3349435.9</v>
      </c>
      <c r="I892" s="52">
        <f t="shared" si="119"/>
        <v>5825571.5</v>
      </c>
      <c r="J892" s="52">
        <f t="shared" si="119"/>
        <v>2141834.52</v>
      </c>
      <c r="K892" s="52">
        <f t="shared" si="119"/>
        <v>0</v>
      </c>
      <c r="L892" s="52">
        <f t="shared" si="119"/>
        <v>0</v>
      </c>
      <c r="M892" s="52">
        <f t="shared" si="119"/>
        <v>0</v>
      </c>
      <c r="N892" s="52">
        <f t="shared" si="119"/>
        <v>0</v>
      </c>
      <c r="O892" s="52">
        <f t="shared" si="119"/>
        <v>0</v>
      </c>
      <c r="P892" s="52">
        <f t="shared" si="119"/>
        <v>0</v>
      </c>
      <c r="Q892" s="52">
        <f t="shared" si="119"/>
        <v>0</v>
      </c>
      <c r="R892" s="52">
        <f t="shared" si="119"/>
        <v>0</v>
      </c>
      <c r="S892" s="52">
        <f t="shared" si="119"/>
        <v>0</v>
      </c>
      <c r="T892" s="52">
        <f t="shared" si="119"/>
        <v>0</v>
      </c>
      <c r="U892" s="52">
        <f t="shared" si="119"/>
        <v>0</v>
      </c>
      <c r="V892" s="52">
        <f t="shared" si="119"/>
        <v>0</v>
      </c>
      <c r="W892" s="52">
        <f t="shared" si="119"/>
        <v>0</v>
      </c>
      <c r="X892" s="52">
        <f t="shared" si="119"/>
        <v>0</v>
      </c>
      <c r="Y892" s="52"/>
      <c r="Z892" s="52">
        <f t="shared" si="119"/>
        <v>0</v>
      </c>
      <c r="AA892" s="9"/>
      <c r="AB892" s="670"/>
      <c r="AC892" s="497"/>
      <c r="AD892" s="497"/>
      <c r="AE892" s="1061"/>
      <c r="AF892" s="57"/>
      <c r="AG892" s="1061"/>
      <c r="AH892" s="57"/>
      <c r="AI892" s="57"/>
      <c r="AJ892" s="57"/>
      <c r="AK892" s="57"/>
      <c r="AL892" s="57"/>
      <c r="AM892" s="57"/>
      <c r="AN892" s="57"/>
    </row>
    <row r="893" spans="1:40" s="7" customFormat="1" ht="15.75" hidden="1" customHeight="1">
      <c r="A893" s="1535" t="s">
        <v>218</v>
      </c>
      <c r="B893" s="1535"/>
      <c r="C893" s="1535"/>
      <c r="D893" s="311"/>
      <c r="E893" s="311"/>
      <c r="F893" s="311"/>
      <c r="G893" s="311"/>
      <c r="H893" s="311"/>
      <c r="I893" s="311"/>
      <c r="J893" s="311"/>
      <c r="K893" s="311"/>
      <c r="L893" s="311"/>
      <c r="M893" s="311"/>
      <c r="N893" s="311"/>
      <c r="O893" s="311"/>
      <c r="P893" s="311"/>
      <c r="Q893" s="311"/>
      <c r="R893" s="311"/>
      <c r="S893" s="311"/>
      <c r="T893" s="311"/>
      <c r="U893" s="311"/>
      <c r="V893" s="311"/>
      <c r="W893" s="311"/>
      <c r="X893" s="311"/>
      <c r="Y893" s="311"/>
      <c r="Z893" s="311"/>
      <c r="AA893" s="9"/>
      <c r="AB893" s="670"/>
      <c r="AC893" s="497"/>
      <c r="AD893" s="497"/>
      <c r="AE893" s="1061"/>
      <c r="AF893" s="57"/>
      <c r="AG893" s="1061"/>
      <c r="AH893" s="57"/>
      <c r="AI893" s="57"/>
      <c r="AJ893" s="57"/>
      <c r="AK893" s="57"/>
      <c r="AL893" s="57"/>
      <c r="AM893" s="57"/>
      <c r="AN893" s="57"/>
    </row>
    <row r="894" spans="1:40" s="314" customFormat="1" ht="15.75" hidden="1" customHeight="1">
      <c r="A894" s="688">
        <f>A891+1</f>
        <v>682</v>
      </c>
      <c r="B894" s="269" t="s">
        <v>219</v>
      </c>
      <c r="C894" s="52"/>
      <c r="D894" s="52"/>
      <c r="E894" s="52"/>
      <c r="F894" s="673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673"/>
      <c r="X894" s="52"/>
      <c r="Y894" s="52">
        <v>113443.39</v>
      </c>
      <c r="Z894" s="52"/>
      <c r="AA894" s="1238" t="s">
        <v>1429</v>
      </c>
      <c r="AB894" s="670" t="s">
        <v>1556</v>
      </c>
      <c r="AC894" s="1271"/>
      <c r="AD894" s="670"/>
      <c r="AE894" s="884"/>
      <c r="AF894" s="97"/>
      <c r="AG894" s="884"/>
      <c r="AH894" s="97"/>
      <c r="AI894" s="97"/>
      <c r="AJ894" s="97"/>
      <c r="AK894" s="97"/>
      <c r="AL894" s="97"/>
      <c r="AM894" s="97"/>
      <c r="AN894" s="97"/>
    </row>
    <row r="895" spans="1:40" s="314" customFormat="1" ht="15.75" hidden="1" customHeight="1">
      <c r="A895" s="688">
        <f>A894+1</f>
        <v>683</v>
      </c>
      <c r="B895" s="269" t="s">
        <v>220</v>
      </c>
      <c r="C895" s="52"/>
      <c r="D895" s="52"/>
      <c r="E895" s="52"/>
      <c r="F895" s="673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673"/>
      <c r="X895" s="52"/>
      <c r="Y895" s="52">
        <v>113443.39</v>
      </c>
      <c r="Z895" s="52"/>
      <c r="AA895" s="1238" t="s">
        <v>1429</v>
      </c>
      <c r="AB895" s="670" t="s">
        <v>1556</v>
      </c>
      <c r="AC895" s="1271"/>
      <c r="AD895" s="670"/>
      <c r="AE895" s="884"/>
      <c r="AF895" s="97"/>
      <c r="AG895" s="884"/>
      <c r="AH895" s="97"/>
      <c r="AI895" s="97"/>
      <c r="AJ895" s="97"/>
      <c r="AK895" s="97"/>
      <c r="AL895" s="97"/>
      <c r="AM895" s="97"/>
      <c r="AN895" s="97"/>
    </row>
    <row r="896" spans="1:40" s="314" customFormat="1" ht="15.75" hidden="1" customHeight="1">
      <c r="A896" s="688">
        <f t="shared" ref="A896:A911" si="120">A895+1</f>
        <v>684</v>
      </c>
      <c r="B896" s="269" t="s">
        <v>221</v>
      </c>
      <c r="C896" s="52"/>
      <c r="D896" s="52"/>
      <c r="E896" s="52"/>
      <c r="F896" s="673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673"/>
      <c r="X896" s="52"/>
      <c r="Y896" s="52">
        <v>105661.78</v>
      </c>
      <c r="Z896" s="52"/>
      <c r="AA896" s="1238" t="s">
        <v>1429</v>
      </c>
      <c r="AB896" s="670" t="s">
        <v>1556</v>
      </c>
      <c r="AC896" s="1271"/>
      <c r="AD896" s="670"/>
      <c r="AE896" s="884"/>
      <c r="AF896" s="97"/>
      <c r="AG896" s="884"/>
      <c r="AH896" s="97"/>
      <c r="AI896" s="97"/>
      <c r="AJ896" s="97"/>
      <c r="AK896" s="97"/>
      <c r="AL896" s="97"/>
      <c r="AM896" s="97"/>
      <c r="AN896" s="97"/>
    </row>
    <row r="897" spans="1:40" s="314" customFormat="1" ht="15.75" hidden="1" customHeight="1">
      <c r="A897" s="688">
        <f t="shared" si="120"/>
        <v>685</v>
      </c>
      <c r="B897" s="269" t="s">
        <v>222</v>
      </c>
      <c r="C897" s="52"/>
      <c r="D897" s="52"/>
      <c r="E897" s="52"/>
      <c r="F897" s="673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673"/>
      <c r="X897" s="52"/>
      <c r="Y897" s="52">
        <v>109466.62</v>
      </c>
      <c r="Z897" s="52"/>
      <c r="AA897" s="1238" t="s">
        <v>1429</v>
      </c>
      <c r="AB897" s="670" t="s">
        <v>1556</v>
      </c>
      <c r="AC897" s="1271"/>
      <c r="AD897" s="670"/>
      <c r="AE897" s="884"/>
      <c r="AF897" s="97"/>
      <c r="AG897" s="884"/>
      <c r="AH897" s="97"/>
      <c r="AI897" s="97"/>
      <c r="AJ897" s="97"/>
      <c r="AK897" s="97"/>
      <c r="AL897" s="97"/>
      <c r="AM897" s="97"/>
      <c r="AN897" s="97"/>
    </row>
    <row r="898" spans="1:40" s="314" customFormat="1" ht="15.75" hidden="1" customHeight="1">
      <c r="A898" s="688">
        <f t="shared" si="120"/>
        <v>686</v>
      </c>
      <c r="B898" s="269" t="s">
        <v>223</v>
      </c>
      <c r="C898" s="52"/>
      <c r="D898" s="52"/>
      <c r="E898" s="52"/>
      <c r="F898" s="673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673"/>
      <c r="X898" s="52"/>
      <c r="Y898" s="52">
        <v>95376.76</v>
      </c>
      <c r="Z898" s="52"/>
      <c r="AA898" s="1238" t="s">
        <v>1429</v>
      </c>
      <c r="AB898" s="670" t="s">
        <v>1556</v>
      </c>
      <c r="AC898" s="1271"/>
      <c r="AD898" s="670"/>
      <c r="AE898" s="884"/>
      <c r="AF898" s="97"/>
      <c r="AG898" s="884"/>
      <c r="AH898" s="97"/>
      <c r="AI898" s="97"/>
      <c r="AJ898" s="97"/>
      <c r="AK898" s="97"/>
      <c r="AL898" s="97"/>
      <c r="AM898" s="97"/>
      <c r="AN898" s="97"/>
    </row>
    <row r="899" spans="1:40" s="314" customFormat="1" ht="15.75" hidden="1" customHeight="1">
      <c r="A899" s="688">
        <f t="shared" si="120"/>
        <v>687</v>
      </c>
      <c r="B899" s="269" t="s">
        <v>224</v>
      </c>
      <c r="C899" s="52"/>
      <c r="D899" s="52"/>
      <c r="E899" s="52"/>
      <c r="F899" s="673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673"/>
      <c r="X899" s="52"/>
      <c r="Y899" s="52">
        <v>95376.76</v>
      </c>
      <c r="Z899" s="52"/>
      <c r="AA899" s="1238" t="s">
        <v>1429</v>
      </c>
      <c r="AB899" s="670" t="s">
        <v>1556</v>
      </c>
      <c r="AC899" s="1271"/>
      <c r="AD899" s="670"/>
      <c r="AE899" s="884"/>
      <c r="AF899" s="97"/>
      <c r="AG899" s="884"/>
      <c r="AH899" s="97"/>
      <c r="AI899" s="97"/>
      <c r="AJ899" s="97"/>
      <c r="AK899" s="97"/>
      <c r="AL899" s="97"/>
      <c r="AM899" s="97"/>
      <c r="AN899" s="97"/>
    </row>
    <row r="900" spans="1:40" s="314" customFormat="1" ht="15.75" hidden="1" customHeight="1">
      <c r="A900" s="688">
        <f t="shared" si="120"/>
        <v>688</v>
      </c>
      <c r="B900" s="269" t="s">
        <v>225</v>
      </c>
      <c r="C900" s="52"/>
      <c r="D900" s="52"/>
      <c r="E900" s="52"/>
      <c r="F900" s="673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673"/>
      <c r="X900" s="52"/>
      <c r="Y900" s="52">
        <v>105223.33</v>
      </c>
      <c r="Z900" s="52"/>
      <c r="AA900" s="1238" t="s">
        <v>1429</v>
      </c>
      <c r="AB900" s="670" t="s">
        <v>1556</v>
      </c>
      <c r="AC900" s="1271"/>
      <c r="AD900" s="670"/>
      <c r="AE900" s="884"/>
      <c r="AF900" s="97"/>
      <c r="AG900" s="884"/>
      <c r="AH900" s="97"/>
      <c r="AI900" s="97"/>
      <c r="AJ900" s="97"/>
      <c r="AK900" s="97"/>
      <c r="AL900" s="97"/>
      <c r="AM900" s="97"/>
      <c r="AN900" s="97"/>
    </row>
    <row r="901" spans="1:40" s="314" customFormat="1" ht="15.75" hidden="1" customHeight="1">
      <c r="A901" s="688">
        <f t="shared" si="120"/>
        <v>689</v>
      </c>
      <c r="B901" s="269" t="s">
        <v>226</v>
      </c>
      <c r="C901" s="52"/>
      <c r="D901" s="52"/>
      <c r="E901" s="52"/>
      <c r="F901" s="673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673"/>
      <c r="X901" s="52"/>
      <c r="Y901" s="52">
        <v>105223.33</v>
      </c>
      <c r="Z901" s="52"/>
      <c r="AA901" s="1238" t="s">
        <v>1429</v>
      </c>
      <c r="AB901" s="670" t="s">
        <v>1556</v>
      </c>
      <c r="AC901" s="1271"/>
      <c r="AD901" s="670"/>
      <c r="AE901" s="884"/>
      <c r="AF901" s="97"/>
      <c r="AG901" s="884"/>
      <c r="AH901" s="97"/>
      <c r="AI901" s="97"/>
      <c r="AJ901" s="97"/>
      <c r="AK901" s="97"/>
      <c r="AL901" s="97"/>
      <c r="AM901" s="97"/>
      <c r="AN901" s="97"/>
    </row>
    <row r="902" spans="1:40" s="314" customFormat="1" ht="15.75" hidden="1" customHeight="1">
      <c r="A902" s="688">
        <f t="shared" si="120"/>
        <v>690</v>
      </c>
      <c r="B902" s="269" t="s">
        <v>227</v>
      </c>
      <c r="C902" s="52"/>
      <c r="D902" s="52"/>
      <c r="E902" s="52"/>
      <c r="F902" s="673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673"/>
      <c r="X902" s="52"/>
      <c r="Y902" s="52">
        <v>83865.070000000007</v>
      </c>
      <c r="Z902" s="52"/>
      <c r="AA902" s="1238" t="s">
        <v>1429</v>
      </c>
      <c r="AB902" s="670" t="s">
        <v>1556</v>
      </c>
      <c r="AC902" s="1271"/>
      <c r="AD902" s="670"/>
      <c r="AE902" s="884"/>
      <c r="AF902" s="97"/>
      <c r="AG902" s="884"/>
      <c r="AH902" s="97"/>
      <c r="AI902" s="97"/>
      <c r="AJ902" s="97"/>
      <c r="AK902" s="97"/>
      <c r="AL902" s="97"/>
      <c r="AM902" s="97"/>
      <c r="AN902" s="97"/>
    </row>
    <row r="903" spans="1:40" s="314" customFormat="1" ht="15.75" hidden="1" customHeight="1">
      <c r="A903" s="688">
        <f t="shared" si="120"/>
        <v>691</v>
      </c>
      <c r="B903" s="269" t="s">
        <v>228</v>
      </c>
      <c r="C903" s="52"/>
      <c r="D903" s="52"/>
      <c r="E903" s="52"/>
      <c r="F903" s="673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673"/>
      <c r="X903" s="52"/>
      <c r="Y903" s="52">
        <v>84274.15</v>
      </c>
      <c r="Z903" s="52"/>
      <c r="AA903" s="1238" t="s">
        <v>1429</v>
      </c>
      <c r="AB903" s="670" t="s">
        <v>1556</v>
      </c>
      <c r="AC903" s="1271"/>
      <c r="AD903" s="670"/>
      <c r="AE903" s="884"/>
      <c r="AF903" s="97"/>
      <c r="AG903" s="884"/>
      <c r="AH903" s="97"/>
      <c r="AI903" s="97"/>
      <c r="AJ903" s="97"/>
      <c r="AK903" s="97"/>
      <c r="AL903" s="97"/>
      <c r="AM903" s="97"/>
      <c r="AN903" s="97"/>
    </row>
    <row r="904" spans="1:40" s="314" customFormat="1" ht="15.75" hidden="1" customHeight="1">
      <c r="A904" s="688">
        <f t="shared" si="120"/>
        <v>692</v>
      </c>
      <c r="B904" s="269" t="s">
        <v>229</v>
      </c>
      <c r="C904" s="52"/>
      <c r="D904" s="52"/>
      <c r="E904" s="52"/>
      <c r="F904" s="673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673"/>
      <c r="X904" s="52"/>
      <c r="Y904" s="52">
        <v>100723.69</v>
      </c>
      <c r="Z904" s="52"/>
      <c r="AA904" s="1238" t="s">
        <v>1429</v>
      </c>
      <c r="AB904" s="670" t="s">
        <v>1556</v>
      </c>
      <c r="AC904" s="1271"/>
      <c r="AD904" s="670"/>
      <c r="AE904" s="884"/>
      <c r="AF904" s="97"/>
      <c r="AG904" s="884"/>
      <c r="AH904" s="97"/>
      <c r="AI904" s="97"/>
      <c r="AJ904" s="97"/>
      <c r="AK904" s="97"/>
      <c r="AL904" s="97"/>
      <c r="AM904" s="97"/>
      <c r="AN904" s="97"/>
    </row>
    <row r="905" spans="1:40" s="314" customFormat="1" ht="15.75" hidden="1" customHeight="1">
      <c r="A905" s="688">
        <f t="shared" si="120"/>
        <v>693</v>
      </c>
      <c r="B905" s="269" t="s">
        <v>230</v>
      </c>
      <c r="C905" s="52"/>
      <c r="D905" s="52"/>
      <c r="E905" s="52"/>
      <c r="F905" s="673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673"/>
      <c r="X905" s="52"/>
      <c r="Y905" s="52">
        <v>100723.69</v>
      </c>
      <c r="Z905" s="52"/>
      <c r="AA905" s="1238" t="s">
        <v>1429</v>
      </c>
      <c r="AB905" s="670" t="s">
        <v>1556</v>
      </c>
      <c r="AC905" s="1271"/>
      <c r="AD905" s="670"/>
      <c r="AE905" s="884"/>
      <c r="AF905" s="97"/>
      <c r="AG905" s="884"/>
      <c r="AH905" s="97"/>
      <c r="AI905" s="97"/>
      <c r="AJ905" s="97"/>
      <c r="AK905" s="97"/>
      <c r="AL905" s="97"/>
      <c r="AM905" s="97"/>
      <c r="AN905" s="97"/>
    </row>
    <row r="906" spans="1:40" s="314" customFormat="1" ht="15.75" hidden="1" customHeight="1">
      <c r="A906" s="688">
        <f t="shared" si="120"/>
        <v>694</v>
      </c>
      <c r="B906" s="269" t="s">
        <v>231</v>
      </c>
      <c r="C906" s="52"/>
      <c r="D906" s="52"/>
      <c r="E906" s="52"/>
      <c r="F906" s="673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673"/>
      <c r="X906" s="52"/>
      <c r="Y906" s="52">
        <v>97892.95</v>
      </c>
      <c r="Z906" s="52"/>
      <c r="AA906" s="1238" t="s">
        <v>1429</v>
      </c>
      <c r="AB906" s="670" t="s">
        <v>1556</v>
      </c>
      <c r="AC906" s="1271"/>
      <c r="AD906" s="670"/>
      <c r="AE906" s="884"/>
      <c r="AF906" s="97"/>
      <c r="AG906" s="884"/>
      <c r="AH906" s="97"/>
      <c r="AI906" s="97"/>
      <c r="AJ906" s="97"/>
      <c r="AK906" s="97"/>
      <c r="AL906" s="97"/>
      <c r="AM906" s="97"/>
      <c r="AN906" s="97"/>
    </row>
    <row r="907" spans="1:40" s="314" customFormat="1" ht="15.75" hidden="1" customHeight="1">
      <c r="A907" s="688">
        <f t="shared" si="120"/>
        <v>695</v>
      </c>
      <c r="B907" s="269" t="s">
        <v>232</v>
      </c>
      <c r="C907" s="52"/>
      <c r="D907" s="52"/>
      <c r="E907" s="52"/>
      <c r="F907" s="673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673"/>
      <c r="X907" s="52"/>
      <c r="Y907" s="52">
        <v>187383.83</v>
      </c>
      <c r="Z907" s="52"/>
      <c r="AA907" s="1238" t="s">
        <v>1429</v>
      </c>
      <c r="AB907" s="670" t="s">
        <v>1556</v>
      </c>
      <c r="AC907" s="1271"/>
      <c r="AD907" s="670"/>
      <c r="AE907" s="884"/>
      <c r="AF907" s="97"/>
      <c r="AG907" s="884"/>
      <c r="AH907" s="97"/>
      <c r="AI907" s="97"/>
      <c r="AJ907" s="97"/>
      <c r="AK907" s="97"/>
      <c r="AL907" s="97"/>
      <c r="AM907" s="97"/>
      <c r="AN907" s="97"/>
    </row>
    <row r="908" spans="1:40" s="314" customFormat="1" ht="15.75" hidden="1" customHeight="1">
      <c r="A908" s="688">
        <f t="shared" si="120"/>
        <v>696</v>
      </c>
      <c r="B908" s="269" t="s">
        <v>233</v>
      </c>
      <c r="C908" s="52"/>
      <c r="D908" s="52"/>
      <c r="E908" s="52"/>
      <c r="F908" s="673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673"/>
      <c r="X908" s="52"/>
      <c r="Y908" s="52">
        <v>187383.83</v>
      </c>
      <c r="Z908" s="52"/>
      <c r="AA908" s="1238" t="s">
        <v>1429</v>
      </c>
      <c r="AB908" s="670" t="s">
        <v>1556</v>
      </c>
      <c r="AC908" s="1271"/>
      <c r="AD908" s="670"/>
      <c r="AE908" s="884"/>
      <c r="AF908" s="97"/>
      <c r="AG908" s="884"/>
      <c r="AH908" s="97"/>
      <c r="AI908" s="97"/>
      <c r="AJ908" s="97"/>
      <c r="AK908" s="97"/>
      <c r="AL908" s="97"/>
      <c r="AM908" s="97"/>
      <c r="AN908" s="97"/>
    </row>
    <row r="909" spans="1:40" s="314" customFormat="1" ht="15.75" hidden="1" customHeight="1">
      <c r="A909" s="688">
        <f t="shared" si="120"/>
        <v>697</v>
      </c>
      <c r="B909" s="269" t="s">
        <v>234</v>
      </c>
      <c r="C909" s="52"/>
      <c r="D909" s="52"/>
      <c r="E909" s="52"/>
      <c r="F909" s="673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673"/>
      <c r="X909" s="52"/>
      <c r="Y909" s="52">
        <v>184419.34</v>
      </c>
      <c r="Z909" s="52"/>
      <c r="AA909" s="1238" t="s">
        <v>1429</v>
      </c>
      <c r="AB909" s="670" t="s">
        <v>1556</v>
      </c>
      <c r="AC909" s="1271"/>
      <c r="AD909" s="670"/>
      <c r="AE909" s="884"/>
      <c r="AF909" s="97"/>
      <c r="AG909" s="884"/>
      <c r="AH909" s="97"/>
      <c r="AI909" s="97"/>
      <c r="AJ909" s="97"/>
      <c r="AK909" s="97"/>
      <c r="AL909" s="97"/>
      <c r="AM909" s="97"/>
      <c r="AN909" s="97"/>
    </row>
    <row r="910" spans="1:40" s="314" customFormat="1" ht="15.75" hidden="1" customHeight="1">
      <c r="A910" s="688">
        <f t="shared" si="120"/>
        <v>698</v>
      </c>
      <c r="B910" s="269" t="s">
        <v>235</v>
      </c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673"/>
      <c r="N910" s="673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>
        <v>344694.19</v>
      </c>
      <c r="Z910" s="52"/>
      <c r="AA910" s="1238" t="s">
        <v>1429</v>
      </c>
      <c r="AB910" s="670" t="s">
        <v>1462</v>
      </c>
      <c r="AC910" s="1271"/>
      <c r="AD910" s="670"/>
      <c r="AE910" s="884"/>
      <c r="AF910" s="97"/>
      <c r="AG910" s="884"/>
      <c r="AH910" s="97"/>
      <c r="AI910" s="97"/>
      <c r="AJ910" s="97"/>
      <c r="AK910" s="97"/>
      <c r="AL910" s="97"/>
      <c r="AM910" s="97"/>
      <c r="AN910" s="97"/>
    </row>
    <row r="911" spans="1:40" s="314" customFormat="1" ht="15.75" hidden="1" customHeight="1">
      <c r="A911" s="688">
        <f t="shared" si="120"/>
        <v>699</v>
      </c>
      <c r="B911" s="269" t="s">
        <v>236</v>
      </c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673"/>
      <c r="N911" s="673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>
        <v>207188.16</v>
      </c>
      <c r="Z911" s="52"/>
      <c r="AA911" s="1238" t="s">
        <v>1429</v>
      </c>
      <c r="AB911" s="670" t="s">
        <v>1462</v>
      </c>
      <c r="AC911" s="1271"/>
      <c r="AD911" s="670"/>
      <c r="AE911" s="884"/>
      <c r="AF911" s="97"/>
      <c r="AG911" s="884"/>
      <c r="AH911" s="97"/>
      <c r="AI911" s="97"/>
      <c r="AJ911" s="97"/>
      <c r="AK911" s="97"/>
      <c r="AL911" s="97"/>
      <c r="AM911" s="97"/>
      <c r="AN911" s="97"/>
    </row>
    <row r="912" spans="1:40" s="7" customFormat="1" ht="15.75" hidden="1" customHeight="1">
      <c r="A912" s="1475" t="s">
        <v>518</v>
      </c>
      <c r="B912" s="1475"/>
      <c r="C912" s="52">
        <f>SUM(C894:C911)</f>
        <v>0</v>
      </c>
      <c r="D912" s="52">
        <f t="shared" ref="D912:Z912" si="121">SUM(D894:D911)</f>
        <v>0</v>
      </c>
      <c r="E912" s="52"/>
      <c r="F912" s="52">
        <f t="shared" si="121"/>
        <v>0</v>
      </c>
      <c r="G912" s="52">
        <f t="shared" si="121"/>
        <v>0</v>
      </c>
      <c r="H912" s="52">
        <f t="shared" si="121"/>
        <v>0</v>
      </c>
      <c r="I912" s="52">
        <f t="shared" si="121"/>
        <v>0</v>
      </c>
      <c r="J912" s="52">
        <f t="shared" si="121"/>
        <v>0</v>
      </c>
      <c r="K912" s="52">
        <f t="shared" si="121"/>
        <v>0</v>
      </c>
      <c r="L912" s="52">
        <f t="shared" si="121"/>
        <v>0</v>
      </c>
      <c r="M912" s="52">
        <f t="shared" si="121"/>
        <v>0</v>
      </c>
      <c r="N912" s="52">
        <f t="shared" si="121"/>
        <v>0</v>
      </c>
      <c r="O912" s="52">
        <f t="shared" si="121"/>
        <v>0</v>
      </c>
      <c r="P912" s="52">
        <f t="shared" si="121"/>
        <v>0</v>
      </c>
      <c r="Q912" s="52">
        <f t="shared" si="121"/>
        <v>0</v>
      </c>
      <c r="R912" s="52">
        <f t="shared" si="121"/>
        <v>0</v>
      </c>
      <c r="S912" s="52">
        <f t="shared" si="121"/>
        <v>0</v>
      </c>
      <c r="T912" s="52">
        <f t="shared" si="121"/>
        <v>0</v>
      </c>
      <c r="U912" s="52">
        <f t="shared" si="121"/>
        <v>0</v>
      </c>
      <c r="V912" s="52">
        <f t="shared" si="121"/>
        <v>0</v>
      </c>
      <c r="W912" s="52">
        <f t="shared" si="121"/>
        <v>0</v>
      </c>
      <c r="X912" s="52">
        <f t="shared" si="121"/>
        <v>0</v>
      </c>
      <c r="Y912" s="52"/>
      <c r="Z912" s="52">
        <f t="shared" si="121"/>
        <v>0</v>
      </c>
      <c r="AA912" s="9"/>
      <c r="AB912" s="670"/>
      <c r="AC912" s="497"/>
      <c r="AD912" s="497"/>
      <c r="AE912" s="1061"/>
      <c r="AF912" s="57"/>
      <c r="AG912" s="57"/>
      <c r="AH912" s="57"/>
      <c r="AI912" s="57"/>
      <c r="AJ912" s="57"/>
      <c r="AK912" s="57"/>
      <c r="AL912" s="57"/>
      <c r="AM912" s="57"/>
      <c r="AN912" s="57"/>
    </row>
    <row r="913" spans="1:40" s="7" customFormat="1" ht="15.75" hidden="1" customHeight="1">
      <c r="A913" s="1479" t="s">
        <v>650</v>
      </c>
      <c r="B913" s="1479"/>
      <c r="C913" s="1479"/>
      <c r="D913" s="1452"/>
      <c r="E913" s="1452"/>
      <c r="F913" s="1452"/>
      <c r="G913" s="1452"/>
      <c r="H913" s="1452"/>
      <c r="I913" s="1452"/>
      <c r="J913" s="1452"/>
      <c r="K913" s="1452"/>
      <c r="L913" s="1452"/>
      <c r="M913" s="1452"/>
      <c r="N913" s="1452"/>
      <c r="O913" s="1452"/>
      <c r="P913" s="1452"/>
      <c r="Q913" s="1452"/>
      <c r="R913" s="1452"/>
      <c r="S913" s="1452"/>
      <c r="T913" s="1452"/>
      <c r="U913" s="1452"/>
      <c r="V913" s="1452"/>
      <c r="W913" s="1452"/>
      <c r="X913" s="1452"/>
      <c r="Y913" s="1452"/>
      <c r="Z913" s="1452"/>
      <c r="AA913" s="9"/>
      <c r="AB913" s="670"/>
      <c r="AC913" s="497"/>
      <c r="AD913" s="497"/>
      <c r="AE913" s="1061"/>
      <c r="AF913" s="57"/>
      <c r="AG913" s="57"/>
      <c r="AH913" s="57"/>
      <c r="AI913" s="57"/>
      <c r="AJ913" s="57"/>
      <c r="AK913" s="57"/>
      <c r="AL913" s="57"/>
      <c r="AM913" s="57"/>
      <c r="AN913" s="57"/>
    </row>
    <row r="914" spans="1:40" s="7" customFormat="1" ht="15.75" hidden="1" customHeight="1">
      <c r="A914" s="56">
        <f>A911+1</f>
        <v>700</v>
      </c>
      <c r="B914" s="42" t="s">
        <v>787</v>
      </c>
      <c r="C914" s="52">
        <f>D914+L914+N914+P914+R914+T914+V914+W914+X914+Z914</f>
        <v>20280152.419999998</v>
      </c>
      <c r="D914" s="52">
        <f>SUM(F914:J914)</f>
        <v>10217685.899999999</v>
      </c>
      <c r="E914" s="52"/>
      <c r="F914" s="52"/>
      <c r="G914" s="52">
        <v>6457318.2699999996</v>
      </c>
      <c r="H914" s="52">
        <v>1420187.82</v>
      </c>
      <c r="I914" s="52">
        <v>1240539.04</v>
      </c>
      <c r="J914" s="52">
        <v>1099640.77</v>
      </c>
      <c r="K914" s="52"/>
      <c r="L914" s="52"/>
      <c r="M914" s="52"/>
      <c r="N914" s="52"/>
      <c r="O914" s="52"/>
      <c r="P914" s="52">
        <v>9469301.7599999998</v>
      </c>
      <c r="Q914" s="52"/>
      <c r="R914" s="52"/>
      <c r="S914" s="52"/>
      <c r="T914" s="52"/>
      <c r="U914" s="52"/>
      <c r="V914" s="52"/>
      <c r="W914" s="52">
        <f>181473.38+411691.38</f>
        <v>593164.76</v>
      </c>
      <c r="X914" s="284"/>
      <c r="Y914" s="52"/>
      <c r="Z914" s="284"/>
      <c r="AA914" s="9" t="s">
        <v>884</v>
      </c>
      <c r="AB914" s="670"/>
      <c r="AC914" s="497"/>
      <c r="AD914" s="497"/>
      <c r="AE914" s="1061"/>
      <c r="AF914" s="57"/>
      <c r="AG914" s="57"/>
      <c r="AH914" s="57"/>
      <c r="AI914" s="57"/>
      <c r="AJ914" s="57"/>
      <c r="AK914" s="57"/>
      <c r="AL914" s="57"/>
      <c r="AM914" s="57"/>
      <c r="AN914" s="57"/>
    </row>
    <row r="915" spans="1:40" s="7" customFormat="1" ht="15.75" hidden="1" customHeight="1">
      <c r="A915" s="56">
        <f>A914+1</f>
        <v>701</v>
      </c>
      <c r="B915" s="42" t="s">
        <v>788</v>
      </c>
      <c r="C915" s="52">
        <f>D915+L915+N915+P915+R915+T915+V915+W915+X915+Z915</f>
        <v>12153365.16</v>
      </c>
      <c r="D915" s="52">
        <f>SUM(F915:J915)</f>
        <v>4832778.5</v>
      </c>
      <c r="E915" s="52"/>
      <c r="F915" s="52"/>
      <c r="G915" s="52">
        <v>3317534.6</v>
      </c>
      <c r="H915" s="52">
        <v>594579.57999999996</v>
      </c>
      <c r="I915" s="52">
        <v>477602.64</v>
      </c>
      <c r="J915" s="52">
        <v>443061.68</v>
      </c>
      <c r="K915" s="52"/>
      <c r="L915" s="52"/>
      <c r="M915" s="52"/>
      <c r="N915" s="52"/>
      <c r="O915" s="52"/>
      <c r="P915" s="52">
        <v>6964996.0199999996</v>
      </c>
      <c r="Q915" s="52"/>
      <c r="R915" s="52"/>
      <c r="S915" s="52"/>
      <c r="T915" s="52"/>
      <c r="U915" s="52"/>
      <c r="V915" s="52"/>
      <c r="W915" s="52">
        <v>355590.64</v>
      </c>
      <c r="X915" s="284"/>
      <c r="Y915" s="52"/>
      <c r="Z915" s="284"/>
      <c r="AA915" s="9" t="s">
        <v>884</v>
      </c>
      <c r="AB915" s="670"/>
      <c r="AC915" s="497"/>
      <c r="AD915" s="497"/>
      <c r="AE915" s="1061"/>
      <c r="AF915" s="57"/>
      <c r="AG915" s="57"/>
      <c r="AH915" s="57"/>
      <c r="AI915" s="57"/>
      <c r="AJ915" s="57"/>
      <c r="AK915" s="57"/>
      <c r="AL915" s="57"/>
      <c r="AM915" s="57"/>
      <c r="AN915" s="57"/>
    </row>
    <row r="916" spans="1:40" s="7" customFormat="1" ht="15.75" hidden="1" customHeight="1">
      <c r="A916" s="56">
        <f>A915+1</f>
        <v>702</v>
      </c>
      <c r="B916" s="42" t="s">
        <v>789</v>
      </c>
      <c r="C916" s="52">
        <f>D916+L916+N916+P916+R916+T916+V916+W916+X916+Z916</f>
        <v>45618302.340000004</v>
      </c>
      <c r="D916" s="52">
        <f>SUM(F916:J916)</f>
        <v>28195689.66</v>
      </c>
      <c r="E916" s="52"/>
      <c r="F916" s="52"/>
      <c r="G916" s="52">
        <v>19225697.600000001</v>
      </c>
      <c r="H916" s="52">
        <v>2825668.36</v>
      </c>
      <c r="I916" s="52">
        <v>2757789.91</v>
      </c>
      <c r="J916" s="52">
        <v>3386533.79</v>
      </c>
      <c r="K916" s="52"/>
      <c r="L916" s="52"/>
      <c r="M916" s="52"/>
      <c r="N916" s="52"/>
      <c r="O916" s="52"/>
      <c r="P916" s="52">
        <v>16961685.800000001</v>
      </c>
      <c r="Q916" s="52"/>
      <c r="R916" s="52"/>
      <c r="S916" s="52"/>
      <c r="T916" s="52"/>
      <c r="U916" s="52"/>
      <c r="V916" s="52"/>
      <c r="W916" s="52">
        <f>299459.22+161467.66</f>
        <v>460926.88</v>
      </c>
      <c r="X916" s="284"/>
      <c r="Y916" s="52"/>
      <c r="Z916" s="284"/>
      <c r="AA916" s="9" t="s">
        <v>885</v>
      </c>
      <c r="AB916" s="670"/>
      <c r="AC916" s="497"/>
      <c r="AD916" s="497"/>
      <c r="AE916" s="1061"/>
      <c r="AF916" s="57"/>
      <c r="AG916" s="57"/>
      <c r="AH916" s="57"/>
      <c r="AI916" s="57"/>
      <c r="AJ916" s="57"/>
      <c r="AK916" s="57"/>
      <c r="AL916" s="57"/>
      <c r="AM916" s="57"/>
      <c r="AN916" s="57"/>
    </row>
    <row r="917" spans="1:40" s="7" customFormat="1" ht="15.75" hidden="1" customHeight="1">
      <c r="A917" s="56">
        <f>A916+1</f>
        <v>703</v>
      </c>
      <c r="B917" s="42" t="s">
        <v>790</v>
      </c>
      <c r="C917" s="52">
        <f>D917+L917+N917+P917+R917+T917+V917+W917+X917+Z917</f>
        <v>34077234.160000004</v>
      </c>
      <c r="D917" s="52">
        <f>SUM(F917:J917)</f>
        <v>18453072.460000001</v>
      </c>
      <c r="E917" s="52"/>
      <c r="F917" s="52"/>
      <c r="G917" s="52">
        <v>11295859.16</v>
      </c>
      <c r="H917" s="52">
        <v>2268342.3199999998</v>
      </c>
      <c r="I917" s="52">
        <v>2589361.3199999998</v>
      </c>
      <c r="J917" s="52">
        <v>2299509.66</v>
      </c>
      <c r="K917" s="52"/>
      <c r="L917" s="52"/>
      <c r="M917" s="52"/>
      <c r="N917" s="52"/>
      <c r="O917" s="52"/>
      <c r="P917" s="52">
        <v>14902104.359999999</v>
      </c>
      <c r="Q917" s="52"/>
      <c r="R917" s="52"/>
      <c r="S917" s="52"/>
      <c r="T917" s="52"/>
      <c r="U917" s="52"/>
      <c r="V917" s="52"/>
      <c r="W917" s="52">
        <f>145622.62+576434.72</f>
        <v>722057.34</v>
      </c>
      <c r="X917" s="284"/>
      <c r="Y917" s="52"/>
      <c r="Z917" s="284"/>
      <c r="AA917" s="9" t="s">
        <v>884</v>
      </c>
      <c r="AB917" s="670"/>
      <c r="AC917" s="497"/>
      <c r="AD917" s="497"/>
      <c r="AE917" s="1061"/>
      <c r="AF917" s="57"/>
      <c r="AG917" s="57"/>
      <c r="AH917" s="57"/>
      <c r="AI917" s="57"/>
      <c r="AJ917" s="57"/>
      <c r="AK917" s="57"/>
      <c r="AL917" s="57"/>
      <c r="AM917" s="57"/>
      <c r="AN917" s="57"/>
    </row>
    <row r="918" spans="1:40" s="7" customFormat="1" ht="15.75" hidden="1" customHeight="1">
      <c r="A918" s="1475" t="s">
        <v>518</v>
      </c>
      <c r="B918" s="1475"/>
      <c r="C918" s="52">
        <f>SUM(C914:C917)</f>
        <v>112129054.08000001</v>
      </c>
      <c r="D918" s="52">
        <f t="shared" ref="D918:Z918" si="122">SUM(D914:D917)</f>
        <v>61699226.520000003</v>
      </c>
      <c r="E918" s="52"/>
      <c r="F918" s="52">
        <f t="shared" si="122"/>
        <v>0</v>
      </c>
      <c r="G918" s="52">
        <f t="shared" si="122"/>
        <v>40296409.629999995</v>
      </c>
      <c r="H918" s="52">
        <f t="shared" si="122"/>
        <v>7108778.0800000001</v>
      </c>
      <c r="I918" s="52">
        <f t="shared" si="122"/>
        <v>7065292.9100000001</v>
      </c>
      <c r="J918" s="52">
        <f t="shared" si="122"/>
        <v>7228745.9000000004</v>
      </c>
      <c r="K918" s="52">
        <f t="shared" si="122"/>
        <v>0</v>
      </c>
      <c r="L918" s="52">
        <f t="shared" si="122"/>
        <v>0</v>
      </c>
      <c r="M918" s="52">
        <f t="shared" si="122"/>
        <v>0</v>
      </c>
      <c r="N918" s="52">
        <f t="shared" si="122"/>
        <v>0</v>
      </c>
      <c r="O918" s="52">
        <f t="shared" si="122"/>
        <v>0</v>
      </c>
      <c r="P918" s="52">
        <f t="shared" si="122"/>
        <v>48298087.939999998</v>
      </c>
      <c r="Q918" s="52">
        <f t="shared" si="122"/>
        <v>0</v>
      </c>
      <c r="R918" s="52">
        <f t="shared" si="122"/>
        <v>0</v>
      </c>
      <c r="S918" s="52">
        <f t="shared" si="122"/>
        <v>0</v>
      </c>
      <c r="T918" s="52">
        <f t="shared" si="122"/>
        <v>0</v>
      </c>
      <c r="U918" s="52">
        <f t="shared" si="122"/>
        <v>0</v>
      </c>
      <c r="V918" s="52">
        <f t="shared" si="122"/>
        <v>0</v>
      </c>
      <c r="W918" s="52">
        <f t="shared" si="122"/>
        <v>2131739.62</v>
      </c>
      <c r="X918" s="52">
        <f t="shared" si="122"/>
        <v>0</v>
      </c>
      <c r="Y918" s="52"/>
      <c r="Z918" s="52">
        <f t="shared" si="122"/>
        <v>0</v>
      </c>
      <c r="AA918" s="9"/>
      <c r="AB918" s="670"/>
      <c r="AC918" s="497"/>
      <c r="AD918" s="497"/>
      <c r="AE918" s="1061"/>
      <c r="AF918" s="57"/>
      <c r="AG918" s="57"/>
      <c r="AH918" s="57"/>
      <c r="AI918" s="57"/>
      <c r="AJ918" s="57"/>
      <c r="AK918" s="57"/>
      <c r="AL918" s="57"/>
      <c r="AM918" s="57"/>
      <c r="AN918" s="57"/>
    </row>
    <row r="919" spans="1:40" s="7" customFormat="1" ht="15.75" hidden="1" customHeight="1" thickBot="1">
      <c r="A919" s="1535" t="s">
        <v>242</v>
      </c>
      <c r="B919" s="1535"/>
      <c r="C919" s="1535"/>
      <c r="D919" s="311"/>
      <c r="E919" s="311"/>
      <c r="F919" s="311"/>
      <c r="G919" s="311"/>
      <c r="H919" s="311"/>
      <c r="I919" s="311"/>
      <c r="J919" s="311"/>
      <c r="K919" s="311"/>
      <c r="L919" s="311"/>
      <c r="M919" s="311"/>
      <c r="N919" s="311"/>
      <c r="O919" s="311"/>
      <c r="P919" s="311"/>
      <c r="Q919" s="311"/>
      <c r="R919" s="311"/>
      <c r="S919" s="311"/>
      <c r="T919" s="311"/>
      <c r="U919" s="311"/>
      <c r="V919" s="311"/>
      <c r="W919" s="311"/>
      <c r="X919" s="311"/>
      <c r="Y919" s="311"/>
      <c r="Z919" s="311"/>
      <c r="AA919" s="9"/>
      <c r="AB919" s="670"/>
      <c r="AC919" s="497"/>
      <c r="AD919" s="497"/>
      <c r="AE919" s="1061"/>
      <c r="AF919" s="57"/>
      <c r="AG919" s="1061"/>
      <c r="AH919" s="57"/>
      <c r="AI919" s="57"/>
      <c r="AJ919" s="57"/>
      <c r="AK919" s="57"/>
      <c r="AL919" s="57"/>
      <c r="AM919" s="57"/>
      <c r="AN919" s="57"/>
    </row>
    <row r="920" spans="1:40" s="455" customFormat="1" ht="20.25" hidden="1" customHeight="1">
      <c r="A920" s="56">
        <f>A917+1</f>
        <v>704</v>
      </c>
      <c r="B920" s="456" t="s">
        <v>243</v>
      </c>
      <c r="C920" s="454" t="s">
        <v>237</v>
      </c>
      <c r="D920" s="1315">
        <v>590000</v>
      </c>
      <c r="E920" s="1315"/>
      <c r="F920" s="678" t="s">
        <v>238</v>
      </c>
      <c r="G920" s="678" t="s">
        <v>239</v>
      </c>
      <c r="H920" s="678"/>
      <c r="I920" s="678" t="s">
        <v>240</v>
      </c>
      <c r="J920" s="678" t="s">
        <v>240</v>
      </c>
      <c r="K920" s="454" t="s">
        <v>240</v>
      </c>
      <c r="L920" s="454"/>
      <c r="M920" s="454"/>
      <c r="N920" s="454"/>
      <c r="O920" s="454"/>
      <c r="P920" s="454"/>
      <c r="Q920" s="454"/>
      <c r="R920" s="454"/>
      <c r="S920" s="454"/>
      <c r="T920" s="454"/>
      <c r="U920" s="454"/>
      <c r="V920" s="454"/>
      <c r="W920" s="454"/>
      <c r="X920" s="678"/>
      <c r="Y920" s="1378"/>
      <c r="Z920" s="454" t="s">
        <v>241</v>
      </c>
      <c r="AA920" s="9" t="s">
        <v>1430</v>
      </c>
      <c r="AB920" s="1256"/>
      <c r="AC920" s="1281"/>
      <c r="AD920" s="1281"/>
      <c r="AE920" s="1281"/>
      <c r="AF920" s="1281"/>
      <c r="AG920" s="1281"/>
      <c r="AH920" s="1281"/>
      <c r="AI920" s="1281"/>
      <c r="AJ920" s="1281"/>
      <c r="AK920" s="1281"/>
      <c r="AL920" s="1281"/>
      <c r="AM920" s="1281"/>
      <c r="AN920" s="1281"/>
    </row>
    <row r="921" spans="1:40" s="7" customFormat="1" ht="15.75" hidden="1" customHeight="1">
      <c r="A921" s="1475" t="s">
        <v>518</v>
      </c>
      <c r="B921" s="1475"/>
      <c r="C921" s="52">
        <f t="shared" ref="C921:I921" si="123">SUM(C920)</f>
        <v>0</v>
      </c>
      <c r="D921" s="52">
        <f t="shared" si="123"/>
        <v>590000</v>
      </c>
      <c r="E921" s="52"/>
      <c r="F921" s="52">
        <f t="shared" si="123"/>
        <v>0</v>
      </c>
      <c r="G921" s="52">
        <f t="shared" si="123"/>
        <v>0</v>
      </c>
      <c r="H921" s="52">
        <f t="shared" si="123"/>
        <v>0</v>
      </c>
      <c r="I921" s="52">
        <f t="shared" si="123"/>
        <v>0</v>
      </c>
      <c r="J921" s="52">
        <f>SUM(J920)</f>
        <v>0</v>
      </c>
      <c r="K921" s="52">
        <f t="shared" ref="K921:Z921" si="124">SUM(K920)</f>
        <v>0</v>
      </c>
      <c r="L921" s="52">
        <f t="shared" si="124"/>
        <v>0</v>
      </c>
      <c r="M921" s="52">
        <f t="shared" si="124"/>
        <v>0</v>
      </c>
      <c r="N921" s="52">
        <f t="shared" si="124"/>
        <v>0</v>
      </c>
      <c r="O921" s="52">
        <f t="shared" si="124"/>
        <v>0</v>
      </c>
      <c r="P921" s="52">
        <f t="shared" si="124"/>
        <v>0</v>
      </c>
      <c r="Q921" s="52">
        <f t="shared" si="124"/>
        <v>0</v>
      </c>
      <c r="R921" s="52">
        <f t="shared" si="124"/>
        <v>0</v>
      </c>
      <c r="S921" s="52">
        <f t="shared" si="124"/>
        <v>0</v>
      </c>
      <c r="T921" s="52">
        <f t="shared" si="124"/>
        <v>0</v>
      </c>
      <c r="U921" s="52">
        <f t="shared" si="124"/>
        <v>0</v>
      </c>
      <c r="V921" s="52">
        <f t="shared" si="124"/>
        <v>0</v>
      </c>
      <c r="W921" s="52">
        <f t="shared" si="124"/>
        <v>0</v>
      </c>
      <c r="X921" s="52">
        <f t="shared" si="124"/>
        <v>0</v>
      </c>
      <c r="Y921" s="1161"/>
      <c r="Z921" s="52">
        <f t="shared" si="124"/>
        <v>0</v>
      </c>
      <c r="AA921" s="9"/>
      <c r="AB921" s="670"/>
      <c r="AC921" s="497"/>
      <c r="AD921" s="497"/>
      <c r="AE921" s="1061"/>
      <c r="AF921" s="57"/>
      <c r="AG921" s="57"/>
      <c r="AH921" s="57"/>
      <c r="AI921" s="57"/>
      <c r="AJ921" s="57"/>
      <c r="AK921" s="57"/>
      <c r="AL921" s="57"/>
      <c r="AM921" s="57"/>
      <c r="AN921" s="57"/>
    </row>
    <row r="922" spans="1:40" s="17" customFormat="1" ht="15.75" hidden="1" customHeight="1">
      <c r="A922" s="1479" t="s">
        <v>559</v>
      </c>
      <c r="B922" s="1479"/>
      <c r="C922" s="61" t="e">
        <f t="shared" ref="C922:Z922" si="125">C878+C881+C884+C888+C892+C918</f>
        <v>#REF!</v>
      </c>
      <c r="D922" s="61">
        <f t="shared" si="125"/>
        <v>137372494.07000002</v>
      </c>
      <c r="E922" s="61"/>
      <c r="F922" s="61">
        <f t="shared" si="125"/>
        <v>4685674.9800000004</v>
      </c>
      <c r="G922" s="61">
        <f t="shared" si="125"/>
        <v>86301948.769999996</v>
      </c>
      <c r="H922" s="61">
        <f t="shared" si="125"/>
        <v>15373590.25</v>
      </c>
      <c r="I922" s="61">
        <f t="shared" si="125"/>
        <v>18964351</v>
      </c>
      <c r="J922" s="61">
        <f t="shared" si="125"/>
        <v>12046929.07</v>
      </c>
      <c r="K922" s="61">
        <f t="shared" si="125"/>
        <v>0</v>
      </c>
      <c r="L922" s="61">
        <f t="shared" si="125"/>
        <v>0</v>
      </c>
      <c r="M922" s="61">
        <f t="shared" si="125"/>
        <v>0</v>
      </c>
      <c r="N922" s="61">
        <f t="shared" si="125"/>
        <v>2673736.04</v>
      </c>
      <c r="O922" s="61">
        <f t="shared" si="125"/>
        <v>0</v>
      </c>
      <c r="P922" s="61">
        <f t="shared" si="125"/>
        <v>54743162.979999997</v>
      </c>
      <c r="Q922" s="61">
        <f t="shared" si="125"/>
        <v>3601.4</v>
      </c>
      <c r="R922" s="61">
        <f t="shared" si="125"/>
        <v>46079960.519999996</v>
      </c>
      <c r="S922" s="61">
        <f t="shared" si="125"/>
        <v>0</v>
      </c>
      <c r="T922" s="61">
        <f t="shared" si="125"/>
        <v>0</v>
      </c>
      <c r="U922" s="61">
        <f t="shared" si="125"/>
        <v>0</v>
      </c>
      <c r="V922" s="61">
        <f t="shared" si="125"/>
        <v>0</v>
      </c>
      <c r="W922" s="61">
        <f t="shared" si="125"/>
        <v>2692354.08</v>
      </c>
      <c r="X922" s="61">
        <f t="shared" si="125"/>
        <v>0</v>
      </c>
      <c r="Y922" s="1163"/>
      <c r="Z922" s="61">
        <f t="shared" si="125"/>
        <v>0</v>
      </c>
      <c r="AA922" s="9"/>
      <c r="AB922" s="670"/>
      <c r="AC922" s="1276"/>
      <c r="AD922" s="497"/>
      <c r="AE922" s="1272"/>
      <c r="AF922" s="1264"/>
      <c r="AG922" s="1264"/>
      <c r="AH922" s="1264"/>
      <c r="AI922" s="1264"/>
      <c r="AJ922" s="1264"/>
      <c r="AK922" s="1264"/>
      <c r="AL922" s="1264"/>
      <c r="AM922" s="1264"/>
      <c r="AN922" s="1264"/>
    </row>
    <row r="923" spans="1:40" s="17" customFormat="1" ht="16.5" hidden="1" customHeight="1">
      <c r="A923" s="1473" t="s">
        <v>560</v>
      </c>
      <c r="B923" s="1473"/>
      <c r="C923" s="1473"/>
      <c r="D923" s="1473"/>
      <c r="E923" s="1473"/>
      <c r="F923" s="1473"/>
      <c r="G923" s="1473"/>
      <c r="H923" s="1473"/>
      <c r="I923" s="1473"/>
      <c r="J923" s="1473"/>
      <c r="K923" s="1473"/>
      <c r="L923" s="1473"/>
      <c r="M923" s="1473"/>
      <c r="N923" s="1473"/>
      <c r="O923" s="1473"/>
      <c r="P923" s="1473"/>
      <c r="Q923" s="1473"/>
      <c r="R923" s="1473"/>
      <c r="S923" s="1473"/>
      <c r="T923" s="1473"/>
      <c r="U923" s="1473"/>
      <c r="V923" s="1473"/>
      <c r="W923" s="1473"/>
      <c r="X923" s="1473"/>
      <c r="Y923" s="1473"/>
      <c r="Z923" s="1473"/>
      <c r="AA923" s="496"/>
      <c r="AB923" s="670"/>
      <c r="AC923" s="1264"/>
      <c r="AD923" s="497"/>
      <c r="AE923" s="1061"/>
      <c r="AF923" s="1264"/>
      <c r="AG923" s="1264"/>
      <c r="AH923" s="1264"/>
      <c r="AI923" s="1264"/>
      <c r="AJ923" s="1264"/>
      <c r="AK923" s="1264"/>
      <c r="AL923" s="1264"/>
      <c r="AM923" s="1264"/>
      <c r="AN923" s="1264"/>
    </row>
    <row r="924" spans="1:40" s="22" customFormat="1" ht="18.75" hidden="1" customHeight="1">
      <c r="A924" s="1485" t="s">
        <v>561</v>
      </c>
      <c r="B924" s="1485"/>
      <c r="C924" s="1485"/>
      <c r="D924" s="1452"/>
      <c r="E924" s="1452"/>
      <c r="F924" s="1452"/>
      <c r="G924" s="1452"/>
      <c r="H924" s="1452"/>
      <c r="I924" s="1452"/>
      <c r="J924" s="1452"/>
      <c r="K924" s="1452"/>
      <c r="L924" s="1452"/>
      <c r="M924" s="1452"/>
      <c r="N924" s="1452"/>
      <c r="O924" s="1452"/>
      <c r="P924" s="1452"/>
      <c r="Q924" s="1452"/>
      <c r="R924" s="1452"/>
      <c r="S924" s="1452"/>
      <c r="T924" s="1452"/>
      <c r="U924" s="1452"/>
      <c r="V924" s="1452"/>
      <c r="W924" s="1452"/>
      <c r="X924" s="1452"/>
      <c r="Y924" s="1452"/>
      <c r="Z924" s="1452"/>
      <c r="AA924" s="24"/>
      <c r="AB924" s="670"/>
      <c r="AC924" s="57"/>
      <c r="AD924" s="497"/>
      <c r="AE924" s="1061"/>
      <c r="AF924" s="57"/>
      <c r="AG924" s="57"/>
      <c r="AH924" s="57"/>
      <c r="AI924" s="57"/>
      <c r="AJ924" s="57"/>
      <c r="AK924" s="57"/>
      <c r="AL924" s="57"/>
      <c r="AM924" s="57"/>
      <c r="AN924" s="57"/>
    </row>
    <row r="925" spans="1:40" s="7" customFormat="1" ht="18.75" hidden="1" customHeight="1">
      <c r="A925" s="688">
        <f>A920+1</f>
        <v>705</v>
      </c>
      <c r="B925" s="42" t="s">
        <v>791</v>
      </c>
      <c r="C925" s="52">
        <f t="shared" ref="C925:C931" si="126">D925+L925+N925+P925+R925+T925+V925+W925+X925+Z925</f>
        <v>13062858.42</v>
      </c>
      <c r="D925" s="52"/>
      <c r="E925" s="52"/>
      <c r="F925" s="51"/>
      <c r="G925" s="51"/>
      <c r="H925" s="51"/>
      <c r="I925" s="51"/>
      <c r="J925" s="51"/>
      <c r="K925" s="51"/>
      <c r="L925" s="51"/>
      <c r="M925" s="68"/>
      <c r="N925" s="52"/>
      <c r="O925" s="51"/>
      <c r="P925" s="51"/>
      <c r="Q925" s="68"/>
      <c r="R925" s="68">
        <v>13062858.42</v>
      </c>
      <c r="S925" s="68"/>
      <c r="T925" s="68"/>
      <c r="U925" s="68"/>
      <c r="V925" s="68"/>
      <c r="W925" s="52"/>
      <c r="X925" s="284"/>
      <c r="Y925" s="52"/>
      <c r="Z925" s="284"/>
      <c r="AA925" s="9"/>
      <c r="AB925" s="670"/>
      <c r="AC925" s="57"/>
      <c r="AD925" s="497"/>
      <c r="AE925" s="1061"/>
      <c r="AF925" s="57"/>
      <c r="AG925" s="57"/>
      <c r="AH925" s="57"/>
      <c r="AI925" s="57"/>
      <c r="AJ925" s="57"/>
      <c r="AK925" s="57"/>
      <c r="AL925" s="57"/>
      <c r="AM925" s="57"/>
      <c r="AN925" s="57"/>
    </row>
    <row r="926" spans="1:40" s="7" customFormat="1" ht="18.75" hidden="1" customHeight="1">
      <c r="A926" s="688">
        <f t="shared" ref="A926:A931" si="127">A925+1</f>
        <v>706</v>
      </c>
      <c r="B926" s="42" t="s">
        <v>792</v>
      </c>
      <c r="C926" s="52">
        <f t="shared" si="126"/>
        <v>13062858.42</v>
      </c>
      <c r="D926" s="52"/>
      <c r="E926" s="52"/>
      <c r="F926" s="51"/>
      <c r="G926" s="51"/>
      <c r="H926" s="51"/>
      <c r="I926" s="51"/>
      <c r="J926" s="51"/>
      <c r="K926" s="51"/>
      <c r="L926" s="51"/>
      <c r="M926" s="68"/>
      <c r="N926" s="52"/>
      <c r="O926" s="51"/>
      <c r="P926" s="51"/>
      <c r="Q926" s="68"/>
      <c r="R926" s="68">
        <v>13062858.42</v>
      </c>
      <c r="S926" s="68"/>
      <c r="T926" s="68"/>
      <c r="U926" s="68"/>
      <c r="V926" s="68"/>
      <c r="W926" s="52"/>
      <c r="X926" s="284"/>
      <c r="Y926" s="52"/>
      <c r="Z926" s="284"/>
      <c r="AA926" s="9"/>
      <c r="AB926" s="670"/>
      <c r="AC926" s="57"/>
      <c r="AD926" s="497"/>
      <c r="AE926" s="1061"/>
      <c r="AF926" s="57"/>
      <c r="AG926" s="57"/>
      <c r="AH926" s="57"/>
      <c r="AI926" s="57"/>
      <c r="AJ926" s="57"/>
      <c r="AK926" s="57"/>
      <c r="AL926" s="57"/>
      <c r="AM926" s="57"/>
      <c r="AN926" s="57"/>
    </row>
    <row r="927" spans="1:40" s="7" customFormat="1" ht="18.75" hidden="1" customHeight="1">
      <c r="A927" s="688">
        <f t="shared" si="127"/>
        <v>707</v>
      </c>
      <c r="B927" s="42" t="s">
        <v>793</v>
      </c>
      <c r="C927" s="52">
        <f t="shared" si="126"/>
        <v>13062858.42</v>
      </c>
      <c r="D927" s="52"/>
      <c r="E927" s="52"/>
      <c r="F927" s="51"/>
      <c r="G927" s="51"/>
      <c r="H927" s="51"/>
      <c r="I927" s="51"/>
      <c r="J927" s="51"/>
      <c r="K927" s="51"/>
      <c r="L927" s="51"/>
      <c r="M927" s="68"/>
      <c r="N927" s="52"/>
      <c r="O927" s="51"/>
      <c r="P927" s="51"/>
      <c r="Q927" s="68"/>
      <c r="R927" s="68">
        <v>13062858.42</v>
      </c>
      <c r="S927" s="68"/>
      <c r="T927" s="68"/>
      <c r="U927" s="68"/>
      <c r="V927" s="68"/>
      <c r="W927" s="52"/>
      <c r="X927" s="284"/>
      <c r="Y927" s="52"/>
      <c r="Z927" s="284"/>
      <c r="AA927" s="9"/>
      <c r="AB927" s="670"/>
      <c r="AC927" s="57"/>
      <c r="AD927" s="497"/>
      <c r="AE927" s="1061"/>
      <c r="AF927" s="57"/>
      <c r="AG927" s="57"/>
      <c r="AH927" s="57"/>
      <c r="AI927" s="57"/>
      <c r="AJ927" s="57"/>
      <c r="AK927" s="57"/>
      <c r="AL927" s="57"/>
      <c r="AM927" s="57"/>
      <c r="AN927" s="57"/>
    </row>
    <row r="928" spans="1:40" s="7" customFormat="1" ht="18.75" hidden="1" customHeight="1">
      <c r="A928" s="688">
        <f t="shared" si="127"/>
        <v>708</v>
      </c>
      <c r="B928" s="42" t="s">
        <v>794</v>
      </c>
      <c r="C928" s="52">
        <f t="shared" si="126"/>
        <v>15970208.5</v>
      </c>
      <c r="D928" s="52"/>
      <c r="E928" s="52"/>
      <c r="F928" s="51"/>
      <c r="G928" s="51"/>
      <c r="H928" s="51"/>
      <c r="I928" s="51"/>
      <c r="J928" s="51"/>
      <c r="K928" s="51"/>
      <c r="L928" s="51"/>
      <c r="M928" s="68"/>
      <c r="N928" s="68">
        <v>3762690.78</v>
      </c>
      <c r="O928" s="51"/>
      <c r="P928" s="51"/>
      <c r="Q928" s="68"/>
      <c r="R928" s="68">
        <v>12207517.720000001</v>
      </c>
      <c r="S928" s="68"/>
      <c r="T928" s="68"/>
      <c r="U928" s="68"/>
      <c r="V928" s="52"/>
      <c r="W928" s="52"/>
      <c r="X928" s="284"/>
      <c r="Y928" s="52"/>
      <c r="Z928" s="284"/>
      <c r="AA928" s="9"/>
      <c r="AB928" s="670"/>
      <c r="AC928" s="57"/>
      <c r="AD928" s="497"/>
      <c r="AE928" s="1061"/>
      <c r="AF928" s="57"/>
      <c r="AG928" s="57"/>
      <c r="AH928" s="57"/>
      <c r="AI928" s="57"/>
      <c r="AJ928" s="57"/>
      <c r="AK928" s="57"/>
      <c r="AL928" s="57"/>
      <c r="AM928" s="57"/>
      <c r="AN928" s="57"/>
    </row>
    <row r="929" spans="1:40" s="7" customFormat="1" ht="18.75" hidden="1" customHeight="1">
      <c r="A929" s="688">
        <f t="shared" si="127"/>
        <v>709</v>
      </c>
      <c r="B929" s="42" t="s">
        <v>795</v>
      </c>
      <c r="C929" s="52">
        <f t="shared" si="126"/>
        <v>15970208.5</v>
      </c>
      <c r="D929" s="52"/>
      <c r="E929" s="52"/>
      <c r="F929" s="51"/>
      <c r="G929" s="51"/>
      <c r="H929" s="51"/>
      <c r="I929" s="51"/>
      <c r="J929" s="51"/>
      <c r="K929" s="51"/>
      <c r="L929" s="51"/>
      <c r="M929" s="68"/>
      <c r="N929" s="68">
        <v>3762690.78</v>
      </c>
      <c r="O929" s="51"/>
      <c r="P929" s="51"/>
      <c r="Q929" s="68"/>
      <c r="R929" s="68">
        <v>12207517.720000001</v>
      </c>
      <c r="S929" s="68"/>
      <c r="T929" s="68"/>
      <c r="U929" s="68"/>
      <c r="V929" s="52"/>
      <c r="W929" s="52"/>
      <c r="X929" s="284"/>
      <c r="Y929" s="52"/>
      <c r="Z929" s="284"/>
      <c r="AA929" s="9"/>
      <c r="AB929" s="670"/>
      <c r="AC929" s="57"/>
      <c r="AD929" s="497"/>
      <c r="AE929" s="1061"/>
      <c r="AF929" s="57"/>
      <c r="AG929" s="57"/>
      <c r="AH929" s="57"/>
      <c r="AI929" s="57"/>
      <c r="AJ929" s="57"/>
      <c r="AK929" s="57"/>
      <c r="AL929" s="57"/>
      <c r="AM929" s="57"/>
      <c r="AN929" s="57"/>
    </row>
    <row r="930" spans="1:40" s="7" customFormat="1" ht="18.75" hidden="1" customHeight="1">
      <c r="A930" s="688">
        <f t="shared" si="127"/>
        <v>710</v>
      </c>
      <c r="B930" s="42" t="s">
        <v>796</v>
      </c>
      <c r="C930" s="52">
        <f t="shared" si="126"/>
        <v>13062858.42</v>
      </c>
      <c r="D930" s="52"/>
      <c r="E930" s="52"/>
      <c r="F930" s="51"/>
      <c r="G930" s="51"/>
      <c r="H930" s="51"/>
      <c r="I930" s="51"/>
      <c r="J930" s="51"/>
      <c r="K930" s="51"/>
      <c r="L930" s="51"/>
      <c r="M930" s="68"/>
      <c r="N930" s="52"/>
      <c r="O930" s="51"/>
      <c r="P930" s="51"/>
      <c r="Q930" s="68"/>
      <c r="R930" s="68">
        <v>13062858.42</v>
      </c>
      <c r="S930" s="68"/>
      <c r="T930" s="68"/>
      <c r="U930" s="68"/>
      <c r="V930" s="52"/>
      <c r="W930" s="52"/>
      <c r="X930" s="284"/>
      <c r="Y930" s="52"/>
      <c r="Z930" s="284"/>
      <c r="AA930" s="9"/>
      <c r="AB930" s="670"/>
      <c r="AC930" s="57"/>
      <c r="AD930" s="497"/>
      <c r="AE930" s="1061"/>
      <c r="AF930" s="57"/>
      <c r="AG930" s="57"/>
      <c r="AH930" s="57"/>
      <c r="AI930" s="57"/>
      <c r="AJ930" s="57"/>
      <c r="AK930" s="57"/>
      <c r="AL930" s="57"/>
      <c r="AM930" s="57"/>
      <c r="AN930" s="57"/>
    </row>
    <row r="931" spans="1:40" s="7" customFormat="1" ht="18.75" hidden="1" customHeight="1">
      <c r="A931" s="688">
        <f t="shared" si="127"/>
        <v>711</v>
      </c>
      <c r="B931" s="42" t="s">
        <v>797</v>
      </c>
      <c r="C931" s="52">
        <f t="shared" si="126"/>
        <v>15970208.5</v>
      </c>
      <c r="D931" s="52"/>
      <c r="E931" s="52"/>
      <c r="F931" s="51"/>
      <c r="G931" s="51"/>
      <c r="H931" s="51"/>
      <c r="I931" s="51"/>
      <c r="J931" s="51"/>
      <c r="K931" s="51"/>
      <c r="L931" s="51"/>
      <c r="M931" s="68"/>
      <c r="N931" s="68">
        <v>3762690.78</v>
      </c>
      <c r="O931" s="51"/>
      <c r="P931" s="51"/>
      <c r="Q931" s="68"/>
      <c r="R931" s="68">
        <v>12207517.720000001</v>
      </c>
      <c r="S931" s="68"/>
      <c r="T931" s="68"/>
      <c r="U931" s="68"/>
      <c r="V931" s="52"/>
      <c r="W931" s="52"/>
      <c r="X931" s="284"/>
      <c r="Y931" s="52"/>
      <c r="Z931" s="284"/>
      <c r="AA931" s="9"/>
      <c r="AB931" s="670"/>
      <c r="AC931" s="57"/>
      <c r="AD931" s="497"/>
      <c r="AE931" s="1061"/>
      <c r="AF931" s="57"/>
      <c r="AG931" s="57"/>
      <c r="AH931" s="57"/>
      <c r="AI931" s="57"/>
      <c r="AJ931" s="57"/>
      <c r="AK931" s="57"/>
      <c r="AL931" s="57"/>
      <c r="AM931" s="57"/>
      <c r="AN931" s="57"/>
    </row>
    <row r="932" spans="1:40" s="7" customFormat="1" ht="18.75" hidden="1" customHeight="1">
      <c r="A932" s="1475" t="s">
        <v>518</v>
      </c>
      <c r="B932" s="1475"/>
      <c r="C932" s="51">
        <f>SUM(C925:C931)</f>
        <v>100162059.17999999</v>
      </c>
      <c r="D932" s="51">
        <f t="shared" ref="D932:Z932" si="128">SUM(D925:D931)</f>
        <v>0</v>
      </c>
      <c r="E932" s="51"/>
      <c r="F932" s="51">
        <f t="shared" si="128"/>
        <v>0</v>
      </c>
      <c r="G932" s="51">
        <f t="shared" si="128"/>
        <v>0</v>
      </c>
      <c r="H932" s="51">
        <f t="shared" si="128"/>
        <v>0</v>
      </c>
      <c r="I932" s="51">
        <f t="shared" si="128"/>
        <v>0</v>
      </c>
      <c r="J932" s="51">
        <f t="shared" si="128"/>
        <v>0</v>
      </c>
      <c r="K932" s="51">
        <f t="shared" si="128"/>
        <v>0</v>
      </c>
      <c r="L932" s="51">
        <f t="shared" si="128"/>
        <v>0</v>
      </c>
      <c r="M932" s="51">
        <f t="shared" si="128"/>
        <v>0</v>
      </c>
      <c r="N932" s="51">
        <f t="shared" si="128"/>
        <v>11288072.34</v>
      </c>
      <c r="O932" s="51">
        <f t="shared" si="128"/>
        <v>0</v>
      </c>
      <c r="P932" s="51">
        <f t="shared" si="128"/>
        <v>0</v>
      </c>
      <c r="Q932" s="51">
        <f t="shared" si="128"/>
        <v>0</v>
      </c>
      <c r="R932" s="51">
        <f t="shared" si="128"/>
        <v>88873986.839999989</v>
      </c>
      <c r="S932" s="51">
        <f t="shared" si="128"/>
        <v>0</v>
      </c>
      <c r="T932" s="51">
        <f t="shared" si="128"/>
        <v>0</v>
      </c>
      <c r="U932" s="51">
        <f t="shared" si="128"/>
        <v>0</v>
      </c>
      <c r="V932" s="51">
        <f t="shared" si="128"/>
        <v>0</v>
      </c>
      <c r="W932" s="51">
        <f t="shared" si="128"/>
        <v>0</v>
      </c>
      <c r="X932" s="51">
        <f t="shared" si="128"/>
        <v>0</v>
      </c>
      <c r="Y932" s="51"/>
      <c r="Z932" s="51">
        <f t="shared" si="128"/>
        <v>0</v>
      </c>
      <c r="AA932" s="9"/>
      <c r="AB932" s="670"/>
      <c r="AC932" s="497"/>
      <c r="AD932" s="497"/>
      <c r="AE932" s="1061"/>
      <c r="AF932" s="57"/>
      <c r="AG932" s="1061"/>
      <c r="AH932" s="57"/>
      <c r="AI932" s="57"/>
      <c r="AJ932" s="57"/>
      <c r="AK932" s="57"/>
      <c r="AL932" s="57"/>
      <c r="AM932" s="57"/>
      <c r="AN932" s="57"/>
    </row>
    <row r="933" spans="1:40" s="22" customFormat="1" ht="18.75" hidden="1" customHeight="1">
      <c r="A933" s="1479" t="s">
        <v>562</v>
      </c>
      <c r="B933" s="1479"/>
      <c r="C933" s="1479"/>
      <c r="D933" s="1452"/>
      <c r="E933" s="1452"/>
      <c r="F933" s="1452"/>
      <c r="G933" s="1452"/>
      <c r="H933" s="1452"/>
      <c r="I933" s="1452"/>
      <c r="J933" s="1452"/>
      <c r="K933" s="1452"/>
      <c r="L933" s="1452"/>
      <c r="M933" s="1452"/>
      <c r="N933" s="1452"/>
      <c r="O933" s="1452"/>
      <c r="P933" s="1452"/>
      <c r="Q933" s="1452"/>
      <c r="R933" s="1452"/>
      <c r="S933" s="1452"/>
      <c r="T933" s="1452"/>
      <c r="U933" s="1452"/>
      <c r="V933" s="1452"/>
      <c r="W933" s="1452"/>
      <c r="X933" s="1452"/>
      <c r="Y933" s="1452"/>
      <c r="Z933" s="1452"/>
      <c r="AA933" s="24"/>
      <c r="AB933" s="670"/>
      <c r="AC933" s="57"/>
      <c r="AD933" s="497"/>
      <c r="AE933" s="1061"/>
      <c r="AF933" s="57"/>
      <c r="AG933" s="57"/>
      <c r="AH933" s="57"/>
      <c r="AI933" s="57"/>
      <c r="AJ933" s="57"/>
      <c r="AK933" s="57"/>
      <c r="AL933" s="57"/>
      <c r="AM933" s="57"/>
      <c r="AN933" s="57"/>
    </row>
    <row r="934" spans="1:40" s="7" customFormat="1" ht="18.75" hidden="1" customHeight="1">
      <c r="A934" s="55">
        <f>A931+1</f>
        <v>712</v>
      </c>
      <c r="B934" s="42" t="s">
        <v>798</v>
      </c>
      <c r="C934" s="52">
        <f t="shared" ref="C934:C943" si="129">D934+L934+N934+P934+R934+T934+V934+W934+X934+Z934</f>
        <v>636567.52</v>
      </c>
      <c r="D934" s="52">
        <f>SUM(F934:J934)</f>
        <v>636567.52</v>
      </c>
      <c r="E934" s="52"/>
      <c r="F934" s="51">
        <v>636567.52</v>
      </c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2"/>
      <c r="S934" s="51"/>
      <c r="T934" s="51"/>
      <c r="U934" s="51"/>
      <c r="V934" s="51"/>
      <c r="W934" s="51"/>
      <c r="X934" s="285"/>
      <c r="Y934" s="51"/>
      <c r="Z934" s="285"/>
      <c r="AA934" s="9"/>
      <c r="AB934" s="670"/>
      <c r="AC934" s="497"/>
      <c r="AD934" s="497"/>
      <c r="AE934" s="1061"/>
      <c r="AF934" s="57"/>
      <c r="AG934" s="57"/>
      <c r="AH934" s="57"/>
      <c r="AI934" s="57"/>
      <c r="AJ934" s="57"/>
      <c r="AK934" s="57"/>
      <c r="AL934" s="57"/>
      <c r="AM934" s="57"/>
      <c r="AN934" s="57"/>
    </row>
    <row r="935" spans="1:40" s="7" customFormat="1" ht="18.75" hidden="1" customHeight="1">
      <c r="A935" s="55">
        <f>A934+1</f>
        <v>713</v>
      </c>
      <c r="B935" s="42" t="s">
        <v>799</v>
      </c>
      <c r="C935" s="52">
        <f t="shared" si="129"/>
        <v>636567.52</v>
      </c>
      <c r="D935" s="52">
        <f t="shared" ref="D935:D943" si="130">SUM(F935:J935)</f>
        <v>636567.52</v>
      </c>
      <c r="E935" s="52"/>
      <c r="F935" s="51">
        <v>636567.52</v>
      </c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2"/>
      <c r="S935" s="51"/>
      <c r="T935" s="51"/>
      <c r="U935" s="51"/>
      <c r="V935" s="51"/>
      <c r="W935" s="51"/>
      <c r="X935" s="285"/>
      <c r="Y935" s="51"/>
      <c r="Z935" s="285"/>
      <c r="AA935" s="9"/>
      <c r="AB935" s="670"/>
      <c r="AC935" s="497"/>
      <c r="AD935" s="497"/>
      <c r="AE935" s="1061"/>
      <c r="AF935" s="57"/>
      <c r="AG935" s="57"/>
      <c r="AH935" s="57"/>
      <c r="AI935" s="57"/>
      <c r="AJ935" s="57"/>
      <c r="AK935" s="57"/>
      <c r="AL935" s="57"/>
      <c r="AM935" s="57"/>
      <c r="AN935" s="57"/>
    </row>
    <row r="936" spans="1:40" s="7" customFormat="1" ht="18.75" hidden="1" customHeight="1">
      <c r="A936" s="55">
        <f t="shared" ref="A936:A943" si="131">A935+1</f>
        <v>714</v>
      </c>
      <c r="B936" s="42" t="s">
        <v>800</v>
      </c>
      <c r="C936" s="52">
        <f t="shared" si="129"/>
        <v>671784.62</v>
      </c>
      <c r="D936" s="52">
        <f t="shared" si="130"/>
        <v>671784.62</v>
      </c>
      <c r="E936" s="52"/>
      <c r="F936" s="51">
        <v>671784.62</v>
      </c>
      <c r="G936" s="51"/>
      <c r="H936" s="51"/>
      <c r="I936" s="51"/>
      <c r="J936" s="51"/>
      <c r="K936" s="51"/>
      <c r="L936" s="51"/>
      <c r="M936" s="51"/>
      <c r="N936" s="51"/>
      <c r="O936" s="52"/>
      <c r="P936" s="52"/>
      <c r="Q936" s="51"/>
      <c r="R936" s="52"/>
      <c r="S936" s="52"/>
      <c r="T936" s="52"/>
      <c r="U936" s="52"/>
      <c r="V936" s="52"/>
      <c r="W936" s="51"/>
      <c r="X936" s="285"/>
      <c r="Y936" s="51"/>
      <c r="Z936" s="285"/>
      <c r="AA936" s="9"/>
      <c r="AB936" s="670"/>
      <c r="AC936" s="497"/>
      <c r="AD936" s="497"/>
      <c r="AE936" s="1061"/>
      <c r="AF936" s="57"/>
      <c r="AG936" s="57"/>
      <c r="AH936" s="57"/>
      <c r="AI936" s="57"/>
      <c r="AJ936" s="57"/>
      <c r="AK936" s="57"/>
      <c r="AL936" s="57"/>
      <c r="AM936" s="57"/>
      <c r="AN936" s="57"/>
    </row>
    <row r="937" spans="1:40" s="7" customFormat="1" ht="18.75" hidden="1" customHeight="1">
      <c r="A937" s="55">
        <f t="shared" si="131"/>
        <v>715</v>
      </c>
      <c r="B937" s="42" t="s">
        <v>801</v>
      </c>
      <c r="C937" s="52">
        <f t="shared" si="129"/>
        <v>675987.78</v>
      </c>
      <c r="D937" s="52">
        <f t="shared" si="130"/>
        <v>675987.78</v>
      </c>
      <c r="E937" s="52"/>
      <c r="F937" s="51">
        <v>675987.78</v>
      </c>
      <c r="G937" s="51"/>
      <c r="H937" s="51"/>
      <c r="I937" s="51"/>
      <c r="J937" s="51"/>
      <c r="K937" s="51"/>
      <c r="L937" s="51"/>
      <c r="M937" s="51"/>
      <c r="N937" s="51"/>
      <c r="O937" s="52"/>
      <c r="P937" s="52"/>
      <c r="Q937" s="51"/>
      <c r="R937" s="52"/>
      <c r="S937" s="52"/>
      <c r="T937" s="52"/>
      <c r="U937" s="52"/>
      <c r="V937" s="52"/>
      <c r="W937" s="51"/>
      <c r="X937" s="285"/>
      <c r="Y937" s="51"/>
      <c r="Z937" s="285"/>
      <c r="AA937" s="9"/>
      <c r="AB937" s="670"/>
      <c r="AC937" s="497"/>
      <c r="AD937" s="497"/>
      <c r="AE937" s="1061"/>
      <c r="AF937" s="57"/>
      <c r="AG937" s="57"/>
      <c r="AH937" s="57"/>
      <c r="AI937" s="57"/>
      <c r="AJ937" s="57"/>
      <c r="AK937" s="57"/>
      <c r="AL937" s="57"/>
      <c r="AM937" s="57"/>
      <c r="AN937" s="57"/>
    </row>
    <row r="938" spans="1:40" s="7" customFormat="1" ht="18.75" hidden="1" customHeight="1">
      <c r="A938" s="55">
        <f t="shared" si="131"/>
        <v>716</v>
      </c>
      <c r="B938" s="42" t="s">
        <v>563</v>
      </c>
      <c r="C938" s="52">
        <f t="shared" si="129"/>
        <v>3662083.9800000004</v>
      </c>
      <c r="D938" s="52">
        <f t="shared" si="130"/>
        <v>557899.28</v>
      </c>
      <c r="E938" s="52"/>
      <c r="F938" s="51">
        <v>557899.28</v>
      </c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>
        <v>3104184.7</v>
      </c>
      <c r="S938" s="51"/>
      <c r="T938" s="51"/>
      <c r="U938" s="51"/>
      <c r="V938" s="51"/>
      <c r="W938" s="51"/>
      <c r="X938" s="285"/>
      <c r="Y938" s="51"/>
      <c r="Z938" s="285"/>
      <c r="AA938" s="9"/>
      <c r="AB938" s="670"/>
      <c r="AC938" s="57"/>
      <c r="AD938" s="497"/>
      <c r="AE938" s="1061"/>
      <c r="AF938" s="57"/>
      <c r="AG938" s="57"/>
      <c r="AH938" s="57"/>
      <c r="AI938" s="57"/>
      <c r="AJ938" s="57"/>
      <c r="AK938" s="57"/>
      <c r="AL938" s="57"/>
      <c r="AM938" s="57"/>
      <c r="AN938" s="57"/>
    </row>
    <row r="939" spans="1:40" s="7" customFormat="1" ht="18.75" hidden="1" customHeight="1">
      <c r="A939" s="55">
        <f t="shared" si="131"/>
        <v>717</v>
      </c>
      <c r="B939" s="42" t="s">
        <v>802</v>
      </c>
      <c r="C939" s="52">
        <f t="shared" si="129"/>
        <v>3956909.34</v>
      </c>
      <c r="D939" s="52">
        <f t="shared" si="130"/>
        <v>364775.76</v>
      </c>
      <c r="E939" s="52"/>
      <c r="F939" s="51"/>
      <c r="G939" s="51"/>
      <c r="H939" s="51">
        <v>139509.04</v>
      </c>
      <c r="I939" s="51"/>
      <c r="J939" s="51">
        <v>225266.72</v>
      </c>
      <c r="K939" s="51"/>
      <c r="L939" s="51"/>
      <c r="M939" s="51"/>
      <c r="N939" s="51"/>
      <c r="O939" s="52"/>
      <c r="P939" s="52"/>
      <c r="Q939" s="51"/>
      <c r="R939" s="51">
        <v>3592133.58</v>
      </c>
      <c r="S939" s="52"/>
      <c r="T939" s="52"/>
      <c r="U939" s="52"/>
      <c r="V939" s="52"/>
      <c r="W939" s="51"/>
      <c r="X939" s="285"/>
      <c r="Y939" s="51"/>
      <c r="Z939" s="285"/>
      <c r="AA939" s="9"/>
      <c r="AB939" s="670"/>
      <c r="AC939" s="57"/>
      <c r="AD939" s="497"/>
      <c r="AE939" s="1061"/>
      <c r="AF939" s="57"/>
      <c r="AG939" s="57"/>
      <c r="AH939" s="57"/>
      <c r="AI939" s="57"/>
      <c r="AJ939" s="57"/>
      <c r="AK939" s="57"/>
      <c r="AL939" s="57"/>
      <c r="AM939" s="57"/>
      <c r="AN939" s="57"/>
    </row>
    <row r="940" spans="1:40" s="7" customFormat="1" ht="18.75" hidden="1" customHeight="1">
      <c r="A940" s="55">
        <f t="shared" si="131"/>
        <v>718</v>
      </c>
      <c r="B940" s="42" t="s">
        <v>564</v>
      </c>
      <c r="C940" s="52">
        <f t="shared" si="129"/>
        <v>3305086.7800000003</v>
      </c>
      <c r="D940" s="52">
        <f t="shared" si="130"/>
        <v>537664.64</v>
      </c>
      <c r="E940" s="52"/>
      <c r="F940" s="51"/>
      <c r="G940" s="51"/>
      <c r="H940" s="51">
        <v>335562.5</v>
      </c>
      <c r="I940" s="51"/>
      <c r="J940" s="51">
        <v>202102.14</v>
      </c>
      <c r="K940" s="51"/>
      <c r="L940" s="51"/>
      <c r="M940" s="51"/>
      <c r="N940" s="51"/>
      <c r="O940" s="51"/>
      <c r="P940" s="51"/>
      <c r="Q940" s="51"/>
      <c r="R940" s="51">
        <v>2767422.14</v>
      </c>
      <c r="S940" s="51"/>
      <c r="T940" s="51"/>
      <c r="U940" s="51"/>
      <c r="V940" s="51"/>
      <c r="W940" s="51"/>
      <c r="X940" s="285"/>
      <c r="Y940" s="51"/>
      <c r="Z940" s="285"/>
      <c r="AA940" s="9"/>
      <c r="AB940" s="670"/>
      <c r="AC940" s="57"/>
      <c r="AD940" s="497"/>
      <c r="AE940" s="1061"/>
      <c r="AF940" s="57"/>
      <c r="AG940" s="57"/>
      <c r="AH940" s="57"/>
      <c r="AI940" s="57"/>
      <c r="AJ940" s="57"/>
      <c r="AK940" s="57"/>
      <c r="AL940" s="57"/>
      <c r="AM940" s="57"/>
      <c r="AN940" s="57"/>
    </row>
    <row r="941" spans="1:40" s="7" customFormat="1" ht="18.75" hidden="1" customHeight="1">
      <c r="A941" s="55">
        <f t="shared" si="131"/>
        <v>719</v>
      </c>
      <c r="B941" s="42" t="s">
        <v>565</v>
      </c>
      <c r="C941" s="52">
        <f t="shared" si="129"/>
        <v>1393059.6199999999</v>
      </c>
      <c r="D941" s="52">
        <f t="shared" si="130"/>
        <v>1393059.6199999999</v>
      </c>
      <c r="E941" s="52"/>
      <c r="F941" s="51">
        <v>435365.72</v>
      </c>
      <c r="G941" s="51"/>
      <c r="H941" s="51">
        <v>266246.94</v>
      </c>
      <c r="I941" s="51"/>
      <c r="J941" s="51">
        <v>691446.96</v>
      </c>
      <c r="K941" s="51"/>
      <c r="L941" s="51"/>
      <c r="M941" s="51"/>
      <c r="N941" s="51"/>
      <c r="O941" s="51"/>
      <c r="P941" s="51"/>
      <c r="Q941" s="51"/>
      <c r="R941" s="52"/>
      <c r="S941" s="51"/>
      <c r="T941" s="51"/>
      <c r="U941" s="51"/>
      <c r="V941" s="51"/>
      <c r="W941" s="51"/>
      <c r="X941" s="285"/>
      <c r="Y941" s="51"/>
      <c r="Z941" s="285"/>
      <c r="AA941" s="9"/>
      <c r="AB941" s="670"/>
      <c r="AC941" s="497"/>
      <c r="AD941" s="497"/>
      <c r="AE941" s="1061"/>
      <c r="AF941" s="57"/>
      <c r="AG941" s="57"/>
      <c r="AH941" s="57"/>
      <c r="AI941" s="57"/>
      <c r="AJ941" s="57"/>
      <c r="AK941" s="57"/>
      <c r="AL941" s="57"/>
      <c r="AM941" s="57"/>
      <c r="AN941" s="57"/>
    </row>
    <row r="942" spans="1:40" s="7" customFormat="1" ht="18.75" hidden="1" customHeight="1">
      <c r="A942" s="55">
        <f t="shared" si="131"/>
        <v>720</v>
      </c>
      <c r="B942" s="42" t="s">
        <v>803</v>
      </c>
      <c r="C942" s="52">
        <f t="shared" si="129"/>
        <v>3992892.83</v>
      </c>
      <c r="D942" s="52">
        <f t="shared" si="130"/>
        <v>790300.28</v>
      </c>
      <c r="E942" s="52"/>
      <c r="F942" s="51"/>
      <c r="G942" s="51"/>
      <c r="H942" s="51">
        <v>340060.66</v>
      </c>
      <c r="I942" s="51"/>
      <c r="J942" s="51">
        <v>450239.62</v>
      </c>
      <c r="K942" s="51"/>
      <c r="L942" s="51"/>
      <c r="M942" s="51"/>
      <c r="N942" s="51"/>
      <c r="O942" s="52"/>
      <c r="P942" s="52"/>
      <c r="Q942" s="51"/>
      <c r="R942" s="51">
        <v>3202592.55</v>
      </c>
      <c r="S942" s="52"/>
      <c r="T942" s="52"/>
      <c r="U942" s="52"/>
      <c r="V942" s="52"/>
      <c r="W942" s="51"/>
      <c r="X942" s="285"/>
      <c r="Y942" s="51"/>
      <c r="Z942" s="285"/>
      <c r="AA942" s="9"/>
      <c r="AB942" s="670"/>
      <c r="AC942" s="57"/>
      <c r="AD942" s="497"/>
      <c r="AE942" s="1061"/>
      <c r="AF942" s="57"/>
      <c r="AG942" s="57"/>
      <c r="AH942" s="57"/>
      <c r="AI942" s="57"/>
      <c r="AJ942" s="57"/>
      <c r="AK942" s="57"/>
      <c r="AL942" s="57"/>
      <c r="AM942" s="57"/>
      <c r="AN942" s="57"/>
    </row>
    <row r="943" spans="1:40" s="7" customFormat="1" ht="18.75" hidden="1" customHeight="1">
      <c r="A943" s="55">
        <f t="shared" si="131"/>
        <v>721</v>
      </c>
      <c r="B943" s="42" t="s">
        <v>804</v>
      </c>
      <c r="C943" s="52">
        <f t="shared" si="129"/>
        <v>3820910.8</v>
      </c>
      <c r="D943" s="52">
        <f t="shared" si="130"/>
        <v>562051.69999999995</v>
      </c>
      <c r="E943" s="52"/>
      <c r="F943" s="51"/>
      <c r="G943" s="51"/>
      <c r="H943" s="51">
        <v>322200.18</v>
      </c>
      <c r="I943" s="51"/>
      <c r="J943" s="51">
        <v>239851.51999999999</v>
      </c>
      <c r="K943" s="51"/>
      <c r="L943" s="51"/>
      <c r="M943" s="51"/>
      <c r="N943" s="51"/>
      <c r="O943" s="52"/>
      <c r="P943" s="52"/>
      <c r="Q943" s="51"/>
      <c r="R943" s="51">
        <v>3258859.1</v>
      </c>
      <c r="S943" s="52"/>
      <c r="T943" s="52"/>
      <c r="U943" s="52"/>
      <c r="V943" s="52"/>
      <c r="W943" s="51"/>
      <c r="X943" s="285"/>
      <c r="Y943" s="51"/>
      <c r="Z943" s="285"/>
      <c r="AA943" s="9"/>
      <c r="AB943" s="670"/>
      <c r="AC943" s="57"/>
      <c r="AD943" s="497"/>
      <c r="AE943" s="1061"/>
      <c r="AF943" s="57"/>
      <c r="AG943" s="57"/>
      <c r="AH943" s="57"/>
      <c r="AI943" s="57"/>
      <c r="AJ943" s="57"/>
      <c r="AK943" s="57"/>
      <c r="AL943" s="57"/>
      <c r="AM943" s="57"/>
      <c r="AN943" s="57"/>
    </row>
    <row r="944" spans="1:40" s="7" customFormat="1" ht="18.75" hidden="1" customHeight="1">
      <c r="A944" s="1475" t="s">
        <v>518</v>
      </c>
      <c r="B944" s="1475"/>
      <c r="C944" s="51">
        <f>SUM(C934:C943)</f>
        <v>22751850.790000003</v>
      </c>
      <c r="D944" s="51">
        <f t="shared" ref="D944:Z944" si="132">SUM(D934:D943)</f>
        <v>6826658.7200000007</v>
      </c>
      <c r="E944" s="51"/>
      <c r="F944" s="51">
        <f t="shared" si="132"/>
        <v>3614172.4400000004</v>
      </c>
      <c r="G944" s="51">
        <f t="shared" si="132"/>
        <v>0</v>
      </c>
      <c r="H944" s="51">
        <f t="shared" si="132"/>
        <v>1403579.3199999998</v>
      </c>
      <c r="I944" s="51">
        <f t="shared" si="132"/>
        <v>0</v>
      </c>
      <c r="J944" s="51">
        <f t="shared" si="132"/>
        <v>1808906.96</v>
      </c>
      <c r="K944" s="51">
        <f t="shared" si="132"/>
        <v>0</v>
      </c>
      <c r="L944" s="51">
        <f t="shared" si="132"/>
        <v>0</v>
      </c>
      <c r="M944" s="51">
        <f t="shared" si="132"/>
        <v>0</v>
      </c>
      <c r="N944" s="51">
        <f t="shared" si="132"/>
        <v>0</v>
      </c>
      <c r="O944" s="51">
        <f t="shared" si="132"/>
        <v>0</v>
      </c>
      <c r="P944" s="51">
        <f t="shared" si="132"/>
        <v>0</v>
      </c>
      <c r="Q944" s="51">
        <f t="shared" si="132"/>
        <v>0</v>
      </c>
      <c r="R944" s="51">
        <f t="shared" si="132"/>
        <v>15925192.069999998</v>
      </c>
      <c r="S944" s="51">
        <f t="shared" si="132"/>
        <v>0</v>
      </c>
      <c r="T944" s="51">
        <f t="shared" si="132"/>
        <v>0</v>
      </c>
      <c r="U944" s="51">
        <f t="shared" si="132"/>
        <v>0</v>
      </c>
      <c r="V944" s="51">
        <f t="shared" si="132"/>
        <v>0</v>
      </c>
      <c r="W944" s="51">
        <f t="shared" si="132"/>
        <v>0</v>
      </c>
      <c r="X944" s="51">
        <f t="shared" si="132"/>
        <v>0</v>
      </c>
      <c r="Y944" s="51"/>
      <c r="Z944" s="51">
        <f t="shared" si="132"/>
        <v>0</v>
      </c>
      <c r="AA944" s="9"/>
      <c r="AB944" s="670"/>
      <c r="AC944" s="497"/>
      <c r="AD944" s="497"/>
      <c r="AE944" s="1061"/>
      <c r="AF944" s="57"/>
      <c r="AG944" s="1061"/>
      <c r="AH944" s="57"/>
      <c r="AI944" s="57"/>
      <c r="AJ944" s="57"/>
      <c r="AK944" s="57"/>
      <c r="AL944" s="57"/>
      <c r="AM944" s="57"/>
      <c r="AN944" s="57"/>
    </row>
    <row r="945" spans="1:40" s="22" customFormat="1" ht="18.75" hidden="1" customHeight="1">
      <c r="A945" s="1479" t="s">
        <v>566</v>
      </c>
      <c r="B945" s="1479"/>
      <c r="C945" s="1479"/>
      <c r="D945" s="1452"/>
      <c r="E945" s="1452"/>
      <c r="F945" s="1452"/>
      <c r="G945" s="1452"/>
      <c r="H945" s="1452"/>
      <c r="I945" s="1452"/>
      <c r="J945" s="1452"/>
      <c r="K945" s="1452"/>
      <c r="L945" s="1452"/>
      <c r="M945" s="1452"/>
      <c r="N945" s="1452"/>
      <c r="O945" s="1452"/>
      <c r="P945" s="1452"/>
      <c r="Q945" s="1452"/>
      <c r="R945" s="1452"/>
      <c r="S945" s="1452"/>
      <c r="T945" s="1452"/>
      <c r="U945" s="1452"/>
      <c r="V945" s="1452"/>
      <c r="W945" s="1452"/>
      <c r="X945" s="1452"/>
      <c r="Y945" s="1452"/>
      <c r="Z945" s="1452"/>
      <c r="AA945" s="496"/>
      <c r="AB945" s="670"/>
      <c r="AC945" s="57"/>
      <c r="AD945" s="497"/>
      <c r="AE945" s="1061"/>
      <c r="AF945" s="57"/>
      <c r="AG945" s="57"/>
      <c r="AH945" s="57"/>
      <c r="AI945" s="57"/>
      <c r="AJ945" s="57"/>
      <c r="AK945" s="57"/>
      <c r="AL945" s="57"/>
      <c r="AM945" s="57"/>
      <c r="AN945" s="57"/>
    </row>
    <row r="946" spans="1:40" s="7" customFormat="1" ht="18.75" hidden="1" customHeight="1">
      <c r="A946" s="55">
        <f>A943+1</f>
        <v>722</v>
      </c>
      <c r="B946" s="42" t="s">
        <v>805</v>
      </c>
      <c r="C946" s="52">
        <f>D946+L946+N946+P946+R946+T946+V946+W946+X946+Z946</f>
        <v>10796463.1</v>
      </c>
      <c r="D946" s="52">
        <f>SUM(F946:J946)</f>
        <v>10796463.1</v>
      </c>
      <c r="E946" s="52"/>
      <c r="F946" s="52"/>
      <c r="G946" s="52">
        <v>9480040.9399999995</v>
      </c>
      <c r="H946" s="52">
        <v>1316422.1599999999</v>
      </c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1"/>
      <c r="X946" s="284"/>
      <c r="Y946" s="1161"/>
      <c r="Z946" s="284"/>
      <c r="AA946" s="9"/>
      <c r="AB946" s="97"/>
      <c r="AC946" s="497"/>
      <c r="AD946" s="497"/>
      <c r="AE946" s="1061"/>
      <c r="AF946" s="57"/>
      <c r="AG946" s="57"/>
      <c r="AH946" s="57"/>
      <c r="AI946" s="57"/>
      <c r="AJ946" s="57"/>
      <c r="AK946" s="57"/>
      <c r="AL946" s="57"/>
      <c r="AM946" s="57"/>
      <c r="AN946" s="57"/>
    </row>
    <row r="947" spans="1:40" s="470" customFormat="1" ht="15" hidden="1">
      <c r="A947" s="688">
        <f t="shared" ref="A947:A957" si="133">A946+1</f>
        <v>723</v>
      </c>
      <c r="B947" s="353" t="s">
        <v>244</v>
      </c>
      <c r="C947" s="458">
        <f>N947</f>
        <v>4500000</v>
      </c>
      <c r="D947" s="459" t="s">
        <v>1054</v>
      </c>
      <c r="E947" s="459"/>
      <c r="F947" s="459" t="s">
        <v>1054</v>
      </c>
      <c r="G947" s="459" t="s">
        <v>1054</v>
      </c>
      <c r="H947" s="459" t="s">
        <v>1054</v>
      </c>
      <c r="I947" s="459" t="s">
        <v>1054</v>
      </c>
      <c r="J947" s="459" t="s">
        <v>1054</v>
      </c>
      <c r="K947" s="459" t="s">
        <v>1054</v>
      </c>
      <c r="L947" s="459" t="s">
        <v>1054</v>
      </c>
      <c r="M947" s="468">
        <v>2834</v>
      </c>
      <c r="N947" s="468">
        <v>4500000</v>
      </c>
      <c r="O947" s="459" t="s">
        <v>1054</v>
      </c>
      <c r="P947" s="459" t="s">
        <v>1054</v>
      </c>
      <c r="Q947" s="459" t="s">
        <v>1054</v>
      </c>
      <c r="R947" s="459" t="s">
        <v>1054</v>
      </c>
      <c r="S947" s="459" t="s">
        <v>1054</v>
      </c>
      <c r="T947" s="459" t="s">
        <v>1054</v>
      </c>
      <c r="U947" s="459" t="s">
        <v>1054</v>
      </c>
      <c r="V947" s="459" t="s">
        <v>1054</v>
      </c>
      <c r="W947" s="459" t="s">
        <v>1054</v>
      </c>
      <c r="X947" s="459" t="s">
        <v>1054</v>
      </c>
      <c r="Y947" s="1366">
        <v>825877.37</v>
      </c>
      <c r="Z947" s="469"/>
      <c r="AA947" s="1282"/>
      <c r="AB947" s="97" t="s">
        <v>1462</v>
      </c>
      <c r="AC947" s="1282"/>
      <c r="AD947" s="1282"/>
      <c r="AE947" s="1282"/>
      <c r="AF947" s="1282"/>
      <c r="AG947" s="1282"/>
      <c r="AH947" s="1282"/>
      <c r="AI947" s="1282"/>
      <c r="AJ947" s="1282"/>
      <c r="AK947" s="1282"/>
      <c r="AL947" s="1282"/>
      <c r="AM947" s="1282"/>
      <c r="AN947" s="1282"/>
    </row>
    <row r="948" spans="1:40" s="470" customFormat="1" ht="14.25" hidden="1" customHeight="1">
      <c r="A948" s="688">
        <f t="shared" si="133"/>
        <v>724</v>
      </c>
      <c r="B948" s="353" t="s">
        <v>245</v>
      </c>
      <c r="C948" s="458">
        <f>N948</f>
        <v>1200000</v>
      </c>
      <c r="D948" s="459" t="s">
        <v>1054</v>
      </c>
      <c r="E948" s="459"/>
      <c r="F948" s="459" t="s">
        <v>1054</v>
      </c>
      <c r="G948" s="459" t="s">
        <v>1054</v>
      </c>
      <c r="H948" s="459" t="s">
        <v>1054</v>
      </c>
      <c r="I948" s="459" t="s">
        <v>1054</v>
      </c>
      <c r="J948" s="459" t="s">
        <v>1054</v>
      </c>
      <c r="K948" s="459" t="s">
        <v>1054</v>
      </c>
      <c r="L948" s="459" t="s">
        <v>1054</v>
      </c>
      <c r="M948" s="468">
        <v>249</v>
      </c>
      <c r="N948" s="468">
        <v>1200000</v>
      </c>
      <c r="O948" s="459" t="s">
        <v>1054</v>
      </c>
      <c r="P948" s="459" t="s">
        <v>1054</v>
      </c>
      <c r="Q948" s="459" t="s">
        <v>1054</v>
      </c>
      <c r="R948" s="459" t="s">
        <v>1054</v>
      </c>
      <c r="S948" s="459" t="s">
        <v>1054</v>
      </c>
      <c r="T948" s="459" t="s">
        <v>1054</v>
      </c>
      <c r="U948" s="459" t="s">
        <v>1054</v>
      </c>
      <c r="V948" s="459" t="s">
        <v>1054</v>
      </c>
      <c r="W948" s="459" t="s">
        <v>1054</v>
      </c>
      <c r="X948" s="459" t="s">
        <v>1054</v>
      </c>
      <c r="Y948" s="1214"/>
      <c r="Z948" s="469"/>
      <c r="AB948" s="97"/>
      <c r="AC948" s="1282"/>
      <c r="AD948" s="1282"/>
      <c r="AE948" s="1282"/>
      <c r="AF948" s="1282"/>
      <c r="AG948" s="1282"/>
      <c r="AH948" s="1282"/>
      <c r="AI948" s="1282"/>
      <c r="AJ948" s="1282"/>
      <c r="AK948" s="1282"/>
      <c r="AL948" s="1282"/>
      <c r="AM948" s="1282"/>
      <c r="AN948" s="1282"/>
    </row>
    <row r="949" spans="1:40" s="7" customFormat="1" ht="18.75" hidden="1" customHeight="1">
      <c r="A949" s="55">
        <f t="shared" si="133"/>
        <v>725</v>
      </c>
      <c r="B949" s="42" t="s">
        <v>806</v>
      </c>
      <c r="C949" s="52">
        <f>D949+L949+N949+P949+R949+T949+V949+W949+X949+Z949</f>
        <v>3562185.1799999997</v>
      </c>
      <c r="D949" s="52">
        <f>SUM(F949:J949)</f>
        <v>3562185.1799999997</v>
      </c>
      <c r="E949" s="52"/>
      <c r="F949" s="52"/>
      <c r="G949" s="52"/>
      <c r="H949" s="52">
        <v>1276237.26</v>
      </c>
      <c r="I949" s="52">
        <v>2285947.92</v>
      </c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1"/>
      <c r="X949" s="284"/>
      <c r="Y949" s="1161"/>
      <c r="Z949" s="284"/>
      <c r="AA949" s="9"/>
      <c r="AB949" s="97"/>
      <c r="AC949" s="57"/>
      <c r="AD949" s="497"/>
      <c r="AE949" s="1061"/>
      <c r="AF949" s="57"/>
      <c r="AG949" s="57"/>
      <c r="AH949" s="57"/>
      <c r="AI949" s="57"/>
      <c r="AJ949" s="57"/>
      <c r="AK949" s="57"/>
      <c r="AL949" s="57"/>
      <c r="AM949" s="57"/>
      <c r="AN949" s="57"/>
    </row>
    <row r="950" spans="1:40" s="7" customFormat="1" ht="18.75" hidden="1" customHeight="1">
      <c r="A950" s="55">
        <f t="shared" si="133"/>
        <v>726</v>
      </c>
      <c r="B950" s="42" t="s">
        <v>807</v>
      </c>
      <c r="C950" s="52">
        <f>D950+L950+N950+P950+R950+T950+V950+W950+X950+Z950</f>
        <v>24839672.600000001</v>
      </c>
      <c r="D950" s="52">
        <f>SUM(F950:J950)</f>
        <v>13513265.6</v>
      </c>
      <c r="E950" s="52"/>
      <c r="F950" s="52"/>
      <c r="G950" s="52">
        <v>8020671.2199999997</v>
      </c>
      <c r="H950" s="52">
        <v>1845422.06</v>
      </c>
      <c r="I950" s="52">
        <v>3647172.32</v>
      </c>
      <c r="J950" s="52"/>
      <c r="K950" s="52"/>
      <c r="L950" s="52"/>
      <c r="M950" s="52"/>
      <c r="N950" s="52"/>
      <c r="O950" s="52"/>
      <c r="P950" s="52"/>
      <c r="Q950" s="52"/>
      <c r="R950" s="52">
        <v>11326407</v>
      </c>
      <c r="S950" s="52"/>
      <c r="T950" s="52"/>
      <c r="U950" s="52"/>
      <c r="V950" s="52"/>
      <c r="W950" s="51"/>
      <c r="X950" s="284"/>
      <c r="Y950" s="1161"/>
      <c r="Z950" s="284"/>
      <c r="AA950" s="9"/>
      <c r="AB950" s="97"/>
      <c r="AC950" s="57"/>
      <c r="AD950" s="497"/>
      <c r="AE950" s="1061"/>
      <c r="AF950" s="57"/>
      <c r="AG950" s="57"/>
      <c r="AH950" s="57"/>
      <c r="AI950" s="57"/>
      <c r="AJ950" s="57"/>
      <c r="AK950" s="57"/>
      <c r="AL950" s="57"/>
      <c r="AM950" s="57"/>
      <c r="AN950" s="57"/>
    </row>
    <row r="951" spans="1:40" s="474" customFormat="1" ht="16.5" hidden="1" customHeight="1">
      <c r="A951" s="688">
        <f t="shared" si="133"/>
        <v>727</v>
      </c>
      <c r="B951" s="477" t="s">
        <v>246</v>
      </c>
      <c r="C951" s="458">
        <f>N951</f>
        <v>2712000</v>
      </c>
      <c r="D951" s="459" t="s">
        <v>1054</v>
      </c>
      <c r="E951" s="459"/>
      <c r="F951" s="459" t="s">
        <v>1054</v>
      </c>
      <c r="G951" s="459" t="s">
        <v>1054</v>
      </c>
      <c r="H951" s="459" t="s">
        <v>1054</v>
      </c>
      <c r="I951" s="459" t="s">
        <v>1054</v>
      </c>
      <c r="J951" s="459" t="s">
        <v>1054</v>
      </c>
      <c r="K951" s="459" t="s">
        <v>1054</v>
      </c>
      <c r="L951" s="459" t="s">
        <v>1054</v>
      </c>
      <c r="M951" s="472">
        <v>1356</v>
      </c>
      <c r="N951" s="473">
        <v>2712000</v>
      </c>
      <c r="O951" s="459" t="s">
        <v>1054</v>
      </c>
      <c r="P951" s="459" t="s">
        <v>1054</v>
      </c>
      <c r="Q951" s="459" t="s">
        <v>1054</v>
      </c>
      <c r="R951" s="459" t="s">
        <v>1054</v>
      </c>
      <c r="S951" s="459" t="s">
        <v>1054</v>
      </c>
      <c r="T951" s="459" t="s">
        <v>1054</v>
      </c>
      <c r="U951" s="459" t="s">
        <v>1054</v>
      </c>
      <c r="V951" s="459" t="s">
        <v>1054</v>
      </c>
      <c r="W951" s="459" t="s">
        <v>1054</v>
      </c>
      <c r="X951" s="459" t="s">
        <v>1054</v>
      </c>
      <c r="Y951" s="1214"/>
      <c r="AB951" s="97"/>
      <c r="AC951" s="847"/>
      <c r="AD951" s="847"/>
      <c r="AE951" s="847"/>
      <c r="AF951" s="847"/>
      <c r="AG951" s="847"/>
      <c r="AH951" s="847"/>
      <c r="AI951" s="847"/>
      <c r="AJ951" s="847"/>
      <c r="AK951" s="847"/>
      <c r="AL951" s="847"/>
      <c r="AM951" s="847"/>
      <c r="AN951" s="847"/>
    </row>
    <row r="952" spans="1:40" s="22" customFormat="1" ht="18.75" hidden="1" customHeight="1">
      <c r="A952" s="55">
        <f t="shared" si="133"/>
        <v>728</v>
      </c>
      <c r="B952" s="81" t="s">
        <v>873</v>
      </c>
      <c r="C952" s="52">
        <f>D952+L952+N952+P952+R952+T952+V952+W952+X952+Z952</f>
        <v>1443483.38</v>
      </c>
      <c r="D952" s="52">
        <f>SUM(F952:J952)</f>
        <v>0</v>
      </c>
      <c r="E952" s="52"/>
      <c r="F952" s="60"/>
      <c r="G952" s="60"/>
      <c r="H952" s="60"/>
      <c r="I952" s="60"/>
      <c r="J952" s="60"/>
      <c r="K952" s="60"/>
      <c r="L952" s="60"/>
      <c r="M952" s="60"/>
      <c r="N952" s="51">
        <v>1443483.38</v>
      </c>
      <c r="O952" s="60"/>
      <c r="P952" s="60"/>
      <c r="Q952" s="60"/>
      <c r="R952" s="60"/>
      <c r="S952" s="60"/>
      <c r="T952" s="60"/>
      <c r="U952" s="60"/>
      <c r="V952" s="60"/>
      <c r="W952" s="60"/>
      <c r="X952" s="285"/>
      <c r="Y952" s="1159"/>
      <c r="Z952" s="658"/>
      <c r="AA952" s="1248"/>
      <c r="AB952" s="97"/>
      <c r="AC952" s="57"/>
      <c r="AD952" s="497"/>
      <c r="AE952" s="1061"/>
      <c r="AF952" s="57"/>
      <c r="AG952" s="57"/>
      <c r="AH952" s="57"/>
      <c r="AI952" s="57"/>
      <c r="AJ952" s="57"/>
      <c r="AK952" s="57"/>
      <c r="AL952" s="57"/>
      <c r="AM952" s="57"/>
      <c r="AN952" s="57"/>
    </row>
    <row r="953" spans="1:40" customFormat="1" ht="15" hidden="1">
      <c r="A953" s="688">
        <f t="shared" si="133"/>
        <v>729</v>
      </c>
      <c r="B953" s="353" t="s">
        <v>247</v>
      </c>
      <c r="C953" s="458">
        <f t="shared" ref="C953:C959" si="134">N953</f>
        <v>1300000</v>
      </c>
      <c r="D953" s="459" t="s">
        <v>1054</v>
      </c>
      <c r="E953" s="459"/>
      <c r="F953" s="459" t="s">
        <v>1054</v>
      </c>
      <c r="G953" s="459" t="s">
        <v>1054</v>
      </c>
      <c r="H953" s="459" t="s">
        <v>1054</v>
      </c>
      <c r="I953" s="459" t="s">
        <v>1054</v>
      </c>
      <c r="J953" s="459" t="s">
        <v>1054</v>
      </c>
      <c r="K953" s="459" t="s">
        <v>1054</v>
      </c>
      <c r="L953" s="459" t="s">
        <v>1054</v>
      </c>
      <c r="M953" s="471">
        <v>661</v>
      </c>
      <c r="N953" s="471">
        <v>1300000</v>
      </c>
      <c r="O953" s="459" t="s">
        <v>1054</v>
      </c>
      <c r="P953" s="459" t="s">
        <v>1054</v>
      </c>
      <c r="Q953" s="459" t="s">
        <v>1054</v>
      </c>
      <c r="R953" s="459" t="s">
        <v>1054</v>
      </c>
      <c r="S953" s="459" t="s">
        <v>1054</v>
      </c>
      <c r="T953" s="459" t="s">
        <v>1054</v>
      </c>
      <c r="U953" s="459" t="s">
        <v>1054</v>
      </c>
      <c r="V953" s="459" t="s">
        <v>1054</v>
      </c>
      <c r="W953" s="459" t="s">
        <v>1054</v>
      </c>
      <c r="X953" s="459" t="s">
        <v>1054</v>
      </c>
      <c r="Y953" s="1366">
        <v>210394.23999999999</v>
      </c>
      <c r="AA953" s="463"/>
      <c r="AB953" s="97" t="s">
        <v>1462</v>
      </c>
      <c r="AC953" s="463"/>
      <c r="AD953" s="463"/>
      <c r="AE953" s="463"/>
      <c r="AF953" s="463"/>
      <c r="AG953" s="463"/>
      <c r="AH953" s="463"/>
      <c r="AI953" s="463"/>
      <c r="AJ953" s="463"/>
      <c r="AK953" s="463"/>
      <c r="AL953" s="463"/>
      <c r="AM953" s="463"/>
      <c r="AN953" s="463"/>
    </row>
    <row r="954" spans="1:40" customFormat="1" ht="15" hidden="1">
      <c r="A954" s="688">
        <f t="shared" si="133"/>
        <v>730</v>
      </c>
      <c r="B954" s="353" t="s">
        <v>248</v>
      </c>
      <c r="C954" s="458">
        <f t="shared" si="134"/>
        <v>1400000</v>
      </c>
      <c r="D954" s="459" t="s">
        <v>1054</v>
      </c>
      <c r="E954" s="459"/>
      <c r="F954" s="459" t="s">
        <v>1054</v>
      </c>
      <c r="G954" s="459" t="s">
        <v>1054</v>
      </c>
      <c r="H954" s="459" t="s">
        <v>1054</v>
      </c>
      <c r="I954" s="459" t="s">
        <v>1054</v>
      </c>
      <c r="J954" s="459" t="s">
        <v>1054</v>
      </c>
      <c r="K954" s="459" t="s">
        <v>1054</v>
      </c>
      <c r="L954" s="459" t="s">
        <v>1054</v>
      </c>
      <c r="M954" s="471">
        <v>717</v>
      </c>
      <c r="N954" s="471">
        <v>1400000</v>
      </c>
      <c r="O954" s="459" t="s">
        <v>1054</v>
      </c>
      <c r="P954" s="459" t="s">
        <v>1054</v>
      </c>
      <c r="Q954" s="459" t="s">
        <v>1054</v>
      </c>
      <c r="R954" s="459" t="s">
        <v>1054</v>
      </c>
      <c r="S954" s="459" t="s">
        <v>1054</v>
      </c>
      <c r="T954" s="459" t="s">
        <v>1054</v>
      </c>
      <c r="U954" s="459" t="s">
        <v>1054</v>
      </c>
      <c r="V954" s="459" t="s">
        <v>1054</v>
      </c>
      <c r="W954" s="459" t="s">
        <v>1054</v>
      </c>
      <c r="X954" s="459" t="s">
        <v>1054</v>
      </c>
      <c r="Y954" s="1366">
        <v>227238.61</v>
      </c>
      <c r="AA954" s="463"/>
      <c r="AB954" s="97" t="s">
        <v>1462</v>
      </c>
      <c r="AC954" s="463"/>
      <c r="AD954" s="463"/>
      <c r="AE954" s="463"/>
      <c r="AF954" s="463"/>
      <c r="AG954" s="463"/>
      <c r="AH954" s="463"/>
      <c r="AI954" s="463"/>
      <c r="AJ954" s="463"/>
      <c r="AK954" s="463"/>
      <c r="AL954" s="463"/>
      <c r="AM954" s="463"/>
      <c r="AN954" s="463"/>
    </row>
    <row r="955" spans="1:40" s="463" customFormat="1" ht="15" hidden="1">
      <c r="A955" s="688">
        <f t="shared" si="133"/>
        <v>731</v>
      </c>
      <c r="B955" s="353" t="s">
        <v>249</v>
      </c>
      <c r="C955" s="458">
        <f t="shared" si="134"/>
        <v>3500000</v>
      </c>
      <c r="D955" s="459" t="s">
        <v>1054</v>
      </c>
      <c r="E955" s="459"/>
      <c r="F955" s="459" t="s">
        <v>1054</v>
      </c>
      <c r="G955" s="459" t="s">
        <v>1054</v>
      </c>
      <c r="H955" s="459" t="s">
        <v>1054</v>
      </c>
      <c r="I955" s="459" t="s">
        <v>1054</v>
      </c>
      <c r="J955" s="459" t="s">
        <v>1054</v>
      </c>
      <c r="K955" s="459" t="s">
        <v>1054</v>
      </c>
      <c r="L955" s="459" t="s">
        <v>1054</v>
      </c>
      <c r="M955" s="460">
        <v>752</v>
      </c>
      <c r="N955" s="461">
        <v>3500000</v>
      </c>
      <c r="O955" s="459" t="s">
        <v>1054</v>
      </c>
      <c r="P955" s="459" t="s">
        <v>1054</v>
      </c>
      <c r="Q955" s="459" t="s">
        <v>1054</v>
      </c>
      <c r="R955" s="459" t="s">
        <v>1054</v>
      </c>
      <c r="S955" s="459" t="s">
        <v>1054</v>
      </c>
      <c r="T955" s="459" t="s">
        <v>1054</v>
      </c>
      <c r="U955" s="459" t="s">
        <v>1054</v>
      </c>
      <c r="V955" s="459" t="s">
        <v>1054</v>
      </c>
      <c r="W955" s="459" t="s">
        <v>1054</v>
      </c>
      <c r="X955" s="459" t="s">
        <v>1054</v>
      </c>
      <c r="Y955" s="1214"/>
      <c r="Z955" s="462"/>
      <c r="AB955" s="97"/>
    </row>
    <row r="956" spans="1:40" s="467" customFormat="1" ht="16.5" hidden="1" customHeight="1">
      <c r="A956" s="688">
        <f t="shared" si="133"/>
        <v>732</v>
      </c>
      <c r="B956" s="353" t="s">
        <v>250</v>
      </c>
      <c r="C956" s="458">
        <f t="shared" si="134"/>
        <v>2500000</v>
      </c>
      <c r="D956" s="459" t="s">
        <v>1054</v>
      </c>
      <c r="E956" s="459"/>
      <c r="F956" s="459" t="s">
        <v>1054</v>
      </c>
      <c r="G956" s="459" t="s">
        <v>1054</v>
      </c>
      <c r="H956" s="459" t="s">
        <v>1054</v>
      </c>
      <c r="I956" s="459" t="s">
        <v>1054</v>
      </c>
      <c r="J956" s="459" t="s">
        <v>1054</v>
      </c>
      <c r="K956" s="459" t="s">
        <v>1054</v>
      </c>
      <c r="L956" s="459" t="s">
        <v>1054</v>
      </c>
      <c r="M956" s="464">
        <v>540</v>
      </c>
      <c r="N956" s="465">
        <v>2500000</v>
      </c>
      <c r="O956" s="459" t="s">
        <v>1054</v>
      </c>
      <c r="P956" s="459" t="s">
        <v>1054</v>
      </c>
      <c r="Q956" s="459" t="s">
        <v>1054</v>
      </c>
      <c r="R956" s="459" t="s">
        <v>1054</v>
      </c>
      <c r="S956" s="459" t="s">
        <v>1054</v>
      </c>
      <c r="T956" s="459" t="s">
        <v>1054</v>
      </c>
      <c r="U956" s="459" t="s">
        <v>1054</v>
      </c>
      <c r="V956" s="459" t="s">
        <v>1054</v>
      </c>
      <c r="W956" s="459" t="s">
        <v>1054</v>
      </c>
      <c r="X956" s="459" t="s">
        <v>1054</v>
      </c>
      <c r="Y956" s="1214"/>
      <c r="Z956" s="466"/>
      <c r="AB956" s="1251"/>
    </row>
    <row r="957" spans="1:40" s="470" customFormat="1" ht="15" hidden="1">
      <c r="A957" s="688">
        <f t="shared" si="133"/>
        <v>733</v>
      </c>
      <c r="B957" s="353" t="s">
        <v>251</v>
      </c>
      <c r="C957" s="458">
        <f t="shared" si="134"/>
        <v>3800000</v>
      </c>
      <c r="D957" s="459" t="s">
        <v>1054</v>
      </c>
      <c r="E957" s="459"/>
      <c r="F957" s="459" t="s">
        <v>1054</v>
      </c>
      <c r="G957" s="459" t="s">
        <v>1054</v>
      </c>
      <c r="H957" s="459" t="s">
        <v>1054</v>
      </c>
      <c r="I957" s="459" t="s">
        <v>1054</v>
      </c>
      <c r="J957" s="459" t="s">
        <v>1054</v>
      </c>
      <c r="K957" s="459" t="s">
        <v>1054</v>
      </c>
      <c r="L957" s="459" t="s">
        <v>1054</v>
      </c>
      <c r="M957" s="468">
        <v>817</v>
      </c>
      <c r="N957" s="468">
        <v>3800000</v>
      </c>
      <c r="O957" s="459" t="s">
        <v>1054</v>
      </c>
      <c r="P957" s="459" t="s">
        <v>1054</v>
      </c>
      <c r="Q957" s="459" t="s">
        <v>1054</v>
      </c>
      <c r="R957" s="459" t="s">
        <v>1054</v>
      </c>
      <c r="S957" s="459" t="s">
        <v>1054</v>
      </c>
      <c r="T957" s="459" t="s">
        <v>1054</v>
      </c>
      <c r="U957" s="459" t="s">
        <v>1054</v>
      </c>
      <c r="V957" s="459" t="s">
        <v>1054</v>
      </c>
      <c r="W957" s="459" t="s">
        <v>1054</v>
      </c>
      <c r="X957" s="459" t="s">
        <v>1054</v>
      </c>
      <c r="Y957" s="1214"/>
      <c r="Z957" s="469"/>
      <c r="AB957" s="1257"/>
      <c r="AC957" s="1282"/>
      <c r="AD957" s="1282"/>
      <c r="AE957" s="1282"/>
      <c r="AF957" s="1282"/>
      <c r="AG957" s="1282"/>
      <c r="AH957" s="1282"/>
      <c r="AI957" s="1282"/>
      <c r="AJ957" s="1282"/>
      <c r="AK957" s="1282"/>
      <c r="AL957" s="1282"/>
      <c r="AM957" s="1282"/>
      <c r="AN957" s="1282"/>
    </row>
    <row r="958" spans="1:40" s="470" customFormat="1" ht="15" hidden="1">
      <c r="A958" s="973">
        <f>A957+1</f>
        <v>734</v>
      </c>
      <c r="B958" s="353" t="s">
        <v>253</v>
      </c>
      <c r="C958" s="458">
        <f t="shared" si="134"/>
        <v>2500000</v>
      </c>
      <c r="D958" s="459" t="s">
        <v>1054</v>
      </c>
      <c r="E958" s="459"/>
      <c r="F958" s="459" t="s">
        <v>1054</v>
      </c>
      <c r="G958" s="459" t="s">
        <v>1054</v>
      </c>
      <c r="H958" s="459" t="s">
        <v>1054</v>
      </c>
      <c r="I958" s="459" t="s">
        <v>1054</v>
      </c>
      <c r="J958" s="459" t="s">
        <v>1054</v>
      </c>
      <c r="K958" s="459" t="s">
        <v>1054</v>
      </c>
      <c r="L958" s="459" t="s">
        <v>1054</v>
      </c>
      <c r="M958" s="468">
        <v>544</v>
      </c>
      <c r="N958" s="468">
        <v>2500000</v>
      </c>
      <c r="O958" s="459" t="s">
        <v>1054</v>
      </c>
      <c r="P958" s="459" t="s">
        <v>1054</v>
      </c>
      <c r="Q958" s="459" t="s">
        <v>1054</v>
      </c>
      <c r="R958" s="459" t="s">
        <v>1054</v>
      </c>
      <c r="S958" s="459" t="s">
        <v>1054</v>
      </c>
      <c r="T958" s="459" t="s">
        <v>1054</v>
      </c>
      <c r="U958" s="459" t="s">
        <v>1054</v>
      </c>
      <c r="V958" s="459" t="s">
        <v>1054</v>
      </c>
      <c r="W958" s="459" t="s">
        <v>1054</v>
      </c>
      <c r="X958" s="459" t="s">
        <v>1054</v>
      </c>
      <c r="Y958" s="1214"/>
      <c r="Z958" s="469"/>
      <c r="AB958" s="1257"/>
      <c r="AC958" s="1282"/>
      <c r="AD958" s="1282"/>
      <c r="AE958" s="1282"/>
      <c r="AF958" s="1282"/>
      <c r="AG958" s="1282"/>
      <c r="AH958" s="1282"/>
      <c r="AI958" s="1282"/>
      <c r="AJ958" s="1282"/>
      <c r="AK958" s="1282"/>
      <c r="AL958" s="1282"/>
      <c r="AM958" s="1282"/>
      <c r="AN958" s="1282"/>
    </row>
    <row r="959" spans="1:40" s="476" customFormat="1" ht="15.75" hidden="1" customHeight="1">
      <c r="A959" s="973">
        <f>A951+1</f>
        <v>728</v>
      </c>
      <c r="B959" s="353" t="s">
        <v>252</v>
      </c>
      <c r="C959" s="458">
        <f t="shared" si="134"/>
        <v>2653000</v>
      </c>
      <c r="D959" s="459" t="s">
        <v>1054</v>
      </c>
      <c r="E959" s="459"/>
      <c r="F959" s="459" t="s">
        <v>1054</v>
      </c>
      <c r="G959" s="459" t="s">
        <v>1054</v>
      </c>
      <c r="H959" s="459" t="s">
        <v>1054</v>
      </c>
      <c r="I959" s="459" t="s">
        <v>1054</v>
      </c>
      <c r="J959" s="459" t="s">
        <v>1054</v>
      </c>
      <c r="K959" s="459" t="s">
        <v>1054</v>
      </c>
      <c r="L959" s="459" t="s">
        <v>1054</v>
      </c>
      <c r="M959" s="475">
        <v>758</v>
      </c>
      <c r="N959" s="473">
        <v>2653000</v>
      </c>
      <c r="O959" s="459" t="s">
        <v>1054</v>
      </c>
      <c r="P959" s="459" t="s">
        <v>1054</v>
      </c>
      <c r="Q959" s="459" t="s">
        <v>1054</v>
      </c>
      <c r="R959" s="459" t="s">
        <v>1054</v>
      </c>
      <c r="S959" s="459" t="s">
        <v>1054</v>
      </c>
      <c r="T959" s="459" t="s">
        <v>1054</v>
      </c>
      <c r="U959" s="459" t="s">
        <v>1054</v>
      </c>
      <c r="V959" s="459" t="s">
        <v>1054</v>
      </c>
      <c r="W959" s="459" t="s">
        <v>1054</v>
      </c>
      <c r="X959" s="459" t="s">
        <v>1054</v>
      </c>
      <c r="Y959" s="1214"/>
      <c r="AB959" s="1259"/>
      <c r="AC959" s="849"/>
      <c r="AD959" s="849"/>
      <c r="AE959" s="849"/>
      <c r="AF959" s="849"/>
      <c r="AG959" s="849"/>
      <c r="AH959" s="849"/>
      <c r="AI959" s="849"/>
      <c r="AJ959" s="849"/>
      <c r="AK959" s="849"/>
      <c r="AL959" s="849"/>
      <c r="AM959" s="849"/>
      <c r="AN959" s="849"/>
    </row>
    <row r="960" spans="1:40" s="7" customFormat="1" ht="18.75" hidden="1" customHeight="1">
      <c r="A960" s="1475" t="s">
        <v>518</v>
      </c>
      <c r="B960" s="1475"/>
      <c r="C960" s="52">
        <f t="shared" ref="C960:Z960" si="135">SUM(C946:C952)</f>
        <v>49053804.260000005</v>
      </c>
      <c r="D960" s="52">
        <f t="shared" si="135"/>
        <v>27871913.879999999</v>
      </c>
      <c r="E960" s="52"/>
      <c r="F960" s="52">
        <f t="shared" si="135"/>
        <v>0</v>
      </c>
      <c r="G960" s="52">
        <f t="shared" si="135"/>
        <v>17500712.16</v>
      </c>
      <c r="H960" s="52">
        <f t="shared" si="135"/>
        <v>4438081.4800000004</v>
      </c>
      <c r="I960" s="52">
        <f t="shared" si="135"/>
        <v>5933120.2400000002</v>
      </c>
      <c r="J960" s="52">
        <f t="shared" si="135"/>
        <v>0</v>
      </c>
      <c r="K960" s="52">
        <f t="shared" si="135"/>
        <v>0</v>
      </c>
      <c r="L960" s="52">
        <f t="shared" si="135"/>
        <v>0</v>
      </c>
      <c r="M960" s="52">
        <f t="shared" si="135"/>
        <v>4439</v>
      </c>
      <c r="N960" s="52">
        <f t="shared" si="135"/>
        <v>9855483.379999999</v>
      </c>
      <c r="O960" s="52">
        <f t="shared" si="135"/>
        <v>0</v>
      </c>
      <c r="P960" s="52">
        <f t="shared" si="135"/>
        <v>0</v>
      </c>
      <c r="Q960" s="52">
        <f t="shared" si="135"/>
        <v>0</v>
      </c>
      <c r="R960" s="52">
        <f t="shared" si="135"/>
        <v>11326407</v>
      </c>
      <c r="S960" s="52">
        <f t="shared" si="135"/>
        <v>0</v>
      </c>
      <c r="T960" s="52">
        <f t="shared" si="135"/>
        <v>0</v>
      </c>
      <c r="U960" s="52">
        <f t="shared" si="135"/>
        <v>0</v>
      </c>
      <c r="V960" s="52">
        <f t="shared" si="135"/>
        <v>0</v>
      </c>
      <c r="W960" s="52">
        <f t="shared" si="135"/>
        <v>0</v>
      </c>
      <c r="X960" s="52">
        <f t="shared" si="135"/>
        <v>0</v>
      </c>
      <c r="Y960" s="1161"/>
      <c r="Z960" s="52">
        <f t="shared" si="135"/>
        <v>0</v>
      </c>
      <c r="AA960" s="9"/>
      <c r="AB960" s="670"/>
      <c r="AC960" s="497"/>
      <c r="AD960" s="497"/>
      <c r="AE960" s="1061"/>
      <c r="AF960" s="57"/>
      <c r="AG960" s="1061"/>
      <c r="AH960" s="57"/>
      <c r="AI960" s="57"/>
      <c r="AJ960" s="57"/>
      <c r="AK960" s="57"/>
      <c r="AL960" s="57"/>
      <c r="AM960" s="57"/>
      <c r="AN960" s="57"/>
    </row>
    <row r="961" spans="1:40" s="22" customFormat="1" ht="18.75" hidden="1" customHeight="1">
      <c r="A961" s="1485" t="s">
        <v>567</v>
      </c>
      <c r="B961" s="1558"/>
      <c r="C961" s="1485"/>
      <c r="D961" s="1452"/>
      <c r="E961" s="1523"/>
      <c r="F961" s="1523"/>
      <c r="G961" s="1523"/>
      <c r="H961" s="1523"/>
      <c r="I961" s="1523"/>
      <c r="J961" s="1523"/>
      <c r="K961" s="1523"/>
      <c r="L961" s="1523"/>
      <c r="M961" s="1523"/>
      <c r="N961" s="1523"/>
      <c r="O961" s="1523"/>
      <c r="P961" s="1523"/>
      <c r="Q961" s="1523"/>
      <c r="R961" s="1523"/>
      <c r="S961" s="1523"/>
      <c r="T961" s="1523"/>
      <c r="U961" s="1523"/>
      <c r="V961" s="1523"/>
      <c r="W961" s="1452"/>
      <c r="X961" s="1452"/>
      <c r="Y961" s="1452"/>
      <c r="Z961" s="1452"/>
      <c r="AA961" s="24"/>
      <c r="AB961" s="670"/>
      <c r="AC961" s="57"/>
      <c r="AD961" s="497"/>
      <c r="AE961" s="1061"/>
      <c r="AF961" s="57"/>
      <c r="AG961" s="57"/>
      <c r="AH961" s="57"/>
      <c r="AI961" s="57"/>
      <c r="AJ961" s="57"/>
      <c r="AK961" s="57"/>
      <c r="AL961" s="57"/>
      <c r="AM961" s="57"/>
      <c r="AN961" s="57"/>
    </row>
    <row r="962" spans="1:40" s="7" customFormat="1" ht="18.75" hidden="1" customHeight="1" thickBot="1">
      <c r="A962" s="1328">
        <f>A952+1</f>
        <v>729</v>
      </c>
      <c r="B962" s="42" t="s">
        <v>808</v>
      </c>
      <c r="C962" s="305" t="e">
        <f>#REF!+L962+N962+#REF!+R962+T962+V962+W962+X962+Z962</f>
        <v>#REF!</v>
      </c>
      <c r="D962" s="1330">
        <v>282520</v>
      </c>
      <c r="E962" s="1348"/>
      <c r="F962" s="1334">
        <v>282520</v>
      </c>
      <c r="G962" s="52"/>
      <c r="H962" s="52"/>
      <c r="I962" s="52"/>
      <c r="J962" s="52"/>
      <c r="K962" s="52"/>
      <c r="L962" s="52"/>
      <c r="M962" s="52"/>
      <c r="N962" s="52"/>
      <c r="O962" s="1334">
        <v>379.2</v>
      </c>
      <c r="P962" s="1334">
        <v>3792000</v>
      </c>
      <c r="Q962" s="121"/>
      <c r="R962" s="52">
        <v>1109322.72</v>
      </c>
      <c r="S962" s="52"/>
      <c r="T962" s="52"/>
      <c r="U962" s="52"/>
      <c r="V962" s="52"/>
      <c r="W962" s="305"/>
      <c r="X962" s="284"/>
      <c r="Y962" s="1161"/>
      <c r="Z962" s="284"/>
      <c r="AA962" s="9"/>
      <c r="AB962" s="1332"/>
      <c r="AC962" s="97"/>
      <c r="AD962" s="497"/>
      <c r="AE962" s="1061"/>
      <c r="AF962" s="57"/>
      <c r="AG962" s="57"/>
      <c r="AH962" s="57"/>
      <c r="AI962" s="57"/>
      <c r="AJ962" s="57"/>
      <c r="AK962" s="57"/>
      <c r="AL962" s="57"/>
      <c r="AM962" s="57"/>
      <c r="AN962" s="57"/>
    </row>
    <row r="963" spans="1:40" s="7" customFormat="1" ht="18.75" hidden="1" customHeight="1">
      <c r="A963" s="1328">
        <f>A962+1</f>
        <v>730</v>
      </c>
      <c r="B963" s="42" t="s">
        <v>809</v>
      </c>
      <c r="C963" s="305">
        <f>D963+L963+N963+P963+R963+T963+V963+W963+X963+Z963</f>
        <v>2185680.96</v>
      </c>
      <c r="D963" s="306">
        <f>SUM(F963:J963)</f>
        <v>370940.08</v>
      </c>
      <c r="E963" s="306"/>
      <c r="F963" s="52">
        <v>370940.08</v>
      </c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121"/>
      <c r="R963" s="52">
        <v>1814740.88</v>
      </c>
      <c r="S963" s="52"/>
      <c r="T963" s="52"/>
      <c r="U963" s="52"/>
      <c r="V963" s="52"/>
      <c r="W963" s="305"/>
      <c r="X963" s="284"/>
      <c r="Y963" s="1161"/>
      <c r="Z963" s="284"/>
      <c r="AA963" s="9"/>
      <c r="AB963" s="1332"/>
      <c r="AC963" s="97"/>
      <c r="AD963" s="497"/>
      <c r="AE963" s="1061"/>
      <c r="AF963" s="57"/>
      <c r="AG963" s="57"/>
      <c r="AH963" s="57"/>
      <c r="AI963" s="57"/>
      <c r="AJ963" s="57"/>
      <c r="AK963" s="57"/>
      <c r="AL963" s="57"/>
      <c r="AM963" s="57"/>
      <c r="AN963" s="57"/>
    </row>
    <row r="964" spans="1:40" s="184" customFormat="1" ht="21.75" hidden="1" customHeight="1" thickBot="1">
      <c r="A964" s="1329">
        <f>A963+1</f>
        <v>731</v>
      </c>
      <c r="B964" s="269" t="s">
        <v>268</v>
      </c>
      <c r="C964" s="478">
        <v>5409520</v>
      </c>
      <c r="D964" s="1331">
        <v>382520</v>
      </c>
      <c r="E964" s="1349"/>
      <c r="F964" s="1335">
        <v>382520</v>
      </c>
      <c r="G964" s="1335"/>
      <c r="H964" s="1335"/>
      <c r="I964" s="1335"/>
      <c r="J964" s="1335"/>
      <c r="K964" s="1335"/>
      <c r="L964" s="1335"/>
      <c r="M964" s="1335"/>
      <c r="N964" s="1335"/>
      <c r="O964" s="1335">
        <v>502.7</v>
      </c>
      <c r="P964" s="1335">
        <v>5027000</v>
      </c>
      <c r="Q964" s="1335"/>
      <c r="R964" s="1335"/>
      <c r="S964" s="1336"/>
      <c r="T964" s="1336"/>
      <c r="U964" s="1336"/>
      <c r="V964" s="1336"/>
      <c r="W964" s="479"/>
      <c r="X964" s="479"/>
      <c r="Y964" s="1215"/>
      <c r="AB964" s="1333"/>
      <c r="AC964" s="744"/>
      <c r="AD964" s="743"/>
      <c r="AE964" s="743"/>
      <c r="AF964" s="743"/>
      <c r="AG964" s="743"/>
      <c r="AH964" s="743"/>
      <c r="AI964" s="743"/>
      <c r="AJ964" s="743"/>
      <c r="AK964" s="743"/>
      <c r="AL964" s="743"/>
      <c r="AM964" s="743"/>
      <c r="AN964" s="743"/>
    </row>
    <row r="965" spans="1:40" s="184" customFormat="1" ht="21.75" hidden="1" customHeight="1" thickBot="1">
      <c r="A965" s="1329">
        <f>A964+1</f>
        <v>732</v>
      </c>
      <c r="B965" s="269" t="s">
        <v>269</v>
      </c>
      <c r="C965" s="480">
        <v>4218590</v>
      </c>
      <c r="D965" s="1331">
        <v>382520</v>
      </c>
      <c r="E965" s="1349"/>
      <c r="F965" s="1335">
        <v>382520</v>
      </c>
      <c r="G965" s="1337"/>
      <c r="H965" s="1337"/>
      <c r="I965" s="1337"/>
      <c r="J965" s="1337"/>
      <c r="K965" s="1337"/>
      <c r="L965" s="1338"/>
      <c r="M965" s="1337">
        <v>630</v>
      </c>
      <c r="N965" s="1337">
        <v>3836070</v>
      </c>
      <c r="O965" s="1337"/>
      <c r="P965" s="1337"/>
      <c r="Q965" s="1337"/>
      <c r="R965" s="1337"/>
      <c r="S965" s="1336"/>
      <c r="T965" s="1336"/>
      <c r="U965" s="1336"/>
      <c r="V965" s="1336"/>
      <c r="W965" s="479"/>
      <c r="X965" s="479"/>
      <c r="Y965" s="1215"/>
      <c r="AB965" s="1333"/>
      <c r="AC965" s="744"/>
      <c r="AD965" s="743"/>
      <c r="AE965" s="743"/>
      <c r="AF965" s="743"/>
      <c r="AG965" s="743"/>
      <c r="AH965" s="743"/>
      <c r="AI965" s="743"/>
      <c r="AJ965" s="743"/>
      <c r="AK965" s="743"/>
      <c r="AL965" s="743"/>
      <c r="AM965" s="743"/>
      <c r="AN965" s="743"/>
    </row>
    <row r="966" spans="1:40" s="7" customFormat="1" ht="18.75" hidden="1" customHeight="1">
      <c r="A966" s="1475" t="s">
        <v>518</v>
      </c>
      <c r="B966" s="1536"/>
      <c r="C966" s="52" t="e">
        <f>SUM(C962:C965)</f>
        <v>#REF!</v>
      </c>
      <c r="D966" s="52">
        <f t="shared" ref="D966:Z966" si="136">SUM(D962:D965)</f>
        <v>1418500.08</v>
      </c>
      <c r="E966" s="209"/>
      <c r="F966" s="209">
        <f t="shared" si="136"/>
        <v>1418500.08</v>
      </c>
      <c r="G966" s="209">
        <f t="shared" si="136"/>
        <v>0</v>
      </c>
      <c r="H966" s="209">
        <f t="shared" si="136"/>
        <v>0</v>
      </c>
      <c r="I966" s="209">
        <f t="shared" si="136"/>
        <v>0</v>
      </c>
      <c r="J966" s="209">
        <f t="shared" si="136"/>
        <v>0</v>
      </c>
      <c r="K966" s="209">
        <f t="shared" si="136"/>
        <v>0</v>
      </c>
      <c r="L966" s="209">
        <f t="shared" si="136"/>
        <v>0</v>
      </c>
      <c r="M966" s="209">
        <f t="shared" si="136"/>
        <v>630</v>
      </c>
      <c r="N966" s="209">
        <f t="shared" si="136"/>
        <v>3836070</v>
      </c>
      <c r="O966" s="209">
        <f t="shared" si="136"/>
        <v>881.9</v>
      </c>
      <c r="P966" s="209">
        <f t="shared" si="136"/>
        <v>8819000</v>
      </c>
      <c r="Q966" s="209">
        <f t="shared" si="136"/>
        <v>0</v>
      </c>
      <c r="R966" s="209">
        <f t="shared" si="136"/>
        <v>2924063.5999999996</v>
      </c>
      <c r="S966" s="209">
        <f t="shared" si="136"/>
        <v>0</v>
      </c>
      <c r="T966" s="209">
        <f t="shared" si="136"/>
        <v>0</v>
      </c>
      <c r="U966" s="209">
        <f t="shared" si="136"/>
        <v>0</v>
      </c>
      <c r="V966" s="209">
        <f t="shared" si="136"/>
        <v>0</v>
      </c>
      <c r="W966" s="52">
        <f t="shared" si="136"/>
        <v>0</v>
      </c>
      <c r="X966" s="52">
        <f t="shared" si="136"/>
        <v>0</v>
      </c>
      <c r="Y966" s="1161"/>
      <c r="Z966" s="52">
        <f t="shared" si="136"/>
        <v>0</v>
      </c>
      <c r="AA966" s="9"/>
      <c r="AB966" s="670"/>
      <c r="AC966" s="497"/>
      <c r="AD966" s="497"/>
      <c r="AE966" s="1061"/>
      <c r="AF966" s="57"/>
      <c r="AG966" s="1061"/>
      <c r="AH966" s="57"/>
      <c r="AI966" s="57"/>
      <c r="AJ966" s="57"/>
      <c r="AK966" s="57"/>
      <c r="AL966" s="57"/>
      <c r="AM966" s="57"/>
      <c r="AN966" s="57"/>
    </row>
    <row r="967" spans="1:40" s="22" customFormat="1" ht="18.75" hidden="1" customHeight="1">
      <c r="A967" s="1479" t="s">
        <v>568</v>
      </c>
      <c r="B967" s="1479"/>
      <c r="C967" s="1479"/>
      <c r="D967" s="1452"/>
      <c r="E967" s="1452"/>
      <c r="F967" s="1452"/>
      <c r="G967" s="1452"/>
      <c r="H967" s="1452"/>
      <c r="I967" s="1452"/>
      <c r="J967" s="1452"/>
      <c r="K967" s="1452"/>
      <c r="L967" s="1452"/>
      <c r="M967" s="1452"/>
      <c r="N967" s="1452"/>
      <c r="O967" s="1452"/>
      <c r="P967" s="1452"/>
      <c r="Q967" s="1452"/>
      <c r="R967" s="1452"/>
      <c r="S967" s="1452"/>
      <c r="T967" s="1452"/>
      <c r="U967" s="1452"/>
      <c r="V967" s="1452"/>
      <c r="W967" s="1452"/>
      <c r="X967" s="1452"/>
      <c r="Y967" s="1452"/>
      <c r="Z967" s="1452"/>
      <c r="AA967" s="24"/>
      <c r="AB967" s="670"/>
      <c r="AC967" s="57"/>
      <c r="AD967" s="497"/>
      <c r="AE967" s="1061"/>
      <c r="AF967" s="57"/>
      <c r="AG967" s="57"/>
      <c r="AH967" s="57"/>
      <c r="AI967" s="57"/>
      <c r="AJ967" s="57"/>
      <c r="AK967" s="57"/>
      <c r="AL967" s="57"/>
      <c r="AM967" s="57"/>
      <c r="AN967" s="57"/>
    </row>
    <row r="968" spans="1:40" s="7" customFormat="1" ht="18.75" hidden="1" customHeight="1">
      <c r="A968" s="55">
        <f>A965+1</f>
        <v>733</v>
      </c>
      <c r="B968" s="42" t="s">
        <v>569</v>
      </c>
      <c r="C968" s="52" t="e">
        <f>D968+L968+N968+#REF!+R968+T968+V968+W968+X968+Z968</f>
        <v>#REF!</v>
      </c>
      <c r="D968" s="52">
        <f>SUM(F968:J968)</f>
        <v>1017667</v>
      </c>
      <c r="E968" s="52"/>
      <c r="F968" s="51">
        <v>1017667</v>
      </c>
      <c r="G968" s="51"/>
      <c r="H968" s="51"/>
      <c r="I968" s="51"/>
      <c r="J968" s="51"/>
      <c r="K968" s="51"/>
      <c r="L968" s="51"/>
      <c r="M968" s="51"/>
      <c r="N968" s="52"/>
      <c r="O968" s="299">
        <v>700</v>
      </c>
      <c r="P968" s="299">
        <v>2300000</v>
      </c>
      <c r="Q968" s="51"/>
      <c r="R968" s="51"/>
      <c r="S968" s="51"/>
      <c r="T968" s="51"/>
      <c r="U968" s="51"/>
      <c r="V968" s="51"/>
      <c r="W968" s="51"/>
      <c r="X968" s="285"/>
      <c r="Y968" s="1159"/>
      <c r="Z968" s="285"/>
      <c r="AA968" s="9"/>
      <c r="AB968" s="670"/>
      <c r="AC968" s="57"/>
      <c r="AD968" s="497"/>
      <c r="AE968" s="1061"/>
      <c r="AF968" s="57"/>
      <c r="AG968" s="57"/>
      <c r="AH968" s="57"/>
      <c r="AI968" s="57"/>
      <c r="AJ968" s="57"/>
      <c r="AK968" s="57"/>
      <c r="AL968" s="57"/>
      <c r="AM968" s="57"/>
      <c r="AN968" s="57"/>
    </row>
    <row r="969" spans="1:40" s="7" customFormat="1" ht="27" hidden="1" customHeight="1">
      <c r="A969" s="688">
        <f t="shared" ref="A969:A982" si="137">A968+1</f>
        <v>734</v>
      </c>
      <c r="B969" s="274" t="s">
        <v>254</v>
      </c>
      <c r="C969" s="284">
        <v>2500000</v>
      </c>
      <c r="D969" s="284"/>
      <c r="E969" s="284"/>
      <c r="F969" s="285"/>
      <c r="G969" s="285"/>
      <c r="H969" s="285"/>
      <c r="I969" s="285"/>
      <c r="J969" s="285"/>
      <c r="K969" s="285"/>
      <c r="L969" s="285"/>
      <c r="M969" s="285"/>
      <c r="N969" s="284"/>
      <c r="O969" s="285">
        <v>800</v>
      </c>
      <c r="P969" s="285">
        <v>2500000</v>
      </c>
      <c r="Q969" s="285"/>
      <c r="R969" s="285"/>
      <c r="S969" s="285"/>
      <c r="T969" s="285"/>
      <c r="U969" s="285"/>
      <c r="V969" s="285"/>
      <c r="W969" s="285"/>
      <c r="X969" s="285"/>
      <c r="Y969" s="1159"/>
      <c r="Z969" s="285"/>
      <c r="AA969" s="9"/>
      <c r="AB969" s="670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</row>
    <row r="970" spans="1:40" s="7" customFormat="1" ht="24" hidden="1" customHeight="1">
      <c r="A970" s="688">
        <f t="shared" si="137"/>
        <v>735</v>
      </c>
      <c r="B970" s="274" t="s">
        <v>255</v>
      </c>
      <c r="C970" s="284">
        <v>6500000</v>
      </c>
      <c r="D970" s="284">
        <v>4000000</v>
      </c>
      <c r="E970" s="284"/>
      <c r="F970" s="284">
        <v>4000000</v>
      </c>
      <c r="G970" s="285"/>
      <c r="H970" s="285"/>
      <c r="I970" s="285"/>
      <c r="J970" s="285"/>
      <c r="K970" s="285"/>
      <c r="L970" s="285"/>
      <c r="M970" s="285"/>
      <c r="N970" s="284"/>
      <c r="O970" s="285">
        <v>800</v>
      </c>
      <c r="P970" s="285">
        <v>2500000</v>
      </c>
      <c r="Q970" s="285"/>
      <c r="R970" s="285"/>
      <c r="S970" s="285"/>
      <c r="T970" s="285"/>
      <c r="U970" s="285"/>
      <c r="V970" s="285"/>
      <c r="W970" s="285"/>
      <c r="X970" s="285"/>
      <c r="Y970" s="1159"/>
      <c r="Z970" s="285"/>
      <c r="AA970" s="9"/>
      <c r="AB970" s="670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</row>
    <row r="971" spans="1:40" s="7" customFormat="1" ht="24" hidden="1" customHeight="1">
      <c r="A971" s="688">
        <f t="shared" si="137"/>
        <v>736</v>
      </c>
      <c r="B971" s="274" t="s">
        <v>256</v>
      </c>
      <c r="C971" s="284">
        <v>1800000</v>
      </c>
      <c r="D971" s="284">
        <v>300000</v>
      </c>
      <c r="E971" s="284"/>
      <c r="F971" s="285">
        <v>300000</v>
      </c>
      <c r="G971" s="285"/>
      <c r="H971" s="285"/>
      <c r="I971" s="285"/>
      <c r="J971" s="285"/>
      <c r="K971" s="285"/>
      <c r="L971" s="285"/>
      <c r="M971" s="285">
        <v>200</v>
      </c>
      <c r="N971" s="284">
        <v>1500000</v>
      </c>
      <c r="O971" s="285"/>
      <c r="P971" s="285"/>
      <c r="Q971" s="285"/>
      <c r="R971" s="285"/>
      <c r="S971" s="285"/>
      <c r="T971" s="285"/>
      <c r="U971" s="285"/>
      <c r="V971" s="285"/>
      <c r="W971" s="285"/>
      <c r="X971" s="285"/>
      <c r="Y971" s="1159"/>
      <c r="Z971" s="285"/>
      <c r="AA971" s="9"/>
      <c r="AB971" s="670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</row>
    <row r="972" spans="1:40" s="7" customFormat="1" ht="24" hidden="1" customHeight="1">
      <c r="A972" s="688">
        <f t="shared" si="137"/>
        <v>737</v>
      </c>
      <c r="B972" s="274" t="s">
        <v>257</v>
      </c>
      <c r="C972" s="284">
        <v>3000000</v>
      </c>
      <c r="D972" s="284">
        <v>500000</v>
      </c>
      <c r="E972" s="284"/>
      <c r="F972" s="285">
        <v>500000</v>
      </c>
      <c r="G972" s="285"/>
      <c r="H972" s="285"/>
      <c r="I972" s="285"/>
      <c r="J972" s="285"/>
      <c r="K972" s="285"/>
      <c r="L972" s="285"/>
      <c r="M972" s="285">
        <v>400</v>
      </c>
      <c r="N972" s="284">
        <v>2500000</v>
      </c>
      <c r="O972" s="285"/>
      <c r="P972" s="285"/>
      <c r="Q972" s="285"/>
      <c r="R972" s="285"/>
      <c r="S972" s="285"/>
      <c r="T972" s="285"/>
      <c r="U972" s="285"/>
      <c r="V972" s="285"/>
      <c r="W972" s="285"/>
      <c r="X972" s="285"/>
      <c r="Y972" s="1159"/>
      <c r="Z972" s="285"/>
      <c r="AA972" s="9"/>
      <c r="AB972" s="670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</row>
    <row r="973" spans="1:40" s="7" customFormat="1" ht="24" hidden="1" customHeight="1">
      <c r="A973" s="688">
        <f t="shared" si="137"/>
        <v>738</v>
      </c>
      <c r="B973" s="274" t="s">
        <v>258</v>
      </c>
      <c r="C973" s="284">
        <v>300000</v>
      </c>
      <c r="D973" s="284">
        <v>300000</v>
      </c>
      <c r="E973" s="284"/>
      <c r="F973" s="285">
        <v>300000</v>
      </c>
      <c r="G973" s="285"/>
      <c r="H973" s="285"/>
      <c r="I973" s="285"/>
      <c r="J973" s="285"/>
      <c r="K973" s="285"/>
      <c r="L973" s="285"/>
      <c r="M973" s="285"/>
      <c r="N973" s="284"/>
      <c r="O973" s="285"/>
      <c r="P973" s="285"/>
      <c r="Q973" s="285"/>
      <c r="R973" s="285"/>
      <c r="S973" s="285"/>
      <c r="T973" s="285"/>
      <c r="U973" s="285"/>
      <c r="V973" s="285"/>
      <c r="W973" s="285"/>
      <c r="X973" s="285"/>
      <c r="Y973" s="1159"/>
      <c r="Z973" s="285"/>
      <c r="AA973" s="9"/>
      <c r="AB973" s="670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</row>
    <row r="974" spans="1:40" s="7" customFormat="1" ht="24" hidden="1" customHeight="1">
      <c r="A974" s="688">
        <f t="shared" si="137"/>
        <v>739</v>
      </c>
      <c r="B974" s="274" t="s">
        <v>259</v>
      </c>
      <c r="C974" s="284">
        <v>6300000</v>
      </c>
      <c r="D974" s="284">
        <v>4000000</v>
      </c>
      <c r="E974" s="284"/>
      <c r="F974" s="284">
        <v>4000000</v>
      </c>
      <c r="G974" s="285"/>
      <c r="H974" s="285"/>
      <c r="I974" s="285"/>
      <c r="J974" s="285"/>
      <c r="K974" s="285"/>
      <c r="L974" s="285"/>
      <c r="M974" s="285"/>
      <c r="N974" s="284"/>
      <c r="O974" s="285">
        <v>700</v>
      </c>
      <c r="P974" s="285">
        <v>2300000</v>
      </c>
      <c r="Q974" s="285"/>
      <c r="R974" s="285"/>
      <c r="S974" s="285"/>
      <c r="T974" s="285"/>
      <c r="U974" s="285"/>
      <c r="V974" s="285"/>
      <c r="W974" s="285"/>
      <c r="X974" s="285"/>
      <c r="Y974" s="1159"/>
      <c r="Z974" s="285"/>
      <c r="AA974" s="9"/>
      <c r="AB974" s="670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</row>
    <row r="975" spans="1:40" s="7" customFormat="1" ht="24" hidden="1" customHeight="1">
      <c r="A975" s="688">
        <f t="shared" si="137"/>
        <v>740</v>
      </c>
      <c r="B975" s="274" t="s">
        <v>260</v>
      </c>
      <c r="C975" s="284">
        <v>1700000</v>
      </c>
      <c r="D975" s="284">
        <v>200000</v>
      </c>
      <c r="E975" s="284"/>
      <c r="F975" s="285">
        <v>200000</v>
      </c>
      <c r="G975" s="285"/>
      <c r="H975" s="285"/>
      <c r="I975" s="285"/>
      <c r="J975" s="285"/>
      <c r="K975" s="285"/>
      <c r="L975" s="285"/>
      <c r="M975" s="285">
        <v>200</v>
      </c>
      <c r="N975" s="284">
        <v>1500000</v>
      </c>
      <c r="O975" s="285"/>
      <c r="P975" s="285"/>
      <c r="Q975" s="285"/>
      <c r="R975" s="285"/>
      <c r="S975" s="285"/>
      <c r="T975" s="285"/>
      <c r="U975" s="285"/>
      <c r="V975" s="285"/>
      <c r="W975" s="285"/>
      <c r="X975" s="285"/>
      <c r="Y975" s="1159"/>
      <c r="Z975" s="285"/>
      <c r="AA975" s="9"/>
      <c r="AB975" s="670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</row>
    <row r="976" spans="1:40" s="7" customFormat="1" ht="24" hidden="1" customHeight="1">
      <c r="A976" s="688">
        <f t="shared" si="137"/>
        <v>741</v>
      </c>
      <c r="B976" s="274" t="s">
        <v>261</v>
      </c>
      <c r="C976" s="284">
        <v>2250000</v>
      </c>
      <c r="D976" s="284">
        <v>250000</v>
      </c>
      <c r="E976" s="284"/>
      <c r="F976" s="285">
        <v>250000</v>
      </c>
      <c r="G976" s="285"/>
      <c r="H976" s="285"/>
      <c r="I976" s="285"/>
      <c r="J976" s="285"/>
      <c r="K976" s="285"/>
      <c r="L976" s="285"/>
      <c r="M976" s="285">
        <v>300</v>
      </c>
      <c r="N976" s="284">
        <v>2000000</v>
      </c>
      <c r="O976" s="285"/>
      <c r="P976" s="285"/>
      <c r="Q976" s="285"/>
      <c r="R976" s="285"/>
      <c r="S976" s="285"/>
      <c r="T976" s="285"/>
      <c r="U976" s="285"/>
      <c r="V976" s="285"/>
      <c r="W976" s="285"/>
      <c r="X976" s="285"/>
      <c r="Y976" s="1159"/>
      <c r="Z976" s="285"/>
      <c r="AA976" s="9"/>
      <c r="AB976" s="670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</row>
    <row r="977" spans="1:40" s="7" customFormat="1" ht="24" hidden="1" customHeight="1">
      <c r="A977" s="688">
        <f t="shared" si="137"/>
        <v>742</v>
      </c>
      <c r="B977" s="274" t="s">
        <v>262</v>
      </c>
      <c r="C977" s="284">
        <v>300000</v>
      </c>
      <c r="D977" s="284">
        <v>300000</v>
      </c>
      <c r="E977" s="284"/>
      <c r="F977" s="285">
        <v>300000</v>
      </c>
      <c r="G977" s="285"/>
      <c r="H977" s="285"/>
      <c r="I977" s="285"/>
      <c r="J977" s="285"/>
      <c r="K977" s="285"/>
      <c r="L977" s="285"/>
      <c r="M977" s="285"/>
      <c r="N977" s="284"/>
      <c r="O977" s="285"/>
      <c r="P977" s="285"/>
      <c r="Q977" s="285"/>
      <c r="R977" s="285"/>
      <c r="S977" s="285"/>
      <c r="T977" s="285"/>
      <c r="U977" s="285"/>
      <c r="V977" s="285"/>
      <c r="W977" s="285"/>
      <c r="X977" s="285"/>
      <c r="Y977" s="1159"/>
      <c r="Z977" s="285"/>
      <c r="AA977" s="9"/>
      <c r="AB977" s="670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</row>
    <row r="978" spans="1:40" s="7" customFormat="1" ht="24" hidden="1" customHeight="1">
      <c r="A978" s="688">
        <f t="shared" si="137"/>
        <v>743</v>
      </c>
      <c r="B978" s="274" t="s">
        <v>263</v>
      </c>
      <c r="C978" s="284">
        <v>300000</v>
      </c>
      <c r="D978" s="284">
        <v>300000</v>
      </c>
      <c r="E978" s="284"/>
      <c r="F978" s="285">
        <v>300000</v>
      </c>
      <c r="G978" s="285"/>
      <c r="H978" s="285"/>
      <c r="I978" s="285"/>
      <c r="J978" s="285"/>
      <c r="K978" s="285"/>
      <c r="L978" s="285"/>
      <c r="M978" s="285"/>
      <c r="N978" s="284"/>
      <c r="O978" s="285"/>
      <c r="P978" s="285"/>
      <c r="Q978" s="285"/>
      <c r="R978" s="285"/>
      <c r="S978" s="285"/>
      <c r="T978" s="285"/>
      <c r="U978" s="285"/>
      <c r="V978" s="285"/>
      <c r="W978" s="285"/>
      <c r="X978" s="285"/>
      <c r="Y978" s="1159"/>
      <c r="Z978" s="285"/>
      <c r="AA978" s="9"/>
      <c r="AB978" s="670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</row>
    <row r="979" spans="1:40" s="7" customFormat="1" ht="24" hidden="1" customHeight="1">
      <c r="A979" s="688">
        <f t="shared" si="137"/>
        <v>744</v>
      </c>
      <c r="B979" s="274" t="s">
        <v>264</v>
      </c>
      <c r="C979" s="284">
        <v>300000</v>
      </c>
      <c r="D979" s="284">
        <v>300000</v>
      </c>
      <c r="E979" s="284"/>
      <c r="F979" s="285">
        <v>300000</v>
      </c>
      <c r="G979" s="285"/>
      <c r="H979" s="285"/>
      <c r="I979" s="285"/>
      <c r="J979" s="285"/>
      <c r="K979" s="285"/>
      <c r="L979" s="285"/>
      <c r="M979" s="285"/>
      <c r="N979" s="284"/>
      <c r="O979" s="285"/>
      <c r="P979" s="285"/>
      <c r="Q979" s="285"/>
      <c r="R979" s="285"/>
      <c r="S979" s="285"/>
      <c r="T979" s="285"/>
      <c r="U979" s="285"/>
      <c r="V979" s="285"/>
      <c r="W979" s="285"/>
      <c r="X979" s="285"/>
      <c r="Y979" s="1159"/>
      <c r="Z979" s="285"/>
      <c r="AA979" s="9"/>
      <c r="AB979" s="670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</row>
    <row r="980" spans="1:40" s="7" customFormat="1" ht="24" hidden="1" customHeight="1">
      <c r="A980" s="688">
        <f t="shared" si="137"/>
        <v>745</v>
      </c>
      <c r="B980" s="274" t="s">
        <v>265</v>
      </c>
      <c r="C980" s="284">
        <v>500000</v>
      </c>
      <c r="D980" s="284">
        <v>500000</v>
      </c>
      <c r="E980" s="284"/>
      <c r="F980" s="285">
        <v>500000</v>
      </c>
      <c r="G980" s="285"/>
      <c r="H980" s="285"/>
      <c r="I980" s="285"/>
      <c r="J980" s="285"/>
      <c r="K980" s="285"/>
      <c r="L980" s="285"/>
      <c r="M980" s="285"/>
      <c r="N980" s="284"/>
      <c r="O980" s="285"/>
      <c r="P980" s="285"/>
      <c r="Q980" s="285"/>
      <c r="R980" s="285"/>
      <c r="S980" s="285"/>
      <c r="T980" s="285"/>
      <c r="U980" s="285"/>
      <c r="V980" s="285"/>
      <c r="W980" s="285"/>
      <c r="X980" s="285"/>
      <c r="Y980" s="1159"/>
      <c r="Z980" s="285"/>
      <c r="AA980" s="9"/>
      <c r="AB980" s="670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</row>
    <row r="981" spans="1:40" s="7" customFormat="1" ht="24" hidden="1" customHeight="1">
      <c r="A981" s="688">
        <f t="shared" si="137"/>
        <v>746</v>
      </c>
      <c r="B981" s="274" t="s">
        <v>266</v>
      </c>
      <c r="C981" s="284">
        <v>3000000</v>
      </c>
      <c r="D981" s="284">
        <v>500000</v>
      </c>
      <c r="E981" s="284"/>
      <c r="F981" s="285">
        <v>500000</v>
      </c>
      <c r="G981" s="285"/>
      <c r="H981" s="285"/>
      <c r="I981" s="285"/>
      <c r="J981" s="285"/>
      <c r="K981" s="285"/>
      <c r="L981" s="285"/>
      <c r="M981" s="285"/>
      <c r="N981" s="284"/>
      <c r="O981" s="285"/>
      <c r="P981" s="285"/>
      <c r="Q981" s="285"/>
      <c r="R981" s="285"/>
      <c r="S981" s="285"/>
      <c r="T981" s="285"/>
      <c r="U981" s="285"/>
      <c r="V981" s="285"/>
      <c r="W981" s="285"/>
      <c r="X981" s="285"/>
      <c r="Y981" s="1159"/>
      <c r="Z981" s="285"/>
      <c r="AA981" s="9"/>
      <c r="AB981" s="670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</row>
    <row r="982" spans="1:40" s="7" customFormat="1" ht="27" hidden="1" customHeight="1">
      <c r="A982" s="688">
        <f t="shared" si="137"/>
        <v>747</v>
      </c>
      <c r="B982" s="274" t="s">
        <v>267</v>
      </c>
      <c r="C982" s="284">
        <v>3000000</v>
      </c>
      <c r="D982" s="284">
        <v>500000</v>
      </c>
      <c r="E982" s="284"/>
      <c r="F982" s="285">
        <v>500000</v>
      </c>
      <c r="G982" s="285"/>
      <c r="H982" s="285"/>
      <c r="I982" s="285"/>
      <c r="J982" s="285"/>
      <c r="K982" s="285"/>
      <c r="L982" s="285"/>
      <c r="M982" s="285">
        <v>400</v>
      </c>
      <c r="N982" s="284">
        <v>2500000</v>
      </c>
      <c r="O982" s="285"/>
      <c r="P982" s="285"/>
      <c r="Q982" s="285"/>
      <c r="R982" s="285"/>
      <c r="S982" s="285"/>
      <c r="T982" s="285"/>
      <c r="U982" s="285"/>
      <c r="V982" s="285"/>
      <c r="W982" s="285"/>
      <c r="X982" s="285"/>
      <c r="Y982" s="1159"/>
      <c r="Z982" s="285"/>
      <c r="AA982" s="9"/>
      <c r="AB982" s="670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</row>
    <row r="983" spans="1:40" s="7" customFormat="1" ht="18.75" hidden="1" customHeight="1">
      <c r="A983" s="1475" t="s">
        <v>518</v>
      </c>
      <c r="B983" s="1475"/>
      <c r="C983" s="51" t="e">
        <f>SUM(C968:C982)</f>
        <v>#REF!</v>
      </c>
      <c r="D983" s="51">
        <f t="shared" ref="D983:Z983" si="138">SUM(D968:D982)</f>
        <v>12967667</v>
      </c>
      <c r="E983" s="51"/>
      <c r="F983" s="51">
        <f t="shared" si="138"/>
        <v>12967667</v>
      </c>
      <c r="G983" s="51">
        <f t="shared" si="138"/>
        <v>0</v>
      </c>
      <c r="H983" s="51">
        <f t="shared" si="138"/>
        <v>0</v>
      </c>
      <c r="I983" s="51">
        <f t="shared" si="138"/>
        <v>0</v>
      </c>
      <c r="J983" s="51">
        <f t="shared" si="138"/>
        <v>0</v>
      </c>
      <c r="K983" s="51">
        <f t="shared" si="138"/>
        <v>0</v>
      </c>
      <c r="L983" s="51">
        <f t="shared" si="138"/>
        <v>0</v>
      </c>
      <c r="M983" s="51">
        <f t="shared" si="138"/>
        <v>1500</v>
      </c>
      <c r="N983" s="51">
        <f t="shared" si="138"/>
        <v>10000000</v>
      </c>
      <c r="O983" s="51">
        <f t="shared" si="138"/>
        <v>3000</v>
      </c>
      <c r="P983" s="51">
        <f t="shared" si="138"/>
        <v>9600000</v>
      </c>
      <c r="Q983" s="51">
        <f t="shared" si="138"/>
        <v>0</v>
      </c>
      <c r="R983" s="51">
        <f t="shared" si="138"/>
        <v>0</v>
      </c>
      <c r="S983" s="51">
        <f t="shared" si="138"/>
        <v>0</v>
      </c>
      <c r="T983" s="51">
        <f t="shared" si="138"/>
        <v>0</v>
      </c>
      <c r="U983" s="51">
        <f t="shared" si="138"/>
        <v>0</v>
      </c>
      <c r="V983" s="51">
        <f t="shared" si="138"/>
        <v>0</v>
      </c>
      <c r="W983" s="51">
        <f t="shared" si="138"/>
        <v>0</v>
      </c>
      <c r="X983" s="51">
        <f t="shared" si="138"/>
        <v>0</v>
      </c>
      <c r="Y983" s="1159"/>
      <c r="Z983" s="51">
        <f t="shared" si="138"/>
        <v>0</v>
      </c>
      <c r="AA983" s="9"/>
      <c r="AB983" s="670"/>
      <c r="AC983" s="497"/>
      <c r="AD983" s="497"/>
      <c r="AE983" s="1061"/>
      <c r="AF983" s="57"/>
      <c r="AG983" s="1061"/>
      <c r="AH983" s="57"/>
      <c r="AI983" s="57"/>
      <c r="AJ983" s="57"/>
      <c r="AK983" s="57"/>
      <c r="AL983" s="57"/>
      <c r="AM983" s="57"/>
      <c r="AN983" s="57"/>
    </row>
    <row r="984" spans="1:40" s="22" customFormat="1" ht="18.75" hidden="1" customHeight="1">
      <c r="A984" s="1485" t="s">
        <v>570</v>
      </c>
      <c r="B984" s="1485"/>
      <c r="C984" s="1485"/>
      <c r="D984" s="1452"/>
      <c r="E984" s="1452"/>
      <c r="F984" s="1452"/>
      <c r="G984" s="1452"/>
      <c r="H984" s="1452"/>
      <c r="I984" s="1452"/>
      <c r="J984" s="1452"/>
      <c r="K984" s="1452"/>
      <c r="L984" s="1452"/>
      <c r="M984" s="1452"/>
      <c r="N984" s="1452"/>
      <c r="O984" s="1452"/>
      <c r="P984" s="1452"/>
      <c r="Q984" s="1452"/>
      <c r="R984" s="1452"/>
      <c r="S984" s="1452"/>
      <c r="T984" s="1452"/>
      <c r="U984" s="1452"/>
      <c r="V984" s="1452"/>
      <c r="W984" s="1452"/>
      <c r="X984" s="1452"/>
      <c r="Y984" s="1452"/>
      <c r="Z984" s="1452"/>
      <c r="AA984" s="24"/>
      <c r="AB984" s="670"/>
      <c r="AC984" s="57"/>
      <c r="AD984" s="497"/>
      <c r="AE984" s="1061"/>
      <c r="AF984" s="57"/>
      <c r="AG984" s="57"/>
      <c r="AH984" s="57"/>
      <c r="AI984" s="57"/>
      <c r="AJ984" s="57"/>
      <c r="AK984" s="57"/>
      <c r="AL984" s="57"/>
      <c r="AM984" s="57"/>
      <c r="AN984" s="57"/>
    </row>
    <row r="985" spans="1:40" s="7" customFormat="1" ht="18.75" hidden="1" customHeight="1">
      <c r="A985" s="55">
        <f>A982+1</f>
        <v>748</v>
      </c>
      <c r="B985" s="42" t="s">
        <v>810</v>
      </c>
      <c r="C985" s="52">
        <f t="shared" ref="C985:C991" si="139">D985+L985+N985+P985+R985+T985+V985+W985+X985+Z985</f>
        <v>1962461.54</v>
      </c>
      <c r="D985" s="52">
        <f>SUM(F985:J985)</f>
        <v>1962461.54</v>
      </c>
      <c r="E985" s="52"/>
      <c r="F985" s="51">
        <v>474655</v>
      </c>
      <c r="G985" s="51"/>
      <c r="H985" s="51"/>
      <c r="I985" s="51"/>
      <c r="J985" s="51">
        <v>1487806.54</v>
      </c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285"/>
      <c r="Y985" s="51"/>
      <c r="Z985" s="285"/>
      <c r="AA985" s="9"/>
      <c r="AB985" s="670"/>
      <c r="AC985" s="57"/>
      <c r="AD985" s="497"/>
      <c r="AE985" s="1061"/>
      <c r="AF985" s="57"/>
      <c r="AG985" s="57"/>
      <c r="AH985" s="57"/>
      <c r="AI985" s="57"/>
      <c r="AJ985" s="57"/>
      <c r="AK985" s="57"/>
      <c r="AL985" s="57"/>
      <c r="AM985" s="57"/>
      <c r="AN985" s="57"/>
    </row>
    <row r="986" spans="1:40" s="7" customFormat="1" ht="18.75" hidden="1" customHeight="1">
      <c r="A986" s="55">
        <f t="shared" ref="A986:A991" si="140">A985+1</f>
        <v>749</v>
      </c>
      <c r="B986" s="42" t="s">
        <v>811</v>
      </c>
      <c r="C986" s="52">
        <f t="shared" si="139"/>
        <v>1353873</v>
      </c>
      <c r="D986" s="52">
        <f t="shared" ref="D986:D991" si="141">SUM(F986:J986)</f>
        <v>1353873</v>
      </c>
      <c r="E986" s="52"/>
      <c r="F986" s="51">
        <v>427558.84</v>
      </c>
      <c r="G986" s="51"/>
      <c r="H986" s="51"/>
      <c r="I986" s="51"/>
      <c r="J986" s="51">
        <v>926314.16</v>
      </c>
      <c r="K986" s="51"/>
      <c r="L986" s="51"/>
      <c r="M986" s="51"/>
      <c r="N986" s="52"/>
      <c r="O986" s="51"/>
      <c r="P986" s="51"/>
      <c r="Q986" s="51"/>
      <c r="R986" s="51"/>
      <c r="S986" s="51"/>
      <c r="T986" s="51"/>
      <c r="U986" s="51"/>
      <c r="V986" s="51"/>
      <c r="W986" s="51"/>
      <c r="X986" s="285"/>
      <c r="Y986" s="51"/>
      <c r="Z986" s="285"/>
      <c r="AA986" s="9"/>
      <c r="AB986" s="670"/>
      <c r="AC986" s="57"/>
      <c r="AD986" s="497"/>
      <c r="AE986" s="1061"/>
      <c r="AF986" s="57"/>
      <c r="AG986" s="57"/>
      <c r="AH986" s="57"/>
      <c r="AI986" s="57"/>
      <c r="AJ986" s="57"/>
      <c r="AK986" s="57"/>
      <c r="AL986" s="57"/>
      <c r="AM986" s="57"/>
      <c r="AN986" s="57"/>
    </row>
    <row r="987" spans="1:40" s="7" customFormat="1" ht="18.75" hidden="1" customHeight="1">
      <c r="A987" s="55">
        <f t="shared" si="140"/>
        <v>750</v>
      </c>
      <c r="B987" s="42" t="s">
        <v>812</v>
      </c>
      <c r="C987" s="52">
        <f t="shared" si="139"/>
        <v>1531623.48</v>
      </c>
      <c r="D987" s="52">
        <f t="shared" si="141"/>
        <v>1531623.48</v>
      </c>
      <c r="E987" s="52"/>
      <c r="F987" s="51">
        <v>465489.94</v>
      </c>
      <c r="G987" s="51"/>
      <c r="H987" s="51"/>
      <c r="I987" s="51"/>
      <c r="J987" s="51">
        <v>1066133.54</v>
      </c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285"/>
      <c r="Y987" s="51"/>
      <c r="Z987" s="285"/>
      <c r="AA987" s="9"/>
      <c r="AB987" s="670"/>
      <c r="AC987" s="57"/>
      <c r="AD987" s="497"/>
      <c r="AE987" s="1061"/>
      <c r="AF987" s="57"/>
      <c r="AG987" s="57"/>
      <c r="AH987" s="57"/>
      <c r="AI987" s="57"/>
      <c r="AJ987" s="57"/>
      <c r="AK987" s="57"/>
      <c r="AL987" s="57"/>
      <c r="AM987" s="57"/>
      <c r="AN987" s="57"/>
    </row>
    <row r="988" spans="1:40" s="7" customFormat="1" ht="18.75" hidden="1" customHeight="1">
      <c r="A988" s="55">
        <f t="shared" si="140"/>
        <v>751</v>
      </c>
      <c r="B988" s="42" t="s">
        <v>813</v>
      </c>
      <c r="C988" s="52">
        <f t="shared" si="139"/>
        <v>1576300.64</v>
      </c>
      <c r="D988" s="52">
        <f t="shared" si="141"/>
        <v>1576300.64</v>
      </c>
      <c r="E988" s="52"/>
      <c r="F988" s="51">
        <v>463252.66</v>
      </c>
      <c r="G988" s="51"/>
      <c r="H988" s="51"/>
      <c r="I988" s="51"/>
      <c r="J988" s="51">
        <v>1113047.98</v>
      </c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285"/>
      <c r="Y988" s="51"/>
      <c r="Z988" s="285"/>
      <c r="AA988" s="9"/>
      <c r="AB988" s="670"/>
      <c r="AC988" s="57"/>
      <c r="AD988" s="497"/>
      <c r="AE988" s="1061"/>
      <c r="AF988" s="57"/>
      <c r="AG988" s="57"/>
      <c r="AH988" s="57"/>
      <c r="AI988" s="57"/>
      <c r="AJ988" s="57"/>
      <c r="AK988" s="57"/>
      <c r="AL988" s="57"/>
      <c r="AM988" s="57"/>
      <c r="AN988" s="57"/>
    </row>
    <row r="989" spans="1:40" s="7" customFormat="1" ht="18.75" hidden="1" customHeight="1">
      <c r="A989" s="55">
        <f t="shared" si="140"/>
        <v>752</v>
      </c>
      <c r="B989" s="42" t="s">
        <v>814</v>
      </c>
      <c r="C989" s="52">
        <f t="shared" si="139"/>
        <v>1519970.98</v>
      </c>
      <c r="D989" s="52">
        <f t="shared" si="141"/>
        <v>1519970.98</v>
      </c>
      <c r="E989" s="52"/>
      <c r="F989" s="51">
        <v>460041.88</v>
      </c>
      <c r="G989" s="51"/>
      <c r="H989" s="51"/>
      <c r="I989" s="51"/>
      <c r="J989" s="51">
        <v>1059929.1000000001</v>
      </c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285"/>
      <c r="Y989" s="51"/>
      <c r="Z989" s="285"/>
      <c r="AA989" s="9"/>
      <c r="AB989" s="670"/>
      <c r="AC989" s="57"/>
      <c r="AD989" s="497"/>
      <c r="AE989" s="1061"/>
      <c r="AF989" s="57"/>
      <c r="AG989" s="57"/>
      <c r="AH989" s="57"/>
      <c r="AI989" s="57"/>
      <c r="AJ989" s="57"/>
      <c r="AK989" s="57"/>
      <c r="AL989" s="57"/>
      <c r="AM989" s="57"/>
      <c r="AN989" s="57"/>
    </row>
    <row r="990" spans="1:40" s="7" customFormat="1" ht="18.75" hidden="1" customHeight="1">
      <c r="A990" s="55">
        <f t="shared" si="140"/>
        <v>753</v>
      </c>
      <c r="B990" s="42" t="s">
        <v>815</v>
      </c>
      <c r="C990" s="52">
        <f t="shared" si="139"/>
        <v>1511601.24</v>
      </c>
      <c r="D990" s="52">
        <f t="shared" si="141"/>
        <v>1511601.24</v>
      </c>
      <c r="E990" s="52"/>
      <c r="F990" s="51">
        <v>451654.44</v>
      </c>
      <c r="G990" s="51"/>
      <c r="H990" s="51"/>
      <c r="I990" s="51"/>
      <c r="J990" s="51">
        <v>1059946.8</v>
      </c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285"/>
      <c r="Y990" s="51"/>
      <c r="Z990" s="285"/>
      <c r="AA990" s="9"/>
      <c r="AB990" s="670"/>
      <c r="AC990" s="57"/>
      <c r="AD990" s="497"/>
      <c r="AE990" s="1061"/>
      <c r="AF990" s="57"/>
      <c r="AG990" s="57"/>
      <c r="AH990" s="57"/>
      <c r="AI990" s="57"/>
      <c r="AJ990" s="57"/>
      <c r="AK990" s="57"/>
      <c r="AL990" s="57"/>
      <c r="AM990" s="57"/>
      <c r="AN990" s="57"/>
    </row>
    <row r="991" spans="1:40" s="7" customFormat="1" ht="18.75" hidden="1" customHeight="1">
      <c r="A991" s="55">
        <f t="shared" si="140"/>
        <v>754</v>
      </c>
      <c r="B991" s="42" t="s">
        <v>816</v>
      </c>
      <c r="C991" s="52">
        <f t="shared" si="139"/>
        <v>1485571.62</v>
      </c>
      <c r="D991" s="52">
        <f t="shared" si="141"/>
        <v>1485571.62</v>
      </c>
      <c r="E991" s="52"/>
      <c r="F991" s="51">
        <v>478649.3</v>
      </c>
      <c r="G991" s="51"/>
      <c r="H991" s="51">
        <v>428066.24</v>
      </c>
      <c r="I991" s="51"/>
      <c r="J991" s="51">
        <v>578856.07999999996</v>
      </c>
      <c r="K991" s="51"/>
      <c r="L991" s="51"/>
      <c r="M991" s="51"/>
      <c r="N991" s="52"/>
      <c r="O991" s="51"/>
      <c r="P991" s="51"/>
      <c r="Q991" s="51"/>
      <c r="R991" s="51"/>
      <c r="S991" s="51"/>
      <c r="T991" s="51"/>
      <c r="U991" s="51"/>
      <c r="V991" s="51"/>
      <c r="W991" s="51"/>
      <c r="X991" s="285"/>
      <c r="Y991" s="51"/>
      <c r="Z991" s="285"/>
      <c r="AA991" s="9"/>
      <c r="AB991" s="670"/>
      <c r="AC991" s="57"/>
      <c r="AD991" s="497"/>
      <c r="AE991" s="1061"/>
      <c r="AF991" s="57"/>
      <c r="AG991" s="57"/>
      <c r="AH991" s="57"/>
      <c r="AI991" s="57"/>
      <c r="AJ991" s="57"/>
      <c r="AK991" s="57"/>
      <c r="AL991" s="57"/>
      <c r="AM991" s="57"/>
      <c r="AN991" s="57"/>
    </row>
    <row r="992" spans="1:40" s="7" customFormat="1" ht="18.75" hidden="1" customHeight="1">
      <c r="A992" s="1475" t="s">
        <v>518</v>
      </c>
      <c r="B992" s="1475"/>
      <c r="C992" s="52">
        <f>SUM(C985:C991)</f>
        <v>10941402.5</v>
      </c>
      <c r="D992" s="52">
        <f t="shared" ref="D992:Z992" si="142">SUM(D985:D991)</f>
        <v>10941402.5</v>
      </c>
      <c r="E992" s="52"/>
      <c r="F992" s="52">
        <f t="shared" si="142"/>
        <v>3221302.0599999996</v>
      </c>
      <c r="G992" s="52">
        <f t="shared" si="142"/>
        <v>0</v>
      </c>
      <c r="H992" s="52">
        <f t="shared" si="142"/>
        <v>428066.24</v>
      </c>
      <c r="I992" s="52">
        <f t="shared" si="142"/>
        <v>0</v>
      </c>
      <c r="J992" s="52">
        <f t="shared" si="142"/>
        <v>7292034.2000000002</v>
      </c>
      <c r="K992" s="52">
        <f t="shared" si="142"/>
        <v>0</v>
      </c>
      <c r="L992" s="52">
        <f t="shared" si="142"/>
        <v>0</v>
      </c>
      <c r="M992" s="52">
        <f t="shared" si="142"/>
        <v>0</v>
      </c>
      <c r="N992" s="52">
        <f t="shared" si="142"/>
        <v>0</v>
      </c>
      <c r="O992" s="52">
        <f t="shared" si="142"/>
        <v>0</v>
      </c>
      <c r="P992" s="52">
        <f t="shared" si="142"/>
        <v>0</v>
      </c>
      <c r="Q992" s="52">
        <f t="shared" si="142"/>
        <v>0</v>
      </c>
      <c r="R992" s="52">
        <f t="shared" si="142"/>
        <v>0</v>
      </c>
      <c r="S992" s="52">
        <f t="shared" si="142"/>
        <v>0</v>
      </c>
      <c r="T992" s="52">
        <f t="shared" si="142"/>
        <v>0</v>
      </c>
      <c r="U992" s="52">
        <f t="shared" si="142"/>
        <v>0</v>
      </c>
      <c r="V992" s="52">
        <f t="shared" si="142"/>
        <v>0</v>
      </c>
      <c r="W992" s="52">
        <f t="shared" si="142"/>
        <v>0</v>
      </c>
      <c r="X992" s="52">
        <f t="shared" si="142"/>
        <v>0</v>
      </c>
      <c r="Y992" s="52"/>
      <c r="Z992" s="52">
        <f t="shared" si="142"/>
        <v>0</v>
      </c>
      <c r="AA992" s="9"/>
      <c r="AB992" s="670"/>
      <c r="AC992" s="497"/>
      <c r="AD992" s="497"/>
      <c r="AE992" s="1061"/>
      <c r="AF992" s="57"/>
      <c r="AG992" s="1061"/>
      <c r="AH992" s="57"/>
      <c r="AI992" s="57"/>
      <c r="AJ992" s="57"/>
      <c r="AK992" s="57"/>
      <c r="AL992" s="57"/>
      <c r="AM992" s="57"/>
      <c r="AN992" s="57"/>
    </row>
    <row r="993" spans="1:40" s="22" customFormat="1" ht="18.75" hidden="1" customHeight="1">
      <c r="A993" s="1485" t="s">
        <v>270</v>
      </c>
      <c r="B993" s="1558"/>
      <c r="C993" s="1485"/>
      <c r="D993" s="1452"/>
      <c r="E993" s="1452"/>
      <c r="F993" s="1452"/>
      <c r="G993" s="1452"/>
      <c r="H993" s="1452"/>
      <c r="I993" s="1452"/>
      <c r="J993" s="1452"/>
      <c r="K993" s="1452"/>
      <c r="L993" s="1452"/>
      <c r="M993" s="1452"/>
      <c r="N993" s="1452"/>
      <c r="O993" s="1452"/>
      <c r="P993" s="1452"/>
      <c r="Q993" s="1452"/>
      <c r="R993" s="1452"/>
      <c r="S993" s="1452"/>
      <c r="T993" s="1452"/>
      <c r="U993" s="1452"/>
      <c r="V993" s="1452"/>
      <c r="W993" s="1452"/>
      <c r="X993" s="1452"/>
      <c r="Y993" s="1452"/>
      <c r="Z993" s="1452"/>
      <c r="AA993" s="24"/>
      <c r="AB993" s="670"/>
      <c r="AC993" s="57"/>
      <c r="AD993" s="497"/>
      <c r="AE993" s="1061"/>
      <c r="AF993" s="57"/>
      <c r="AG993" s="57"/>
      <c r="AH993" s="57"/>
      <c r="AI993" s="57"/>
      <c r="AJ993" s="57"/>
      <c r="AK993" s="57"/>
      <c r="AL993" s="57"/>
      <c r="AM993" s="57"/>
      <c r="AN993" s="57"/>
    </row>
    <row r="994" spans="1:40" s="7" customFormat="1" ht="18.75" hidden="1" customHeight="1">
      <c r="A994" s="688">
        <f>A991+1</f>
        <v>755</v>
      </c>
      <c r="B994" s="269" t="s">
        <v>1516</v>
      </c>
      <c r="C994" s="305"/>
      <c r="D994" s="52"/>
      <c r="E994" s="52"/>
      <c r="F994" s="52"/>
      <c r="G994" s="277"/>
      <c r="H994" s="52"/>
      <c r="I994" s="52"/>
      <c r="J994" s="277"/>
      <c r="K994" s="52"/>
      <c r="L994" s="52"/>
      <c r="M994" s="52"/>
      <c r="N994" s="52"/>
      <c r="O994" s="52"/>
      <c r="P994" s="52"/>
      <c r="Q994" s="52"/>
      <c r="R994" s="52"/>
      <c r="S994" s="277"/>
      <c r="T994" s="277"/>
      <c r="U994" s="52"/>
      <c r="V994" s="52"/>
      <c r="W994" s="52"/>
      <c r="X994" s="52"/>
      <c r="Y994" s="52">
        <v>341682.54000000004</v>
      </c>
      <c r="Z994" s="52"/>
      <c r="AA994" s="9"/>
      <c r="AB994" s="670" t="s">
        <v>1518</v>
      </c>
      <c r="AC994" s="497"/>
      <c r="AD994" s="497"/>
      <c r="AE994" s="1061"/>
      <c r="AF994" s="57"/>
      <c r="AG994" s="1061"/>
      <c r="AH994" s="57"/>
      <c r="AI994" s="57"/>
      <c r="AJ994" s="57"/>
      <c r="AK994" s="57"/>
      <c r="AL994" s="57"/>
      <c r="AM994" s="57"/>
      <c r="AN994" s="57"/>
    </row>
    <row r="995" spans="1:40" s="7" customFormat="1" ht="18.75" hidden="1" customHeight="1">
      <c r="A995" s="688">
        <f t="shared" ref="A995:A1000" si="143">A994+1</f>
        <v>756</v>
      </c>
      <c r="B995" s="269" t="s">
        <v>1517</v>
      </c>
      <c r="C995" s="305"/>
      <c r="D995" s="52"/>
      <c r="E995" s="52"/>
      <c r="F995" s="52"/>
      <c r="G995" s="277"/>
      <c r="H995" s="277"/>
      <c r="I995" s="52"/>
      <c r="J995" s="277"/>
      <c r="K995" s="52"/>
      <c r="L995" s="52"/>
      <c r="M995" s="52"/>
      <c r="N995" s="52"/>
      <c r="O995" s="52"/>
      <c r="P995" s="52"/>
      <c r="Q995" s="277"/>
      <c r="R995" s="277"/>
      <c r="S995" s="277"/>
      <c r="T995" s="277"/>
      <c r="U995" s="52"/>
      <c r="V995" s="52"/>
      <c r="W995" s="52"/>
      <c r="X995" s="52"/>
      <c r="Y995" s="1161">
        <v>344999.51</v>
      </c>
      <c r="Z995" s="52"/>
      <c r="AA995" s="9"/>
      <c r="AB995" s="670" t="s">
        <v>1557</v>
      </c>
      <c r="AC995" s="497"/>
      <c r="AD995" s="497"/>
      <c r="AE995" s="1061"/>
      <c r="AF995" s="57"/>
      <c r="AG995" s="1061"/>
      <c r="AH995" s="57"/>
      <c r="AI995" s="57"/>
      <c r="AJ995" s="57"/>
      <c r="AK995" s="57"/>
      <c r="AL995" s="57"/>
      <c r="AM995" s="57"/>
      <c r="AN995" s="57"/>
    </row>
    <row r="996" spans="1:40" s="7" customFormat="1" ht="18.75" hidden="1" customHeight="1">
      <c r="A996" s="688">
        <f t="shared" si="143"/>
        <v>757</v>
      </c>
      <c r="B996" s="269" t="s">
        <v>273</v>
      </c>
      <c r="C996" s="305"/>
      <c r="D996" s="52"/>
      <c r="E996" s="52"/>
      <c r="F996" s="52"/>
      <c r="G996" s="52"/>
      <c r="H996" s="52"/>
      <c r="I996" s="52"/>
      <c r="J996" s="52"/>
      <c r="K996" s="52"/>
      <c r="L996" s="52"/>
      <c r="M996" s="277"/>
      <c r="N996" s="277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>
        <v>164521.1</v>
      </c>
      <c r="Z996" s="52"/>
      <c r="AA996" s="9"/>
      <c r="AB996" s="670" t="s">
        <v>1462</v>
      </c>
      <c r="AC996" s="497"/>
      <c r="AD996" s="497"/>
      <c r="AE996" s="1061"/>
      <c r="AF996" s="57"/>
      <c r="AG996" s="1061"/>
      <c r="AH996" s="57"/>
      <c r="AI996" s="57"/>
      <c r="AJ996" s="57"/>
      <c r="AK996" s="57"/>
      <c r="AL996" s="57"/>
      <c r="AM996" s="57"/>
      <c r="AN996" s="57"/>
    </row>
    <row r="997" spans="1:40" s="7" customFormat="1" ht="18.75" hidden="1" customHeight="1">
      <c r="A997" s="688">
        <f t="shared" si="143"/>
        <v>758</v>
      </c>
      <c r="B997" s="269" t="s">
        <v>274</v>
      </c>
      <c r="C997" s="305"/>
      <c r="D997" s="52"/>
      <c r="E997" s="52"/>
      <c r="F997" s="52"/>
      <c r="G997" s="52"/>
      <c r="H997" s="52"/>
      <c r="I997" s="52"/>
      <c r="J997" s="52"/>
      <c r="K997" s="52"/>
      <c r="L997" s="52"/>
      <c r="M997" s="277"/>
      <c r="N997" s="277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>
        <v>197774.99</v>
      </c>
      <c r="Z997" s="52"/>
      <c r="AA997" s="9"/>
      <c r="AB997" s="670" t="s">
        <v>1462</v>
      </c>
      <c r="AC997" s="497"/>
      <c r="AD997" s="497"/>
      <c r="AE997" s="1061"/>
      <c r="AF997" s="57"/>
      <c r="AG997" s="1061"/>
      <c r="AH997" s="57"/>
      <c r="AI997" s="57"/>
      <c r="AJ997" s="57"/>
      <c r="AK997" s="57"/>
      <c r="AL997" s="57"/>
      <c r="AM997" s="57"/>
      <c r="AN997" s="57"/>
    </row>
    <row r="998" spans="1:40" s="7" customFormat="1" ht="18.75" hidden="1" customHeight="1">
      <c r="A998" s="688">
        <f t="shared" si="143"/>
        <v>759</v>
      </c>
      <c r="B998" s="269" t="s">
        <v>275</v>
      </c>
      <c r="C998" s="305"/>
      <c r="D998" s="52"/>
      <c r="E998" s="52"/>
      <c r="F998" s="52"/>
      <c r="G998" s="52"/>
      <c r="H998" s="52"/>
      <c r="I998" s="52"/>
      <c r="J998" s="52"/>
      <c r="K998" s="52"/>
      <c r="L998" s="52"/>
      <c r="M998" s="277"/>
      <c r="N998" s="277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>
        <v>163440.12</v>
      </c>
      <c r="Z998" s="52"/>
      <c r="AA998" s="9"/>
      <c r="AB998" s="670" t="s">
        <v>1462</v>
      </c>
      <c r="AC998" s="497"/>
      <c r="AD998" s="497"/>
      <c r="AE998" s="1061"/>
      <c r="AF998" s="57"/>
      <c r="AG998" s="1061"/>
      <c r="AH998" s="57"/>
      <c r="AI998" s="57"/>
      <c r="AJ998" s="57"/>
      <c r="AK998" s="57"/>
      <c r="AL998" s="57"/>
      <c r="AM998" s="57"/>
      <c r="AN998" s="57"/>
    </row>
    <row r="999" spans="1:40" s="7" customFormat="1" ht="18.75" hidden="1" customHeight="1">
      <c r="A999" s="688">
        <f t="shared" si="143"/>
        <v>760</v>
      </c>
      <c r="B999" s="269" t="s">
        <v>276</v>
      </c>
      <c r="C999" s="305"/>
      <c r="D999" s="52"/>
      <c r="E999" s="52"/>
      <c r="F999" s="52"/>
      <c r="G999" s="52"/>
      <c r="H999" s="52"/>
      <c r="I999" s="52"/>
      <c r="J999" s="52"/>
      <c r="K999" s="52"/>
      <c r="L999" s="52"/>
      <c r="M999" s="277"/>
      <c r="N999" s="277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>
        <v>198212.54</v>
      </c>
      <c r="Z999" s="52"/>
      <c r="AA999" s="9"/>
      <c r="AB999" s="670" t="s">
        <v>1462</v>
      </c>
      <c r="AC999" s="497"/>
      <c r="AD999" s="497"/>
      <c r="AE999" s="1061"/>
      <c r="AF999" s="57"/>
      <c r="AG999" s="1061"/>
      <c r="AH999" s="57"/>
      <c r="AI999" s="57"/>
      <c r="AJ999" s="57"/>
      <c r="AK999" s="57"/>
      <c r="AL999" s="57"/>
      <c r="AM999" s="57"/>
      <c r="AN999" s="57"/>
    </row>
    <row r="1000" spans="1:40" s="7" customFormat="1" ht="18.75" hidden="1" customHeight="1">
      <c r="A1000" s="688">
        <f t="shared" si="143"/>
        <v>761</v>
      </c>
      <c r="B1000" s="269" t="s">
        <v>277</v>
      </c>
      <c r="C1000" s="305"/>
      <c r="D1000" s="52"/>
      <c r="E1000" s="52"/>
      <c r="F1000" s="52"/>
      <c r="G1000" s="52"/>
      <c r="H1000" s="52"/>
      <c r="I1000" s="52"/>
      <c r="J1000" s="52"/>
      <c r="K1000" s="52"/>
      <c r="L1000" s="52"/>
      <c r="M1000" s="277"/>
      <c r="N1000" s="277"/>
      <c r="O1000" s="52"/>
      <c r="P1000" s="52"/>
      <c r="Q1000" s="277"/>
      <c r="R1000" s="277"/>
      <c r="S1000" s="52"/>
      <c r="T1000" s="52"/>
      <c r="U1000" s="52"/>
      <c r="V1000" s="52"/>
      <c r="W1000" s="52"/>
      <c r="X1000" s="52"/>
      <c r="Y1000" s="1161">
        <v>430277.93</v>
      </c>
      <c r="Z1000" s="52"/>
      <c r="AA1000" s="9"/>
      <c r="AB1000" s="670" t="s">
        <v>1558</v>
      </c>
      <c r="AC1000" s="497"/>
      <c r="AD1000" s="497"/>
      <c r="AE1000" s="1061"/>
      <c r="AF1000" s="57"/>
      <c r="AG1000" s="1061"/>
      <c r="AH1000" s="57"/>
      <c r="AI1000" s="57"/>
      <c r="AJ1000" s="57"/>
      <c r="AK1000" s="57"/>
      <c r="AL1000" s="57"/>
      <c r="AM1000" s="57"/>
      <c r="AN1000" s="57"/>
    </row>
    <row r="1001" spans="1:40" s="7" customFormat="1" ht="18.75" hidden="1" customHeight="1">
      <c r="A1001" s="1475" t="s">
        <v>518</v>
      </c>
      <c r="B1001" s="1475"/>
      <c r="C1001" s="52">
        <f>SUM(C994:C1000)</f>
        <v>0</v>
      </c>
      <c r="D1001" s="52">
        <f t="shared" ref="D1001:Z1001" si="144">SUM(D994:D1000)</f>
        <v>0</v>
      </c>
      <c r="E1001" s="52"/>
      <c r="F1001" s="52">
        <f t="shared" si="144"/>
        <v>0</v>
      </c>
      <c r="G1001" s="52">
        <f t="shared" si="144"/>
        <v>0</v>
      </c>
      <c r="H1001" s="52">
        <f t="shared" si="144"/>
        <v>0</v>
      </c>
      <c r="I1001" s="52">
        <f t="shared" si="144"/>
        <v>0</v>
      </c>
      <c r="J1001" s="52">
        <f t="shared" si="144"/>
        <v>0</v>
      </c>
      <c r="K1001" s="52">
        <f t="shared" si="144"/>
        <v>0</v>
      </c>
      <c r="L1001" s="52">
        <f t="shared" si="144"/>
        <v>0</v>
      </c>
      <c r="M1001" s="52">
        <f t="shared" si="144"/>
        <v>0</v>
      </c>
      <c r="N1001" s="52">
        <f t="shared" si="144"/>
        <v>0</v>
      </c>
      <c r="O1001" s="52">
        <f t="shared" si="144"/>
        <v>0</v>
      </c>
      <c r="P1001" s="52">
        <f t="shared" si="144"/>
        <v>0</v>
      </c>
      <c r="Q1001" s="52">
        <f t="shared" si="144"/>
        <v>0</v>
      </c>
      <c r="R1001" s="52">
        <f t="shared" si="144"/>
        <v>0</v>
      </c>
      <c r="S1001" s="52">
        <f t="shared" si="144"/>
        <v>0</v>
      </c>
      <c r="T1001" s="52">
        <f t="shared" si="144"/>
        <v>0</v>
      </c>
      <c r="U1001" s="52">
        <f t="shared" si="144"/>
        <v>0</v>
      </c>
      <c r="V1001" s="52">
        <f t="shared" si="144"/>
        <v>0</v>
      </c>
      <c r="W1001" s="52">
        <f t="shared" si="144"/>
        <v>0</v>
      </c>
      <c r="X1001" s="52">
        <f t="shared" si="144"/>
        <v>0</v>
      </c>
      <c r="Y1001" s="52"/>
      <c r="Z1001" s="52">
        <f t="shared" si="144"/>
        <v>0</v>
      </c>
      <c r="AA1001" s="9"/>
      <c r="AB1001" s="670"/>
      <c r="AC1001" s="497"/>
      <c r="AD1001" s="497"/>
      <c r="AE1001" s="1061"/>
      <c r="AF1001" s="57"/>
      <c r="AG1001" s="1061"/>
      <c r="AH1001" s="57"/>
      <c r="AI1001" s="57"/>
      <c r="AJ1001" s="57"/>
      <c r="AK1001" s="57"/>
      <c r="AL1001" s="57"/>
      <c r="AM1001" s="57"/>
      <c r="AN1001" s="57"/>
    </row>
    <row r="1002" spans="1:40" s="7" customFormat="1" ht="18.75" hidden="1" customHeight="1">
      <c r="A1002" s="1485" t="s">
        <v>281</v>
      </c>
      <c r="B1002" s="1485"/>
      <c r="C1002" s="1485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9"/>
      <c r="AB1002" s="670"/>
      <c r="AC1002" s="497"/>
      <c r="AD1002" s="497"/>
      <c r="AE1002" s="1061"/>
      <c r="AF1002" s="57"/>
      <c r="AG1002" s="1061"/>
      <c r="AH1002" s="57"/>
      <c r="AI1002" s="57"/>
      <c r="AJ1002" s="57"/>
      <c r="AK1002" s="57"/>
      <c r="AL1002" s="57"/>
      <c r="AM1002" s="57"/>
      <c r="AN1002" s="57"/>
    </row>
    <row r="1003" spans="1:40" s="7" customFormat="1" ht="18.75" hidden="1" customHeight="1">
      <c r="A1003" s="688">
        <f>A1000+1</f>
        <v>762</v>
      </c>
      <c r="B1003" s="484" t="s">
        <v>278</v>
      </c>
      <c r="C1003" s="305"/>
      <c r="D1003" s="52"/>
      <c r="E1003" s="52"/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277"/>
      <c r="R1003" s="277"/>
      <c r="S1003" s="52"/>
      <c r="T1003" s="52"/>
      <c r="U1003" s="52"/>
      <c r="V1003" s="52"/>
      <c r="W1003" s="52"/>
      <c r="X1003" s="52"/>
      <c r="Y1003" s="52">
        <v>344408.15</v>
      </c>
      <c r="Z1003" s="52"/>
      <c r="AA1003" s="9"/>
      <c r="AB1003" s="670" t="s">
        <v>1459</v>
      </c>
      <c r="AC1003" s="497"/>
      <c r="AD1003" s="497"/>
      <c r="AE1003" s="1061"/>
      <c r="AF1003" s="57"/>
      <c r="AG1003" s="1061"/>
      <c r="AH1003" s="57"/>
      <c r="AI1003" s="57"/>
      <c r="AJ1003" s="57"/>
      <c r="AK1003" s="57"/>
      <c r="AL1003" s="57"/>
      <c r="AM1003" s="57"/>
      <c r="AN1003" s="57"/>
    </row>
    <row r="1004" spans="1:40" s="7" customFormat="1" ht="18.75" hidden="1" customHeight="1">
      <c r="A1004" s="688">
        <f>A1003+1</f>
        <v>763</v>
      </c>
      <c r="B1004" s="484" t="s">
        <v>279</v>
      </c>
      <c r="C1004" s="305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277"/>
      <c r="R1004" s="277"/>
      <c r="S1004" s="52"/>
      <c r="T1004" s="52"/>
      <c r="U1004" s="52"/>
      <c r="V1004" s="52"/>
      <c r="W1004" s="52"/>
      <c r="X1004" s="52"/>
      <c r="Y1004" s="52">
        <v>349020.72</v>
      </c>
      <c r="Z1004" s="52"/>
      <c r="AA1004" s="9"/>
      <c r="AB1004" s="670" t="s">
        <v>1459</v>
      </c>
      <c r="AC1004" s="497"/>
      <c r="AD1004" s="497"/>
      <c r="AE1004" s="1061"/>
      <c r="AF1004" s="57"/>
      <c r="AG1004" s="1061"/>
      <c r="AH1004" s="57"/>
      <c r="AI1004" s="57"/>
      <c r="AJ1004" s="57"/>
      <c r="AK1004" s="57"/>
      <c r="AL1004" s="57"/>
      <c r="AM1004" s="57"/>
      <c r="AN1004" s="57"/>
    </row>
    <row r="1005" spans="1:40" s="7" customFormat="1" ht="18.75" hidden="1" customHeight="1">
      <c r="A1005" s="688">
        <f>A1004+1</f>
        <v>764</v>
      </c>
      <c r="B1005" s="484" t="s">
        <v>280</v>
      </c>
      <c r="C1005" s="305"/>
      <c r="D1005" s="52"/>
      <c r="E1005" s="52"/>
      <c r="F1005" s="52"/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277"/>
      <c r="R1005" s="277"/>
      <c r="S1005" s="52"/>
      <c r="T1005" s="52"/>
      <c r="U1005" s="52"/>
      <c r="V1005" s="52"/>
      <c r="W1005" s="52"/>
      <c r="X1005" s="52"/>
      <c r="Y1005" s="52">
        <v>1108727.93</v>
      </c>
      <c r="Z1005" s="52"/>
      <c r="AA1005" s="9"/>
      <c r="AB1005" s="670" t="s">
        <v>1459</v>
      </c>
      <c r="AC1005" s="497"/>
      <c r="AD1005" s="497"/>
      <c r="AE1005" s="1061"/>
      <c r="AF1005" s="57"/>
      <c r="AG1005" s="1061"/>
      <c r="AH1005" s="57"/>
      <c r="AI1005" s="57"/>
      <c r="AJ1005" s="57"/>
      <c r="AK1005" s="57"/>
      <c r="AL1005" s="57"/>
      <c r="AM1005" s="57"/>
      <c r="AN1005" s="57"/>
    </row>
    <row r="1006" spans="1:40" s="7" customFormat="1" ht="18.75" hidden="1" customHeight="1">
      <c r="A1006" s="1475" t="s">
        <v>518</v>
      </c>
      <c r="B1006" s="1475"/>
      <c r="C1006" s="52">
        <f>SUM(C998:C1005)</f>
        <v>0</v>
      </c>
      <c r="D1006" s="52">
        <f t="shared" ref="D1006:Z1006" si="145">SUM(D998:D1005)</f>
        <v>0</v>
      </c>
      <c r="E1006" s="52"/>
      <c r="F1006" s="52">
        <f t="shared" si="145"/>
        <v>0</v>
      </c>
      <c r="G1006" s="52">
        <f t="shared" si="145"/>
        <v>0</v>
      </c>
      <c r="H1006" s="52">
        <f t="shared" si="145"/>
        <v>0</v>
      </c>
      <c r="I1006" s="52">
        <f t="shared" si="145"/>
        <v>0</v>
      </c>
      <c r="J1006" s="52">
        <f t="shared" si="145"/>
        <v>0</v>
      </c>
      <c r="K1006" s="52">
        <f t="shared" si="145"/>
        <v>0</v>
      </c>
      <c r="L1006" s="52">
        <f t="shared" si="145"/>
        <v>0</v>
      </c>
      <c r="M1006" s="52">
        <f t="shared" si="145"/>
        <v>0</v>
      </c>
      <c r="N1006" s="52">
        <f t="shared" si="145"/>
        <v>0</v>
      </c>
      <c r="O1006" s="52">
        <f t="shared" si="145"/>
        <v>0</v>
      </c>
      <c r="P1006" s="52">
        <f t="shared" si="145"/>
        <v>0</v>
      </c>
      <c r="Q1006" s="52">
        <f t="shared" si="145"/>
        <v>0</v>
      </c>
      <c r="R1006" s="52">
        <f t="shared" si="145"/>
        <v>0</v>
      </c>
      <c r="S1006" s="52">
        <f t="shared" si="145"/>
        <v>0</v>
      </c>
      <c r="T1006" s="52">
        <f t="shared" si="145"/>
        <v>0</v>
      </c>
      <c r="U1006" s="52">
        <f t="shared" si="145"/>
        <v>0</v>
      </c>
      <c r="V1006" s="52">
        <f t="shared" si="145"/>
        <v>0</v>
      </c>
      <c r="W1006" s="52">
        <f t="shared" si="145"/>
        <v>0</v>
      </c>
      <c r="X1006" s="52">
        <f t="shared" si="145"/>
        <v>0</v>
      </c>
      <c r="Y1006" s="52"/>
      <c r="Z1006" s="52">
        <f t="shared" si="145"/>
        <v>0</v>
      </c>
      <c r="AA1006" s="9"/>
      <c r="AB1006" s="670"/>
      <c r="AC1006" s="497"/>
      <c r="AD1006" s="497"/>
      <c r="AE1006" s="1061"/>
      <c r="AF1006" s="57"/>
      <c r="AG1006" s="1061"/>
      <c r="AH1006" s="57"/>
      <c r="AI1006" s="57"/>
      <c r="AJ1006" s="57"/>
      <c r="AK1006" s="57"/>
      <c r="AL1006" s="57"/>
      <c r="AM1006" s="57"/>
      <c r="AN1006" s="57"/>
    </row>
    <row r="1007" spans="1:40" s="22" customFormat="1" ht="18.75" hidden="1" customHeight="1">
      <c r="A1007" s="1479" t="s">
        <v>571</v>
      </c>
      <c r="B1007" s="1479"/>
      <c r="C1007" s="1479"/>
      <c r="D1007" s="1452"/>
      <c r="E1007" s="1452"/>
      <c r="F1007" s="1452"/>
      <c r="G1007" s="1452"/>
      <c r="H1007" s="1452"/>
      <c r="I1007" s="1452"/>
      <c r="J1007" s="1452"/>
      <c r="K1007" s="1452"/>
      <c r="L1007" s="1452"/>
      <c r="M1007" s="1452"/>
      <c r="N1007" s="1452"/>
      <c r="O1007" s="1452"/>
      <c r="P1007" s="1452"/>
      <c r="Q1007" s="1452"/>
      <c r="R1007" s="1452"/>
      <c r="S1007" s="1452"/>
      <c r="T1007" s="1452"/>
      <c r="U1007" s="1452"/>
      <c r="V1007" s="1452"/>
      <c r="W1007" s="1452"/>
      <c r="X1007" s="1452"/>
      <c r="Y1007" s="1452"/>
      <c r="Z1007" s="1452"/>
      <c r="AA1007" s="24"/>
      <c r="AB1007" s="670"/>
      <c r="AC1007" s="57"/>
      <c r="AD1007" s="497"/>
      <c r="AE1007" s="1061"/>
      <c r="AF1007" s="57"/>
      <c r="AG1007" s="57"/>
      <c r="AH1007" s="57"/>
      <c r="AI1007" s="57"/>
      <c r="AJ1007" s="57"/>
      <c r="AK1007" s="57"/>
      <c r="AL1007" s="57"/>
      <c r="AM1007" s="57"/>
      <c r="AN1007" s="57"/>
    </row>
    <row r="1008" spans="1:40" s="22" customFormat="1" ht="18.75" hidden="1" customHeight="1">
      <c r="A1008" s="56">
        <f>A1005+1</f>
        <v>765</v>
      </c>
      <c r="B1008" s="81" t="s">
        <v>874</v>
      </c>
      <c r="C1008" s="52">
        <f>D1008+L1008+N1008+P1008+R1008+T1008+V1008+W1008+X1008+Z1008</f>
        <v>1438068.36</v>
      </c>
      <c r="D1008" s="51">
        <f>SUM(F1008:J1008)</f>
        <v>0</v>
      </c>
      <c r="E1008" s="51"/>
      <c r="F1008" s="60"/>
      <c r="G1008" s="60"/>
      <c r="H1008" s="60"/>
      <c r="I1008" s="60"/>
      <c r="J1008" s="60"/>
      <c r="K1008" s="60"/>
      <c r="L1008" s="60"/>
      <c r="M1008" s="60"/>
      <c r="N1008" s="51">
        <v>1438068.36</v>
      </c>
      <c r="O1008" s="60"/>
      <c r="P1008" s="60"/>
      <c r="Q1008" s="60"/>
      <c r="R1008" s="60"/>
      <c r="S1008" s="60"/>
      <c r="T1008" s="60"/>
      <c r="U1008" s="60"/>
      <c r="V1008" s="60"/>
      <c r="W1008" s="60"/>
      <c r="X1008" s="285"/>
      <c r="Y1008" s="51"/>
      <c r="Z1008" s="658"/>
      <c r="AA1008" s="24"/>
      <c r="AB1008" s="670"/>
      <c r="AC1008" s="57"/>
      <c r="AD1008" s="497"/>
      <c r="AE1008" s="1061"/>
      <c r="AF1008" s="57"/>
      <c r="AG1008" s="57"/>
      <c r="AH1008" s="57"/>
      <c r="AI1008" s="57"/>
      <c r="AJ1008" s="57"/>
      <c r="AK1008" s="57"/>
      <c r="AL1008" s="57"/>
      <c r="AM1008" s="57"/>
      <c r="AN1008" s="57"/>
    </row>
    <row r="1009" spans="1:40" s="7" customFormat="1" ht="18.75" hidden="1" customHeight="1">
      <c r="A1009" s="1475" t="s">
        <v>518</v>
      </c>
      <c r="B1009" s="1475"/>
      <c r="C1009" s="52">
        <f t="shared" ref="C1009:Z1009" si="146">SUM(C1008:C1008)</f>
        <v>1438068.36</v>
      </c>
      <c r="D1009" s="52">
        <f t="shared" si="146"/>
        <v>0</v>
      </c>
      <c r="E1009" s="52"/>
      <c r="F1009" s="52">
        <f t="shared" si="146"/>
        <v>0</v>
      </c>
      <c r="G1009" s="52">
        <f t="shared" si="146"/>
        <v>0</v>
      </c>
      <c r="H1009" s="52">
        <f t="shared" si="146"/>
        <v>0</v>
      </c>
      <c r="I1009" s="52">
        <f t="shared" si="146"/>
        <v>0</v>
      </c>
      <c r="J1009" s="52">
        <f t="shared" si="146"/>
        <v>0</v>
      </c>
      <c r="K1009" s="52">
        <f t="shared" si="146"/>
        <v>0</v>
      </c>
      <c r="L1009" s="52">
        <f t="shared" si="146"/>
        <v>0</v>
      </c>
      <c r="M1009" s="52">
        <f t="shared" si="146"/>
        <v>0</v>
      </c>
      <c r="N1009" s="52">
        <f t="shared" si="146"/>
        <v>1438068.36</v>
      </c>
      <c r="O1009" s="52">
        <f t="shared" si="146"/>
        <v>0</v>
      </c>
      <c r="P1009" s="52">
        <f t="shared" si="146"/>
        <v>0</v>
      </c>
      <c r="Q1009" s="52">
        <f t="shared" si="146"/>
        <v>0</v>
      </c>
      <c r="R1009" s="52">
        <f t="shared" si="146"/>
        <v>0</v>
      </c>
      <c r="S1009" s="52">
        <f t="shared" si="146"/>
        <v>0</v>
      </c>
      <c r="T1009" s="52">
        <f t="shared" si="146"/>
        <v>0</v>
      </c>
      <c r="U1009" s="52">
        <f t="shared" si="146"/>
        <v>0</v>
      </c>
      <c r="V1009" s="52">
        <f t="shared" si="146"/>
        <v>0</v>
      </c>
      <c r="W1009" s="52">
        <f t="shared" si="146"/>
        <v>0</v>
      </c>
      <c r="X1009" s="52">
        <f t="shared" si="146"/>
        <v>0</v>
      </c>
      <c r="Y1009" s="52"/>
      <c r="Z1009" s="52">
        <f t="shared" si="146"/>
        <v>0</v>
      </c>
      <c r="AA1009" s="9"/>
      <c r="AB1009" s="670"/>
      <c r="AC1009" s="497"/>
      <c r="AD1009" s="497"/>
      <c r="AE1009" s="1061"/>
      <c r="AF1009" s="57"/>
      <c r="AG1009" s="1061"/>
      <c r="AH1009" s="57"/>
      <c r="AI1009" s="57"/>
      <c r="AJ1009" s="57"/>
      <c r="AK1009" s="57"/>
      <c r="AL1009" s="57"/>
      <c r="AM1009" s="57"/>
      <c r="AN1009" s="57"/>
    </row>
    <row r="1010" spans="1:40" s="17" customFormat="1" ht="18.75" hidden="1" customHeight="1">
      <c r="A1010" s="1479" t="s">
        <v>572</v>
      </c>
      <c r="B1010" s="1479"/>
      <c r="C1010" s="61" t="e">
        <f t="shared" ref="C1010:Z1010" si="147">C932+C944+C960+C966+C983+C992+C1009</f>
        <v>#REF!</v>
      </c>
      <c r="D1010" s="61">
        <f t="shared" si="147"/>
        <v>60026142.18</v>
      </c>
      <c r="E1010" s="61"/>
      <c r="F1010" s="61">
        <f t="shared" si="147"/>
        <v>21221641.579999998</v>
      </c>
      <c r="G1010" s="61">
        <f t="shared" si="147"/>
        <v>17500712.16</v>
      </c>
      <c r="H1010" s="61">
        <f t="shared" si="147"/>
        <v>6269727.040000001</v>
      </c>
      <c r="I1010" s="61">
        <f t="shared" si="147"/>
        <v>5933120.2400000002</v>
      </c>
      <c r="J1010" s="61">
        <f t="shared" si="147"/>
        <v>9100941.1600000001</v>
      </c>
      <c r="K1010" s="61">
        <f t="shared" si="147"/>
        <v>0</v>
      </c>
      <c r="L1010" s="61">
        <f t="shared" si="147"/>
        <v>0</v>
      </c>
      <c r="M1010" s="61">
        <f t="shared" si="147"/>
        <v>6569</v>
      </c>
      <c r="N1010" s="61">
        <f t="shared" si="147"/>
        <v>36417694.079999998</v>
      </c>
      <c r="O1010" s="61">
        <f t="shared" si="147"/>
        <v>3881.9</v>
      </c>
      <c r="P1010" s="61">
        <f t="shared" si="147"/>
        <v>18419000</v>
      </c>
      <c r="Q1010" s="61">
        <f t="shared" si="147"/>
        <v>0</v>
      </c>
      <c r="R1010" s="61">
        <f t="shared" si="147"/>
        <v>119049649.50999998</v>
      </c>
      <c r="S1010" s="61">
        <f t="shared" si="147"/>
        <v>0</v>
      </c>
      <c r="T1010" s="61">
        <f t="shared" si="147"/>
        <v>0</v>
      </c>
      <c r="U1010" s="61">
        <f t="shared" si="147"/>
        <v>0</v>
      </c>
      <c r="V1010" s="61">
        <f t="shared" si="147"/>
        <v>0</v>
      </c>
      <c r="W1010" s="61">
        <f t="shared" si="147"/>
        <v>0</v>
      </c>
      <c r="X1010" s="61">
        <f t="shared" si="147"/>
        <v>0</v>
      </c>
      <c r="Y1010" s="61"/>
      <c r="Z1010" s="61">
        <f t="shared" si="147"/>
        <v>0</v>
      </c>
      <c r="AA1010" s="9"/>
      <c r="AB1010" s="670"/>
      <c r="AC1010" s="1276"/>
      <c r="AD1010" s="497"/>
      <c r="AE1010" s="1061"/>
      <c r="AF1010" s="1264"/>
      <c r="AG1010" s="1264"/>
      <c r="AH1010" s="1264"/>
      <c r="AI1010" s="1264"/>
      <c r="AJ1010" s="1264"/>
      <c r="AK1010" s="1264"/>
      <c r="AL1010" s="1264"/>
      <c r="AM1010" s="1264"/>
      <c r="AN1010" s="1264"/>
    </row>
    <row r="1011" spans="1:40" s="7" customFormat="1" ht="16.5" hidden="1" customHeight="1">
      <c r="A1011" s="1473" t="s">
        <v>573</v>
      </c>
      <c r="B1011" s="1473"/>
      <c r="C1011" s="1473"/>
      <c r="D1011" s="1473"/>
      <c r="E1011" s="1473"/>
      <c r="F1011" s="1473"/>
      <c r="G1011" s="1473"/>
      <c r="H1011" s="1473"/>
      <c r="I1011" s="1473"/>
      <c r="J1011" s="1473"/>
      <c r="K1011" s="1473"/>
      <c r="L1011" s="1473"/>
      <c r="M1011" s="1473"/>
      <c r="N1011" s="1473"/>
      <c r="O1011" s="1473"/>
      <c r="P1011" s="1473"/>
      <c r="Q1011" s="1473"/>
      <c r="R1011" s="1473"/>
      <c r="S1011" s="1473"/>
      <c r="T1011" s="1473"/>
      <c r="U1011" s="1473"/>
      <c r="V1011" s="1473"/>
      <c r="W1011" s="1473"/>
      <c r="X1011" s="1473"/>
      <c r="Y1011" s="1473"/>
      <c r="Z1011" s="1473"/>
      <c r="AA1011" s="496"/>
      <c r="AB1011" s="670"/>
      <c r="AC1011" s="57"/>
      <c r="AD1011" s="497"/>
      <c r="AE1011" s="1061"/>
      <c r="AF1011" s="57"/>
      <c r="AG1011" s="57"/>
      <c r="AH1011" s="57"/>
      <c r="AI1011" s="57"/>
      <c r="AJ1011" s="57"/>
      <c r="AK1011" s="57"/>
      <c r="AL1011" s="57"/>
      <c r="AM1011" s="57"/>
      <c r="AN1011" s="57"/>
    </row>
    <row r="1012" spans="1:40" s="3" customFormat="1" ht="15" hidden="1" customHeight="1">
      <c r="A1012" s="1560" t="s">
        <v>283</v>
      </c>
      <c r="B1012" s="1561"/>
      <c r="C1012" s="485"/>
      <c r="D1012" s="485"/>
      <c r="E1012" s="485"/>
      <c r="F1012" s="485"/>
      <c r="G1012" s="485"/>
      <c r="H1012" s="485"/>
      <c r="I1012" s="485"/>
      <c r="J1012" s="485"/>
      <c r="K1012" s="485"/>
      <c r="L1012" s="485"/>
      <c r="M1012" s="485"/>
      <c r="N1012" s="485"/>
      <c r="O1012" s="485"/>
      <c r="P1012" s="485"/>
      <c r="Q1012" s="485"/>
      <c r="R1012" s="485"/>
      <c r="S1012" s="485"/>
      <c r="T1012" s="485"/>
      <c r="U1012" s="485"/>
      <c r="V1012" s="485"/>
      <c r="W1012" s="485"/>
      <c r="X1012" s="485"/>
      <c r="Y1012" s="1303"/>
      <c r="Z1012" s="485"/>
      <c r="AA1012" s="1"/>
      <c r="AB1012" s="1252"/>
    </row>
    <row r="1013" spans="1:40" s="3" customFormat="1" hidden="1">
      <c r="A1013" s="687">
        <f>A1008+1</f>
        <v>766</v>
      </c>
      <c r="B1013" s="488" t="s">
        <v>284</v>
      </c>
      <c r="C1013" s="485">
        <v>14411768</v>
      </c>
      <c r="D1013" s="485">
        <v>1686300</v>
      </c>
      <c r="E1013" s="485"/>
      <c r="F1013" s="485">
        <v>900000</v>
      </c>
      <c r="G1013" s="486">
        <v>0</v>
      </c>
      <c r="H1013" s="486">
        <v>0</v>
      </c>
      <c r="I1013" s="486">
        <v>0</v>
      </c>
      <c r="J1013" s="485">
        <v>786300</v>
      </c>
      <c r="K1013" s="486">
        <v>0</v>
      </c>
      <c r="L1013" s="486">
        <v>0</v>
      </c>
      <c r="M1013" s="485">
        <v>1532</v>
      </c>
      <c r="N1013" s="485">
        <v>11850020</v>
      </c>
      <c r="O1013" s="486">
        <v>0</v>
      </c>
      <c r="P1013" s="486">
        <v>0</v>
      </c>
      <c r="Q1013" s="486">
        <v>72</v>
      </c>
      <c r="R1013" s="485">
        <v>875448</v>
      </c>
      <c r="S1013" s="486">
        <v>0</v>
      </c>
      <c r="T1013" s="486">
        <v>0</v>
      </c>
      <c r="U1013" s="486">
        <v>0</v>
      </c>
      <c r="V1013" s="486">
        <v>0</v>
      </c>
      <c r="W1013" s="486">
        <v>0</v>
      </c>
      <c r="X1013" s="485"/>
      <c r="Y1013" s="1303"/>
      <c r="Z1013" s="485"/>
      <c r="AA1013" s="1"/>
      <c r="AB1013" s="1252"/>
    </row>
    <row r="1014" spans="1:40" s="3" customFormat="1" hidden="1">
      <c r="A1014" s="688">
        <f t="shared" ref="A1014:A1022" si="148">A1013+1</f>
        <v>767</v>
      </c>
      <c r="B1014" s="489" t="s">
        <v>285</v>
      </c>
      <c r="C1014" s="485">
        <v>31110798</v>
      </c>
      <c r="D1014" s="485">
        <v>14506638</v>
      </c>
      <c r="E1014" s="485"/>
      <c r="F1014" s="485">
        <v>900000</v>
      </c>
      <c r="G1014" s="485">
        <v>7866470</v>
      </c>
      <c r="H1014" s="485">
        <v>3278068</v>
      </c>
      <c r="I1014" s="486">
        <v>0</v>
      </c>
      <c r="J1014" s="485">
        <v>2462100</v>
      </c>
      <c r="K1014" s="486">
        <v>0</v>
      </c>
      <c r="L1014" s="486">
        <v>0</v>
      </c>
      <c r="M1014" s="485">
        <v>2260</v>
      </c>
      <c r="N1014" s="485">
        <v>15404160</v>
      </c>
      <c r="O1014" s="486">
        <v>0</v>
      </c>
      <c r="P1014" s="486">
        <v>0</v>
      </c>
      <c r="Q1014" s="485">
        <v>3000</v>
      </c>
      <c r="R1014" s="485">
        <v>1200000</v>
      </c>
      <c r="S1014" s="486">
        <v>0</v>
      </c>
      <c r="T1014" s="486">
        <v>0</v>
      </c>
      <c r="U1014" s="486">
        <v>0</v>
      </c>
      <c r="V1014" s="486">
        <v>0</v>
      </c>
      <c r="W1014" s="486">
        <v>0</v>
      </c>
      <c r="X1014" s="485"/>
      <c r="Y1014" s="1303"/>
      <c r="Z1014" s="485"/>
      <c r="AA1014" s="1"/>
      <c r="AB1014" s="1252"/>
    </row>
    <row r="1015" spans="1:40" s="3" customFormat="1" hidden="1">
      <c r="A1015" s="688">
        <f t="shared" si="148"/>
        <v>768</v>
      </c>
      <c r="B1015" s="489" t="s">
        <v>286</v>
      </c>
      <c r="C1015" s="485">
        <v>15450443</v>
      </c>
      <c r="D1015" s="485">
        <v>7148363</v>
      </c>
      <c r="E1015" s="485"/>
      <c r="F1015" s="487">
        <v>900000</v>
      </c>
      <c r="G1015" s="485">
        <v>3684196</v>
      </c>
      <c r="H1015" s="485">
        <v>1469900</v>
      </c>
      <c r="I1015" s="486">
        <v>0</v>
      </c>
      <c r="J1015" s="487">
        <v>1094267</v>
      </c>
      <c r="K1015" s="486">
        <v>0</v>
      </c>
      <c r="L1015" s="486">
        <v>0</v>
      </c>
      <c r="M1015" s="485">
        <v>1130</v>
      </c>
      <c r="N1015" s="485">
        <v>7702080</v>
      </c>
      <c r="O1015" s="486">
        <v>0</v>
      </c>
      <c r="P1015" s="486">
        <v>0</v>
      </c>
      <c r="Q1015" s="485">
        <v>1500</v>
      </c>
      <c r="R1015" s="485">
        <v>600000</v>
      </c>
      <c r="S1015" s="486">
        <v>0</v>
      </c>
      <c r="T1015" s="486">
        <v>0</v>
      </c>
      <c r="U1015" s="486">
        <v>0</v>
      </c>
      <c r="V1015" s="486">
        <v>0</v>
      </c>
      <c r="W1015" s="486">
        <v>0</v>
      </c>
      <c r="X1015" s="485"/>
      <c r="Y1015" s="1303"/>
      <c r="Z1015" s="485"/>
      <c r="AA1015" s="1"/>
      <c r="AB1015" s="1252"/>
    </row>
    <row r="1016" spans="1:40" s="3" customFormat="1" hidden="1">
      <c r="A1016" s="688">
        <f t="shared" si="148"/>
        <v>769</v>
      </c>
      <c r="B1016" s="489" t="s">
        <v>287</v>
      </c>
      <c r="C1016" s="485">
        <v>15450443</v>
      </c>
      <c r="D1016" s="485">
        <v>7148363</v>
      </c>
      <c r="E1016" s="485"/>
      <c r="F1016" s="487">
        <v>900000</v>
      </c>
      <c r="G1016" s="485">
        <v>3684196</v>
      </c>
      <c r="H1016" s="485">
        <v>1469900</v>
      </c>
      <c r="I1016" s="486">
        <v>0</v>
      </c>
      <c r="J1016" s="487">
        <v>1094267</v>
      </c>
      <c r="K1016" s="486">
        <v>0</v>
      </c>
      <c r="L1016" s="486">
        <v>0</v>
      </c>
      <c r="M1016" s="485">
        <v>1130</v>
      </c>
      <c r="N1016" s="485">
        <v>7702080</v>
      </c>
      <c r="O1016" s="486">
        <v>0</v>
      </c>
      <c r="P1016" s="486">
        <v>0</v>
      </c>
      <c r="Q1016" s="485">
        <v>1500</v>
      </c>
      <c r="R1016" s="485">
        <v>600000</v>
      </c>
      <c r="S1016" s="486">
        <v>0</v>
      </c>
      <c r="T1016" s="486">
        <v>0</v>
      </c>
      <c r="U1016" s="486">
        <v>0</v>
      </c>
      <c r="V1016" s="486">
        <v>0</v>
      </c>
      <c r="W1016" s="486">
        <v>0</v>
      </c>
      <c r="X1016" s="485"/>
      <c r="Y1016" s="1303"/>
      <c r="Z1016" s="485"/>
      <c r="AA1016" s="1"/>
      <c r="AB1016" s="1252"/>
    </row>
    <row r="1017" spans="1:40" s="3" customFormat="1" hidden="1">
      <c r="A1017" s="688">
        <f t="shared" si="148"/>
        <v>770</v>
      </c>
      <c r="B1017" s="489" t="s">
        <v>288</v>
      </c>
      <c r="C1017" s="485">
        <v>4290355.3</v>
      </c>
      <c r="D1017" s="485">
        <v>4290355.3</v>
      </c>
      <c r="E1017" s="485"/>
      <c r="F1017" s="487">
        <v>900000</v>
      </c>
      <c r="G1017" s="485">
        <v>2336618.2999999998</v>
      </c>
      <c r="H1017" s="485">
        <v>553737</v>
      </c>
      <c r="I1017" s="486">
        <v>0</v>
      </c>
      <c r="J1017" s="485">
        <v>500000</v>
      </c>
      <c r="K1017" s="486">
        <v>0</v>
      </c>
      <c r="L1017" s="486">
        <v>0</v>
      </c>
      <c r="M1017" s="486">
        <v>0</v>
      </c>
      <c r="N1017" s="486">
        <v>0</v>
      </c>
      <c r="O1017" s="486">
        <v>0</v>
      </c>
      <c r="P1017" s="486">
        <v>0</v>
      </c>
      <c r="Q1017" s="486">
        <v>0</v>
      </c>
      <c r="R1017" s="486">
        <v>0</v>
      </c>
      <c r="S1017" s="486">
        <v>0</v>
      </c>
      <c r="T1017" s="486">
        <v>0</v>
      </c>
      <c r="U1017" s="486">
        <v>0</v>
      </c>
      <c r="V1017" s="486">
        <v>0</v>
      </c>
      <c r="W1017" s="486">
        <v>0</v>
      </c>
      <c r="X1017" s="485"/>
      <c r="Y1017" s="1303"/>
      <c r="Z1017" s="485"/>
      <c r="AA1017" s="1"/>
      <c r="AB1017" s="1252"/>
    </row>
    <row r="1018" spans="1:40" s="3" customFormat="1" hidden="1">
      <c r="A1018" s="688">
        <f t="shared" si="148"/>
        <v>771</v>
      </c>
      <c r="B1018" s="488" t="s">
        <v>289</v>
      </c>
      <c r="C1018" s="485">
        <v>14411768</v>
      </c>
      <c r="D1018" s="485">
        <v>1686300</v>
      </c>
      <c r="E1018" s="485"/>
      <c r="F1018" s="485">
        <v>900000</v>
      </c>
      <c r="G1018" s="486">
        <v>0</v>
      </c>
      <c r="H1018" s="486">
        <v>0</v>
      </c>
      <c r="I1018" s="486">
        <v>0</v>
      </c>
      <c r="J1018" s="485">
        <v>786300</v>
      </c>
      <c r="K1018" s="486">
        <v>0</v>
      </c>
      <c r="L1018" s="486">
        <v>0</v>
      </c>
      <c r="M1018" s="485">
        <v>1532</v>
      </c>
      <c r="N1018" s="485">
        <v>11850020</v>
      </c>
      <c r="O1018" s="486">
        <v>0</v>
      </c>
      <c r="P1018" s="486">
        <v>0</v>
      </c>
      <c r="Q1018" s="485">
        <v>72</v>
      </c>
      <c r="R1018" s="485">
        <v>875448</v>
      </c>
      <c r="S1018" s="486">
        <v>0</v>
      </c>
      <c r="T1018" s="486">
        <v>0</v>
      </c>
      <c r="U1018" s="486">
        <v>0</v>
      </c>
      <c r="V1018" s="486">
        <v>0</v>
      </c>
      <c r="W1018" s="486">
        <v>0</v>
      </c>
      <c r="X1018" s="485"/>
      <c r="Y1018" s="1303"/>
      <c r="Z1018" s="485"/>
      <c r="AA1018" s="1"/>
      <c r="AB1018" s="1252"/>
    </row>
    <row r="1019" spans="1:40" s="3" customFormat="1" hidden="1">
      <c r="A1019" s="688">
        <f t="shared" si="148"/>
        <v>772</v>
      </c>
      <c r="B1019" s="488" t="s">
        <v>290</v>
      </c>
      <c r="C1019" s="485">
        <v>4000502</v>
      </c>
      <c r="D1019" s="485">
        <v>1994267</v>
      </c>
      <c r="E1019" s="485"/>
      <c r="F1019" s="485">
        <v>900000</v>
      </c>
      <c r="G1019" s="486">
        <v>0</v>
      </c>
      <c r="H1019" s="486">
        <v>0</v>
      </c>
      <c r="I1019" s="486">
        <v>0</v>
      </c>
      <c r="J1019" s="487">
        <v>1094267</v>
      </c>
      <c r="K1019" s="486">
        <v>0</v>
      </c>
      <c r="L1019" s="486">
        <v>0</v>
      </c>
      <c r="M1019" s="486">
        <v>0</v>
      </c>
      <c r="N1019" s="486">
        <v>0</v>
      </c>
      <c r="O1019" s="486">
        <v>0</v>
      </c>
      <c r="P1019" s="486">
        <v>0</v>
      </c>
      <c r="Q1019" s="485">
        <v>165</v>
      </c>
      <c r="R1019" s="485">
        <v>2006235</v>
      </c>
      <c r="S1019" s="486">
        <v>0</v>
      </c>
      <c r="T1019" s="486">
        <v>0</v>
      </c>
      <c r="U1019" s="486">
        <v>0</v>
      </c>
      <c r="V1019" s="486">
        <v>0</v>
      </c>
      <c r="W1019" s="486">
        <v>0</v>
      </c>
      <c r="X1019" s="485"/>
      <c r="Y1019" s="1303"/>
      <c r="Z1019" s="485"/>
      <c r="AA1019" s="1"/>
      <c r="AB1019" s="1252"/>
    </row>
    <row r="1020" spans="1:40" s="3" customFormat="1" hidden="1">
      <c r="A1020" s="688">
        <f t="shared" si="148"/>
        <v>773</v>
      </c>
      <c r="B1020" s="488" t="s">
        <v>291</v>
      </c>
      <c r="C1020" s="485">
        <v>4000502</v>
      </c>
      <c r="D1020" s="485">
        <v>1994267</v>
      </c>
      <c r="E1020" s="485"/>
      <c r="F1020" s="485">
        <v>900000</v>
      </c>
      <c r="G1020" s="486">
        <v>0</v>
      </c>
      <c r="H1020" s="486">
        <v>0</v>
      </c>
      <c r="I1020" s="486">
        <v>0</v>
      </c>
      <c r="J1020" s="487">
        <v>1094267</v>
      </c>
      <c r="K1020" s="486">
        <v>0</v>
      </c>
      <c r="L1020" s="486">
        <v>0</v>
      </c>
      <c r="M1020" s="486">
        <v>0</v>
      </c>
      <c r="N1020" s="486">
        <v>0</v>
      </c>
      <c r="O1020" s="486">
        <v>0</v>
      </c>
      <c r="P1020" s="486">
        <v>0</v>
      </c>
      <c r="Q1020" s="485">
        <v>165</v>
      </c>
      <c r="R1020" s="485">
        <v>2006235</v>
      </c>
      <c r="S1020" s="486">
        <v>0</v>
      </c>
      <c r="T1020" s="486">
        <v>0</v>
      </c>
      <c r="U1020" s="486">
        <v>0</v>
      </c>
      <c r="V1020" s="486">
        <v>0</v>
      </c>
      <c r="W1020" s="486">
        <v>0</v>
      </c>
      <c r="X1020" s="485"/>
      <c r="Y1020" s="1303"/>
      <c r="Z1020" s="485"/>
      <c r="AA1020" s="1"/>
      <c r="AB1020" s="1252"/>
    </row>
    <row r="1021" spans="1:40" s="3" customFormat="1" hidden="1">
      <c r="A1021" s="688">
        <f t="shared" si="148"/>
        <v>774</v>
      </c>
      <c r="B1021" s="488" t="s">
        <v>292</v>
      </c>
      <c r="C1021" s="485">
        <v>4000502</v>
      </c>
      <c r="D1021" s="485">
        <v>1994267</v>
      </c>
      <c r="E1021" s="485"/>
      <c r="F1021" s="485">
        <v>900000</v>
      </c>
      <c r="G1021" s="486">
        <v>0</v>
      </c>
      <c r="H1021" s="486">
        <v>0</v>
      </c>
      <c r="I1021" s="486">
        <v>0</v>
      </c>
      <c r="J1021" s="487">
        <v>1094267</v>
      </c>
      <c r="K1021" s="486">
        <v>0</v>
      </c>
      <c r="L1021" s="486">
        <v>0</v>
      </c>
      <c r="M1021" s="486">
        <v>0</v>
      </c>
      <c r="N1021" s="486">
        <v>0</v>
      </c>
      <c r="O1021" s="486">
        <v>0</v>
      </c>
      <c r="P1021" s="486">
        <v>0</v>
      </c>
      <c r="Q1021" s="485">
        <v>165</v>
      </c>
      <c r="R1021" s="485">
        <v>2006235</v>
      </c>
      <c r="S1021" s="486">
        <v>0</v>
      </c>
      <c r="T1021" s="486">
        <v>0</v>
      </c>
      <c r="U1021" s="486">
        <v>0</v>
      </c>
      <c r="V1021" s="486">
        <v>0</v>
      </c>
      <c r="W1021" s="486">
        <v>0</v>
      </c>
      <c r="X1021" s="485"/>
      <c r="Y1021" s="1303"/>
      <c r="Z1021" s="485"/>
      <c r="AA1021" s="1"/>
      <c r="AB1021" s="1252"/>
    </row>
    <row r="1022" spans="1:40" s="3" customFormat="1" ht="20.25" hidden="1" customHeight="1" thickBot="1">
      <c r="A1022" s="688">
        <f t="shared" si="148"/>
        <v>775</v>
      </c>
      <c r="B1022" s="265" t="s">
        <v>293</v>
      </c>
      <c r="C1022" s="485">
        <v>17957563</v>
      </c>
      <c r="D1022" s="485">
        <v>7148363</v>
      </c>
      <c r="E1022" s="485"/>
      <c r="F1022" s="485">
        <v>900000</v>
      </c>
      <c r="G1022" s="485">
        <v>3684196</v>
      </c>
      <c r="H1022" s="485">
        <v>1469900</v>
      </c>
      <c r="I1022" s="486">
        <v>0</v>
      </c>
      <c r="J1022" s="487">
        <v>1094267</v>
      </c>
      <c r="K1022" s="486">
        <v>0</v>
      </c>
      <c r="L1022" s="486">
        <v>0</v>
      </c>
      <c r="M1022" s="485">
        <v>1130</v>
      </c>
      <c r="N1022" s="485">
        <v>7702080</v>
      </c>
      <c r="O1022" s="486">
        <v>0</v>
      </c>
      <c r="P1022" s="486">
        <v>0</v>
      </c>
      <c r="Q1022" s="485">
        <v>1500</v>
      </c>
      <c r="R1022" s="485">
        <v>600000</v>
      </c>
      <c r="S1022" s="485">
        <v>12</v>
      </c>
      <c r="T1022" s="485">
        <v>101640</v>
      </c>
      <c r="U1022" s="485">
        <v>284</v>
      </c>
      <c r="V1022" s="485">
        <v>2405480</v>
      </c>
      <c r="W1022" s="486">
        <v>0</v>
      </c>
      <c r="X1022" s="485"/>
      <c r="Y1022" s="1303"/>
      <c r="Z1022" s="485"/>
      <c r="AA1022" s="1"/>
      <c r="AB1022" s="1252"/>
    </row>
    <row r="1023" spans="1:40" s="3" customFormat="1" ht="13.5" hidden="1" thickBot="1">
      <c r="A1023" s="1562" t="s">
        <v>282</v>
      </c>
      <c r="B1023" s="1563"/>
      <c r="C1023" s="485">
        <f t="shared" ref="C1023:J1023" si="149">SUM(C1013:C1022)</f>
        <v>125084644.3</v>
      </c>
      <c r="D1023" s="485">
        <f t="shared" si="149"/>
        <v>49597483.299999997</v>
      </c>
      <c r="E1023" s="485"/>
      <c r="F1023" s="485">
        <f t="shared" si="149"/>
        <v>9000000</v>
      </c>
      <c r="G1023" s="485">
        <f t="shared" si="149"/>
        <v>21255676.300000001</v>
      </c>
      <c r="H1023" s="485">
        <f t="shared" si="149"/>
        <v>8241505</v>
      </c>
      <c r="I1023" s="486">
        <f t="shared" si="149"/>
        <v>0</v>
      </c>
      <c r="J1023" s="485">
        <f t="shared" si="149"/>
        <v>11100302</v>
      </c>
      <c r="K1023" s="486">
        <v>0</v>
      </c>
      <c r="L1023" s="486">
        <v>0</v>
      </c>
      <c r="M1023" s="485">
        <f>SUM(M1013:M1022)</f>
        <v>8714</v>
      </c>
      <c r="N1023" s="485">
        <f>SUM(N1013:N1022)</f>
        <v>62210440</v>
      </c>
      <c r="O1023" s="486">
        <v>0</v>
      </c>
      <c r="P1023" s="486">
        <v>0</v>
      </c>
      <c r="Q1023" s="485">
        <f>SUM(Q1013:Q1022)</f>
        <v>8139</v>
      </c>
      <c r="R1023" s="485">
        <f>SUM(R1013:R1022)</f>
        <v>10769601</v>
      </c>
      <c r="S1023" s="485">
        <v>12</v>
      </c>
      <c r="T1023" s="485">
        <v>101640</v>
      </c>
      <c r="U1023" s="485">
        <v>284</v>
      </c>
      <c r="V1023" s="485">
        <v>2405480</v>
      </c>
      <c r="W1023" s="486">
        <v>0</v>
      </c>
      <c r="X1023" s="485"/>
      <c r="Y1023" s="1303"/>
      <c r="Z1023" s="485"/>
      <c r="AA1023" s="1"/>
      <c r="AB1023" s="1252"/>
    </row>
    <row r="1024" spans="1:40" s="7" customFormat="1" ht="16.5" hidden="1" customHeight="1">
      <c r="A1024" s="490" t="s">
        <v>298</v>
      </c>
      <c r="B1024" s="491"/>
      <c r="C1024" s="492"/>
      <c r="D1024" s="493"/>
      <c r="E1024" s="494"/>
      <c r="F1024" s="494"/>
      <c r="G1024" s="494"/>
      <c r="H1024" s="494"/>
      <c r="I1024" s="494"/>
      <c r="J1024" s="494"/>
      <c r="K1024" s="494"/>
      <c r="L1024" s="494"/>
      <c r="M1024" s="494"/>
      <c r="N1024" s="494"/>
      <c r="O1024" s="494"/>
      <c r="P1024" s="494"/>
      <c r="Q1024" s="494"/>
      <c r="R1024" s="494"/>
      <c r="S1024" s="494"/>
      <c r="T1024" s="494"/>
      <c r="U1024" s="494"/>
      <c r="V1024" s="494"/>
      <c r="W1024" s="494"/>
      <c r="X1024" s="494"/>
      <c r="Y1024" s="1187"/>
      <c r="Z1024" s="495"/>
      <c r="AA1024" s="9"/>
      <c r="AB1024" s="670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</row>
    <row r="1025" spans="1:40" s="57" customFormat="1" ht="16.5" hidden="1" customHeight="1">
      <c r="A1025" s="687">
        <f>A1020+1</f>
        <v>774</v>
      </c>
      <c r="B1025" s="298" t="s">
        <v>294</v>
      </c>
      <c r="C1025" s="284"/>
      <c r="D1025" s="285"/>
      <c r="E1025" s="285"/>
      <c r="F1025" s="285">
        <v>0</v>
      </c>
      <c r="G1025" s="285">
        <v>0</v>
      </c>
      <c r="H1025" s="285">
        <v>0</v>
      </c>
      <c r="I1025" s="285">
        <v>0</v>
      </c>
      <c r="J1025" s="285">
        <v>0</v>
      </c>
      <c r="K1025" s="285">
        <v>0</v>
      </c>
      <c r="L1025" s="285">
        <v>0</v>
      </c>
      <c r="M1025" s="485">
        <v>622</v>
      </c>
      <c r="N1025" s="285"/>
      <c r="O1025" s="285">
        <v>0</v>
      </c>
      <c r="P1025" s="285">
        <v>0</v>
      </c>
      <c r="Q1025" s="285">
        <v>0</v>
      </c>
      <c r="R1025" s="285">
        <v>0</v>
      </c>
      <c r="S1025" s="285">
        <v>0</v>
      </c>
      <c r="T1025" s="285">
        <v>0</v>
      </c>
      <c r="U1025" s="285">
        <v>0</v>
      </c>
      <c r="V1025" s="285">
        <v>0</v>
      </c>
      <c r="W1025" s="285">
        <v>0</v>
      </c>
      <c r="X1025" s="285"/>
      <c r="Y1025" s="51">
        <v>246211.97</v>
      </c>
      <c r="Z1025" s="285"/>
      <c r="AA1025" s="496"/>
      <c r="AB1025" s="670" t="s">
        <v>1462</v>
      </c>
    </row>
    <row r="1026" spans="1:40" s="57" customFormat="1" ht="16.5" hidden="1" customHeight="1">
      <c r="A1026" s="688">
        <f>A1025+1</f>
        <v>775</v>
      </c>
      <c r="B1026" s="298" t="s">
        <v>295</v>
      </c>
      <c r="C1026" s="284"/>
      <c r="D1026" s="285"/>
      <c r="E1026" s="285"/>
      <c r="F1026" s="285">
        <v>0</v>
      </c>
      <c r="G1026" s="285">
        <v>0</v>
      </c>
      <c r="H1026" s="285">
        <v>0</v>
      </c>
      <c r="I1026" s="285">
        <v>0</v>
      </c>
      <c r="J1026" s="285">
        <v>0</v>
      </c>
      <c r="K1026" s="285">
        <v>0</v>
      </c>
      <c r="L1026" s="285">
        <v>0</v>
      </c>
      <c r="M1026" s="485">
        <v>831</v>
      </c>
      <c r="N1026" s="285"/>
      <c r="O1026" s="285">
        <v>0</v>
      </c>
      <c r="P1026" s="285">
        <v>0</v>
      </c>
      <c r="Q1026" s="285">
        <v>0</v>
      </c>
      <c r="R1026" s="285">
        <v>0</v>
      </c>
      <c r="S1026" s="285">
        <v>0</v>
      </c>
      <c r="T1026" s="285">
        <v>0</v>
      </c>
      <c r="U1026" s="285">
        <v>0</v>
      </c>
      <c r="V1026" s="285">
        <v>0</v>
      </c>
      <c r="W1026" s="285">
        <v>0</v>
      </c>
      <c r="X1026" s="285"/>
      <c r="Y1026" s="51">
        <v>256503.46</v>
      </c>
      <c r="Z1026" s="285"/>
      <c r="AA1026" s="496"/>
      <c r="AB1026" s="670" t="s">
        <v>1462</v>
      </c>
    </row>
    <row r="1027" spans="1:40" s="57" customFormat="1" ht="16.5" hidden="1" customHeight="1">
      <c r="A1027" s="688">
        <f>A1026+1</f>
        <v>776</v>
      </c>
      <c r="B1027" s="298" t="s">
        <v>296</v>
      </c>
      <c r="C1027" s="284"/>
      <c r="D1027" s="285"/>
      <c r="E1027" s="285"/>
      <c r="F1027" s="285">
        <v>0</v>
      </c>
      <c r="G1027" s="285">
        <v>0</v>
      </c>
      <c r="H1027" s="285">
        <v>0</v>
      </c>
      <c r="I1027" s="285">
        <v>0</v>
      </c>
      <c r="J1027" s="285">
        <v>0</v>
      </c>
      <c r="K1027" s="285">
        <v>0</v>
      </c>
      <c r="L1027" s="285">
        <v>0</v>
      </c>
      <c r="M1027" s="285">
        <v>0</v>
      </c>
      <c r="N1027" s="285">
        <v>0</v>
      </c>
      <c r="O1027" s="285">
        <v>0</v>
      </c>
      <c r="P1027" s="285">
        <v>0</v>
      </c>
      <c r="Q1027" s="485">
        <v>1035.75</v>
      </c>
      <c r="R1027" s="285"/>
      <c r="S1027" s="285">
        <v>0</v>
      </c>
      <c r="T1027" s="285">
        <v>0</v>
      </c>
      <c r="U1027" s="285">
        <v>0</v>
      </c>
      <c r="V1027" s="285">
        <v>0</v>
      </c>
      <c r="W1027" s="285">
        <v>0</v>
      </c>
      <c r="X1027" s="285"/>
      <c r="Y1027" s="51">
        <v>585343.4</v>
      </c>
      <c r="Z1027" s="285"/>
      <c r="AA1027" s="496"/>
      <c r="AB1027" s="670" t="s">
        <v>1459</v>
      </c>
    </row>
    <row r="1028" spans="1:40" s="57" customFormat="1" ht="16.5" hidden="1" customHeight="1">
      <c r="A1028" s="688">
        <f>A1027+1</f>
        <v>777</v>
      </c>
      <c r="B1028" s="298" t="s">
        <v>297</v>
      </c>
      <c r="C1028" s="284"/>
      <c r="D1028" s="285"/>
      <c r="E1028" s="285"/>
      <c r="F1028" s="285">
        <v>0</v>
      </c>
      <c r="G1028" s="672"/>
      <c r="H1028" s="285">
        <v>0</v>
      </c>
      <c r="I1028" s="285">
        <v>0</v>
      </c>
      <c r="J1028" s="285">
        <v>0</v>
      </c>
      <c r="K1028" s="285">
        <v>0</v>
      </c>
      <c r="L1028" s="285">
        <v>0</v>
      </c>
      <c r="M1028" s="285">
        <v>0</v>
      </c>
      <c r="N1028" s="285">
        <v>0</v>
      </c>
      <c r="O1028" s="285">
        <v>0</v>
      </c>
      <c r="P1028" s="285">
        <v>0</v>
      </c>
      <c r="Q1028" s="285">
        <v>0</v>
      </c>
      <c r="R1028" s="285">
        <v>0</v>
      </c>
      <c r="S1028" s="285">
        <v>0</v>
      </c>
      <c r="T1028" s="285">
        <v>0</v>
      </c>
      <c r="U1028" s="285">
        <v>0</v>
      </c>
      <c r="V1028" s="285">
        <v>0</v>
      </c>
      <c r="W1028" s="285">
        <v>0</v>
      </c>
      <c r="X1028" s="285"/>
      <c r="Y1028" s="51">
        <v>191806.4</v>
      </c>
      <c r="Z1028" s="285"/>
      <c r="AA1028" s="496"/>
      <c r="AB1028" s="670" t="s">
        <v>1466</v>
      </c>
    </row>
    <row r="1029" spans="1:40" s="7" customFormat="1" hidden="1">
      <c r="A1029" s="1453" t="s">
        <v>518</v>
      </c>
      <c r="B1029" s="1454"/>
      <c r="C1029" s="285">
        <f>SUM(C1025:C1028)</f>
        <v>0</v>
      </c>
      <c r="D1029" s="285">
        <f t="shared" ref="D1029:Z1029" si="150">SUM(D1025:D1028)</f>
        <v>0</v>
      </c>
      <c r="E1029" s="285"/>
      <c r="F1029" s="285">
        <f t="shared" si="150"/>
        <v>0</v>
      </c>
      <c r="G1029" s="285">
        <f t="shared" si="150"/>
        <v>0</v>
      </c>
      <c r="H1029" s="285">
        <f t="shared" si="150"/>
        <v>0</v>
      </c>
      <c r="I1029" s="285">
        <f t="shared" si="150"/>
        <v>0</v>
      </c>
      <c r="J1029" s="285">
        <f t="shared" si="150"/>
        <v>0</v>
      </c>
      <c r="K1029" s="285">
        <f t="shared" si="150"/>
        <v>0</v>
      </c>
      <c r="L1029" s="285">
        <f t="shared" si="150"/>
        <v>0</v>
      </c>
      <c r="M1029" s="285">
        <f t="shared" si="150"/>
        <v>1453</v>
      </c>
      <c r="N1029" s="285">
        <f t="shared" si="150"/>
        <v>0</v>
      </c>
      <c r="O1029" s="285">
        <f t="shared" si="150"/>
        <v>0</v>
      </c>
      <c r="P1029" s="285">
        <f t="shared" si="150"/>
        <v>0</v>
      </c>
      <c r="Q1029" s="285">
        <f t="shared" si="150"/>
        <v>1035.75</v>
      </c>
      <c r="R1029" s="285">
        <f t="shared" si="150"/>
        <v>0</v>
      </c>
      <c r="S1029" s="285">
        <f t="shared" si="150"/>
        <v>0</v>
      </c>
      <c r="T1029" s="285">
        <f t="shared" si="150"/>
        <v>0</v>
      </c>
      <c r="U1029" s="285">
        <f t="shared" si="150"/>
        <v>0</v>
      </c>
      <c r="V1029" s="285">
        <f t="shared" si="150"/>
        <v>0</v>
      </c>
      <c r="W1029" s="285">
        <f t="shared" si="150"/>
        <v>0</v>
      </c>
      <c r="X1029" s="285">
        <f t="shared" si="150"/>
        <v>0</v>
      </c>
      <c r="Y1029" s="51"/>
      <c r="Z1029" s="285">
        <f t="shared" si="150"/>
        <v>0</v>
      </c>
      <c r="AA1029" s="9"/>
      <c r="AB1029" s="670"/>
      <c r="AC1029" s="497"/>
      <c r="AD1029" s="49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</row>
    <row r="1030" spans="1:40" s="22" customFormat="1" ht="21" hidden="1" customHeight="1">
      <c r="A1030" s="1479" t="s">
        <v>574</v>
      </c>
      <c r="B1030" s="1479"/>
      <c r="C1030" s="1479"/>
      <c r="D1030" s="1452"/>
      <c r="E1030" s="1452"/>
      <c r="F1030" s="1452"/>
      <c r="G1030" s="1452"/>
      <c r="H1030" s="1452"/>
      <c r="I1030" s="1452"/>
      <c r="J1030" s="1452"/>
      <c r="K1030" s="1452"/>
      <c r="L1030" s="1452"/>
      <c r="M1030" s="1452"/>
      <c r="N1030" s="1452"/>
      <c r="O1030" s="1452"/>
      <c r="P1030" s="1452"/>
      <c r="Q1030" s="1452"/>
      <c r="R1030" s="1452"/>
      <c r="S1030" s="1452"/>
      <c r="T1030" s="1452"/>
      <c r="U1030" s="1452"/>
      <c r="V1030" s="1452"/>
      <c r="W1030" s="1452"/>
      <c r="X1030" s="1452"/>
      <c r="Y1030" s="1452"/>
      <c r="Z1030" s="1452"/>
      <c r="AA1030" s="24"/>
      <c r="AB1030" s="670"/>
      <c r="AC1030" s="497"/>
      <c r="AD1030" s="497"/>
      <c r="AE1030" s="1061"/>
      <c r="AF1030" s="57"/>
      <c r="AG1030" s="57"/>
      <c r="AH1030" s="57"/>
      <c r="AI1030" s="57"/>
      <c r="AJ1030" s="57"/>
      <c r="AK1030" s="57"/>
      <c r="AL1030" s="57"/>
      <c r="AM1030" s="57"/>
      <c r="AN1030" s="57"/>
    </row>
    <row r="1031" spans="1:40" s="7" customFormat="1" ht="21" hidden="1" customHeight="1">
      <c r="A1031" s="55">
        <f>A1028+1</f>
        <v>778</v>
      </c>
      <c r="B1031" s="82" t="s">
        <v>817</v>
      </c>
      <c r="C1031" s="52">
        <f>D1031+L1031+N1031+P1031+R1031+T1031+V1031+W1031+X1031+Z1031</f>
        <v>337448.14</v>
      </c>
      <c r="D1031" s="52">
        <f>SUM(F1031:J1031)</f>
        <v>337448.14</v>
      </c>
      <c r="E1031" s="52"/>
      <c r="F1031" s="51">
        <f>324338.34+13109.8</f>
        <v>337448.14</v>
      </c>
      <c r="G1031" s="51"/>
      <c r="H1031" s="51"/>
      <c r="I1031" s="51"/>
      <c r="J1031" s="51"/>
      <c r="K1031" s="51"/>
      <c r="L1031" s="51"/>
      <c r="M1031" s="52"/>
      <c r="N1031" s="52"/>
      <c r="O1031" s="51"/>
      <c r="P1031" s="51"/>
      <c r="Q1031" s="69"/>
      <c r="R1031" s="52"/>
      <c r="S1031" s="51"/>
      <c r="T1031" s="51"/>
      <c r="U1031" s="51"/>
      <c r="V1031" s="51"/>
      <c r="W1031" s="51"/>
      <c r="X1031" s="285"/>
      <c r="Y1031" s="51"/>
      <c r="Z1031" s="285"/>
      <c r="AA1031" s="9" t="s">
        <v>893</v>
      </c>
      <c r="AB1031" s="670"/>
      <c r="AC1031" s="497"/>
      <c r="AD1031" s="497"/>
      <c r="AE1031" s="1061"/>
      <c r="AF1031" s="57"/>
      <c r="AG1031" s="57"/>
      <c r="AH1031" s="57"/>
      <c r="AI1031" s="57"/>
      <c r="AJ1031" s="57"/>
      <c r="AK1031" s="57"/>
      <c r="AL1031" s="57"/>
      <c r="AM1031" s="57"/>
      <c r="AN1031" s="57"/>
    </row>
    <row r="1032" spans="1:40" s="7" customFormat="1" ht="21" hidden="1" customHeight="1">
      <c r="A1032" s="55">
        <f>A1031+1</f>
        <v>779</v>
      </c>
      <c r="B1032" s="82" t="s">
        <v>818</v>
      </c>
      <c r="C1032" s="52">
        <f>D1032+L1032+N1032+P1032+R1032+T1032+V1032+W1032+X1032+Z1032</f>
        <v>354820.1</v>
      </c>
      <c r="D1032" s="52">
        <f>SUM(F1032:J1032)</f>
        <v>354820.1</v>
      </c>
      <c r="E1032" s="52"/>
      <c r="F1032" s="51">
        <f>338603.36+16216.74</f>
        <v>354820.1</v>
      </c>
      <c r="G1032" s="51"/>
      <c r="H1032" s="51"/>
      <c r="I1032" s="51"/>
      <c r="J1032" s="51"/>
      <c r="K1032" s="51"/>
      <c r="L1032" s="51"/>
      <c r="M1032" s="69"/>
      <c r="N1032" s="52"/>
      <c r="O1032" s="51"/>
      <c r="P1032" s="51"/>
      <c r="Q1032" s="69"/>
      <c r="R1032" s="52"/>
      <c r="S1032" s="51"/>
      <c r="T1032" s="51"/>
      <c r="U1032" s="51"/>
      <c r="V1032" s="51"/>
      <c r="W1032" s="51"/>
      <c r="X1032" s="285"/>
      <c r="Y1032" s="51"/>
      <c r="Z1032" s="285"/>
      <c r="AA1032" s="9" t="s">
        <v>893</v>
      </c>
      <c r="AB1032" s="670"/>
      <c r="AC1032" s="497"/>
      <c r="AD1032" s="497"/>
      <c r="AE1032" s="1061"/>
      <c r="AF1032" s="57"/>
      <c r="AG1032" s="57"/>
      <c r="AH1032" s="57"/>
      <c r="AI1032" s="57"/>
      <c r="AJ1032" s="57"/>
      <c r="AK1032" s="57"/>
      <c r="AL1032" s="57"/>
      <c r="AM1032" s="57"/>
      <c r="AN1032" s="57"/>
    </row>
    <row r="1033" spans="1:40" s="7" customFormat="1" ht="21" hidden="1" customHeight="1">
      <c r="A1033" s="1475" t="s">
        <v>518</v>
      </c>
      <c r="B1033" s="1475"/>
      <c r="C1033" s="51">
        <f>SUM(C1031:C1032)</f>
        <v>692268.24</v>
      </c>
      <c r="D1033" s="51">
        <f t="shared" ref="D1033:Z1033" si="151">SUM(D1031:D1032)</f>
        <v>692268.24</v>
      </c>
      <c r="E1033" s="51"/>
      <c r="F1033" s="51">
        <f t="shared" si="151"/>
        <v>692268.24</v>
      </c>
      <c r="G1033" s="51">
        <f t="shared" si="151"/>
        <v>0</v>
      </c>
      <c r="H1033" s="51">
        <f t="shared" si="151"/>
        <v>0</v>
      </c>
      <c r="I1033" s="51">
        <f t="shared" si="151"/>
        <v>0</v>
      </c>
      <c r="J1033" s="51">
        <f t="shared" si="151"/>
        <v>0</v>
      </c>
      <c r="K1033" s="51">
        <f t="shared" si="151"/>
        <v>0</v>
      </c>
      <c r="L1033" s="51">
        <f t="shared" si="151"/>
        <v>0</v>
      </c>
      <c r="M1033" s="51">
        <f t="shared" si="151"/>
        <v>0</v>
      </c>
      <c r="N1033" s="51">
        <f t="shared" si="151"/>
        <v>0</v>
      </c>
      <c r="O1033" s="51">
        <f t="shared" si="151"/>
        <v>0</v>
      </c>
      <c r="P1033" s="51">
        <f t="shared" si="151"/>
        <v>0</v>
      </c>
      <c r="Q1033" s="51">
        <f t="shared" si="151"/>
        <v>0</v>
      </c>
      <c r="R1033" s="51">
        <f t="shared" si="151"/>
        <v>0</v>
      </c>
      <c r="S1033" s="51">
        <f t="shared" si="151"/>
        <v>0</v>
      </c>
      <c r="T1033" s="51">
        <f t="shared" si="151"/>
        <v>0</v>
      </c>
      <c r="U1033" s="51">
        <f t="shared" si="151"/>
        <v>0</v>
      </c>
      <c r="V1033" s="51">
        <f t="shared" si="151"/>
        <v>0</v>
      </c>
      <c r="W1033" s="51">
        <f t="shared" si="151"/>
        <v>0</v>
      </c>
      <c r="X1033" s="51">
        <f t="shared" si="151"/>
        <v>0</v>
      </c>
      <c r="Y1033" s="51"/>
      <c r="Z1033" s="51">
        <f t="shared" si="151"/>
        <v>0</v>
      </c>
      <c r="AA1033" s="9"/>
      <c r="AB1033" s="670"/>
      <c r="AC1033" s="497"/>
      <c r="AD1033" s="497"/>
      <c r="AE1033" s="1061"/>
      <c r="AF1033" s="57"/>
      <c r="AG1033" s="1061"/>
      <c r="AH1033" s="57"/>
      <c r="AI1033" s="57"/>
      <c r="AJ1033" s="57"/>
      <c r="AK1033" s="57"/>
      <c r="AL1033" s="57"/>
      <c r="AM1033" s="57"/>
      <c r="AN1033" s="57"/>
    </row>
    <row r="1034" spans="1:40" s="22" customFormat="1" ht="21" customHeight="1">
      <c r="A1034" s="1537" t="s">
        <v>575</v>
      </c>
      <c r="B1034" s="1537"/>
      <c r="C1034" s="1537"/>
      <c r="D1034" s="1452"/>
      <c r="E1034" s="1452"/>
      <c r="F1034" s="1452"/>
      <c r="G1034" s="1452"/>
      <c r="H1034" s="1452"/>
      <c r="I1034" s="1452"/>
      <c r="J1034" s="1452"/>
      <c r="K1034" s="1452"/>
      <c r="L1034" s="1452"/>
      <c r="M1034" s="1452"/>
      <c r="N1034" s="1452"/>
      <c r="O1034" s="1452"/>
      <c r="P1034" s="1452"/>
      <c r="Q1034" s="1452"/>
      <c r="R1034" s="1452"/>
      <c r="S1034" s="1452"/>
      <c r="T1034" s="1452"/>
      <c r="U1034" s="1452"/>
      <c r="V1034" s="1452"/>
      <c r="W1034" s="1452"/>
      <c r="X1034" s="1452"/>
      <c r="Y1034" s="1452"/>
      <c r="Z1034" s="1452"/>
      <c r="AA1034" s="496"/>
      <c r="AB1034" s="670"/>
      <c r="AC1034" s="57"/>
      <c r="AD1034" s="497"/>
      <c r="AE1034" s="1061"/>
      <c r="AF1034" s="57"/>
      <c r="AG1034" s="57"/>
      <c r="AH1034" s="57"/>
      <c r="AI1034" s="57"/>
      <c r="AJ1034" s="57"/>
      <c r="AK1034" s="57"/>
      <c r="AL1034" s="57"/>
      <c r="AM1034" s="57"/>
      <c r="AN1034" s="57"/>
    </row>
    <row r="1035" spans="1:40" s="7" customFormat="1" ht="21" hidden="1" customHeight="1">
      <c r="A1035" s="56">
        <f>A1032+1</f>
        <v>780</v>
      </c>
      <c r="B1035" s="42" t="s">
        <v>819</v>
      </c>
      <c r="C1035" s="52">
        <f>D1035+L1035+N1035+P1035+R1035+T1035+V1035+W1035+X1035+Z1035</f>
        <v>4600149.76</v>
      </c>
      <c r="D1035" s="52">
        <f>SUM(F1035:J1035)</f>
        <v>4133801.96</v>
      </c>
      <c r="E1035" s="52"/>
      <c r="F1035" s="51"/>
      <c r="G1035" s="51">
        <v>3377722.86</v>
      </c>
      <c r="H1035" s="51">
        <v>756079.1</v>
      </c>
      <c r="I1035" s="60"/>
      <c r="J1035" s="60"/>
      <c r="K1035" s="60"/>
      <c r="L1035" s="60"/>
      <c r="M1035" s="70"/>
      <c r="N1035" s="52"/>
      <c r="O1035" s="60"/>
      <c r="P1035" s="60"/>
      <c r="Q1035" s="51"/>
      <c r="R1035" s="51"/>
      <c r="S1035" s="60"/>
      <c r="T1035" s="60"/>
      <c r="U1035" s="60"/>
      <c r="V1035" s="60"/>
      <c r="W1035" s="51">
        <f>306397.62+159950.18</f>
        <v>466347.8</v>
      </c>
      <c r="X1035" s="285"/>
      <c r="Y1035" s="51"/>
      <c r="Z1035" s="285"/>
      <c r="AA1035" s="9" t="s">
        <v>886</v>
      </c>
      <c r="AB1035" s="670"/>
      <c r="AC1035" s="57"/>
      <c r="AD1035" s="497"/>
      <c r="AE1035" s="1061"/>
      <c r="AF1035" s="57"/>
      <c r="AG1035" s="57"/>
      <c r="AH1035" s="57"/>
      <c r="AI1035" s="57"/>
      <c r="AJ1035" s="57"/>
      <c r="AK1035" s="57"/>
      <c r="AL1035" s="57"/>
      <c r="AM1035" s="57"/>
      <c r="AN1035" s="57"/>
    </row>
    <row r="1036" spans="1:40" s="7" customFormat="1" ht="15.75" hidden="1">
      <c r="A1036" s="688">
        <f>A1035+1</f>
        <v>781</v>
      </c>
      <c r="B1036" s="522" t="s">
        <v>306</v>
      </c>
      <c r="C1036" s="284"/>
      <c r="D1036" s="285"/>
      <c r="E1036" s="285"/>
      <c r="F1036" s="285"/>
      <c r="G1036" s="499" t="s">
        <v>24</v>
      </c>
      <c r="H1036" s="499" t="s">
        <v>24</v>
      </c>
      <c r="I1036" s="285"/>
      <c r="J1036" s="285"/>
      <c r="K1036" s="285"/>
      <c r="L1036" s="285"/>
      <c r="M1036" s="285"/>
      <c r="N1036" s="285"/>
      <c r="O1036" s="285"/>
      <c r="P1036" s="285"/>
      <c r="Q1036" s="285"/>
      <c r="R1036" s="285"/>
      <c r="S1036" s="285"/>
      <c r="T1036" s="285"/>
      <c r="U1036" s="285"/>
      <c r="V1036" s="285"/>
      <c r="W1036" s="285"/>
      <c r="X1036" s="285" t="s">
        <v>24</v>
      </c>
      <c r="Y1036" s="781">
        <v>549845.54</v>
      </c>
      <c r="Z1036" s="500"/>
      <c r="AA1036" s="9" t="s">
        <v>299</v>
      </c>
      <c r="AB1036" s="670" t="s">
        <v>1520</v>
      </c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</row>
    <row r="1037" spans="1:40" s="7" customFormat="1" hidden="1">
      <c r="A1037" s="1121">
        <f>A1036+1</f>
        <v>782</v>
      </c>
      <c r="B1037" s="522" t="s">
        <v>307</v>
      </c>
      <c r="C1037" s="284"/>
      <c r="D1037" s="285"/>
      <c r="E1037" s="285"/>
      <c r="F1037" s="285"/>
      <c r="G1037" s="285" t="s">
        <v>24</v>
      </c>
      <c r="H1037" s="285"/>
      <c r="I1037" s="658"/>
      <c r="J1037" s="658"/>
      <c r="K1037" s="658"/>
      <c r="L1037" s="658"/>
      <c r="M1037" s="501">
        <v>1374</v>
      </c>
      <c r="N1037" s="284"/>
      <c r="O1037" s="658"/>
      <c r="P1037" s="658"/>
      <c r="Q1037" s="285"/>
      <c r="R1037" s="285"/>
      <c r="S1037" s="658"/>
      <c r="T1037" s="658"/>
      <c r="U1037" s="658"/>
      <c r="V1037" s="658"/>
      <c r="W1037" s="285"/>
      <c r="X1037" s="285" t="s">
        <v>24</v>
      </c>
      <c r="Y1037" s="51">
        <v>797046.73</v>
      </c>
      <c r="Z1037" s="285"/>
      <c r="AA1037" s="9" t="s">
        <v>300</v>
      </c>
      <c r="AB1037" s="670" t="s">
        <v>1521</v>
      </c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</row>
    <row r="1038" spans="1:40" s="7" customFormat="1" hidden="1">
      <c r="A1038" s="1121">
        <f t="shared" ref="A1038:A1051" si="152">A1037+1</f>
        <v>783</v>
      </c>
      <c r="B1038" s="522" t="s">
        <v>308</v>
      </c>
      <c r="C1038" s="284"/>
      <c r="D1038" s="285"/>
      <c r="E1038" s="285"/>
      <c r="F1038" s="285"/>
      <c r="G1038" s="502">
        <v>1380.748</v>
      </c>
      <c r="H1038" s="285"/>
      <c r="I1038" s="658"/>
      <c r="J1038" s="658"/>
      <c r="K1038" s="658"/>
      <c r="L1038" s="658"/>
      <c r="M1038" s="503">
        <v>1368</v>
      </c>
      <c r="N1038" s="504"/>
      <c r="O1038" s="658"/>
      <c r="P1038" s="658"/>
      <c r="Q1038" s="504"/>
      <c r="R1038" s="504"/>
      <c r="S1038" s="658"/>
      <c r="T1038" s="285"/>
      <c r="U1038" s="285"/>
      <c r="V1038" s="658"/>
      <c r="W1038" s="284"/>
      <c r="X1038" s="285" t="s">
        <v>24</v>
      </c>
      <c r="Y1038" s="781">
        <v>802144.98</v>
      </c>
      <c r="Z1038" s="500"/>
      <c r="AA1038" s="9" t="s">
        <v>300</v>
      </c>
      <c r="AB1038" s="670" t="s">
        <v>1522</v>
      </c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</row>
    <row r="1039" spans="1:40" s="7" customFormat="1" ht="14.25" hidden="1">
      <c r="A1039" s="1121">
        <f t="shared" si="152"/>
        <v>784</v>
      </c>
      <c r="B1039" s="522" t="s">
        <v>309</v>
      </c>
      <c r="C1039" s="284"/>
      <c r="D1039" s="285"/>
      <c r="E1039" s="285"/>
      <c r="F1039" s="285"/>
      <c r="G1039" s="285"/>
      <c r="H1039" s="505" t="s">
        <v>24</v>
      </c>
      <c r="I1039" s="658"/>
      <c r="J1039" s="658"/>
      <c r="K1039" s="658"/>
      <c r="L1039" s="658"/>
      <c r="M1039" s="503">
        <v>400</v>
      </c>
      <c r="N1039" s="284"/>
      <c r="O1039" s="658"/>
      <c r="P1039" s="658"/>
      <c r="Q1039" s="504"/>
      <c r="R1039" s="284"/>
      <c r="S1039" s="658"/>
      <c r="T1039" s="658"/>
      <c r="U1039" s="658"/>
      <c r="V1039" s="285"/>
      <c r="W1039" s="284"/>
      <c r="X1039" s="285" t="s">
        <v>24</v>
      </c>
      <c r="Y1039" s="781">
        <v>615517.14999999991</v>
      </c>
      <c r="Z1039" s="500"/>
      <c r="AA1039" s="9" t="s">
        <v>301</v>
      </c>
      <c r="AB1039" s="670" t="s">
        <v>1523</v>
      </c>
      <c r="AC1039" s="497"/>
      <c r="AD1039" s="49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</row>
    <row r="1040" spans="1:40" s="7" customFormat="1" hidden="1">
      <c r="A1040" s="1121">
        <f t="shared" si="152"/>
        <v>785</v>
      </c>
      <c r="B1040" s="522" t="s">
        <v>310</v>
      </c>
      <c r="C1040" s="284"/>
      <c r="D1040" s="285"/>
      <c r="E1040" s="285"/>
      <c r="F1040" s="285"/>
      <c r="G1040" s="285"/>
      <c r="H1040" s="285"/>
      <c r="I1040" s="658"/>
      <c r="J1040" s="658"/>
      <c r="K1040" s="658"/>
      <c r="L1040" s="658"/>
      <c r="M1040" s="504">
        <v>1379</v>
      </c>
      <c r="N1040" s="504"/>
      <c r="O1040" s="658"/>
      <c r="P1040" s="658"/>
      <c r="Q1040" s="284">
        <v>3111</v>
      </c>
      <c r="R1040" s="284"/>
      <c r="S1040" s="658"/>
      <c r="T1040" s="658"/>
      <c r="U1040" s="658"/>
      <c r="V1040" s="658"/>
      <c r="W1040" s="284"/>
      <c r="X1040" s="285"/>
      <c r="Y1040" s="781">
        <v>1309739.49</v>
      </c>
      <c r="Z1040" s="500"/>
      <c r="AA1040" s="506" t="s">
        <v>302</v>
      </c>
      <c r="AB1040" s="670" t="s">
        <v>1499</v>
      </c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</row>
    <row r="1041" spans="1:40" s="7" customFormat="1" ht="15.75" hidden="1">
      <c r="A1041" s="1121">
        <f t="shared" si="152"/>
        <v>786</v>
      </c>
      <c r="B1041" s="522" t="s">
        <v>311</v>
      </c>
      <c r="C1041" s="284"/>
      <c r="D1041" s="285"/>
      <c r="E1041" s="285"/>
      <c r="F1041" s="285"/>
      <c r="G1041" s="285"/>
      <c r="H1041" s="285"/>
      <c r="I1041" s="507" t="s">
        <v>24</v>
      </c>
      <c r="J1041" s="507" t="s">
        <v>24</v>
      </c>
      <c r="K1041" s="285"/>
      <c r="L1041" s="285"/>
      <c r="M1041" s="503">
        <v>1388</v>
      </c>
      <c r="N1041" s="504"/>
      <c r="O1041" s="658"/>
      <c r="P1041" s="658"/>
      <c r="Q1041" s="284"/>
      <c r="R1041" s="284"/>
      <c r="S1041" s="658"/>
      <c r="T1041" s="658"/>
      <c r="U1041" s="658"/>
      <c r="V1041" s="658"/>
      <c r="W1041" s="284"/>
      <c r="X1041" s="285" t="s">
        <v>24</v>
      </c>
      <c r="Y1041" s="1153">
        <v>951580.31</v>
      </c>
      <c r="Z1041" s="500"/>
      <c r="AA1041" s="9" t="s">
        <v>303</v>
      </c>
      <c r="AB1041" s="670" t="s">
        <v>1534</v>
      </c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</row>
    <row r="1042" spans="1:40" s="7" customFormat="1" hidden="1">
      <c r="A1042" s="1121">
        <f t="shared" si="152"/>
        <v>787</v>
      </c>
      <c r="B1042" s="522" t="s">
        <v>312</v>
      </c>
      <c r="C1042" s="284"/>
      <c r="D1042" s="285"/>
      <c r="E1042" s="285"/>
      <c r="F1042" s="285"/>
      <c r="G1042" s="285"/>
      <c r="H1042" s="285"/>
      <c r="I1042" s="658"/>
      <c r="J1042" s="658"/>
      <c r="K1042" s="285"/>
      <c r="L1042" s="285"/>
      <c r="M1042" s="503">
        <v>950</v>
      </c>
      <c r="N1042" s="503">
        <v>2762.377</v>
      </c>
      <c r="O1042" s="658"/>
      <c r="P1042" s="658"/>
      <c r="Q1042" s="303">
        <v>1501</v>
      </c>
      <c r="R1042" s="303"/>
      <c r="S1042" s="658"/>
      <c r="T1042" s="658"/>
      <c r="U1042" s="658"/>
      <c r="V1042" s="658"/>
      <c r="W1042" s="284"/>
      <c r="X1042" s="285"/>
      <c r="Y1042" s="781">
        <v>901595.55</v>
      </c>
      <c r="Z1042" s="500"/>
      <c r="AA1042" s="506" t="s">
        <v>302</v>
      </c>
      <c r="AB1042" s="670" t="s">
        <v>1499</v>
      </c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</row>
    <row r="1043" spans="1:40" s="7" customFormat="1" hidden="1">
      <c r="A1043" s="1121">
        <f t="shared" si="152"/>
        <v>788</v>
      </c>
      <c r="B1043" s="522" t="s">
        <v>313</v>
      </c>
      <c r="C1043" s="285"/>
      <c r="D1043" s="285"/>
      <c r="E1043" s="285"/>
      <c r="F1043" s="285"/>
      <c r="G1043" s="285"/>
      <c r="H1043" s="285"/>
      <c r="I1043" s="285"/>
      <c r="J1043" s="285"/>
      <c r="K1043" s="285"/>
      <c r="L1043" s="285"/>
      <c r="M1043" s="502">
        <v>800</v>
      </c>
      <c r="N1043" s="285"/>
      <c r="O1043" s="285"/>
      <c r="P1043" s="285"/>
      <c r="Q1043" s="285"/>
      <c r="R1043" s="285"/>
      <c r="S1043" s="285"/>
      <c r="T1043" s="285"/>
      <c r="U1043" s="285"/>
      <c r="V1043" s="285"/>
      <c r="W1043" s="285"/>
      <c r="X1043" s="285"/>
      <c r="Y1043" s="781">
        <v>392112.42</v>
      </c>
      <c r="Z1043" s="500"/>
      <c r="AA1043" s="9"/>
      <c r="AB1043" s="670" t="s">
        <v>1462</v>
      </c>
      <c r="AC1043" s="497"/>
      <c r="AD1043" s="49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</row>
    <row r="1044" spans="1:40" s="7" customFormat="1" hidden="1">
      <c r="A1044" s="1121">
        <f t="shared" si="152"/>
        <v>789</v>
      </c>
      <c r="B1044" s="522" t="s">
        <v>314</v>
      </c>
      <c r="C1044" s="658"/>
      <c r="D1044" s="658"/>
      <c r="E1044" s="658"/>
      <c r="F1044" s="658"/>
      <c r="G1044" s="658" t="s">
        <v>24</v>
      </c>
      <c r="H1044" s="658"/>
      <c r="I1044" s="658"/>
      <c r="J1044" s="658" t="s">
        <v>24</v>
      </c>
      <c r="K1044" s="658"/>
      <c r="L1044" s="658"/>
      <c r="M1044" s="658"/>
      <c r="N1044" s="658"/>
      <c r="O1044" s="658"/>
      <c r="P1044" s="658"/>
      <c r="Q1044" s="658">
        <v>1849</v>
      </c>
      <c r="R1044" s="658"/>
      <c r="S1044" s="658"/>
      <c r="T1044" s="658"/>
      <c r="U1044" s="658"/>
      <c r="V1044" s="658"/>
      <c r="W1044" s="658"/>
      <c r="X1044" s="658" t="s">
        <v>24</v>
      </c>
      <c r="Y1044" s="781">
        <v>991038.01</v>
      </c>
      <c r="Z1044" s="508"/>
      <c r="AA1044" s="9" t="s">
        <v>304</v>
      </c>
      <c r="AB1044" s="670" t="s">
        <v>1524</v>
      </c>
      <c r="AC1044" s="1273"/>
      <c r="AD1044" s="1273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</row>
    <row r="1045" spans="1:40" s="7" customFormat="1" ht="15.75" hidden="1">
      <c r="A1045" s="1121">
        <f t="shared" si="152"/>
        <v>790</v>
      </c>
      <c r="B1045" s="522" t="s">
        <v>315</v>
      </c>
      <c r="C1045" s="657"/>
      <c r="D1045" s="657"/>
      <c r="E1045" s="657"/>
      <c r="F1045" s="657"/>
      <c r="G1045" s="509" t="s">
        <v>24</v>
      </c>
      <c r="H1045" s="509" t="s">
        <v>24</v>
      </c>
      <c r="I1045" s="657"/>
      <c r="J1045" s="657"/>
      <c r="K1045" s="657"/>
      <c r="L1045" s="657"/>
      <c r="M1045" s="657"/>
      <c r="N1045" s="657"/>
      <c r="O1045" s="657"/>
      <c r="P1045" s="657"/>
      <c r="Q1045" s="510">
        <v>3164</v>
      </c>
      <c r="R1045" s="510"/>
      <c r="S1045" s="657"/>
      <c r="T1045" s="657"/>
      <c r="U1045" s="657"/>
      <c r="V1045" s="657"/>
      <c r="W1045" s="657"/>
      <c r="X1045" s="657" t="s">
        <v>24</v>
      </c>
      <c r="Y1045" s="306">
        <v>1453722.2</v>
      </c>
      <c r="Z1045" s="511"/>
      <c r="AA1045" s="9" t="s">
        <v>299</v>
      </c>
      <c r="AB1045" s="670" t="s">
        <v>1525</v>
      </c>
      <c r="AC1045" s="497"/>
      <c r="AD1045" s="49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</row>
    <row r="1046" spans="1:40" s="7" customFormat="1" ht="14.25" hidden="1">
      <c r="A1046" s="1121">
        <f t="shared" si="152"/>
        <v>791</v>
      </c>
      <c r="B1046" s="522" t="s">
        <v>316</v>
      </c>
      <c r="C1046" s="162"/>
      <c r="D1046" s="284"/>
      <c r="E1046" s="284"/>
      <c r="F1046" s="284"/>
      <c r="G1046" s="284"/>
      <c r="H1046" s="512" t="s">
        <v>24</v>
      </c>
      <c r="I1046" s="284"/>
      <c r="J1046" s="284"/>
      <c r="K1046" s="284"/>
      <c r="L1046" s="284"/>
      <c r="M1046" s="284"/>
      <c r="N1046" s="284"/>
      <c r="O1046" s="284"/>
      <c r="P1046" s="284"/>
      <c r="Q1046" s="284"/>
      <c r="R1046" s="284"/>
      <c r="S1046" s="284"/>
      <c r="T1046" s="284"/>
      <c r="U1046" s="303">
        <v>171.36</v>
      </c>
      <c r="V1046" s="284"/>
      <c r="W1046" s="284"/>
      <c r="X1046" s="284" t="s">
        <v>24</v>
      </c>
      <c r="Y1046" s="1154">
        <v>412687.12</v>
      </c>
      <c r="Z1046" s="513"/>
      <c r="AA1046" s="9" t="s">
        <v>301</v>
      </c>
      <c r="AB1046" s="670" t="s">
        <v>1526</v>
      </c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</row>
    <row r="1047" spans="1:40" s="7" customFormat="1" hidden="1">
      <c r="A1047" s="1121">
        <f t="shared" si="152"/>
        <v>792</v>
      </c>
      <c r="B1047" s="522" t="s">
        <v>317</v>
      </c>
      <c r="C1047" s="158"/>
      <c r="D1047" s="284"/>
      <c r="E1047" s="284"/>
      <c r="F1047" s="284"/>
      <c r="G1047" s="284"/>
      <c r="H1047" s="284"/>
      <c r="I1047" s="284"/>
      <c r="J1047" s="284"/>
      <c r="K1047" s="284"/>
      <c r="L1047" s="284"/>
      <c r="M1047" s="303">
        <v>1860</v>
      </c>
      <c r="N1047" s="284">
        <v>2468.6950000000002</v>
      </c>
      <c r="O1047" s="284"/>
      <c r="P1047" s="284"/>
      <c r="Q1047" s="303">
        <v>3369</v>
      </c>
      <c r="R1047" s="284">
        <v>1023.938</v>
      </c>
      <c r="S1047" s="284"/>
      <c r="T1047" s="284"/>
      <c r="U1047" s="284"/>
      <c r="V1047" s="284"/>
      <c r="W1047" s="284"/>
      <c r="X1047" s="284"/>
      <c r="Y1047" s="306">
        <v>1448778.84</v>
      </c>
      <c r="Z1047" s="513"/>
      <c r="AA1047" s="9"/>
      <c r="AB1047" s="670" t="s">
        <v>1499</v>
      </c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</row>
    <row r="1048" spans="1:40" s="518" customFormat="1" ht="14.25" hidden="1">
      <c r="A1048" s="1121">
        <f t="shared" si="152"/>
        <v>793</v>
      </c>
      <c r="B1048" s="522" t="s">
        <v>318</v>
      </c>
      <c r="C1048" s="514"/>
      <c r="D1048" s="514"/>
      <c r="E1048" s="514"/>
      <c r="F1048" s="514"/>
      <c r="G1048" s="514"/>
      <c r="H1048" s="512" t="s">
        <v>24</v>
      </c>
      <c r="I1048" s="514"/>
      <c r="J1048" s="514"/>
      <c r="K1048" s="514"/>
      <c r="L1048" s="514"/>
      <c r="M1048" s="514"/>
      <c r="N1048" s="514"/>
      <c r="O1048" s="514"/>
      <c r="P1048" s="514"/>
      <c r="Q1048" s="514"/>
      <c r="R1048" s="514"/>
      <c r="S1048" s="514"/>
      <c r="T1048" s="514"/>
      <c r="U1048" s="516">
        <v>728.4</v>
      </c>
      <c r="V1048" s="514"/>
      <c r="W1048" s="514"/>
      <c r="X1048" s="302" t="s">
        <v>24</v>
      </c>
      <c r="Y1048" s="1218">
        <v>332607.87</v>
      </c>
      <c r="Z1048" s="517"/>
      <c r="AA1048" s="506" t="s">
        <v>301</v>
      </c>
      <c r="AB1048" s="464" t="s">
        <v>1527</v>
      </c>
      <c r="AC1048" s="1283"/>
      <c r="AD1048" s="1283"/>
      <c r="AE1048" s="1283"/>
      <c r="AF1048" s="1283"/>
      <c r="AG1048" s="1283"/>
      <c r="AH1048" s="1283"/>
      <c r="AI1048" s="1283"/>
      <c r="AJ1048" s="1283"/>
      <c r="AK1048" s="1283"/>
      <c r="AL1048" s="1283"/>
      <c r="AM1048" s="1283"/>
      <c r="AN1048" s="1283"/>
    </row>
    <row r="1049" spans="1:40" s="518" customFormat="1" hidden="1">
      <c r="A1049" s="1121">
        <f t="shared" si="152"/>
        <v>794</v>
      </c>
      <c r="B1049" s="522" t="s">
        <v>319</v>
      </c>
      <c r="C1049" s="514"/>
      <c r="D1049" s="514"/>
      <c r="E1049" s="514"/>
      <c r="F1049" s="514"/>
      <c r="G1049" s="514"/>
      <c r="H1049" s="514"/>
      <c r="I1049" s="514"/>
      <c r="J1049" s="514"/>
      <c r="K1049" s="514"/>
      <c r="L1049" s="514"/>
      <c r="M1049" s="514"/>
      <c r="N1049" s="514"/>
      <c r="O1049" s="514"/>
      <c r="P1049" s="514"/>
      <c r="Q1049" s="516">
        <v>2229.56</v>
      </c>
      <c r="R1049" s="514"/>
      <c r="S1049" s="514"/>
      <c r="T1049" s="514"/>
      <c r="U1049" s="514"/>
      <c r="V1049" s="514"/>
      <c r="W1049" s="514"/>
      <c r="X1049" s="514"/>
      <c r="Y1049" s="1379">
        <v>556928.35</v>
      </c>
      <c r="Z1049" s="517"/>
      <c r="AA1049" s="506"/>
      <c r="AB1049" s="464" t="s">
        <v>1459</v>
      </c>
      <c r="AC1049" s="1283"/>
      <c r="AD1049" s="1283"/>
      <c r="AE1049" s="1283"/>
      <c r="AF1049" s="1283"/>
      <c r="AG1049" s="1283"/>
      <c r="AH1049" s="1283"/>
      <c r="AI1049" s="1283"/>
      <c r="AJ1049" s="1283"/>
      <c r="AK1049" s="1283"/>
      <c r="AL1049" s="1283"/>
      <c r="AM1049" s="1283"/>
      <c r="AN1049" s="1283"/>
    </row>
    <row r="1050" spans="1:40" s="7" customFormat="1" ht="15.75">
      <c r="A1050" s="1310">
        <f t="shared" si="152"/>
        <v>795</v>
      </c>
      <c r="B1050" s="522" t="s">
        <v>320</v>
      </c>
      <c r="C1050" s="284"/>
      <c r="D1050" s="285"/>
      <c r="E1050" s="285"/>
      <c r="F1050" s="285"/>
      <c r="G1050" s="285"/>
      <c r="H1050" s="285"/>
      <c r="I1050" s="658"/>
      <c r="J1050" s="658"/>
      <c r="K1050" s="658"/>
      <c r="L1050" s="658"/>
      <c r="M1050" s="504"/>
      <c r="N1050" s="504"/>
      <c r="O1050" s="658"/>
      <c r="P1050" s="658"/>
      <c r="Q1050" s="284"/>
      <c r="R1050" s="284"/>
      <c r="S1050" s="658"/>
      <c r="T1050" s="658"/>
      <c r="U1050" s="507" t="s">
        <v>24</v>
      </c>
      <c r="V1050" s="658"/>
      <c r="W1050" s="284"/>
      <c r="X1050" s="285"/>
      <c r="Y1050" s="1153"/>
      <c r="Z1050" s="500"/>
      <c r="AA1050" s="496"/>
      <c r="AB1050" s="670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</row>
    <row r="1051" spans="1:40" s="518" customFormat="1" ht="19.5" hidden="1">
      <c r="A1051" s="1121">
        <f t="shared" si="152"/>
        <v>796</v>
      </c>
      <c r="B1051" s="278" t="s">
        <v>321</v>
      </c>
      <c r="C1051" s="519"/>
      <c r="D1051" s="519"/>
      <c r="E1051" s="519"/>
      <c r="F1051" s="519"/>
      <c r="G1051" s="514"/>
      <c r="H1051" s="516">
        <v>760.03300000000002</v>
      </c>
      <c r="I1051" s="514"/>
      <c r="J1051" s="514"/>
      <c r="K1051" s="514"/>
      <c r="L1051" s="514"/>
      <c r="M1051" s="514"/>
      <c r="N1051" s="514"/>
      <c r="O1051" s="514"/>
      <c r="P1051" s="514"/>
      <c r="Q1051" s="520" t="s">
        <v>24</v>
      </c>
      <c r="R1051" s="514"/>
      <c r="S1051" s="514"/>
      <c r="T1051" s="514"/>
      <c r="U1051" s="514"/>
      <c r="V1051" s="514"/>
      <c r="W1051" s="514"/>
      <c r="X1051" s="302" t="s">
        <v>24</v>
      </c>
      <c r="Y1051" s="1362">
        <v>104577.25</v>
      </c>
      <c r="Z1051" s="521"/>
      <c r="AA1051" s="506" t="s">
        <v>305</v>
      </c>
      <c r="AB1051" s="464" t="s">
        <v>1463</v>
      </c>
      <c r="AC1051" s="1283"/>
      <c r="AD1051" s="1283"/>
      <c r="AE1051" s="1283"/>
      <c r="AF1051" s="1283"/>
      <c r="AG1051" s="1283"/>
      <c r="AH1051" s="1283"/>
      <c r="AI1051" s="1283"/>
      <c r="AJ1051" s="1283"/>
      <c r="AK1051" s="1283"/>
      <c r="AL1051" s="1283"/>
      <c r="AM1051" s="1283"/>
      <c r="AN1051" s="1283"/>
    </row>
    <row r="1052" spans="1:40" s="7" customFormat="1" ht="21" hidden="1" customHeight="1">
      <c r="A1052" s="1475" t="s">
        <v>518</v>
      </c>
      <c r="B1052" s="1475"/>
      <c r="C1052" s="51">
        <f>SUM(C1035:C1051)</f>
        <v>4600149.76</v>
      </c>
      <c r="D1052" s="51">
        <f t="shared" ref="D1052:Z1052" si="153">SUM(D1035:D1035)</f>
        <v>4133801.96</v>
      </c>
      <c r="E1052" s="51"/>
      <c r="F1052" s="51">
        <f t="shared" si="153"/>
        <v>0</v>
      </c>
      <c r="G1052" s="51">
        <f t="shared" si="153"/>
        <v>3377722.86</v>
      </c>
      <c r="H1052" s="51">
        <f t="shared" si="153"/>
        <v>756079.1</v>
      </c>
      <c r="I1052" s="51">
        <f t="shared" si="153"/>
        <v>0</v>
      </c>
      <c r="J1052" s="51">
        <f t="shared" si="153"/>
        <v>0</v>
      </c>
      <c r="K1052" s="51">
        <f t="shared" si="153"/>
        <v>0</v>
      </c>
      <c r="L1052" s="51">
        <f t="shared" si="153"/>
        <v>0</v>
      </c>
      <c r="M1052" s="51">
        <f t="shared" si="153"/>
        <v>0</v>
      </c>
      <c r="N1052" s="51">
        <f t="shared" si="153"/>
        <v>0</v>
      </c>
      <c r="O1052" s="51">
        <f t="shared" si="153"/>
        <v>0</v>
      </c>
      <c r="P1052" s="51">
        <f t="shared" si="153"/>
        <v>0</v>
      </c>
      <c r="Q1052" s="51">
        <f t="shared" si="153"/>
        <v>0</v>
      </c>
      <c r="R1052" s="51">
        <f t="shared" si="153"/>
        <v>0</v>
      </c>
      <c r="S1052" s="51">
        <f t="shared" si="153"/>
        <v>0</v>
      </c>
      <c r="T1052" s="51">
        <f t="shared" si="153"/>
        <v>0</v>
      </c>
      <c r="U1052" s="51">
        <f t="shared" si="153"/>
        <v>0</v>
      </c>
      <c r="V1052" s="51">
        <f t="shared" si="153"/>
        <v>0</v>
      </c>
      <c r="W1052" s="51">
        <f t="shared" si="153"/>
        <v>466347.8</v>
      </c>
      <c r="X1052" s="51">
        <f t="shared" si="153"/>
        <v>0</v>
      </c>
      <c r="Y1052" s="51"/>
      <c r="Z1052" s="51">
        <f t="shared" si="153"/>
        <v>0</v>
      </c>
      <c r="AA1052" s="9"/>
      <c r="AB1052" s="670"/>
      <c r="AC1052" s="497"/>
      <c r="AD1052" s="497"/>
      <c r="AE1052" s="1061"/>
      <c r="AF1052" s="57"/>
      <c r="AG1052" s="1061"/>
      <c r="AH1052" s="57"/>
      <c r="AI1052" s="57"/>
      <c r="AJ1052" s="57"/>
      <c r="AK1052" s="57"/>
      <c r="AL1052" s="57"/>
      <c r="AM1052" s="57"/>
      <c r="AN1052" s="57"/>
    </row>
    <row r="1053" spans="1:40" s="7" customFormat="1" ht="21" hidden="1" customHeight="1">
      <c r="A1053" s="1479" t="s">
        <v>576</v>
      </c>
      <c r="B1053" s="1479"/>
      <c r="C1053" s="60">
        <f t="shared" ref="C1053:Z1053" si="154">+C1033+C1052</f>
        <v>5292418</v>
      </c>
      <c r="D1053" s="60">
        <f t="shared" si="154"/>
        <v>4826070.2</v>
      </c>
      <c r="E1053" s="60"/>
      <c r="F1053" s="60">
        <f t="shared" si="154"/>
        <v>692268.24</v>
      </c>
      <c r="G1053" s="60">
        <f t="shared" si="154"/>
        <v>3377722.86</v>
      </c>
      <c r="H1053" s="60">
        <f t="shared" si="154"/>
        <v>756079.1</v>
      </c>
      <c r="I1053" s="60">
        <f t="shared" si="154"/>
        <v>0</v>
      </c>
      <c r="J1053" s="60">
        <f t="shared" si="154"/>
        <v>0</v>
      </c>
      <c r="K1053" s="60">
        <f t="shared" si="154"/>
        <v>0</v>
      </c>
      <c r="L1053" s="60">
        <f t="shared" si="154"/>
        <v>0</v>
      </c>
      <c r="M1053" s="60">
        <f t="shared" si="154"/>
        <v>0</v>
      </c>
      <c r="N1053" s="60">
        <f t="shared" si="154"/>
        <v>0</v>
      </c>
      <c r="O1053" s="60">
        <f t="shared" si="154"/>
        <v>0</v>
      </c>
      <c r="P1053" s="60">
        <f t="shared" si="154"/>
        <v>0</v>
      </c>
      <c r="Q1053" s="60">
        <f t="shared" si="154"/>
        <v>0</v>
      </c>
      <c r="R1053" s="60">
        <f t="shared" si="154"/>
        <v>0</v>
      </c>
      <c r="S1053" s="60">
        <f t="shared" si="154"/>
        <v>0</v>
      </c>
      <c r="T1053" s="60">
        <f t="shared" si="154"/>
        <v>0</v>
      </c>
      <c r="U1053" s="60">
        <f t="shared" si="154"/>
        <v>0</v>
      </c>
      <c r="V1053" s="60">
        <f t="shared" si="154"/>
        <v>0</v>
      </c>
      <c r="W1053" s="60">
        <f t="shared" si="154"/>
        <v>466347.8</v>
      </c>
      <c r="X1053" s="60">
        <f t="shared" si="154"/>
        <v>0</v>
      </c>
      <c r="Y1053" s="60"/>
      <c r="Z1053" s="60">
        <f t="shared" si="154"/>
        <v>0</v>
      </c>
      <c r="AA1053" s="9"/>
      <c r="AB1053" s="670"/>
      <c r="AC1053" s="1273"/>
      <c r="AD1053" s="497"/>
      <c r="AE1053" s="1061"/>
      <c r="AF1053" s="57"/>
      <c r="AG1053" s="57"/>
      <c r="AH1053" s="57"/>
      <c r="AI1053" s="57"/>
      <c r="AJ1053" s="57"/>
      <c r="AK1053" s="57"/>
      <c r="AL1053" s="57"/>
      <c r="AM1053" s="57"/>
      <c r="AN1053" s="57"/>
    </row>
    <row r="1054" spans="1:40" s="7" customFormat="1" ht="18.75" hidden="1" customHeight="1">
      <c r="A1054" s="1487" t="s">
        <v>577</v>
      </c>
      <c r="B1054" s="1487"/>
      <c r="C1054" s="1487"/>
      <c r="D1054" s="1487"/>
      <c r="E1054" s="1487"/>
      <c r="F1054" s="1487"/>
      <c r="G1054" s="1487"/>
      <c r="H1054" s="1487"/>
      <c r="I1054" s="1487"/>
      <c r="J1054" s="1487"/>
      <c r="K1054" s="1487"/>
      <c r="L1054" s="1487"/>
      <c r="M1054" s="1487"/>
      <c r="N1054" s="1487"/>
      <c r="O1054" s="1487"/>
      <c r="P1054" s="1487"/>
      <c r="Q1054" s="1487"/>
      <c r="R1054" s="1487"/>
      <c r="S1054" s="1487"/>
      <c r="T1054" s="1487"/>
      <c r="U1054" s="1487"/>
      <c r="V1054" s="1487"/>
      <c r="W1054" s="1487"/>
      <c r="X1054" s="1487"/>
      <c r="Y1054" s="1487"/>
      <c r="Z1054" s="1487"/>
      <c r="AA1054" s="9"/>
      <c r="AB1054" s="670"/>
      <c r="AC1054" s="57"/>
      <c r="AD1054" s="497"/>
      <c r="AE1054" s="1061"/>
      <c r="AF1054" s="57"/>
      <c r="AG1054" s="57"/>
      <c r="AH1054" s="57"/>
      <c r="AI1054" s="57"/>
      <c r="AJ1054" s="57"/>
      <c r="AK1054" s="57"/>
      <c r="AL1054" s="57"/>
      <c r="AM1054" s="57"/>
      <c r="AN1054" s="57"/>
    </row>
    <row r="1055" spans="1:40" s="7" customFormat="1" ht="18.75" hidden="1" customHeight="1">
      <c r="A1055" s="1559" t="s">
        <v>579</v>
      </c>
      <c r="B1055" s="1559"/>
      <c r="C1055" s="1559"/>
      <c r="D1055" s="1452"/>
      <c r="E1055" s="1452"/>
      <c r="F1055" s="1452"/>
      <c r="G1055" s="1452"/>
      <c r="H1055" s="1452"/>
      <c r="I1055" s="1452"/>
      <c r="J1055" s="1452"/>
      <c r="K1055" s="1452"/>
      <c r="L1055" s="1452"/>
      <c r="M1055" s="1452"/>
      <c r="N1055" s="1452"/>
      <c r="O1055" s="1452"/>
      <c r="P1055" s="1452"/>
      <c r="Q1055" s="1452"/>
      <c r="R1055" s="1452"/>
      <c r="S1055" s="1452"/>
      <c r="T1055" s="1452"/>
      <c r="U1055" s="1452"/>
      <c r="V1055" s="1452"/>
      <c r="W1055" s="1452"/>
      <c r="X1055" s="1452"/>
      <c r="Y1055" s="1452"/>
      <c r="Z1055" s="1452"/>
      <c r="AA1055" s="9"/>
      <c r="AB1055" s="670"/>
      <c r="AC1055" s="57"/>
      <c r="AD1055" s="497"/>
      <c r="AE1055" s="1061"/>
      <c r="AF1055" s="57"/>
      <c r="AG1055" s="57"/>
      <c r="AH1055" s="57"/>
      <c r="AI1055" s="57"/>
      <c r="AJ1055" s="57"/>
      <c r="AK1055" s="57"/>
      <c r="AL1055" s="57"/>
      <c r="AM1055" s="57"/>
      <c r="AN1055" s="57"/>
    </row>
    <row r="1056" spans="1:40" s="7" customFormat="1" ht="18.75" hidden="1" customHeight="1">
      <c r="A1056" s="56">
        <f>A1051+1</f>
        <v>797</v>
      </c>
      <c r="B1056" s="94" t="s">
        <v>821</v>
      </c>
      <c r="C1056" s="52">
        <f>D1056+L1056+N1056+P1056+R1056+T1056+V1056+W1056+X1056+Z1056</f>
        <v>3490462</v>
      </c>
      <c r="D1056" s="52">
        <f>SUM(F1056:J1056)</f>
        <v>336802</v>
      </c>
      <c r="E1056" s="52"/>
      <c r="F1056" s="284">
        <v>336802</v>
      </c>
      <c r="G1056" s="657"/>
      <c r="H1056" s="657"/>
      <c r="I1056" s="657"/>
      <c r="J1056" s="657"/>
      <c r="K1056" s="657"/>
      <c r="L1056" s="657"/>
      <c r="M1056" s="52">
        <v>133.5</v>
      </c>
      <c r="N1056" s="284">
        <v>2139871</v>
      </c>
      <c r="O1056" s="657"/>
      <c r="P1056" s="657"/>
      <c r="Q1056" s="52">
        <v>273.42</v>
      </c>
      <c r="R1056" s="284">
        <v>1013789</v>
      </c>
      <c r="S1056" s="657"/>
      <c r="T1056" s="657"/>
      <c r="U1056" s="657"/>
      <c r="V1056" s="657"/>
      <c r="W1056" s="657"/>
      <c r="X1056" s="657"/>
      <c r="Y1056" s="61"/>
      <c r="Z1056" s="657"/>
      <c r="AA1056" s="9"/>
      <c r="AB1056" s="670"/>
      <c r="AC1056" s="57"/>
      <c r="AD1056" s="497"/>
      <c r="AE1056" s="1061"/>
      <c r="AF1056" s="57"/>
      <c r="AG1056" s="57"/>
      <c r="AH1056" s="57"/>
      <c r="AI1056" s="57"/>
      <c r="AJ1056" s="57"/>
      <c r="AK1056" s="57"/>
      <c r="AL1056" s="57"/>
      <c r="AM1056" s="57"/>
      <c r="AN1056" s="57"/>
    </row>
    <row r="1057" spans="1:40" s="7" customFormat="1" ht="18.75" hidden="1" customHeight="1">
      <c r="A1057" s="94" t="s">
        <v>518</v>
      </c>
      <c r="B1057" s="94"/>
      <c r="C1057" s="284">
        <f>SUM(C1056)</f>
        <v>3490462</v>
      </c>
      <c r="D1057" s="284">
        <f t="shared" ref="D1057:Z1057" si="155">SUM(D1056)</f>
        <v>336802</v>
      </c>
      <c r="E1057" s="284"/>
      <c r="F1057" s="284">
        <f t="shared" si="155"/>
        <v>336802</v>
      </c>
      <c r="G1057" s="284">
        <f t="shared" si="155"/>
        <v>0</v>
      </c>
      <c r="H1057" s="284">
        <f t="shared" si="155"/>
        <v>0</v>
      </c>
      <c r="I1057" s="284">
        <f t="shared" si="155"/>
        <v>0</v>
      </c>
      <c r="J1057" s="284">
        <f t="shared" si="155"/>
        <v>0</v>
      </c>
      <c r="K1057" s="284">
        <f t="shared" si="155"/>
        <v>0</v>
      </c>
      <c r="L1057" s="284">
        <f t="shared" si="155"/>
        <v>0</v>
      </c>
      <c r="M1057" s="284">
        <f t="shared" si="155"/>
        <v>133.5</v>
      </c>
      <c r="N1057" s="284">
        <f t="shared" si="155"/>
        <v>2139871</v>
      </c>
      <c r="O1057" s="284">
        <f t="shared" si="155"/>
        <v>0</v>
      </c>
      <c r="P1057" s="284">
        <f t="shared" si="155"/>
        <v>0</v>
      </c>
      <c r="Q1057" s="284">
        <f t="shared" si="155"/>
        <v>273.42</v>
      </c>
      <c r="R1057" s="284">
        <f t="shared" si="155"/>
        <v>1013789</v>
      </c>
      <c r="S1057" s="284">
        <f t="shared" si="155"/>
        <v>0</v>
      </c>
      <c r="T1057" s="284">
        <f t="shared" si="155"/>
        <v>0</v>
      </c>
      <c r="U1057" s="284">
        <f t="shared" si="155"/>
        <v>0</v>
      </c>
      <c r="V1057" s="284">
        <f t="shared" si="155"/>
        <v>0</v>
      </c>
      <c r="W1057" s="284">
        <f t="shared" si="155"/>
        <v>0</v>
      </c>
      <c r="X1057" s="284">
        <f t="shared" si="155"/>
        <v>0</v>
      </c>
      <c r="Y1057" s="52"/>
      <c r="Z1057" s="284">
        <f t="shared" si="155"/>
        <v>0</v>
      </c>
      <c r="AA1057" s="9"/>
      <c r="AB1057" s="670"/>
      <c r="AC1057" s="57"/>
      <c r="AD1057" s="497"/>
      <c r="AE1057" s="1061"/>
      <c r="AF1057" s="57"/>
      <c r="AG1057" s="57"/>
      <c r="AH1057" s="57"/>
      <c r="AI1057" s="57"/>
      <c r="AJ1057" s="57"/>
      <c r="AK1057" s="57"/>
      <c r="AL1057" s="57"/>
      <c r="AM1057" s="57"/>
      <c r="AN1057" s="57"/>
    </row>
    <row r="1058" spans="1:40" s="7" customFormat="1" ht="18.75" hidden="1" customHeight="1">
      <c r="A1058" s="1485" t="s">
        <v>578</v>
      </c>
      <c r="B1058" s="1485"/>
      <c r="C1058" s="1485"/>
      <c r="D1058" s="1452"/>
      <c r="E1058" s="1452"/>
      <c r="F1058" s="1452"/>
      <c r="G1058" s="1452"/>
      <c r="H1058" s="1452"/>
      <c r="I1058" s="1452"/>
      <c r="J1058" s="1452"/>
      <c r="K1058" s="1452"/>
      <c r="L1058" s="1452"/>
      <c r="M1058" s="1452"/>
      <c r="N1058" s="1452"/>
      <c r="O1058" s="1452"/>
      <c r="P1058" s="1452"/>
      <c r="Q1058" s="1452"/>
      <c r="R1058" s="1452"/>
      <c r="S1058" s="1452"/>
      <c r="T1058" s="1452"/>
      <c r="U1058" s="1452"/>
      <c r="V1058" s="1452"/>
      <c r="W1058" s="1452"/>
      <c r="X1058" s="1452"/>
      <c r="Y1058" s="1452"/>
      <c r="Z1058" s="1452"/>
      <c r="AA1058" s="9"/>
      <c r="AB1058" s="670"/>
      <c r="AC1058" s="57"/>
      <c r="AD1058" s="497"/>
      <c r="AE1058" s="1061"/>
      <c r="AF1058" s="57"/>
      <c r="AG1058" s="57"/>
      <c r="AH1058" s="57"/>
      <c r="AI1058" s="57"/>
      <c r="AJ1058" s="57"/>
      <c r="AK1058" s="57"/>
      <c r="AL1058" s="57"/>
      <c r="AM1058" s="57"/>
      <c r="AN1058" s="57"/>
    </row>
    <row r="1059" spans="1:40" s="7" customFormat="1" ht="18.75" hidden="1" customHeight="1">
      <c r="A1059" s="55">
        <f>A1056+1</f>
        <v>798</v>
      </c>
      <c r="B1059" s="42" t="s">
        <v>820</v>
      </c>
      <c r="C1059" s="52">
        <f>D1059+L1059+N1059+P1059+R1059+T1059+V1059+W1059+X1059+Z1059</f>
        <v>4296966.46</v>
      </c>
      <c r="D1059" s="52">
        <f>SUM(F1059:J1059)</f>
        <v>484463.16</v>
      </c>
      <c r="E1059" s="52"/>
      <c r="F1059" s="51">
        <v>484463.16</v>
      </c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>
        <v>452</v>
      </c>
      <c r="R1059" s="51">
        <v>3812503.3</v>
      </c>
      <c r="S1059" s="51"/>
      <c r="T1059" s="51"/>
      <c r="U1059" s="51"/>
      <c r="V1059" s="51"/>
      <c r="W1059" s="51"/>
      <c r="X1059" s="284"/>
      <c r="Y1059" s="52"/>
      <c r="Z1059" s="284"/>
      <c r="AA1059" s="9"/>
      <c r="AB1059" s="670"/>
      <c r="AC1059" s="57"/>
      <c r="AD1059" s="497"/>
      <c r="AE1059" s="1061"/>
      <c r="AF1059" s="57"/>
      <c r="AG1059" s="57"/>
      <c r="AH1059" s="57"/>
      <c r="AI1059" s="57"/>
      <c r="AJ1059" s="57"/>
      <c r="AK1059" s="57"/>
      <c r="AL1059" s="57"/>
      <c r="AM1059" s="57"/>
      <c r="AN1059" s="57"/>
    </row>
    <row r="1060" spans="1:40" s="7" customFormat="1" ht="18.75" hidden="1" customHeight="1">
      <c r="A1060" s="1475" t="s">
        <v>518</v>
      </c>
      <c r="B1060" s="1475"/>
      <c r="C1060" s="51">
        <f>SUM(C1059:C1059)</f>
        <v>4296966.46</v>
      </c>
      <c r="D1060" s="51">
        <f t="shared" ref="D1060:Z1060" si="156">SUM(D1059:D1059)</f>
        <v>484463.16</v>
      </c>
      <c r="E1060" s="51"/>
      <c r="F1060" s="51">
        <f t="shared" si="156"/>
        <v>484463.16</v>
      </c>
      <c r="G1060" s="51">
        <f t="shared" si="156"/>
        <v>0</v>
      </c>
      <c r="H1060" s="51">
        <f t="shared" si="156"/>
        <v>0</v>
      </c>
      <c r="I1060" s="51">
        <f t="shared" si="156"/>
        <v>0</v>
      </c>
      <c r="J1060" s="51">
        <f t="shared" si="156"/>
        <v>0</v>
      </c>
      <c r="K1060" s="51">
        <f t="shared" si="156"/>
        <v>0</v>
      </c>
      <c r="L1060" s="51">
        <f t="shared" si="156"/>
        <v>0</v>
      </c>
      <c r="M1060" s="51">
        <f t="shared" si="156"/>
        <v>0</v>
      </c>
      <c r="N1060" s="51">
        <f t="shared" si="156"/>
        <v>0</v>
      </c>
      <c r="O1060" s="51">
        <f t="shared" si="156"/>
        <v>0</v>
      </c>
      <c r="P1060" s="51">
        <f t="shared" si="156"/>
        <v>0</v>
      </c>
      <c r="Q1060" s="51">
        <f t="shared" si="156"/>
        <v>452</v>
      </c>
      <c r="R1060" s="51">
        <f t="shared" si="156"/>
        <v>3812503.3</v>
      </c>
      <c r="S1060" s="51">
        <f t="shared" si="156"/>
        <v>0</v>
      </c>
      <c r="T1060" s="51">
        <f t="shared" si="156"/>
        <v>0</v>
      </c>
      <c r="U1060" s="51">
        <f t="shared" si="156"/>
        <v>0</v>
      </c>
      <c r="V1060" s="51">
        <f t="shared" si="156"/>
        <v>0</v>
      </c>
      <c r="W1060" s="51">
        <f t="shared" si="156"/>
        <v>0</v>
      </c>
      <c r="X1060" s="51">
        <f t="shared" si="156"/>
        <v>0</v>
      </c>
      <c r="Y1060" s="51"/>
      <c r="Z1060" s="51">
        <f t="shared" si="156"/>
        <v>0</v>
      </c>
      <c r="AA1060" s="9"/>
      <c r="AB1060" s="670"/>
      <c r="AC1060" s="57"/>
      <c r="AD1060" s="497"/>
      <c r="AE1060" s="1061"/>
      <c r="AF1060" s="57"/>
      <c r="AG1060" s="57"/>
      <c r="AH1060" s="57"/>
      <c r="AI1060" s="57"/>
      <c r="AJ1060" s="57"/>
      <c r="AK1060" s="57"/>
      <c r="AL1060" s="57"/>
      <c r="AM1060" s="57"/>
      <c r="AN1060" s="57"/>
    </row>
    <row r="1061" spans="1:40" s="22" customFormat="1" ht="18.75" hidden="1" customHeight="1">
      <c r="A1061" s="1479" t="s">
        <v>580</v>
      </c>
      <c r="B1061" s="1479"/>
      <c r="C1061" s="1479"/>
      <c r="D1061" s="1452"/>
      <c r="E1061" s="1452"/>
      <c r="F1061" s="1452"/>
      <c r="G1061" s="1452"/>
      <c r="H1061" s="1452"/>
      <c r="I1061" s="1452"/>
      <c r="J1061" s="1452"/>
      <c r="K1061" s="1452"/>
      <c r="L1061" s="1452"/>
      <c r="M1061" s="1452"/>
      <c r="N1061" s="1452"/>
      <c r="O1061" s="1452"/>
      <c r="P1061" s="1452"/>
      <c r="Q1061" s="1452"/>
      <c r="R1061" s="1452"/>
      <c r="S1061" s="1452"/>
      <c r="T1061" s="1452"/>
      <c r="U1061" s="1452"/>
      <c r="V1061" s="1452"/>
      <c r="W1061" s="1452"/>
      <c r="X1061" s="1452"/>
      <c r="Y1061" s="1452"/>
      <c r="Z1061" s="1452"/>
      <c r="AA1061" s="24"/>
      <c r="AB1061" s="670"/>
      <c r="AC1061" s="497"/>
      <c r="AD1061" s="497"/>
      <c r="AE1061" s="1061"/>
      <c r="AF1061" s="57"/>
      <c r="AG1061" s="57"/>
      <c r="AH1061" s="57"/>
      <c r="AI1061" s="57"/>
      <c r="AJ1061" s="57"/>
      <c r="AK1061" s="57"/>
      <c r="AL1061" s="57"/>
      <c r="AM1061" s="57"/>
      <c r="AN1061" s="57"/>
    </row>
    <row r="1062" spans="1:40" s="7" customFormat="1" ht="18.75" hidden="1" customHeight="1">
      <c r="A1062" s="55">
        <f>A1059+1</f>
        <v>799</v>
      </c>
      <c r="B1062" s="43" t="s">
        <v>822</v>
      </c>
      <c r="C1062" s="52">
        <f t="shared" ref="C1062:C1067" si="157">D1062+L1062+N1062+P1062+R1062+T1062+V1062+W1062+X1062+Z1062</f>
        <v>7705718.5999999996</v>
      </c>
      <c r="D1062" s="52">
        <f t="shared" ref="D1062:D1067" si="158">SUM(F1062:J1062)</f>
        <v>7705718.5999999996</v>
      </c>
      <c r="E1062" s="52"/>
      <c r="F1062" s="51"/>
      <c r="G1062" s="51">
        <v>5017360</v>
      </c>
      <c r="H1062" s="51">
        <v>894996.96</v>
      </c>
      <c r="I1062" s="51">
        <v>1793361.64</v>
      </c>
      <c r="J1062" s="51"/>
      <c r="K1062" s="51"/>
      <c r="L1062" s="51"/>
      <c r="M1062" s="69"/>
      <c r="N1062" s="52"/>
      <c r="O1062" s="51"/>
      <c r="P1062" s="51"/>
      <c r="Q1062" s="51"/>
      <c r="R1062" s="51"/>
      <c r="S1062" s="51"/>
      <c r="T1062" s="51"/>
      <c r="U1062" s="51"/>
      <c r="V1062" s="51"/>
      <c r="W1062" s="51"/>
      <c r="X1062" s="284"/>
      <c r="Y1062" s="52"/>
      <c r="Z1062" s="284"/>
      <c r="AA1062" s="9"/>
      <c r="AB1062" s="670"/>
      <c r="AC1062" s="57"/>
      <c r="AD1062" s="497"/>
      <c r="AE1062" s="1061"/>
      <c r="AF1062" s="57"/>
      <c r="AG1062" s="57"/>
      <c r="AH1062" s="57"/>
      <c r="AI1062" s="57"/>
      <c r="AJ1062" s="57"/>
      <c r="AK1062" s="57"/>
      <c r="AL1062" s="57"/>
      <c r="AM1062" s="57"/>
      <c r="AN1062" s="57"/>
    </row>
    <row r="1063" spans="1:40" s="7" customFormat="1" ht="18.75" hidden="1" customHeight="1">
      <c r="A1063" s="55">
        <f>A1062+1</f>
        <v>800</v>
      </c>
      <c r="B1063" s="42" t="s">
        <v>823</v>
      </c>
      <c r="C1063" s="52">
        <f t="shared" si="157"/>
        <v>3778921.68</v>
      </c>
      <c r="D1063" s="52">
        <f t="shared" si="158"/>
        <v>3778921.68</v>
      </c>
      <c r="E1063" s="52"/>
      <c r="F1063" s="51">
        <v>508288.54</v>
      </c>
      <c r="G1063" s="51">
        <v>2110938.58</v>
      </c>
      <c r="H1063" s="51">
        <v>397414.56</v>
      </c>
      <c r="I1063" s="51">
        <v>523632.08</v>
      </c>
      <c r="J1063" s="51">
        <v>238647.92</v>
      </c>
      <c r="K1063" s="51"/>
      <c r="L1063" s="51"/>
      <c r="M1063" s="69"/>
      <c r="N1063" s="52"/>
      <c r="O1063" s="51"/>
      <c r="P1063" s="51"/>
      <c r="Q1063" s="51"/>
      <c r="R1063" s="52"/>
      <c r="S1063" s="51"/>
      <c r="T1063" s="51"/>
      <c r="U1063" s="51"/>
      <c r="V1063" s="51"/>
      <c r="W1063" s="51"/>
      <c r="X1063" s="284"/>
      <c r="Y1063" s="52"/>
      <c r="Z1063" s="284"/>
      <c r="AA1063" s="9"/>
      <c r="AB1063" s="670"/>
      <c r="AC1063" s="57"/>
      <c r="AD1063" s="497"/>
      <c r="AE1063" s="1061"/>
      <c r="AF1063" s="57"/>
      <c r="AG1063" s="57"/>
      <c r="AH1063" s="57"/>
      <c r="AI1063" s="57"/>
      <c r="AJ1063" s="57"/>
      <c r="AK1063" s="57"/>
      <c r="AL1063" s="57"/>
      <c r="AM1063" s="57"/>
      <c r="AN1063" s="57"/>
    </row>
    <row r="1064" spans="1:40" s="7" customFormat="1" ht="18.75" hidden="1" customHeight="1">
      <c r="A1064" s="55">
        <f>A1063+1</f>
        <v>801</v>
      </c>
      <c r="B1064" s="42" t="s">
        <v>824</v>
      </c>
      <c r="C1064" s="52">
        <f t="shared" si="157"/>
        <v>2708793.8400000003</v>
      </c>
      <c r="D1064" s="52">
        <f t="shared" si="158"/>
        <v>2708793.8400000003</v>
      </c>
      <c r="E1064" s="52"/>
      <c r="F1064" s="51">
        <v>341728</v>
      </c>
      <c r="G1064" s="51">
        <v>1555677.78</v>
      </c>
      <c r="H1064" s="51">
        <v>321893.38</v>
      </c>
      <c r="I1064" s="51">
        <v>315784.52</v>
      </c>
      <c r="J1064" s="51">
        <v>173710.16</v>
      </c>
      <c r="K1064" s="51"/>
      <c r="L1064" s="51"/>
      <c r="M1064" s="69"/>
      <c r="N1064" s="52"/>
      <c r="O1064" s="51"/>
      <c r="P1064" s="51"/>
      <c r="Q1064" s="51"/>
      <c r="R1064" s="52"/>
      <c r="S1064" s="51"/>
      <c r="T1064" s="51"/>
      <c r="U1064" s="51"/>
      <c r="V1064" s="51"/>
      <c r="W1064" s="51"/>
      <c r="X1064" s="284"/>
      <c r="Y1064" s="52"/>
      <c r="Z1064" s="284"/>
      <c r="AA1064" s="9"/>
      <c r="AB1064" s="670"/>
      <c r="AC1064" s="57"/>
      <c r="AD1064" s="497"/>
      <c r="AE1064" s="1061"/>
      <c r="AF1064" s="57"/>
      <c r="AG1064" s="57"/>
      <c r="AH1064" s="57"/>
      <c r="AI1064" s="57"/>
      <c r="AJ1064" s="57"/>
      <c r="AK1064" s="57"/>
      <c r="AL1064" s="57"/>
      <c r="AM1064" s="57"/>
      <c r="AN1064" s="57"/>
    </row>
    <row r="1065" spans="1:40" s="7" customFormat="1" ht="18.75" hidden="1" customHeight="1">
      <c r="A1065" s="55">
        <f>A1064+1</f>
        <v>802</v>
      </c>
      <c r="B1065" s="42" t="s">
        <v>825</v>
      </c>
      <c r="C1065" s="52">
        <f t="shared" si="157"/>
        <v>2754652.18</v>
      </c>
      <c r="D1065" s="52">
        <f t="shared" si="158"/>
        <v>2754652.18</v>
      </c>
      <c r="E1065" s="52"/>
      <c r="F1065" s="51">
        <v>387586.34</v>
      </c>
      <c r="G1065" s="51">
        <v>1555677.78</v>
      </c>
      <c r="H1065" s="51">
        <v>321893.38</v>
      </c>
      <c r="I1065" s="51">
        <v>315784.52</v>
      </c>
      <c r="J1065" s="51">
        <v>173710.16</v>
      </c>
      <c r="K1065" s="51"/>
      <c r="L1065" s="51"/>
      <c r="M1065" s="69"/>
      <c r="N1065" s="52"/>
      <c r="O1065" s="51"/>
      <c r="P1065" s="51"/>
      <c r="Q1065" s="51"/>
      <c r="R1065" s="52"/>
      <c r="S1065" s="51"/>
      <c r="T1065" s="51"/>
      <c r="U1065" s="51"/>
      <c r="V1065" s="51"/>
      <c r="W1065" s="51"/>
      <c r="X1065" s="284"/>
      <c r="Y1065" s="52"/>
      <c r="Z1065" s="284"/>
      <c r="AA1065" s="9"/>
      <c r="AB1065" s="670"/>
      <c r="AC1065" s="57"/>
      <c r="AD1065" s="497"/>
      <c r="AE1065" s="1061"/>
      <c r="AF1065" s="57"/>
      <c r="AG1065" s="57"/>
      <c r="AH1065" s="57"/>
      <c r="AI1065" s="57"/>
      <c r="AJ1065" s="57"/>
      <c r="AK1065" s="57"/>
      <c r="AL1065" s="57"/>
      <c r="AM1065" s="57"/>
      <c r="AN1065" s="57"/>
    </row>
    <row r="1066" spans="1:40" s="7" customFormat="1" ht="18.75" hidden="1" customHeight="1">
      <c r="A1066" s="55">
        <f>A1065+1</f>
        <v>803</v>
      </c>
      <c r="B1066" s="42" t="s">
        <v>826</v>
      </c>
      <c r="C1066" s="52">
        <f t="shared" si="157"/>
        <v>3737954.58</v>
      </c>
      <c r="D1066" s="52">
        <f t="shared" si="158"/>
        <v>3737954.58</v>
      </c>
      <c r="E1066" s="52"/>
      <c r="F1066" s="51">
        <v>458313.18</v>
      </c>
      <c r="G1066" s="51">
        <v>2110946.84</v>
      </c>
      <c r="H1066" s="51">
        <v>397414.56</v>
      </c>
      <c r="I1066" s="51">
        <v>532632.07999999996</v>
      </c>
      <c r="J1066" s="51">
        <v>238647.92</v>
      </c>
      <c r="K1066" s="51"/>
      <c r="L1066" s="51"/>
      <c r="M1066" s="69"/>
      <c r="N1066" s="52"/>
      <c r="O1066" s="51"/>
      <c r="P1066" s="51"/>
      <c r="Q1066" s="51"/>
      <c r="R1066" s="52"/>
      <c r="S1066" s="51"/>
      <c r="T1066" s="51"/>
      <c r="U1066" s="51"/>
      <c r="V1066" s="51"/>
      <c r="W1066" s="51"/>
      <c r="X1066" s="284"/>
      <c r="Y1066" s="52"/>
      <c r="Z1066" s="284"/>
      <c r="AA1066" s="9"/>
      <c r="AB1066" s="670"/>
      <c r="AC1066" s="57"/>
      <c r="AD1066" s="497"/>
      <c r="AE1066" s="1061"/>
      <c r="AF1066" s="57"/>
      <c r="AG1066" s="57"/>
      <c r="AH1066" s="57"/>
      <c r="AI1066" s="57"/>
      <c r="AJ1066" s="57"/>
      <c r="AK1066" s="57"/>
      <c r="AL1066" s="57"/>
      <c r="AM1066" s="57"/>
      <c r="AN1066" s="57"/>
    </row>
    <row r="1067" spans="1:40" s="7" customFormat="1" ht="18.75" hidden="1" customHeight="1">
      <c r="A1067" s="55">
        <f>A1066+1</f>
        <v>804</v>
      </c>
      <c r="B1067" s="42" t="s">
        <v>827</v>
      </c>
      <c r="C1067" s="52">
        <f t="shared" si="157"/>
        <v>3683820.76</v>
      </c>
      <c r="D1067" s="52">
        <f t="shared" si="158"/>
        <v>3683820.76</v>
      </c>
      <c r="E1067" s="52"/>
      <c r="F1067" s="51">
        <v>452255.06</v>
      </c>
      <c r="G1067" s="51">
        <v>2071871.14</v>
      </c>
      <c r="H1067" s="51">
        <v>397414.56</v>
      </c>
      <c r="I1067" s="51">
        <v>523632.08</v>
      </c>
      <c r="J1067" s="51">
        <v>238647.92</v>
      </c>
      <c r="K1067" s="51"/>
      <c r="L1067" s="51"/>
      <c r="M1067" s="69"/>
      <c r="N1067" s="52"/>
      <c r="O1067" s="51"/>
      <c r="P1067" s="51"/>
      <c r="Q1067" s="51"/>
      <c r="R1067" s="52"/>
      <c r="S1067" s="51"/>
      <c r="T1067" s="51"/>
      <c r="U1067" s="51"/>
      <c r="V1067" s="51"/>
      <c r="W1067" s="51"/>
      <c r="X1067" s="284"/>
      <c r="Y1067" s="52"/>
      <c r="Z1067" s="284"/>
      <c r="AA1067" s="9"/>
      <c r="AB1067" s="670"/>
      <c r="AC1067" s="57"/>
      <c r="AD1067" s="497"/>
      <c r="AE1067" s="1061"/>
      <c r="AF1067" s="57"/>
      <c r="AG1067" s="57"/>
      <c r="AH1067" s="57"/>
      <c r="AI1067" s="57"/>
      <c r="AJ1067" s="57"/>
      <c r="AK1067" s="57"/>
      <c r="AL1067" s="57"/>
      <c r="AM1067" s="57"/>
      <c r="AN1067" s="57"/>
    </row>
    <row r="1068" spans="1:40" s="7" customFormat="1" ht="18.75" hidden="1" customHeight="1">
      <c r="A1068" s="1475" t="s">
        <v>518</v>
      </c>
      <c r="B1068" s="1475"/>
      <c r="C1068" s="51">
        <f t="shared" ref="C1068:Z1068" si="159">SUM(C1062:C1067)</f>
        <v>24369861.640000001</v>
      </c>
      <c r="D1068" s="51">
        <f t="shared" si="159"/>
        <v>24369861.640000001</v>
      </c>
      <c r="E1068" s="51"/>
      <c r="F1068" s="51">
        <f t="shared" si="159"/>
        <v>2148171.12</v>
      </c>
      <c r="G1068" s="51">
        <f t="shared" si="159"/>
        <v>14422472.119999999</v>
      </c>
      <c r="H1068" s="51">
        <f t="shared" si="159"/>
        <v>2731027.4</v>
      </c>
      <c r="I1068" s="51">
        <f t="shared" si="159"/>
        <v>4004826.92</v>
      </c>
      <c r="J1068" s="51">
        <f t="shared" si="159"/>
        <v>1063364.08</v>
      </c>
      <c r="K1068" s="51">
        <f t="shared" si="159"/>
        <v>0</v>
      </c>
      <c r="L1068" s="51">
        <f t="shared" si="159"/>
        <v>0</v>
      </c>
      <c r="M1068" s="51">
        <f t="shared" si="159"/>
        <v>0</v>
      </c>
      <c r="N1068" s="51">
        <f t="shared" si="159"/>
        <v>0</v>
      </c>
      <c r="O1068" s="51">
        <f t="shared" si="159"/>
        <v>0</v>
      </c>
      <c r="P1068" s="51">
        <f t="shared" si="159"/>
        <v>0</v>
      </c>
      <c r="Q1068" s="51">
        <f t="shared" si="159"/>
        <v>0</v>
      </c>
      <c r="R1068" s="51">
        <f t="shared" si="159"/>
        <v>0</v>
      </c>
      <c r="S1068" s="51">
        <f t="shared" si="159"/>
        <v>0</v>
      </c>
      <c r="T1068" s="51">
        <f t="shared" si="159"/>
        <v>0</v>
      </c>
      <c r="U1068" s="51">
        <f t="shared" si="159"/>
        <v>0</v>
      </c>
      <c r="V1068" s="51">
        <f t="shared" si="159"/>
        <v>0</v>
      </c>
      <c r="W1068" s="51">
        <f t="shared" si="159"/>
        <v>0</v>
      </c>
      <c r="X1068" s="51">
        <f t="shared" si="159"/>
        <v>0</v>
      </c>
      <c r="Y1068" s="51"/>
      <c r="Z1068" s="51">
        <f t="shared" si="159"/>
        <v>0</v>
      </c>
      <c r="AA1068" s="9"/>
      <c r="AB1068" s="670"/>
      <c r="AC1068" s="497"/>
      <c r="AD1068" s="497"/>
      <c r="AE1068" s="1061"/>
      <c r="AF1068" s="57"/>
      <c r="AG1068" s="1061"/>
      <c r="AH1068" s="57"/>
      <c r="AI1068" s="57"/>
      <c r="AJ1068" s="57"/>
      <c r="AK1068" s="57"/>
      <c r="AL1068" s="57"/>
      <c r="AM1068" s="57"/>
      <c r="AN1068" s="57"/>
    </row>
    <row r="1069" spans="1:40" s="22" customFormat="1" ht="18.75" hidden="1" customHeight="1">
      <c r="A1069" s="1479" t="s">
        <v>581</v>
      </c>
      <c r="B1069" s="1479"/>
      <c r="C1069" s="1479"/>
      <c r="D1069" s="1452"/>
      <c r="E1069" s="1452"/>
      <c r="F1069" s="1452"/>
      <c r="G1069" s="1452"/>
      <c r="H1069" s="1452"/>
      <c r="I1069" s="1452"/>
      <c r="J1069" s="1452"/>
      <c r="K1069" s="1452"/>
      <c r="L1069" s="1452"/>
      <c r="M1069" s="1452"/>
      <c r="N1069" s="1452"/>
      <c r="O1069" s="1452"/>
      <c r="P1069" s="1452"/>
      <c r="Q1069" s="1452"/>
      <c r="R1069" s="1452"/>
      <c r="S1069" s="1452"/>
      <c r="T1069" s="1452"/>
      <c r="U1069" s="1452"/>
      <c r="V1069" s="1452"/>
      <c r="W1069" s="1452"/>
      <c r="X1069" s="1452"/>
      <c r="Y1069" s="1452"/>
      <c r="Z1069" s="1452"/>
      <c r="AA1069" s="24"/>
      <c r="AB1069" s="670"/>
      <c r="AC1069" s="57"/>
      <c r="AD1069" s="497"/>
      <c r="AE1069" s="1061"/>
      <c r="AF1069" s="57"/>
      <c r="AG1069" s="57"/>
      <c r="AH1069" s="57"/>
      <c r="AI1069" s="57"/>
      <c r="AJ1069" s="57"/>
      <c r="AK1069" s="57"/>
      <c r="AL1069" s="57"/>
      <c r="AM1069" s="57"/>
      <c r="AN1069" s="57"/>
    </row>
    <row r="1070" spans="1:40" s="7" customFormat="1" ht="18.75" hidden="1" customHeight="1">
      <c r="A1070" s="55">
        <f>A1067+1</f>
        <v>805</v>
      </c>
      <c r="B1070" s="42" t="s">
        <v>828</v>
      </c>
      <c r="C1070" s="52">
        <f>D1070+L1070+N1070+P1070+R1070+T1070+V1070+W1070+X1070+Z1070</f>
        <v>4643016.7799999993</v>
      </c>
      <c r="D1070" s="52">
        <f>SUM(F1070:J1070)</f>
        <v>4643016.7799999993</v>
      </c>
      <c r="E1070" s="52"/>
      <c r="F1070" s="51">
        <v>667346.64</v>
      </c>
      <c r="G1070" s="51">
        <v>2917253.8</v>
      </c>
      <c r="H1070" s="51">
        <v>395164.3</v>
      </c>
      <c r="I1070" s="51">
        <v>663252.04</v>
      </c>
      <c r="J1070" s="51"/>
      <c r="K1070" s="51"/>
      <c r="L1070" s="51"/>
      <c r="M1070" s="51"/>
      <c r="N1070" s="52"/>
      <c r="O1070" s="69"/>
      <c r="P1070" s="69"/>
      <c r="Q1070" s="69"/>
      <c r="R1070" s="52"/>
      <c r="S1070" s="51"/>
      <c r="T1070" s="51"/>
      <c r="U1070" s="51"/>
      <c r="V1070" s="51"/>
      <c r="W1070" s="51"/>
      <c r="X1070" s="285"/>
      <c r="Y1070" s="51"/>
      <c r="Z1070" s="285"/>
      <c r="AA1070" s="9"/>
      <c r="AB1070" s="670"/>
      <c r="AC1070" s="497"/>
      <c r="AD1070" s="497"/>
      <c r="AE1070" s="1061"/>
      <c r="AF1070" s="57"/>
      <c r="AG1070" s="57"/>
      <c r="AH1070" s="57"/>
      <c r="AI1070" s="57"/>
      <c r="AJ1070" s="57"/>
      <c r="AK1070" s="57"/>
      <c r="AL1070" s="57"/>
      <c r="AM1070" s="57"/>
      <c r="AN1070" s="57"/>
    </row>
    <row r="1071" spans="1:40" s="7" customFormat="1" ht="18.75" hidden="1" customHeight="1">
      <c r="A1071" s="55">
        <f>A1070+1</f>
        <v>806</v>
      </c>
      <c r="B1071" s="42" t="s">
        <v>829</v>
      </c>
      <c r="C1071" s="52">
        <f>D1071+L1071+N1071+P1071+R1071+T1071+V1071+W1071+X1071+Z1071</f>
        <v>4643016.8</v>
      </c>
      <c r="D1071" s="52">
        <f>SUM(F1071:J1071)</f>
        <v>4643016.8</v>
      </c>
      <c r="E1071" s="52"/>
      <c r="F1071" s="51">
        <v>667346.64</v>
      </c>
      <c r="G1071" s="51">
        <v>2917253.82</v>
      </c>
      <c r="H1071" s="51">
        <v>395164.3</v>
      </c>
      <c r="I1071" s="51">
        <v>663252.04</v>
      </c>
      <c r="J1071" s="51"/>
      <c r="K1071" s="51"/>
      <c r="L1071" s="51"/>
      <c r="M1071" s="51"/>
      <c r="N1071" s="51"/>
      <c r="O1071" s="69"/>
      <c r="P1071" s="69"/>
      <c r="Q1071" s="69"/>
      <c r="R1071" s="52"/>
      <c r="S1071" s="51"/>
      <c r="T1071" s="51"/>
      <c r="U1071" s="51"/>
      <c r="V1071" s="51"/>
      <c r="W1071" s="51"/>
      <c r="X1071" s="285"/>
      <c r="Y1071" s="51"/>
      <c r="Z1071" s="285"/>
      <c r="AA1071" s="9"/>
      <c r="AB1071" s="670"/>
      <c r="AC1071" s="497"/>
      <c r="AD1071" s="497"/>
      <c r="AE1071" s="1061"/>
      <c r="AF1071" s="57"/>
      <c r="AG1071" s="57"/>
      <c r="AH1071" s="57"/>
      <c r="AI1071" s="57"/>
      <c r="AJ1071" s="57"/>
      <c r="AK1071" s="57"/>
      <c r="AL1071" s="57"/>
      <c r="AM1071" s="57"/>
      <c r="AN1071" s="57"/>
    </row>
    <row r="1072" spans="1:40" s="7" customFormat="1" ht="18.75" hidden="1" customHeight="1">
      <c r="A1072" s="55">
        <f>A1071+1</f>
        <v>807</v>
      </c>
      <c r="B1072" s="42" t="s">
        <v>830</v>
      </c>
      <c r="C1072" s="52">
        <f>D1072+L1072+N1072+P1072+R1072+T1072+V1072+W1072+X1072+Z1072</f>
        <v>4643016.8</v>
      </c>
      <c r="D1072" s="52">
        <f>SUM(F1072:J1072)</f>
        <v>4643016.8</v>
      </c>
      <c r="E1072" s="52"/>
      <c r="F1072" s="51">
        <v>667346.64</v>
      </c>
      <c r="G1072" s="51">
        <v>2917253.82</v>
      </c>
      <c r="H1072" s="51">
        <v>395164.3</v>
      </c>
      <c r="I1072" s="51">
        <v>663252.04</v>
      </c>
      <c r="J1072" s="51"/>
      <c r="K1072" s="51"/>
      <c r="L1072" s="51"/>
      <c r="M1072" s="51"/>
      <c r="N1072" s="51"/>
      <c r="O1072" s="69"/>
      <c r="P1072" s="69"/>
      <c r="Q1072" s="69"/>
      <c r="R1072" s="52"/>
      <c r="S1072" s="51"/>
      <c r="T1072" s="51"/>
      <c r="U1072" s="51"/>
      <c r="V1072" s="51"/>
      <c r="W1072" s="51"/>
      <c r="X1072" s="285"/>
      <c r="Y1072" s="51"/>
      <c r="Z1072" s="285"/>
      <c r="AA1072" s="9"/>
      <c r="AB1072" s="670"/>
      <c r="AC1072" s="497"/>
      <c r="AD1072" s="497"/>
      <c r="AE1072" s="1061"/>
      <c r="AF1072" s="57"/>
      <c r="AG1072" s="57"/>
      <c r="AH1072" s="57"/>
      <c r="AI1072" s="57"/>
      <c r="AJ1072" s="57"/>
      <c r="AK1072" s="57"/>
      <c r="AL1072" s="57"/>
      <c r="AM1072" s="57"/>
      <c r="AN1072" s="57"/>
    </row>
    <row r="1073" spans="1:40" s="7" customFormat="1" ht="18.75" hidden="1" customHeight="1">
      <c r="A1073" s="55">
        <f>A1072+1</f>
        <v>808</v>
      </c>
      <c r="B1073" s="42" t="s">
        <v>831</v>
      </c>
      <c r="C1073" s="52">
        <f>D1073+L1073+N1073+P1073+R1073+T1073+V1073+W1073+X1073+Z1073</f>
        <v>4643016.8</v>
      </c>
      <c r="D1073" s="52">
        <f>SUM(F1073:J1073)</f>
        <v>4643016.8</v>
      </c>
      <c r="E1073" s="52"/>
      <c r="F1073" s="51">
        <v>667346.64</v>
      </c>
      <c r="G1073" s="51">
        <v>2917253.82</v>
      </c>
      <c r="H1073" s="51">
        <v>395164.3</v>
      </c>
      <c r="I1073" s="51">
        <v>663252.04</v>
      </c>
      <c r="J1073" s="51"/>
      <c r="K1073" s="51"/>
      <c r="L1073" s="51"/>
      <c r="M1073" s="51"/>
      <c r="N1073" s="51"/>
      <c r="O1073" s="69"/>
      <c r="P1073" s="69"/>
      <c r="Q1073" s="69"/>
      <c r="R1073" s="52"/>
      <c r="S1073" s="51"/>
      <c r="T1073" s="51"/>
      <c r="U1073" s="51"/>
      <c r="V1073" s="51"/>
      <c r="W1073" s="51"/>
      <c r="X1073" s="285"/>
      <c r="Y1073" s="51"/>
      <c r="Z1073" s="285"/>
      <c r="AA1073" s="9"/>
      <c r="AB1073" s="670"/>
      <c r="AC1073" s="497"/>
      <c r="AD1073" s="497"/>
      <c r="AE1073" s="1061"/>
      <c r="AF1073" s="57"/>
      <c r="AG1073" s="57"/>
      <c r="AH1073" s="57"/>
      <c r="AI1073" s="57"/>
      <c r="AJ1073" s="57"/>
      <c r="AK1073" s="57"/>
      <c r="AL1073" s="57"/>
      <c r="AM1073" s="57"/>
      <c r="AN1073" s="57"/>
    </row>
    <row r="1074" spans="1:40" s="7" customFormat="1" ht="18.75" hidden="1" customHeight="1">
      <c r="A1074" s="688"/>
      <c r="B1074" s="681" t="s">
        <v>1433</v>
      </c>
      <c r="C1074" s="52"/>
      <c r="D1074" s="52"/>
      <c r="E1074" s="52"/>
      <c r="F1074" s="51"/>
      <c r="G1074" s="51"/>
      <c r="H1074" s="51"/>
      <c r="I1074" s="51"/>
      <c r="J1074" s="51"/>
      <c r="K1074" s="51"/>
      <c r="L1074" s="51"/>
      <c r="M1074" s="51"/>
      <c r="N1074" s="51"/>
      <c r="O1074" s="69"/>
      <c r="P1074" s="69"/>
      <c r="Q1074" s="682"/>
      <c r="R1074" s="673"/>
      <c r="S1074" s="51"/>
      <c r="T1074" s="51"/>
      <c r="U1074" s="51"/>
      <c r="V1074" s="51"/>
      <c r="W1074" s="51"/>
      <c r="X1074" s="285"/>
      <c r="Y1074" s="1159"/>
      <c r="Z1074" s="285"/>
      <c r="AA1074" s="9"/>
      <c r="AB1074" s="670"/>
      <c r="AC1074" s="497"/>
      <c r="AD1074" s="497"/>
      <c r="AE1074" s="1061"/>
      <c r="AF1074" s="57"/>
      <c r="AG1074" s="57"/>
      <c r="AH1074" s="57"/>
      <c r="AI1074" s="57"/>
      <c r="AJ1074" s="57"/>
      <c r="AK1074" s="57"/>
      <c r="AL1074" s="57"/>
      <c r="AM1074" s="57"/>
      <c r="AN1074" s="57"/>
    </row>
    <row r="1075" spans="1:40" s="7" customFormat="1" ht="18.75" hidden="1" customHeight="1">
      <c r="A1075" s="688"/>
      <c r="B1075" s="681" t="s">
        <v>1434</v>
      </c>
      <c r="C1075" s="52"/>
      <c r="D1075" s="52"/>
      <c r="E1075" s="52"/>
      <c r="F1075" s="51"/>
      <c r="G1075" s="51"/>
      <c r="H1075" s="51"/>
      <c r="I1075" s="51"/>
      <c r="J1075" s="51"/>
      <c r="K1075" s="51"/>
      <c r="L1075" s="51"/>
      <c r="M1075" s="51"/>
      <c r="N1075" s="51"/>
      <c r="O1075" s="69"/>
      <c r="P1075" s="69"/>
      <c r="Q1075" s="682"/>
      <c r="R1075" s="673"/>
      <c r="S1075" s="51"/>
      <c r="T1075" s="51"/>
      <c r="U1075" s="51"/>
      <c r="V1075" s="51"/>
      <c r="W1075" s="51"/>
      <c r="X1075" s="285"/>
      <c r="Y1075" s="1159"/>
      <c r="Z1075" s="285"/>
      <c r="AA1075" s="9"/>
      <c r="AB1075" s="670"/>
      <c r="AC1075" s="497"/>
      <c r="AD1075" s="497"/>
      <c r="AE1075" s="1061"/>
      <c r="AF1075" s="57"/>
      <c r="AG1075" s="57"/>
      <c r="AH1075" s="57"/>
      <c r="AI1075" s="57"/>
      <c r="AJ1075" s="57"/>
      <c r="AK1075" s="57"/>
      <c r="AL1075" s="57"/>
      <c r="AM1075" s="57"/>
      <c r="AN1075" s="57"/>
    </row>
    <row r="1076" spans="1:40" s="7" customFormat="1" ht="18.75" hidden="1" customHeight="1">
      <c r="A1076" s="688"/>
      <c r="B1076" s="681" t="s">
        <v>1435</v>
      </c>
      <c r="C1076" s="52"/>
      <c r="D1076" s="52"/>
      <c r="E1076" s="52"/>
      <c r="F1076" s="51"/>
      <c r="G1076" s="51"/>
      <c r="H1076" s="51"/>
      <c r="I1076" s="51"/>
      <c r="J1076" s="51"/>
      <c r="K1076" s="51"/>
      <c r="L1076" s="51"/>
      <c r="M1076" s="51"/>
      <c r="N1076" s="51"/>
      <c r="O1076" s="69"/>
      <c r="P1076" s="69"/>
      <c r="Q1076" s="682"/>
      <c r="R1076" s="673"/>
      <c r="S1076" s="51"/>
      <c r="T1076" s="51"/>
      <c r="U1076" s="51"/>
      <c r="V1076" s="51"/>
      <c r="W1076" s="51"/>
      <c r="X1076" s="285"/>
      <c r="Y1076" s="1159"/>
      <c r="Z1076" s="285"/>
      <c r="AA1076" s="9"/>
      <c r="AB1076" s="670"/>
      <c r="AC1076" s="497"/>
      <c r="AD1076" s="497"/>
      <c r="AE1076" s="1061"/>
      <c r="AF1076" s="57"/>
      <c r="AG1076" s="57"/>
      <c r="AH1076" s="57"/>
      <c r="AI1076" s="57"/>
      <c r="AJ1076" s="57"/>
      <c r="AK1076" s="57"/>
      <c r="AL1076" s="57"/>
      <c r="AM1076" s="57"/>
      <c r="AN1076" s="57"/>
    </row>
    <row r="1077" spans="1:40" s="7" customFormat="1" ht="18.75" hidden="1" customHeight="1">
      <c r="A1077" s="688"/>
      <c r="B1077" s="681" t="s">
        <v>1436</v>
      </c>
      <c r="C1077" s="52"/>
      <c r="D1077" s="52"/>
      <c r="E1077" s="52"/>
      <c r="F1077" s="51"/>
      <c r="G1077" s="51"/>
      <c r="H1077" s="51"/>
      <c r="I1077" s="51"/>
      <c r="J1077" s="51"/>
      <c r="K1077" s="51"/>
      <c r="L1077" s="51"/>
      <c r="M1077" s="672"/>
      <c r="N1077" s="672"/>
      <c r="O1077" s="682"/>
      <c r="P1077" s="682"/>
      <c r="Q1077" s="682"/>
      <c r="R1077" s="673"/>
      <c r="S1077" s="51"/>
      <c r="T1077" s="51"/>
      <c r="U1077" s="51"/>
      <c r="V1077" s="51"/>
      <c r="W1077" s="51"/>
      <c r="X1077" s="285"/>
      <c r="Y1077" s="1159"/>
      <c r="Z1077" s="285"/>
      <c r="AA1077" s="9"/>
      <c r="AB1077" s="670"/>
      <c r="AC1077" s="497"/>
      <c r="AD1077" s="497"/>
      <c r="AE1077" s="1061"/>
      <c r="AF1077" s="57"/>
      <c r="AG1077" s="57"/>
      <c r="AH1077" s="57"/>
      <c r="AI1077" s="57"/>
      <c r="AJ1077" s="57"/>
      <c r="AK1077" s="57"/>
      <c r="AL1077" s="57"/>
      <c r="AM1077" s="57"/>
      <c r="AN1077" s="57"/>
    </row>
    <row r="1078" spans="1:40" s="7" customFormat="1" ht="18.75" hidden="1" customHeight="1">
      <c r="A1078" s="688"/>
      <c r="B1078" s="681" t="s">
        <v>1437</v>
      </c>
      <c r="C1078" s="52"/>
      <c r="D1078" s="52"/>
      <c r="E1078" s="52"/>
      <c r="F1078" s="51"/>
      <c r="G1078" s="51"/>
      <c r="H1078" s="51"/>
      <c r="I1078" s="51"/>
      <c r="J1078" s="51"/>
      <c r="K1078" s="51"/>
      <c r="L1078" s="51"/>
      <c r="M1078" s="672"/>
      <c r="N1078" s="672"/>
      <c r="O1078" s="682"/>
      <c r="P1078" s="682"/>
      <c r="Q1078" s="682"/>
      <c r="R1078" s="673"/>
      <c r="S1078" s="51"/>
      <c r="T1078" s="51"/>
      <c r="U1078" s="51"/>
      <c r="V1078" s="51"/>
      <c r="W1078" s="51"/>
      <c r="X1078" s="285"/>
      <c r="Y1078" s="1159"/>
      <c r="Z1078" s="285"/>
      <c r="AA1078" s="9"/>
      <c r="AB1078" s="670"/>
      <c r="AC1078" s="497"/>
      <c r="AD1078" s="497"/>
      <c r="AE1078" s="1061"/>
      <c r="AF1078" s="57"/>
      <c r="AG1078" s="57"/>
      <c r="AH1078" s="57"/>
      <c r="AI1078" s="57"/>
      <c r="AJ1078" s="57"/>
      <c r="AK1078" s="57"/>
      <c r="AL1078" s="57"/>
      <c r="AM1078" s="57"/>
      <c r="AN1078" s="57"/>
    </row>
    <row r="1079" spans="1:40" s="7" customFormat="1" ht="18.75" hidden="1" customHeight="1">
      <c r="A1079" s="688"/>
      <c r="B1079" s="681" t="s">
        <v>1438</v>
      </c>
      <c r="C1079" s="52"/>
      <c r="D1079" s="52"/>
      <c r="E1079" s="52"/>
      <c r="F1079" s="672"/>
      <c r="G1079" s="672"/>
      <c r="H1079" s="672"/>
      <c r="I1079" s="672"/>
      <c r="J1079" s="51"/>
      <c r="K1079" s="51"/>
      <c r="L1079" s="51"/>
      <c r="M1079" s="672"/>
      <c r="N1079" s="672"/>
      <c r="O1079" s="69"/>
      <c r="P1079" s="69"/>
      <c r="Q1079" s="682"/>
      <c r="R1079" s="673"/>
      <c r="S1079" s="51"/>
      <c r="T1079" s="51"/>
      <c r="U1079" s="51"/>
      <c r="V1079" s="51"/>
      <c r="W1079" s="51"/>
      <c r="X1079" s="285"/>
      <c r="Y1079" s="1159"/>
      <c r="Z1079" s="285"/>
      <c r="AA1079" s="9"/>
      <c r="AB1079" s="670"/>
      <c r="AC1079" s="497"/>
      <c r="AD1079" s="497"/>
      <c r="AE1079" s="1061"/>
      <c r="AF1079" s="57"/>
      <c r="AG1079" s="57"/>
      <c r="AH1079" s="57"/>
      <c r="AI1079" s="57"/>
      <c r="AJ1079" s="57"/>
      <c r="AK1079" s="57"/>
      <c r="AL1079" s="57"/>
      <c r="AM1079" s="57"/>
      <c r="AN1079" s="57"/>
    </row>
    <row r="1080" spans="1:40" s="7" customFormat="1" ht="18.75" hidden="1" customHeight="1">
      <c r="A1080" s="688"/>
      <c r="B1080" s="681" t="s">
        <v>1439</v>
      </c>
      <c r="C1080" s="52"/>
      <c r="D1080" s="52"/>
      <c r="E1080" s="52"/>
      <c r="F1080" s="672"/>
      <c r="G1080" s="672"/>
      <c r="H1080" s="672"/>
      <c r="I1080" s="672"/>
      <c r="J1080" s="51"/>
      <c r="K1080" s="51"/>
      <c r="L1080" s="51"/>
      <c r="M1080" s="672"/>
      <c r="N1080" s="672"/>
      <c r="O1080" s="69"/>
      <c r="P1080" s="69"/>
      <c r="Q1080" s="682"/>
      <c r="R1080" s="673"/>
      <c r="S1080" s="51"/>
      <c r="T1080" s="51"/>
      <c r="U1080" s="51"/>
      <c r="V1080" s="51"/>
      <c r="W1080" s="51"/>
      <c r="X1080" s="285"/>
      <c r="Y1080" s="1159"/>
      <c r="Z1080" s="285"/>
      <c r="AA1080" s="9"/>
      <c r="AB1080" s="670"/>
      <c r="AC1080" s="497"/>
      <c r="AD1080" s="497"/>
      <c r="AE1080" s="1061"/>
      <c r="AF1080" s="57"/>
      <c r="AG1080" s="57"/>
      <c r="AH1080" s="57"/>
      <c r="AI1080" s="57"/>
      <c r="AJ1080" s="57"/>
      <c r="AK1080" s="57"/>
      <c r="AL1080" s="57"/>
      <c r="AM1080" s="57"/>
      <c r="AN1080" s="57"/>
    </row>
    <row r="1081" spans="1:40" s="7" customFormat="1" ht="18.75" hidden="1" customHeight="1">
      <c r="A1081" s="688"/>
      <c r="B1081" s="681" t="s">
        <v>1440</v>
      </c>
      <c r="C1081" s="52"/>
      <c r="D1081" s="52"/>
      <c r="E1081" s="52"/>
      <c r="F1081" s="672"/>
      <c r="G1081" s="672"/>
      <c r="H1081" s="672"/>
      <c r="I1081" s="672"/>
      <c r="J1081" s="672"/>
      <c r="K1081" s="51"/>
      <c r="L1081" s="51"/>
      <c r="M1081" s="672"/>
      <c r="N1081" s="672"/>
      <c r="O1081" s="69"/>
      <c r="P1081" s="69"/>
      <c r="Q1081" s="682"/>
      <c r="R1081" s="673"/>
      <c r="S1081" s="51"/>
      <c r="T1081" s="51"/>
      <c r="U1081" s="51"/>
      <c r="V1081" s="51"/>
      <c r="W1081" s="51"/>
      <c r="X1081" s="285"/>
      <c r="Y1081" s="1159"/>
      <c r="Z1081" s="285"/>
      <c r="AA1081" s="9"/>
      <c r="AB1081" s="670"/>
      <c r="AC1081" s="497"/>
      <c r="AD1081" s="497"/>
      <c r="AE1081" s="1061"/>
      <c r="AF1081" s="57"/>
      <c r="AG1081" s="57"/>
      <c r="AH1081" s="57"/>
      <c r="AI1081" s="57"/>
      <c r="AJ1081" s="57"/>
      <c r="AK1081" s="57"/>
      <c r="AL1081" s="57"/>
      <c r="AM1081" s="57"/>
      <c r="AN1081" s="57"/>
    </row>
    <row r="1082" spans="1:40" s="7" customFormat="1" ht="18.75" hidden="1" customHeight="1">
      <c r="A1082" s="688"/>
      <c r="B1082" s="681" t="s">
        <v>1441</v>
      </c>
      <c r="C1082" s="52"/>
      <c r="D1082" s="52"/>
      <c r="E1082" s="52"/>
      <c r="F1082" s="672"/>
      <c r="G1082" s="672"/>
      <c r="H1082" s="672"/>
      <c r="I1082" s="672"/>
      <c r="J1082" s="672"/>
      <c r="K1082" s="51"/>
      <c r="L1082" s="51"/>
      <c r="M1082" s="51"/>
      <c r="N1082" s="51"/>
      <c r="O1082" s="69"/>
      <c r="P1082" s="69"/>
      <c r="Q1082" s="69"/>
      <c r="R1082" s="52"/>
      <c r="S1082" s="51"/>
      <c r="T1082" s="51"/>
      <c r="U1082" s="51"/>
      <c r="V1082" s="51"/>
      <c r="W1082" s="51"/>
      <c r="X1082" s="285"/>
      <c r="Y1082" s="1159"/>
      <c r="Z1082" s="285"/>
      <c r="AA1082" s="9"/>
      <c r="AB1082" s="670"/>
      <c r="AC1082" s="497"/>
      <c r="AD1082" s="497"/>
      <c r="AE1082" s="1061"/>
      <c r="AF1082" s="57"/>
      <c r="AG1082" s="57"/>
      <c r="AH1082" s="57"/>
      <c r="AI1082" s="57"/>
      <c r="AJ1082" s="57"/>
      <c r="AK1082" s="57"/>
      <c r="AL1082" s="57"/>
      <c r="AM1082" s="57"/>
      <c r="AN1082" s="57"/>
    </row>
    <row r="1083" spans="1:40" s="7" customFormat="1" ht="18.75" hidden="1" customHeight="1">
      <c r="A1083" s="1475" t="s">
        <v>518</v>
      </c>
      <c r="B1083" s="1475"/>
      <c r="C1083" s="51">
        <f t="shared" ref="C1083:Z1083" si="160">SUM(C1070:C1073)</f>
        <v>18572067.18</v>
      </c>
      <c r="D1083" s="51">
        <f t="shared" si="160"/>
        <v>18572067.18</v>
      </c>
      <c r="E1083" s="51"/>
      <c r="F1083" s="51">
        <f t="shared" si="160"/>
        <v>2669386.56</v>
      </c>
      <c r="G1083" s="51">
        <f t="shared" si="160"/>
        <v>11669015.26</v>
      </c>
      <c r="H1083" s="51">
        <f t="shared" si="160"/>
        <v>1580657.2</v>
      </c>
      <c r="I1083" s="51">
        <f t="shared" si="160"/>
        <v>2653008.16</v>
      </c>
      <c r="J1083" s="51">
        <f t="shared" si="160"/>
        <v>0</v>
      </c>
      <c r="K1083" s="51">
        <f t="shared" si="160"/>
        <v>0</v>
      </c>
      <c r="L1083" s="51">
        <f t="shared" si="160"/>
        <v>0</v>
      </c>
      <c r="M1083" s="51">
        <f t="shared" si="160"/>
        <v>0</v>
      </c>
      <c r="N1083" s="51">
        <f t="shared" si="160"/>
        <v>0</v>
      </c>
      <c r="O1083" s="51">
        <f t="shared" si="160"/>
        <v>0</v>
      </c>
      <c r="P1083" s="51">
        <f t="shared" si="160"/>
        <v>0</v>
      </c>
      <c r="Q1083" s="51">
        <f t="shared" si="160"/>
        <v>0</v>
      </c>
      <c r="R1083" s="51">
        <f t="shared" si="160"/>
        <v>0</v>
      </c>
      <c r="S1083" s="51">
        <f t="shared" si="160"/>
        <v>0</v>
      </c>
      <c r="T1083" s="51">
        <f t="shared" si="160"/>
        <v>0</v>
      </c>
      <c r="U1083" s="51">
        <f t="shared" si="160"/>
        <v>0</v>
      </c>
      <c r="V1083" s="51">
        <f t="shared" si="160"/>
        <v>0</v>
      </c>
      <c r="W1083" s="51">
        <f t="shared" si="160"/>
        <v>0</v>
      </c>
      <c r="X1083" s="51">
        <f t="shared" si="160"/>
        <v>0</v>
      </c>
      <c r="Y1083" s="1159"/>
      <c r="Z1083" s="51">
        <f t="shared" si="160"/>
        <v>0</v>
      </c>
      <c r="AA1083" s="9"/>
      <c r="AB1083" s="670"/>
      <c r="AC1083" s="497"/>
      <c r="AD1083" s="497"/>
      <c r="AE1083" s="1061"/>
      <c r="AF1083" s="57"/>
      <c r="AG1083" s="1061"/>
      <c r="AH1083" s="57"/>
      <c r="AI1083" s="57"/>
      <c r="AJ1083" s="57"/>
      <c r="AK1083" s="57"/>
      <c r="AL1083" s="57"/>
      <c r="AM1083" s="57"/>
      <c r="AN1083" s="57"/>
    </row>
    <row r="1084" spans="1:40" s="22" customFormat="1" ht="18.75" hidden="1" customHeight="1">
      <c r="A1084" s="1479" t="s">
        <v>582</v>
      </c>
      <c r="B1084" s="1479"/>
      <c r="C1084" s="1479"/>
      <c r="D1084" s="1452"/>
      <c r="E1084" s="1452"/>
      <c r="F1084" s="1452"/>
      <c r="G1084" s="1452"/>
      <c r="H1084" s="1452"/>
      <c r="I1084" s="1452"/>
      <c r="J1084" s="1452"/>
      <c r="K1084" s="1452"/>
      <c r="L1084" s="1452"/>
      <c r="M1084" s="1452"/>
      <c r="N1084" s="1452"/>
      <c r="O1084" s="1452"/>
      <c r="P1084" s="1452"/>
      <c r="Q1084" s="1452"/>
      <c r="R1084" s="1452"/>
      <c r="S1084" s="1452"/>
      <c r="T1084" s="1452"/>
      <c r="U1084" s="1452"/>
      <c r="V1084" s="1452"/>
      <c r="W1084" s="1452"/>
      <c r="X1084" s="1452"/>
      <c r="Y1084" s="1452"/>
      <c r="Z1084" s="1452"/>
      <c r="AA1084" s="24"/>
      <c r="AB1084" s="670"/>
      <c r="AC1084" s="57"/>
      <c r="AD1084" s="497"/>
      <c r="AE1084" s="1061"/>
      <c r="AF1084" s="57"/>
      <c r="AG1084" s="57"/>
      <c r="AH1084" s="57"/>
      <c r="AI1084" s="57"/>
      <c r="AJ1084" s="57"/>
      <c r="AK1084" s="57"/>
      <c r="AL1084" s="57"/>
      <c r="AM1084" s="57"/>
      <c r="AN1084" s="57"/>
    </row>
    <row r="1085" spans="1:40" s="7" customFormat="1" ht="18.75" hidden="1" customHeight="1">
      <c r="A1085" s="55">
        <f>A1073+1</f>
        <v>809</v>
      </c>
      <c r="B1085" s="48" t="s">
        <v>832</v>
      </c>
      <c r="C1085" s="52">
        <f>D1085+L1085+N1085+P1085+R1085+T1085+V1085+W1085+X1085+Z1085</f>
        <v>7420379.2599999998</v>
      </c>
      <c r="D1085" s="52">
        <f>SUM(F1085:J1085)</f>
        <v>0</v>
      </c>
      <c r="E1085" s="52"/>
      <c r="F1085" s="60"/>
      <c r="G1085" s="51"/>
      <c r="H1085" s="60"/>
      <c r="I1085" s="51"/>
      <c r="J1085" s="60"/>
      <c r="K1085" s="60"/>
      <c r="L1085" s="60"/>
      <c r="M1085" s="69"/>
      <c r="N1085" s="52"/>
      <c r="O1085" s="69"/>
      <c r="P1085" s="69"/>
      <c r="Q1085" s="524"/>
      <c r="R1085" s="69">
        <v>3657661.34</v>
      </c>
      <c r="S1085" s="524"/>
      <c r="T1085" s="69">
        <v>3762717.92</v>
      </c>
      <c r="U1085" s="60"/>
      <c r="V1085" s="60"/>
      <c r="W1085" s="51"/>
      <c r="X1085" s="284"/>
      <c r="Y1085" s="52"/>
      <c r="Z1085" s="284"/>
      <c r="AA1085" s="9"/>
      <c r="AB1085" s="670"/>
      <c r="AC1085" s="57"/>
      <c r="AD1085" s="497"/>
      <c r="AE1085" s="1061"/>
      <c r="AF1085" s="57"/>
      <c r="AG1085" s="57"/>
      <c r="AH1085" s="57"/>
      <c r="AI1085" s="57"/>
      <c r="AJ1085" s="57"/>
      <c r="AK1085" s="57"/>
      <c r="AL1085" s="57"/>
      <c r="AM1085" s="57"/>
      <c r="AN1085" s="57"/>
    </row>
    <row r="1086" spans="1:40" s="7" customFormat="1" ht="18.75" hidden="1" customHeight="1">
      <c r="A1086" s="55">
        <f>A1085+1</f>
        <v>810</v>
      </c>
      <c r="B1086" s="48" t="s">
        <v>583</v>
      </c>
      <c r="C1086" s="52">
        <f>D1086+L1086+N1086+P1086+R1086+T1086+V1086+W1086+X1086+Z1086</f>
        <v>234075.42</v>
      </c>
      <c r="D1086" s="52">
        <f>SUM(F1086:J1086)</f>
        <v>234075.42</v>
      </c>
      <c r="E1086" s="52"/>
      <c r="F1086" s="60"/>
      <c r="G1086" s="51"/>
      <c r="H1086" s="51">
        <v>234075.42</v>
      </c>
      <c r="I1086" s="51"/>
      <c r="J1086" s="51"/>
      <c r="K1086" s="60"/>
      <c r="L1086" s="60"/>
      <c r="M1086" s="69"/>
      <c r="N1086" s="52"/>
      <c r="O1086" s="69"/>
      <c r="P1086" s="69"/>
      <c r="Q1086" s="69"/>
      <c r="R1086" s="69"/>
      <c r="S1086" s="69"/>
      <c r="T1086" s="69"/>
      <c r="U1086" s="60"/>
      <c r="V1086" s="60"/>
      <c r="W1086" s="51"/>
      <c r="X1086" s="284"/>
      <c r="Y1086" s="52"/>
      <c r="Z1086" s="284"/>
      <c r="AA1086" s="9"/>
      <c r="AB1086" s="670"/>
      <c r="AC1086" s="57"/>
      <c r="AD1086" s="497"/>
      <c r="AE1086" s="1061"/>
      <c r="AF1086" s="57"/>
      <c r="AG1086" s="57"/>
      <c r="AH1086" s="57"/>
      <c r="AI1086" s="57"/>
      <c r="AJ1086" s="57"/>
      <c r="AK1086" s="57"/>
      <c r="AL1086" s="57"/>
      <c r="AM1086" s="57"/>
      <c r="AN1086" s="57"/>
    </row>
    <row r="1087" spans="1:40" s="7" customFormat="1" ht="18.75" hidden="1" customHeight="1">
      <c r="A1087" s="1475" t="s">
        <v>518</v>
      </c>
      <c r="B1087" s="1475"/>
      <c r="C1087" s="51">
        <f t="shared" ref="C1087:Z1087" si="161">SUM(C1085:C1086)</f>
        <v>7654454.6799999997</v>
      </c>
      <c r="D1087" s="51">
        <f t="shared" si="161"/>
        <v>234075.42</v>
      </c>
      <c r="E1087" s="51"/>
      <c r="F1087" s="51">
        <f t="shared" si="161"/>
        <v>0</v>
      </c>
      <c r="G1087" s="51">
        <f t="shared" si="161"/>
        <v>0</v>
      </c>
      <c r="H1087" s="51">
        <f t="shared" si="161"/>
        <v>234075.42</v>
      </c>
      <c r="I1087" s="51">
        <f t="shared" si="161"/>
        <v>0</v>
      </c>
      <c r="J1087" s="51">
        <f t="shared" si="161"/>
        <v>0</v>
      </c>
      <c r="K1087" s="51">
        <f t="shared" si="161"/>
        <v>0</v>
      </c>
      <c r="L1087" s="51">
        <f t="shared" si="161"/>
        <v>0</v>
      </c>
      <c r="M1087" s="51">
        <f t="shared" si="161"/>
        <v>0</v>
      </c>
      <c r="N1087" s="51">
        <f t="shared" si="161"/>
        <v>0</v>
      </c>
      <c r="O1087" s="51">
        <f t="shared" si="161"/>
        <v>0</v>
      </c>
      <c r="P1087" s="51">
        <f t="shared" si="161"/>
        <v>0</v>
      </c>
      <c r="Q1087" s="51">
        <f t="shared" si="161"/>
        <v>0</v>
      </c>
      <c r="R1087" s="51">
        <f t="shared" si="161"/>
        <v>3657661.34</v>
      </c>
      <c r="S1087" s="51">
        <f t="shared" si="161"/>
        <v>0</v>
      </c>
      <c r="T1087" s="51">
        <f t="shared" si="161"/>
        <v>3762717.92</v>
      </c>
      <c r="U1087" s="51">
        <f t="shared" si="161"/>
        <v>0</v>
      </c>
      <c r="V1087" s="51">
        <f t="shared" si="161"/>
        <v>0</v>
      </c>
      <c r="W1087" s="51">
        <f t="shared" si="161"/>
        <v>0</v>
      </c>
      <c r="X1087" s="51">
        <f t="shared" si="161"/>
        <v>0</v>
      </c>
      <c r="Y1087" s="51"/>
      <c r="Z1087" s="51">
        <f t="shared" si="161"/>
        <v>0</v>
      </c>
      <c r="AA1087" s="9"/>
      <c r="AB1087" s="670"/>
      <c r="AC1087" s="497"/>
      <c r="AD1087" s="497"/>
      <c r="AE1087" s="1061"/>
      <c r="AF1087" s="57"/>
      <c r="AG1087" s="1061"/>
      <c r="AH1087" s="57"/>
      <c r="AI1087" s="57"/>
      <c r="AJ1087" s="57"/>
      <c r="AK1087" s="57"/>
      <c r="AL1087" s="57"/>
      <c r="AM1087" s="57"/>
      <c r="AN1087" s="57"/>
    </row>
    <row r="1088" spans="1:40" s="7" customFormat="1" ht="18.75" hidden="1" customHeight="1">
      <c r="A1088" s="1479" t="s">
        <v>584</v>
      </c>
      <c r="B1088" s="1479"/>
      <c r="C1088" s="60">
        <f t="shared" ref="C1088:Z1088" si="162">SUM(C1087,C1083,,C1068,C1060,C1057)</f>
        <v>58383811.960000001</v>
      </c>
      <c r="D1088" s="60">
        <f t="shared" si="162"/>
        <v>43997269.399999999</v>
      </c>
      <c r="E1088" s="60"/>
      <c r="F1088" s="60">
        <f t="shared" si="162"/>
        <v>5638822.8399999999</v>
      </c>
      <c r="G1088" s="60">
        <f t="shared" si="162"/>
        <v>26091487.379999999</v>
      </c>
      <c r="H1088" s="60">
        <f t="shared" si="162"/>
        <v>4545760.0199999996</v>
      </c>
      <c r="I1088" s="60">
        <f t="shared" si="162"/>
        <v>6657835.0800000001</v>
      </c>
      <c r="J1088" s="60">
        <f t="shared" si="162"/>
        <v>1063364.08</v>
      </c>
      <c r="K1088" s="60">
        <f t="shared" si="162"/>
        <v>0</v>
      </c>
      <c r="L1088" s="60">
        <f t="shared" si="162"/>
        <v>0</v>
      </c>
      <c r="M1088" s="60">
        <f t="shared" si="162"/>
        <v>133.5</v>
      </c>
      <c r="N1088" s="60">
        <f t="shared" si="162"/>
        <v>2139871</v>
      </c>
      <c r="O1088" s="60">
        <f t="shared" si="162"/>
        <v>0</v>
      </c>
      <c r="P1088" s="60">
        <f t="shared" si="162"/>
        <v>0</v>
      </c>
      <c r="Q1088" s="60">
        <f t="shared" si="162"/>
        <v>725.42000000000007</v>
      </c>
      <c r="R1088" s="60">
        <f t="shared" si="162"/>
        <v>8483953.6400000006</v>
      </c>
      <c r="S1088" s="60">
        <f t="shared" si="162"/>
        <v>0</v>
      </c>
      <c r="T1088" s="60">
        <f t="shared" si="162"/>
        <v>3762717.92</v>
      </c>
      <c r="U1088" s="60">
        <f t="shared" si="162"/>
        <v>0</v>
      </c>
      <c r="V1088" s="60">
        <f t="shared" si="162"/>
        <v>0</v>
      </c>
      <c r="W1088" s="60">
        <f t="shared" si="162"/>
        <v>0</v>
      </c>
      <c r="X1088" s="60">
        <f t="shared" si="162"/>
        <v>0</v>
      </c>
      <c r="Y1088" s="60"/>
      <c r="Z1088" s="60">
        <f t="shared" si="162"/>
        <v>0</v>
      </c>
      <c r="AA1088" s="9"/>
      <c r="AB1088" s="670"/>
      <c r="AC1088" s="497"/>
      <c r="AD1088" s="497"/>
      <c r="AE1088" s="1061"/>
      <c r="AF1088" s="57"/>
      <c r="AG1088" s="57"/>
      <c r="AH1088" s="57"/>
      <c r="AI1088" s="57"/>
      <c r="AJ1088" s="57"/>
      <c r="AK1088" s="57"/>
      <c r="AL1088" s="57"/>
      <c r="AM1088" s="57"/>
      <c r="AN1088" s="57"/>
    </row>
    <row r="1089" spans="1:40" s="7" customFormat="1" ht="18.75" hidden="1" customHeight="1">
      <c r="A1089" s="1564" t="s">
        <v>585</v>
      </c>
      <c r="B1089" s="1564"/>
      <c r="C1089" s="1564"/>
      <c r="D1089" s="1564"/>
      <c r="E1089" s="1564"/>
      <c r="F1089" s="1564"/>
      <c r="G1089" s="1564"/>
      <c r="H1089" s="1564"/>
      <c r="I1089" s="1564"/>
      <c r="J1089" s="1564"/>
      <c r="K1089" s="1564"/>
      <c r="L1089" s="1564"/>
      <c r="M1089" s="1564"/>
      <c r="N1089" s="1564"/>
      <c r="O1089" s="1564"/>
      <c r="P1089" s="1564"/>
      <c r="Q1089" s="1564"/>
      <c r="R1089" s="1564"/>
      <c r="S1089" s="1564"/>
      <c r="T1089" s="1564"/>
      <c r="U1089" s="1564"/>
      <c r="V1089" s="1564"/>
      <c r="W1089" s="1564"/>
      <c r="X1089" s="1564"/>
      <c r="Y1089" s="1564"/>
      <c r="Z1089" s="1564"/>
      <c r="AA1089" s="9"/>
      <c r="AB1089" s="670"/>
      <c r="AC1089" s="57"/>
      <c r="AD1089" s="497"/>
      <c r="AE1089" s="1061"/>
      <c r="AF1089" s="57"/>
      <c r="AG1089" s="57"/>
      <c r="AH1089" s="57"/>
      <c r="AI1089" s="57"/>
      <c r="AJ1089" s="57"/>
      <c r="AK1089" s="57"/>
      <c r="AL1089" s="57"/>
      <c r="AM1089" s="57"/>
      <c r="AN1089" s="57"/>
    </row>
    <row r="1090" spans="1:40" s="7" customFormat="1" ht="18.75" hidden="1" customHeight="1">
      <c r="A1090" s="1565" t="s">
        <v>586</v>
      </c>
      <c r="B1090" s="1565"/>
      <c r="C1090" s="1565"/>
      <c r="D1090" s="1452"/>
      <c r="E1090" s="1452"/>
      <c r="F1090" s="1452"/>
      <c r="G1090" s="1452"/>
      <c r="H1090" s="1452"/>
      <c r="I1090" s="1452"/>
      <c r="J1090" s="1452"/>
      <c r="K1090" s="1452"/>
      <c r="L1090" s="1452"/>
      <c r="M1090" s="1452"/>
      <c r="N1090" s="1452"/>
      <c r="O1090" s="1452"/>
      <c r="P1090" s="1452"/>
      <c r="Q1090" s="1452"/>
      <c r="R1090" s="1452"/>
      <c r="S1090" s="1452"/>
      <c r="T1090" s="1452"/>
      <c r="U1090" s="1452"/>
      <c r="V1090" s="1452"/>
      <c r="W1090" s="1452"/>
      <c r="X1090" s="1452"/>
      <c r="Y1090" s="1452"/>
      <c r="Z1090" s="1452"/>
      <c r="AA1090" s="9"/>
      <c r="AB1090" s="670"/>
      <c r="AC1090" s="57"/>
      <c r="AD1090" s="497"/>
      <c r="AE1090" s="1061"/>
      <c r="AF1090" s="57"/>
      <c r="AG1090" s="57"/>
      <c r="AH1090" s="57"/>
      <c r="AI1090" s="57"/>
      <c r="AJ1090" s="57"/>
      <c r="AK1090" s="57"/>
      <c r="AL1090" s="57"/>
      <c r="AM1090" s="57"/>
      <c r="AN1090" s="57"/>
    </row>
    <row r="1091" spans="1:40" s="7" customFormat="1" ht="18.75" hidden="1" customHeight="1">
      <c r="A1091" s="71">
        <f>A1086+1</f>
        <v>811</v>
      </c>
      <c r="B1091" s="44" t="s">
        <v>587</v>
      </c>
      <c r="C1091" s="52">
        <f>D1091+L1091+N1091+P1091+R1091+T1091+V1091+W1091+X1091+Z1091</f>
        <v>6118025.0599999996</v>
      </c>
      <c r="D1091" s="52">
        <f>SUM(F1091:J1091)</f>
        <v>5801099.4799999995</v>
      </c>
      <c r="E1091" s="52"/>
      <c r="F1091" s="72"/>
      <c r="G1091" s="72">
        <v>3715975.76</v>
      </c>
      <c r="H1091" s="72">
        <v>1041419.62</v>
      </c>
      <c r="I1091" s="72">
        <v>1043704.1</v>
      </c>
      <c r="J1091" s="72"/>
      <c r="K1091" s="72"/>
      <c r="L1091" s="72"/>
      <c r="M1091" s="72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>
        <v>316925.58</v>
      </c>
      <c r="X1091" s="1145"/>
      <c r="Y1091" s="73"/>
      <c r="Z1091" s="1145"/>
      <c r="AA1091" s="9" t="s">
        <v>883</v>
      </c>
      <c r="AB1091" s="670"/>
      <c r="AC1091" s="57"/>
      <c r="AD1091" s="497"/>
      <c r="AE1091" s="1061"/>
      <c r="AF1091" s="57"/>
      <c r="AG1091" s="57"/>
      <c r="AH1091" s="57"/>
      <c r="AI1091" s="57"/>
      <c r="AJ1091" s="57"/>
      <c r="AK1091" s="57"/>
      <c r="AL1091" s="57"/>
      <c r="AM1091" s="57"/>
      <c r="AN1091" s="57"/>
    </row>
    <row r="1092" spans="1:40" s="7" customFormat="1" ht="18.75" hidden="1" customHeight="1">
      <c r="A1092" s="1475" t="s">
        <v>518</v>
      </c>
      <c r="B1092" s="1475"/>
      <c r="C1092" s="73">
        <f>C1091</f>
        <v>6118025.0599999996</v>
      </c>
      <c r="D1092" s="73">
        <f t="shared" ref="D1092:Z1092" si="163">D1091</f>
        <v>5801099.4799999995</v>
      </c>
      <c r="E1092" s="73"/>
      <c r="F1092" s="73">
        <f t="shared" si="163"/>
        <v>0</v>
      </c>
      <c r="G1092" s="73">
        <f t="shared" si="163"/>
        <v>3715975.76</v>
      </c>
      <c r="H1092" s="73">
        <f t="shared" si="163"/>
        <v>1041419.62</v>
      </c>
      <c r="I1092" s="73">
        <f t="shared" si="163"/>
        <v>1043704.1</v>
      </c>
      <c r="J1092" s="73">
        <f t="shared" si="163"/>
        <v>0</v>
      </c>
      <c r="K1092" s="73">
        <f t="shared" si="163"/>
        <v>0</v>
      </c>
      <c r="L1092" s="73">
        <f t="shared" si="163"/>
        <v>0</v>
      </c>
      <c r="M1092" s="73">
        <f t="shared" si="163"/>
        <v>0</v>
      </c>
      <c r="N1092" s="73">
        <f t="shared" si="163"/>
        <v>0</v>
      </c>
      <c r="O1092" s="73">
        <f t="shared" si="163"/>
        <v>0</v>
      </c>
      <c r="P1092" s="73">
        <f t="shared" si="163"/>
        <v>0</v>
      </c>
      <c r="Q1092" s="73">
        <f t="shared" si="163"/>
        <v>0</v>
      </c>
      <c r="R1092" s="73">
        <f t="shared" si="163"/>
        <v>0</v>
      </c>
      <c r="S1092" s="73">
        <f t="shared" si="163"/>
        <v>0</v>
      </c>
      <c r="T1092" s="73">
        <f t="shared" si="163"/>
        <v>0</v>
      </c>
      <c r="U1092" s="73">
        <f t="shared" si="163"/>
        <v>0</v>
      </c>
      <c r="V1092" s="73">
        <f t="shared" si="163"/>
        <v>0</v>
      </c>
      <c r="W1092" s="73">
        <f t="shared" si="163"/>
        <v>316925.58</v>
      </c>
      <c r="X1092" s="73">
        <f t="shared" si="163"/>
        <v>0</v>
      </c>
      <c r="Y1092" s="73"/>
      <c r="Z1092" s="73">
        <f t="shared" si="163"/>
        <v>0</v>
      </c>
      <c r="AA1092" s="9"/>
      <c r="AB1092" s="670"/>
      <c r="AC1092" s="497"/>
      <c r="AD1092" s="497"/>
      <c r="AE1092" s="1061"/>
      <c r="AF1092" s="57"/>
      <c r="AG1092" s="57"/>
      <c r="AH1092" s="57"/>
      <c r="AI1092" s="57"/>
      <c r="AJ1092" s="57"/>
      <c r="AK1092" s="57"/>
      <c r="AL1092" s="57"/>
      <c r="AM1092" s="57"/>
      <c r="AN1092" s="57"/>
    </row>
    <row r="1093" spans="1:40" s="7" customFormat="1" ht="18.75" hidden="1" customHeight="1">
      <c r="A1093" s="1565" t="s">
        <v>588</v>
      </c>
      <c r="B1093" s="1565"/>
      <c r="C1093" s="1565"/>
      <c r="D1093" s="1452"/>
      <c r="E1093" s="1452"/>
      <c r="F1093" s="1452"/>
      <c r="G1093" s="1452"/>
      <c r="H1093" s="1452"/>
      <c r="I1093" s="1452"/>
      <c r="J1093" s="1452"/>
      <c r="K1093" s="1452"/>
      <c r="L1093" s="1452"/>
      <c r="M1093" s="1452"/>
      <c r="N1093" s="1452"/>
      <c r="O1093" s="1452"/>
      <c r="P1093" s="1452"/>
      <c r="Q1093" s="1452"/>
      <c r="R1093" s="1452"/>
      <c r="S1093" s="1452"/>
      <c r="T1093" s="1452"/>
      <c r="U1093" s="1452"/>
      <c r="V1093" s="1452"/>
      <c r="W1093" s="1452"/>
      <c r="X1093" s="1452"/>
      <c r="Y1093" s="1452"/>
      <c r="Z1093" s="1452"/>
      <c r="AA1093" s="9"/>
      <c r="AB1093" s="670"/>
      <c r="AC1093" s="57"/>
      <c r="AD1093" s="497"/>
      <c r="AE1093" s="1061"/>
      <c r="AF1093" s="57"/>
      <c r="AG1093" s="57"/>
      <c r="AH1093" s="57"/>
      <c r="AI1093" s="57"/>
      <c r="AJ1093" s="57"/>
      <c r="AK1093" s="57"/>
      <c r="AL1093" s="57"/>
      <c r="AM1093" s="57"/>
      <c r="AN1093" s="57"/>
    </row>
    <row r="1094" spans="1:40" s="7" customFormat="1" ht="18.75" hidden="1" customHeight="1">
      <c r="A1094" s="71">
        <f>A1091+1</f>
        <v>812</v>
      </c>
      <c r="B1094" s="44" t="s">
        <v>833</v>
      </c>
      <c r="C1094" s="52">
        <f>D1094+L1094+N1094+P1094+R1094+T1094+V1094+W1094+X1094+Z1094</f>
        <v>24266154.840000004</v>
      </c>
      <c r="D1094" s="52"/>
      <c r="E1094" s="52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>
        <v>12595663.380000001</v>
      </c>
      <c r="Q1094" s="73"/>
      <c r="R1094" s="73">
        <v>11670491.460000001</v>
      </c>
      <c r="S1094" s="73"/>
      <c r="T1094" s="73"/>
      <c r="U1094" s="73"/>
      <c r="V1094" s="73"/>
      <c r="W1094" s="73"/>
      <c r="X1094" s="1145"/>
      <c r="Y1094" s="73"/>
      <c r="Z1094" s="1145"/>
      <c r="AA1094" s="9"/>
      <c r="AB1094" s="670"/>
      <c r="AC1094" s="57"/>
      <c r="AD1094" s="497"/>
      <c r="AE1094" s="1061"/>
      <c r="AF1094" s="57"/>
      <c r="AG1094" s="57"/>
      <c r="AH1094" s="57"/>
      <c r="AI1094" s="57"/>
      <c r="AJ1094" s="57"/>
      <c r="AK1094" s="57"/>
      <c r="AL1094" s="57"/>
      <c r="AM1094" s="57"/>
      <c r="AN1094" s="57"/>
    </row>
    <row r="1095" spans="1:40" s="7" customFormat="1" ht="18.75" hidden="1" customHeight="1">
      <c r="A1095" s="71">
        <f>A1094+1</f>
        <v>813</v>
      </c>
      <c r="B1095" s="44" t="s">
        <v>834</v>
      </c>
      <c r="C1095" s="52">
        <f>D1095+L1095+N1095+P1095+R1095+T1095+V1095+W1095+X1095+Z1095</f>
        <v>24299926.440000001</v>
      </c>
      <c r="D1095" s="52"/>
      <c r="E1095" s="52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>
        <v>12595663.380000001</v>
      </c>
      <c r="Q1095" s="73"/>
      <c r="R1095" s="73">
        <v>11704263.060000001</v>
      </c>
      <c r="S1095" s="73"/>
      <c r="T1095" s="73"/>
      <c r="U1095" s="73"/>
      <c r="V1095" s="73"/>
      <c r="W1095" s="73"/>
      <c r="X1095" s="1145"/>
      <c r="Y1095" s="73"/>
      <c r="Z1095" s="1145"/>
      <c r="AA1095" s="9"/>
      <c r="AB1095" s="670"/>
      <c r="AC1095" s="57"/>
      <c r="AD1095" s="497"/>
      <c r="AE1095" s="1061"/>
      <c r="AF1095" s="57"/>
      <c r="AG1095" s="57"/>
      <c r="AH1095" s="57"/>
      <c r="AI1095" s="57"/>
      <c r="AJ1095" s="57"/>
      <c r="AK1095" s="57"/>
      <c r="AL1095" s="57"/>
      <c r="AM1095" s="57"/>
      <c r="AN1095" s="57"/>
    </row>
    <row r="1096" spans="1:40" s="7" customFormat="1" ht="18.75" hidden="1" customHeight="1">
      <c r="A1096" s="71">
        <f>A1095+1</f>
        <v>814</v>
      </c>
      <c r="B1096" s="44" t="s">
        <v>835</v>
      </c>
      <c r="C1096" s="52">
        <f>D1096+L1096+N1096+P1096+R1096+T1096+V1096+W1096+X1096+Z1096</f>
        <v>5176261.16</v>
      </c>
      <c r="D1096" s="52"/>
      <c r="E1096" s="52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>
        <v>5176261.16</v>
      </c>
      <c r="Q1096" s="73"/>
      <c r="R1096" s="73"/>
      <c r="S1096" s="73"/>
      <c r="T1096" s="73"/>
      <c r="U1096" s="73"/>
      <c r="V1096" s="73"/>
      <c r="W1096" s="73"/>
      <c r="X1096" s="1145"/>
      <c r="Y1096" s="73"/>
      <c r="Z1096" s="1145"/>
      <c r="AA1096" s="9"/>
      <c r="AB1096" s="670"/>
      <c r="AC1096" s="57"/>
      <c r="AD1096" s="497"/>
      <c r="AE1096" s="1061"/>
      <c r="AF1096" s="57"/>
      <c r="AG1096" s="57"/>
      <c r="AH1096" s="57"/>
      <c r="AI1096" s="57"/>
      <c r="AJ1096" s="57"/>
      <c r="AK1096" s="57"/>
      <c r="AL1096" s="57"/>
      <c r="AM1096" s="57"/>
      <c r="AN1096" s="57"/>
    </row>
    <row r="1097" spans="1:40" s="7" customFormat="1" ht="18.75" hidden="1" customHeight="1">
      <c r="A1097" s="71">
        <f>A1096+1</f>
        <v>815</v>
      </c>
      <c r="B1097" s="44" t="s">
        <v>836</v>
      </c>
      <c r="C1097" s="52">
        <f>D1097+L1097+N1097+P1097+R1097+T1097+V1097+W1097+X1097+Z1097</f>
        <v>5178046.5</v>
      </c>
      <c r="D1097" s="52"/>
      <c r="E1097" s="52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>
        <v>5178046.5</v>
      </c>
      <c r="Q1097" s="73"/>
      <c r="R1097" s="73"/>
      <c r="S1097" s="73"/>
      <c r="T1097" s="73"/>
      <c r="U1097" s="73"/>
      <c r="V1097" s="73"/>
      <c r="W1097" s="73"/>
      <c r="X1097" s="1145"/>
      <c r="Y1097" s="73"/>
      <c r="Z1097" s="1145"/>
      <c r="AA1097" s="9"/>
      <c r="AB1097" s="670"/>
      <c r="AC1097" s="57"/>
      <c r="AD1097" s="497"/>
      <c r="AE1097" s="1061"/>
      <c r="AF1097" s="57"/>
      <c r="AG1097" s="57"/>
      <c r="AH1097" s="57"/>
      <c r="AI1097" s="57"/>
      <c r="AJ1097" s="57"/>
      <c r="AK1097" s="57"/>
      <c r="AL1097" s="57"/>
      <c r="AM1097" s="57"/>
      <c r="AN1097" s="57"/>
    </row>
    <row r="1098" spans="1:40" s="7" customFormat="1" ht="18" hidden="1" customHeight="1">
      <c r="A1098" s="1475" t="s">
        <v>518</v>
      </c>
      <c r="B1098" s="1475"/>
      <c r="C1098" s="73">
        <f>SUM(C1094:C1097)</f>
        <v>58920388.939999998</v>
      </c>
      <c r="D1098" s="73">
        <f t="shared" ref="D1098:Z1098" si="164">SUM(D1094:D1097)</f>
        <v>0</v>
      </c>
      <c r="E1098" s="73"/>
      <c r="F1098" s="73">
        <f t="shared" si="164"/>
        <v>0</v>
      </c>
      <c r="G1098" s="73">
        <f t="shared" si="164"/>
        <v>0</v>
      </c>
      <c r="H1098" s="73">
        <f t="shared" si="164"/>
        <v>0</v>
      </c>
      <c r="I1098" s="73">
        <f t="shared" si="164"/>
        <v>0</v>
      </c>
      <c r="J1098" s="73">
        <f t="shared" si="164"/>
        <v>0</v>
      </c>
      <c r="K1098" s="73">
        <f t="shared" si="164"/>
        <v>0</v>
      </c>
      <c r="L1098" s="73">
        <f t="shared" si="164"/>
        <v>0</v>
      </c>
      <c r="M1098" s="73">
        <f t="shared" si="164"/>
        <v>0</v>
      </c>
      <c r="N1098" s="73">
        <f t="shared" si="164"/>
        <v>0</v>
      </c>
      <c r="O1098" s="73">
        <f t="shared" si="164"/>
        <v>0</v>
      </c>
      <c r="P1098" s="73">
        <f t="shared" si="164"/>
        <v>35545634.420000002</v>
      </c>
      <c r="Q1098" s="73">
        <f t="shared" si="164"/>
        <v>0</v>
      </c>
      <c r="R1098" s="73">
        <f t="shared" si="164"/>
        <v>23374754.520000003</v>
      </c>
      <c r="S1098" s="73">
        <f t="shared" si="164"/>
        <v>0</v>
      </c>
      <c r="T1098" s="73">
        <f t="shared" si="164"/>
        <v>0</v>
      </c>
      <c r="U1098" s="73">
        <f t="shared" si="164"/>
        <v>0</v>
      </c>
      <c r="V1098" s="73">
        <f t="shared" si="164"/>
        <v>0</v>
      </c>
      <c r="W1098" s="73">
        <f t="shared" si="164"/>
        <v>0</v>
      </c>
      <c r="X1098" s="73">
        <f t="shared" si="164"/>
        <v>0</v>
      </c>
      <c r="Y1098" s="73"/>
      <c r="Z1098" s="73">
        <f t="shared" si="164"/>
        <v>0</v>
      </c>
      <c r="AA1098" s="9"/>
      <c r="AB1098" s="670"/>
      <c r="AC1098" s="497"/>
      <c r="AD1098" s="497"/>
      <c r="AE1098" s="1061"/>
      <c r="AF1098" s="57"/>
      <c r="AG1098" s="57"/>
      <c r="AH1098" s="57"/>
      <c r="AI1098" s="57"/>
      <c r="AJ1098" s="57"/>
      <c r="AK1098" s="57"/>
      <c r="AL1098" s="57"/>
      <c r="AM1098" s="57"/>
      <c r="AN1098" s="57"/>
    </row>
    <row r="1099" spans="1:40" s="7" customFormat="1" ht="18" hidden="1" customHeight="1">
      <c r="A1099" s="1565" t="s">
        <v>589</v>
      </c>
      <c r="B1099" s="1565"/>
      <c r="C1099" s="1565"/>
      <c r="D1099" s="1452"/>
      <c r="E1099" s="1452"/>
      <c r="F1099" s="1452"/>
      <c r="G1099" s="1452"/>
      <c r="H1099" s="1452"/>
      <c r="I1099" s="1452"/>
      <c r="J1099" s="1452"/>
      <c r="K1099" s="1452"/>
      <c r="L1099" s="1452"/>
      <c r="M1099" s="1452"/>
      <c r="N1099" s="1452"/>
      <c r="O1099" s="1452"/>
      <c r="P1099" s="1452"/>
      <c r="Q1099" s="1452"/>
      <c r="R1099" s="1452"/>
      <c r="S1099" s="1452"/>
      <c r="T1099" s="1452"/>
      <c r="U1099" s="1452"/>
      <c r="V1099" s="1452"/>
      <c r="W1099" s="1452"/>
      <c r="X1099" s="1452"/>
      <c r="Y1099" s="1452"/>
      <c r="Z1099" s="1452"/>
      <c r="AA1099" s="9"/>
      <c r="AB1099" s="670"/>
      <c r="AC1099" s="57"/>
      <c r="AD1099" s="497"/>
      <c r="AE1099" s="1061"/>
      <c r="AF1099" s="57"/>
      <c r="AG1099" s="57"/>
      <c r="AH1099" s="57"/>
      <c r="AI1099" s="57"/>
      <c r="AJ1099" s="57"/>
      <c r="AK1099" s="57"/>
      <c r="AL1099" s="57"/>
      <c r="AM1099" s="57"/>
      <c r="AN1099" s="57"/>
    </row>
    <row r="1100" spans="1:40" s="7" customFormat="1" ht="18" hidden="1" customHeight="1">
      <c r="A1100" s="71">
        <f>A1097+1</f>
        <v>816</v>
      </c>
      <c r="B1100" s="42" t="s">
        <v>839</v>
      </c>
      <c r="C1100" s="52">
        <f t="shared" ref="C1100:C1106" si="165">D1100+L1100+N1100+P1100+R1100+T1100+V1100+W1100+X1100+Z1100</f>
        <v>8206994.4000000004</v>
      </c>
      <c r="D1100" s="52">
        <f>SUM(F1100:J1100)</f>
        <v>8206994.4000000004</v>
      </c>
      <c r="E1100" s="52"/>
      <c r="F1100" s="51">
        <v>752652.38</v>
      </c>
      <c r="G1100" s="51">
        <v>6700600.5</v>
      </c>
      <c r="H1100" s="51">
        <v>753741.52</v>
      </c>
      <c r="I1100" s="51"/>
      <c r="J1100" s="51"/>
      <c r="K1100" s="51"/>
      <c r="L1100" s="51"/>
      <c r="M1100" s="52"/>
      <c r="N1100" s="52"/>
      <c r="O1100" s="52"/>
      <c r="P1100" s="52"/>
      <c r="Q1100" s="52"/>
      <c r="R1100" s="52"/>
      <c r="S1100" s="73"/>
      <c r="T1100" s="51"/>
      <c r="U1100" s="73"/>
      <c r="V1100" s="73"/>
      <c r="W1100" s="72"/>
      <c r="X1100" s="285"/>
      <c r="Y1100" s="51"/>
      <c r="Z1100" s="285"/>
      <c r="AA1100" s="9"/>
      <c r="AB1100" s="670"/>
      <c r="AC1100" s="497"/>
      <c r="AD1100" s="497"/>
      <c r="AE1100" s="1061"/>
      <c r="AF1100" s="57"/>
      <c r="AG1100" s="57"/>
      <c r="AH1100" s="57"/>
      <c r="AI1100" s="57"/>
      <c r="AJ1100" s="57"/>
      <c r="AK1100" s="57"/>
      <c r="AL1100" s="57"/>
      <c r="AM1100" s="57"/>
      <c r="AN1100" s="57"/>
    </row>
    <row r="1101" spans="1:40" s="541" customFormat="1" ht="18" hidden="1" customHeight="1">
      <c r="A1101" s="1123">
        <f>A1100+1</f>
        <v>817</v>
      </c>
      <c r="B1101" s="587" t="s">
        <v>332</v>
      </c>
      <c r="C1101" s="526">
        <f t="shared" si="165"/>
        <v>2404806</v>
      </c>
      <c r="D1101" s="527">
        <f>F1101+G1101+H1101+I1101+J1101</f>
        <v>0</v>
      </c>
      <c r="E1101" s="527"/>
      <c r="F1101" s="527"/>
      <c r="G1101" s="527"/>
      <c r="H1101" s="527"/>
      <c r="I1101" s="527"/>
      <c r="J1101" s="527"/>
      <c r="K1101" s="544">
        <v>1</v>
      </c>
      <c r="L1101" s="527">
        <v>2404806</v>
      </c>
      <c r="M1101" s="527"/>
      <c r="N1101" s="527"/>
      <c r="O1101" s="527"/>
      <c r="P1101" s="527"/>
      <c r="Q1101" s="527"/>
      <c r="R1101" s="527"/>
      <c r="S1101" s="527"/>
      <c r="T1101" s="527"/>
      <c r="U1101" s="527"/>
      <c r="V1101" s="527"/>
      <c r="W1101" s="527"/>
      <c r="X1101" s="527"/>
      <c r="Y1101" s="534">
        <v>229582.58</v>
      </c>
      <c r="Z1101" s="527"/>
      <c r="AA1101" s="531"/>
      <c r="AB1101" s="1260" t="s">
        <v>1467</v>
      </c>
      <c r="AC1101" s="1284"/>
      <c r="AD1101" s="1284"/>
      <c r="AE1101" s="875"/>
      <c r="AF1101" s="875"/>
      <c r="AG1101" s="875"/>
      <c r="AH1101" s="875"/>
      <c r="AI1101" s="875"/>
      <c r="AJ1101" s="875"/>
      <c r="AK1101" s="875"/>
      <c r="AL1101" s="875"/>
      <c r="AM1101" s="875"/>
      <c r="AN1101" s="875"/>
    </row>
    <row r="1102" spans="1:40" s="541" customFormat="1" ht="18" hidden="1" customHeight="1">
      <c r="A1102" s="1123">
        <f t="shared" ref="A1102:A1134" si="166">A1101+1</f>
        <v>818</v>
      </c>
      <c r="B1102" s="587" t="s">
        <v>329</v>
      </c>
      <c r="C1102" s="526">
        <f t="shared" si="165"/>
        <v>3746980</v>
      </c>
      <c r="D1102" s="527">
        <f>F1102+G1102+H1102+I1102+J1102</f>
        <v>0</v>
      </c>
      <c r="E1102" s="527"/>
      <c r="F1102" s="527"/>
      <c r="G1102" s="527"/>
      <c r="H1102" s="527"/>
      <c r="I1102" s="527"/>
      <c r="J1102" s="527"/>
      <c r="K1102" s="527"/>
      <c r="L1102" s="527"/>
      <c r="M1102" s="527">
        <v>776</v>
      </c>
      <c r="N1102" s="527">
        <v>2506416</v>
      </c>
      <c r="O1102" s="527"/>
      <c r="P1102" s="527"/>
      <c r="Q1102" s="527">
        <v>485.4</v>
      </c>
      <c r="R1102" s="527">
        <v>1240564</v>
      </c>
      <c r="S1102" s="527"/>
      <c r="T1102" s="527"/>
      <c r="U1102" s="527"/>
      <c r="V1102" s="527"/>
      <c r="W1102" s="527"/>
      <c r="X1102" s="527"/>
      <c r="Y1102" s="534">
        <v>535452.06000000006</v>
      </c>
      <c r="Z1102" s="527"/>
      <c r="AA1102" s="531"/>
      <c r="AB1102" s="1260" t="s">
        <v>1528</v>
      </c>
      <c r="AC1102" s="1284"/>
      <c r="AD1102" s="1284"/>
      <c r="AE1102" s="875"/>
      <c r="AF1102" s="875"/>
      <c r="AG1102" s="875"/>
      <c r="AH1102" s="875"/>
      <c r="AI1102" s="875"/>
      <c r="AJ1102" s="875"/>
      <c r="AK1102" s="875"/>
      <c r="AL1102" s="875"/>
      <c r="AM1102" s="875"/>
      <c r="AN1102" s="875"/>
    </row>
    <row r="1103" spans="1:40" s="7" customFormat="1" ht="18" hidden="1" customHeight="1">
      <c r="A1103" s="71">
        <f t="shared" si="166"/>
        <v>819</v>
      </c>
      <c r="B1103" s="42" t="s">
        <v>840</v>
      </c>
      <c r="C1103" s="52">
        <f t="shared" si="165"/>
        <v>5673529.6799999997</v>
      </c>
      <c r="D1103" s="52">
        <f>SUM(F1103:J1103)</f>
        <v>5673529.6799999997</v>
      </c>
      <c r="E1103" s="52"/>
      <c r="F1103" s="51">
        <v>624225.9</v>
      </c>
      <c r="G1103" s="51">
        <v>4009002.8</v>
      </c>
      <c r="H1103" s="51">
        <v>539698.96</v>
      </c>
      <c r="I1103" s="51"/>
      <c r="J1103" s="51">
        <v>500602.02</v>
      </c>
      <c r="K1103" s="51"/>
      <c r="L1103" s="51"/>
      <c r="M1103" s="52"/>
      <c r="N1103" s="52"/>
      <c r="O1103" s="52"/>
      <c r="P1103" s="51"/>
      <c r="Q1103" s="52"/>
      <c r="R1103" s="52"/>
      <c r="S1103" s="73"/>
      <c r="T1103" s="51"/>
      <c r="U1103" s="73"/>
      <c r="V1103" s="73"/>
      <c r="W1103" s="72"/>
      <c r="X1103" s="285"/>
      <c r="Y1103" s="51"/>
      <c r="Z1103" s="285"/>
      <c r="AA1103" s="9"/>
      <c r="AB1103" s="670"/>
      <c r="AC1103" s="497"/>
      <c r="AD1103" s="497"/>
      <c r="AE1103" s="1061"/>
      <c r="AF1103" s="57"/>
      <c r="AG1103" s="57"/>
      <c r="AH1103" s="57"/>
      <c r="AI1103" s="57"/>
      <c r="AJ1103" s="57"/>
      <c r="AK1103" s="57"/>
      <c r="AL1103" s="57"/>
      <c r="AM1103" s="57"/>
      <c r="AN1103" s="57"/>
    </row>
    <row r="1104" spans="1:40" s="7" customFormat="1" ht="18" hidden="1" customHeight="1">
      <c r="A1104" s="71">
        <f t="shared" si="166"/>
        <v>820</v>
      </c>
      <c r="B1104" s="42" t="s">
        <v>841</v>
      </c>
      <c r="C1104" s="52">
        <f t="shared" si="165"/>
        <v>5308155.66</v>
      </c>
      <c r="D1104" s="52">
        <f>SUM(F1104:J1104)</f>
        <v>5308155.66</v>
      </c>
      <c r="E1104" s="52"/>
      <c r="F1104" s="51">
        <v>576078.36</v>
      </c>
      <c r="G1104" s="51">
        <v>4059247.2</v>
      </c>
      <c r="H1104" s="51">
        <v>672830.1</v>
      </c>
      <c r="I1104" s="51"/>
      <c r="J1104" s="51"/>
      <c r="K1104" s="51"/>
      <c r="L1104" s="51"/>
      <c r="M1104" s="52"/>
      <c r="N1104" s="52"/>
      <c r="O1104" s="52"/>
      <c r="P1104" s="51"/>
      <c r="Q1104" s="52"/>
      <c r="R1104" s="52"/>
      <c r="S1104" s="73"/>
      <c r="T1104" s="51"/>
      <c r="U1104" s="73"/>
      <c r="V1104" s="73"/>
      <c r="W1104" s="72"/>
      <c r="X1104" s="285"/>
      <c r="Y1104" s="51"/>
      <c r="Z1104" s="285"/>
      <c r="AA1104" s="9"/>
      <c r="AB1104" s="670"/>
      <c r="AC1104" s="497"/>
      <c r="AD1104" s="497"/>
      <c r="AE1104" s="1061"/>
      <c r="AF1104" s="57"/>
      <c r="AG1104" s="57"/>
      <c r="AH1104" s="57"/>
      <c r="AI1104" s="57"/>
      <c r="AJ1104" s="57"/>
      <c r="AK1104" s="57"/>
      <c r="AL1104" s="57"/>
      <c r="AM1104" s="57"/>
      <c r="AN1104" s="57"/>
    </row>
    <row r="1105" spans="1:40" s="541" customFormat="1" ht="18" hidden="1" customHeight="1">
      <c r="A1105" s="1123">
        <f t="shared" si="166"/>
        <v>821</v>
      </c>
      <c r="B1105" s="587" t="s">
        <v>330</v>
      </c>
      <c r="C1105" s="526">
        <f t="shared" si="165"/>
        <v>5244930</v>
      </c>
      <c r="D1105" s="527">
        <f t="shared" ref="D1105:D1111" si="167">F1105+G1105+H1105+I1105+J1105</f>
        <v>0</v>
      </c>
      <c r="E1105" s="527"/>
      <c r="F1105" s="527"/>
      <c r="G1105" s="527"/>
      <c r="H1105" s="527"/>
      <c r="I1105" s="527"/>
      <c r="J1105" s="527"/>
      <c r="K1105" s="527"/>
      <c r="L1105" s="527"/>
      <c r="M1105" s="527">
        <v>545</v>
      </c>
      <c r="N1105" s="527">
        <v>2635760</v>
      </c>
      <c r="O1105" s="527"/>
      <c r="P1105" s="527"/>
      <c r="Q1105" s="527">
        <v>653</v>
      </c>
      <c r="R1105" s="527">
        <v>2609170</v>
      </c>
      <c r="S1105" s="527"/>
      <c r="T1105" s="527"/>
      <c r="U1105" s="527"/>
      <c r="V1105" s="527"/>
      <c r="W1105" s="527"/>
      <c r="X1105" s="527"/>
      <c r="Y1105" s="534">
        <v>647721.93000000005</v>
      </c>
      <c r="Z1105" s="527"/>
      <c r="AA1105" s="542"/>
      <c r="AB1105" s="1260" t="s">
        <v>1499</v>
      </c>
      <c r="AC1105" s="1284"/>
      <c r="AD1105" s="1284"/>
      <c r="AE1105" s="875"/>
      <c r="AF1105" s="875"/>
      <c r="AG1105" s="875"/>
      <c r="AH1105" s="875"/>
      <c r="AI1105" s="875"/>
      <c r="AJ1105" s="875"/>
      <c r="AK1105" s="875"/>
      <c r="AL1105" s="875"/>
      <c r="AM1105" s="875"/>
      <c r="AN1105" s="875"/>
    </row>
    <row r="1106" spans="1:40" s="533" customFormat="1" ht="18" hidden="1" customHeight="1">
      <c r="A1106" s="1123">
        <f t="shared" si="166"/>
        <v>822</v>
      </c>
      <c r="B1106" s="588" t="s">
        <v>344</v>
      </c>
      <c r="C1106" s="526">
        <f t="shared" si="165"/>
        <v>2460000</v>
      </c>
      <c r="D1106" s="527">
        <f t="shared" si="167"/>
        <v>0</v>
      </c>
      <c r="E1106" s="527"/>
      <c r="F1106" s="534"/>
      <c r="G1106" s="534"/>
      <c r="H1106" s="534"/>
      <c r="I1106" s="534"/>
      <c r="J1106" s="534"/>
      <c r="K1106" s="534"/>
      <c r="L1106" s="534"/>
      <c r="M1106" s="534"/>
      <c r="N1106" s="534"/>
      <c r="O1106" s="534"/>
      <c r="P1106" s="534"/>
      <c r="Q1106" s="534">
        <v>1170</v>
      </c>
      <c r="R1106" s="534">
        <v>2460000</v>
      </c>
      <c r="S1106" s="534"/>
      <c r="T1106" s="534"/>
      <c r="U1106" s="534"/>
      <c r="V1106" s="534"/>
      <c r="W1106" s="534"/>
      <c r="X1106" s="534"/>
      <c r="Y1106" s="534">
        <v>438910.18</v>
      </c>
      <c r="Z1106" s="534"/>
      <c r="AA1106" s="531"/>
      <c r="AB1106" s="950" t="s">
        <v>1459</v>
      </c>
      <c r="AC1106" s="689"/>
      <c r="AD1106" s="689"/>
      <c r="AE1106" s="689"/>
      <c r="AF1106" s="689"/>
      <c r="AG1106" s="689"/>
      <c r="AH1106" s="689"/>
      <c r="AI1106" s="689"/>
      <c r="AJ1106" s="689"/>
      <c r="AK1106" s="689"/>
      <c r="AL1106" s="689"/>
      <c r="AM1106" s="689"/>
      <c r="AN1106" s="689"/>
    </row>
    <row r="1107" spans="1:40" s="533" customFormat="1" ht="18" hidden="1" customHeight="1">
      <c r="A1107" s="1123">
        <f t="shared" si="166"/>
        <v>823</v>
      </c>
      <c r="B1107" s="589" t="s">
        <v>327</v>
      </c>
      <c r="C1107" s="526">
        <f>D1107+L1107+N1107+P1107+R1107+T1107+V1107+W1107+Z1107</f>
        <v>5103197</v>
      </c>
      <c r="D1107" s="527">
        <f t="shared" si="167"/>
        <v>0</v>
      </c>
      <c r="E1107" s="527"/>
      <c r="F1107" s="537"/>
      <c r="G1107" s="538"/>
      <c r="H1107" s="538"/>
      <c r="I1107" s="538"/>
      <c r="J1107" s="538"/>
      <c r="K1107" s="538"/>
      <c r="L1107" s="538"/>
      <c r="M1107" s="539">
        <v>3226</v>
      </c>
      <c r="N1107" s="539">
        <v>5103197</v>
      </c>
      <c r="O1107" s="537"/>
      <c r="P1107" s="537"/>
      <c r="Q1107" s="537"/>
      <c r="R1107" s="537"/>
      <c r="S1107" s="527"/>
      <c r="T1107" s="527"/>
      <c r="U1107" s="527"/>
      <c r="V1107" s="527"/>
      <c r="W1107" s="527"/>
      <c r="X1107" s="527" t="s">
        <v>896</v>
      </c>
      <c r="Y1107" s="1298"/>
      <c r="Z1107" s="1298"/>
      <c r="AA1107" s="1298"/>
      <c r="AB1107" s="1298"/>
      <c r="AC1107" s="689"/>
      <c r="AD1107" s="689"/>
      <c r="AE1107" s="689"/>
      <c r="AF1107" s="689"/>
      <c r="AG1107" s="689"/>
      <c r="AH1107" s="689"/>
      <c r="AI1107" s="689"/>
      <c r="AJ1107" s="689"/>
      <c r="AK1107" s="689"/>
      <c r="AL1107" s="689"/>
      <c r="AM1107" s="689"/>
      <c r="AN1107" s="689"/>
    </row>
    <row r="1108" spans="1:40" s="533" customFormat="1" ht="18" hidden="1" customHeight="1">
      <c r="A1108" s="1123">
        <f t="shared" si="166"/>
        <v>824</v>
      </c>
      <c r="B1108" s="590" t="s">
        <v>337</v>
      </c>
      <c r="C1108" s="526">
        <f>D1108+L1108+N1108+P1108+R1108+T1108+V1108+W1108+X1108+Z1108</f>
        <v>5613000</v>
      </c>
      <c r="D1108" s="527">
        <f t="shared" si="167"/>
        <v>0</v>
      </c>
      <c r="E1108" s="527"/>
      <c r="F1108" s="534"/>
      <c r="G1108" s="534"/>
      <c r="H1108" s="534"/>
      <c r="I1108" s="534"/>
      <c r="J1108" s="534"/>
      <c r="K1108" s="534"/>
      <c r="L1108" s="534"/>
      <c r="M1108" s="534">
        <v>1446</v>
      </c>
      <c r="N1108" s="534">
        <v>3600000</v>
      </c>
      <c r="O1108" s="534"/>
      <c r="P1108" s="534"/>
      <c r="Q1108" s="534">
        <v>954</v>
      </c>
      <c r="R1108" s="534">
        <v>2013000</v>
      </c>
      <c r="S1108" s="534"/>
      <c r="T1108" s="534"/>
      <c r="U1108" s="534"/>
      <c r="V1108" s="534"/>
      <c r="W1108" s="534"/>
      <c r="X1108" s="534"/>
      <c r="Y1108" s="534">
        <v>622448.24</v>
      </c>
      <c r="Z1108" s="534"/>
      <c r="AA1108" s="531"/>
      <c r="AB1108" s="950" t="s">
        <v>1530</v>
      </c>
      <c r="AC1108" s="689"/>
      <c r="AD1108" s="689"/>
      <c r="AE1108" s="689"/>
      <c r="AF1108" s="689"/>
      <c r="AG1108" s="689"/>
      <c r="AH1108" s="689"/>
      <c r="AI1108" s="689"/>
      <c r="AJ1108" s="689"/>
      <c r="AK1108" s="689"/>
      <c r="AL1108" s="689"/>
      <c r="AM1108" s="689"/>
      <c r="AN1108" s="689"/>
    </row>
    <row r="1109" spans="1:40" s="533" customFormat="1" ht="18" hidden="1" customHeight="1">
      <c r="A1109" s="1123">
        <f t="shared" si="166"/>
        <v>825</v>
      </c>
      <c r="B1109" s="590" t="s">
        <v>340</v>
      </c>
      <c r="C1109" s="526">
        <f>D1109+L1109+N1109+P1109+R1109+T1109+V1109+W1109+X1109+Z1109</f>
        <v>4800000</v>
      </c>
      <c r="D1109" s="527">
        <f t="shared" si="167"/>
        <v>0</v>
      </c>
      <c r="E1109" s="527"/>
      <c r="F1109" s="534"/>
      <c r="G1109" s="534"/>
      <c r="H1109" s="534"/>
      <c r="I1109" s="534"/>
      <c r="J1109" s="534"/>
      <c r="K1109" s="534"/>
      <c r="L1109" s="534"/>
      <c r="M1109" s="534">
        <v>626</v>
      </c>
      <c r="N1109" s="534">
        <v>3030000</v>
      </c>
      <c r="O1109" s="534"/>
      <c r="P1109" s="534"/>
      <c r="Q1109" s="534">
        <v>752</v>
      </c>
      <c r="R1109" s="534">
        <v>1770000</v>
      </c>
      <c r="S1109" s="534"/>
      <c r="T1109" s="534"/>
      <c r="U1109" s="534"/>
      <c r="V1109" s="534"/>
      <c r="W1109" s="534"/>
      <c r="X1109" s="534"/>
      <c r="Y1109" s="534">
        <v>556852.07000000007</v>
      </c>
      <c r="Z1109" s="534"/>
      <c r="AA1109" s="531"/>
      <c r="AB1109" s="950" t="s">
        <v>1499</v>
      </c>
      <c r="AC1109" s="689"/>
      <c r="AD1109" s="689"/>
      <c r="AE1109" s="689"/>
      <c r="AF1109" s="689"/>
      <c r="AG1109" s="689"/>
      <c r="AH1109" s="689"/>
      <c r="AI1109" s="689"/>
      <c r="AJ1109" s="689"/>
      <c r="AK1109" s="689"/>
      <c r="AL1109" s="689"/>
      <c r="AM1109" s="689"/>
      <c r="AN1109" s="689"/>
    </row>
    <row r="1110" spans="1:40" s="533" customFormat="1" ht="18" hidden="1" customHeight="1">
      <c r="A1110" s="1123">
        <f t="shared" si="166"/>
        <v>826</v>
      </c>
      <c r="B1110" s="587" t="s">
        <v>346</v>
      </c>
      <c r="C1110" s="526">
        <f>D1110+L1110+N1110+P1110+R1110+T1110+V1110+W1110+X1110+Z1110</f>
        <v>753382</v>
      </c>
      <c r="D1110" s="527">
        <f t="shared" si="167"/>
        <v>753382</v>
      </c>
      <c r="E1110" s="527"/>
      <c r="F1110" s="527"/>
      <c r="G1110" s="527"/>
      <c r="H1110" s="527">
        <v>461599</v>
      </c>
      <c r="I1110" s="527"/>
      <c r="J1110" s="527">
        <v>291783</v>
      </c>
      <c r="K1110" s="527"/>
      <c r="L1110" s="527"/>
      <c r="M1110" s="527"/>
      <c r="N1110" s="527"/>
      <c r="O1110" s="527"/>
      <c r="P1110" s="527"/>
      <c r="Q1110" s="527"/>
      <c r="R1110" s="527"/>
      <c r="S1110" s="527"/>
      <c r="T1110" s="527"/>
      <c r="U1110" s="527"/>
      <c r="V1110" s="527"/>
      <c r="W1110" s="527"/>
      <c r="X1110" s="527"/>
      <c r="Y1110" s="534">
        <v>119475.6</v>
      </c>
      <c r="Z1110" s="527"/>
      <c r="AA1110" s="531"/>
      <c r="AB1110" s="950" t="s">
        <v>1529</v>
      </c>
      <c r="AC1110" s="689"/>
      <c r="AD1110" s="689"/>
      <c r="AE1110" s="689"/>
      <c r="AF1110" s="689"/>
      <c r="AG1110" s="689"/>
      <c r="AH1110" s="689"/>
      <c r="AI1110" s="689"/>
      <c r="AJ1110" s="689"/>
      <c r="AK1110" s="689"/>
      <c r="AL1110" s="689"/>
      <c r="AM1110" s="689"/>
      <c r="AN1110" s="689"/>
    </row>
    <row r="1111" spans="1:40" s="533" customFormat="1" ht="18" hidden="1" customHeight="1">
      <c r="A1111" s="1123">
        <f t="shared" si="166"/>
        <v>827</v>
      </c>
      <c r="B1111" s="587" t="s">
        <v>348</v>
      </c>
      <c r="C1111" s="526">
        <f>D1111+L1111+N1111+P1111+R1111+T1111+V1111+W1111+X1111+Z1111</f>
        <v>10977000</v>
      </c>
      <c r="D1111" s="527">
        <f t="shared" si="167"/>
        <v>0</v>
      </c>
      <c r="E1111" s="527"/>
      <c r="F1111" s="527"/>
      <c r="G1111" s="527"/>
      <c r="H1111" s="527"/>
      <c r="I1111" s="527"/>
      <c r="J1111" s="527"/>
      <c r="K1111" s="544">
        <v>4</v>
      </c>
      <c r="L1111" s="527">
        <v>10977000</v>
      </c>
      <c r="M1111" s="527"/>
      <c r="N1111" s="527"/>
      <c r="O1111" s="527"/>
      <c r="P1111" s="527"/>
      <c r="Q1111" s="527"/>
      <c r="R1111" s="527"/>
      <c r="S1111" s="527"/>
      <c r="T1111" s="527"/>
      <c r="U1111" s="527"/>
      <c r="V1111" s="527"/>
      <c r="W1111" s="527"/>
      <c r="X1111" s="527"/>
      <c r="Y1111" s="534">
        <v>918330.33</v>
      </c>
      <c r="Z1111" s="527"/>
      <c r="AA1111" s="531"/>
      <c r="AB1111" s="950" t="s">
        <v>1467</v>
      </c>
      <c r="AC1111" s="689"/>
      <c r="AD1111" s="689"/>
      <c r="AE1111" s="689"/>
      <c r="AF1111" s="689"/>
      <c r="AG1111" s="689"/>
      <c r="AH1111" s="689"/>
      <c r="AI1111" s="689"/>
      <c r="AJ1111" s="689"/>
      <c r="AK1111" s="689"/>
      <c r="AL1111" s="689"/>
      <c r="AM1111" s="689"/>
      <c r="AN1111" s="689"/>
    </row>
    <row r="1112" spans="1:40" s="7" customFormat="1" ht="18" hidden="1" customHeight="1">
      <c r="A1112" s="71">
        <f t="shared" si="166"/>
        <v>828</v>
      </c>
      <c r="B1112" s="42" t="s">
        <v>846</v>
      </c>
      <c r="C1112" s="52" t="e">
        <f>D1112+L1112+#REF!+P1112+R1112+T1112+V1112+W1112+X1112+Z1112</f>
        <v>#REF!</v>
      </c>
      <c r="D1112" s="52">
        <f>SUM(F1112:J1112)</f>
        <v>0</v>
      </c>
      <c r="E1112" s="52"/>
      <c r="F1112" s="51"/>
      <c r="G1112" s="51"/>
      <c r="H1112" s="51"/>
      <c r="I1112" s="51"/>
      <c r="J1112" s="51"/>
      <c r="K1112" s="51"/>
      <c r="L1112" s="51"/>
      <c r="M1112" s="549">
        <v>1700</v>
      </c>
      <c r="N1112" s="549">
        <v>2820359</v>
      </c>
      <c r="O1112" s="121"/>
      <c r="P1112" s="52">
        <v>17251879.66</v>
      </c>
      <c r="Q1112" s="52"/>
      <c r="R1112" s="52"/>
      <c r="S1112" s="73"/>
      <c r="T1112" s="73"/>
      <c r="U1112" s="73"/>
      <c r="V1112" s="73"/>
      <c r="W1112" s="72"/>
      <c r="X1112" s="285"/>
      <c r="Y1112" s="51">
        <v>262327.48</v>
      </c>
      <c r="Z1112" s="285"/>
      <c r="AA1112" s="9"/>
      <c r="AB1112" s="670" t="s">
        <v>1462</v>
      </c>
      <c r="AC1112" s="57"/>
      <c r="AD1112" s="497"/>
      <c r="AE1112" s="1061"/>
      <c r="AF1112" s="57"/>
      <c r="AG1112" s="57"/>
      <c r="AH1112" s="57"/>
      <c r="AI1112" s="57"/>
      <c r="AJ1112" s="57"/>
      <c r="AK1112" s="57"/>
      <c r="AL1112" s="57"/>
      <c r="AM1112" s="57"/>
      <c r="AN1112" s="57"/>
    </row>
    <row r="1113" spans="1:40" s="533" customFormat="1" ht="18" hidden="1" customHeight="1">
      <c r="A1113" s="1123">
        <f t="shared" si="166"/>
        <v>829</v>
      </c>
      <c r="B1113" s="590" t="s">
        <v>323</v>
      </c>
      <c r="C1113" s="526">
        <f t="shared" ref="C1113:C1119" si="168">D1113+L1113+N1113+P1113+R1113+T1113+V1113+W1113+X1113+Z1113</f>
        <v>23454414.379999999</v>
      </c>
      <c r="D1113" s="527">
        <f>F1113+G1113+H1113+I1113+J1113</f>
        <v>0</v>
      </c>
      <c r="E1113" s="527"/>
      <c r="F1113" s="527"/>
      <c r="G1113" s="527"/>
      <c r="H1113" s="527"/>
      <c r="I1113" s="527"/>
      <c r="J1113" s="527"/>
      <c r="K1113" s="527"/>
      <c r="L1113" s="527"/>
      <c r="M1113" s="527">
        <v>612</v>
      </c>
      <c r="N1113" s="527">
        <v>2119085.2999999998</v>
      </c>
      <c r="O1113" s="527">
        <v>612</v>
      </c>
      <c r="P1113" s="527">
        <v>11323582.08</v>
      </c>
      <c r="Q1113" s="527">
        <v>2340</v>
      </c>
      <c r="R1113" s="527">
        <v>10011747</v>
      </c>
      <c r="S1113" s="527"/>
      <c r="T1113" s="527"/>
      <c r="U1113" s="527"/>
      <c r="V1113" s="527"/>
      <c r="W1113" s="527"/>
      <c r="X1113" s="527"/>
      <c r="Y1113" s="1298"/>
      <c r="Z1113" s="1298"/>
      <c r="AA1113" s="1298"/>
      <c r="AB1113" s="1298"/>
      <c r="AC1113" s="689"/>
      <c r="AD1113" s="689"/>
      <c r="AE1113" s="689"/>
      <c r="AF1113" s="689"/>
      <c r="AG1113" s="689"/>
      <c r="AH1113" s="689"/>
      <c r="AI1113" s="689"/>
      <c r="AJ1113" s="689"/>
      <c r="AK1113" s="689"/>
      <c r="AL1113" s="689"/>
      <c r="AM1113" s="689"/>
      <c r="AN1113" s="689"/>
    </row>
    <row r="1114" spans="1:40" s="533" customFormat="1" ht="18" hidden="1" customHeight="1">
      <c r="A1114" s="1123">
        <f t="shared" si="166"/>
        <v>830</v>
      </c>
      <c r="B1114" s="587" t="s">
        <v>331</v>
      </c>
      <c r="C1114" s="526">
        <f t="shared" si="168"/>
        <v>5879948</v>
      </c>
      <c r="D1114" s="527">
        <f>F1114+G1114+H1114+I1114+J1114</f>
        <v>0</v>
      </c>
      <c r="E1114" s="527"/>
      <c r="F1114" s="527"/>
      <c r="G1114" s="527"/>
      <c r="H1114" s="527"/>
      <c r="I1114" s="527"/>
      <c r="J1114" s="527"/>
      <c r="K1114" s="543"/>
      <c r="L1114" s="543"/>
      <c r="M1114" s="527">
        <v>928.4</v>
      </c>
      <c r="N1114" s="527">
        <v>4513770</v>
      </c>
      <c r="O1114" s="527"/>
      <c r="P1114" s="527"/>
      <c r="Q1114" s="527">
        <v>771</v>
      </c>
      <c r="R1114" s="527">
        <v>1366178</v>
      </c>
      <c r="S1114" s="527"/>
      <c r="T1114" s="527"/>
      <c r="U1114" s="527"/>
      <c r="V1114" s="527"/>
      <c r="W1114" s="527"/>
      <c r="X1114" s="527"/>
      <c r="Y1114" s="534">
        <v>523028.74</v>
      </c>
      <c r="Z1114" s="527"/>
      <c r="AA1114" s="531"/>
      <c r="AB1114" s="950" t="s">
        <v>1499</v>
      </c>
      <c r="AC1114" s="689"/>
      <c r="AD1114" s="689"/>
      <c r="AE1114" s="689"/>
      <c r="AF1114" s="689"/>
      <c r="AG1114" s="689"/>
      <c r="AH1114" s="689"/>
      <c r="AI1114" s="689"/>
      <c r="AJ1114" s="689"/>
      <c r="AK1114" s="689"/>
      <c r="AL1114" s="689"/>
      <c r="AM1114" s="689"/>
      <c r="AN1114" s="689"/>
    </row>
    <row r="1115" spans="1:40" s="533" customFormat="1" ht="18" hidden="1" customHeight="1">
      <c r="A1115" s="1123">
        <f t="shared" si="166"/>
        <v>831</v>
      </c>
      <c r="B1115" s="590" t="s">
        <v>325</v>
      </c>
      <c r="C1115" s="526">
        <f t="shared" si="168"/>
        <v>2053336</v>
      </c>
      <c r="D1115" s="527">
        <f>F1115+G1115+H1115+I1115+J1115</f>
        <v>0</v>
      </c>
      <c r="E1115" s="527"/>
      <c r="F1115" s="527"/>
      <c r="G1115" s="534"/>
      <c r="H1115" s="534"/>
      <c r="I1115" s="534"/>
      <c r="J1115" s="534"/>
      <c r="K1115" s="527"/>
      <c r="L1115" s="527"/>
      <c r="M1115" s="535">
        <v>1260</v>
      </c>
      <c r="N1115" s="534">
        <v>2053336</v>
      </c>
      <c r="O1115" s="527"/>
      <c r="P1115" s="527"/>
      <c r="Q1115" s="534"/>
      <c r="R1115" s="534"/>
      <c r="S1115" s="527"/>
      <c r="T1115" s="527"/>
      <c r="U1115" s="527"/>
      <c r="V1115" s="527"/>
      <c r="W1115" s="527"/>
      <c r="X1115" s="527"/>
      <c r="Y1115" s="534">
        <v>251476.18</v>
      </c>
      <c r="Z1115" s="527"/>
      <c r="AA1115" s="531"/>
      <c r="AB1115" s="950" t="s">
        <v>1462</v>
      </c>
      <c r="AC1115" s="689"/>
      <c r="AD1115" s="689"/>
      <c r="AE1115" s="689"/>
      <c r="AF1115" s="689"/>
      <c r="AG1115" s="689"/>
      <c r="AH1115" s="689"/>
      <c r="AI1115" s="689"/>
      <c r="AJ1115" s="689"/>
      <c r="AK1115" s="689"/>
      <c r="AL1115" s="689"/>
      <c r="AM1115" s="689"/>
      <c r="AN1115" s="689"/>
    </row>
    <row r="1116" spans="1:40" s="533" customFormat="1" ht="18" hidden="1" customHeight="1">
      <c r="A1116" s="1123">
        <f t="shared" si="166"/>
        <v>832</v>
      </c>
      <c r="B1116" s="591" t="s">
        <v>326</v>
      </c>
      <c r="C1116" s="526">
        <f t="shared" si="168"/>
        <v>3627925</v>
      </c>
      <c r="D1116" s="527">
        <f>F1116+G1116+H1116+I1116+J1116</f>
        <v>0</v>
      </c>
      <c r="E1116" s="527"/>
      <c r="F1116" s="528"/>
      <c r="G1116" s="536"/>
      <c r="H1116" s="536"/>
      <c r="I1116" s="536"/>
      <c r="J1116" s="536"/>
      <c r="K1116" s="525"/>
      <c r="L1116" s="528"/>
      <c r="M1116" s="536">
        <v>2155</v>
      </c>
      <c r="N1116" s="536">
        <v>3627925</v>
      </c>
      <c r="O1116" s="528"/>
      <c r="P1116" s="528"/>
      <c r="Q1116" s="528"/>
      <c r="R1116" s="528"/>
      <c r="S1116" s="527"/>
      <c r="T1116" s="527"/>
      <c r="U1116" s="527"/>
      <c r="V1116" s="527"/>
      <c r="W1116" s="527"/>
      <c r="X1116" s="527"/>
      <c r="Y1116" s="534">
        <v>282775.84000000003</v>
      </c>
      <c r="Z1116" s="527"/>
      <c r="AA1116" s="531"/>
      <c r="AB1116" s="950" t="s">
        <v>1462</v>
      </c>
      <c r="AC1116" s="689"/>
      <c r="AD1116" s="689"/>
      <c r="AE1116" s="689"/>
      <c r="AF1116" s="689"/>
      <c r="AG1116" s="689"/>
      <c r="AH1116" s="689"/>
      <c r="AI1116" s="689"/>
      <c r="AJ1116" s="689"/>
      <c r="AK1116" s="689"/>
      <c r="AL1116" s="689"/>
      <c r="AM1116" s="689"/>
      <c r="AN1116" s="689"/>
    </row>
    <row r="1117" spans="1:40" s="533" customFormat="1" ht="18" hidden="1" customHeight="1">
      <c r="A1117" s="1123">
        <f t="shared" si="166"/>
        <v>833</v>
      </c>
      <c r="B1117" s="590" t="s">
        <v>322</v>
      </c>
      <c r="C1117" s="526">
        <f t="shared" si="168"/>
        <v>18626161.989999998</v>
      </c>
      <c r="D1117" s="527">
        <f>F1117+G1117+H1117+I1117+J1117</f>
        <v>0</v>
      </c>
      <c r="E1117" s="527"/>
      <c r="F1117" s="527"/>
      <c r="G1117" s="527"/>
      <c r="H1117" s="527"/>
      <c r="I1117" s="527"/>
      <c r="J1117" s="527"/>
      <c r="K1117" s="527"/>
      <c r="L1117" s="527"/>
      <c r="M1117" s="527"/>
      <c r="N1117" s="527"/>
      <c r="O1117" s="527">
        <v>877</v>
      </c>
      <c r="P1117" s="527">
        <v>18626161.989999998</v>
      </c>
      <c r="Q1117" s="527"/>
      <c r="R1117" s="527"/>
      <c r="S1117" s="528"/>
      <c r="T1117" s="528"/>
      <c r="U1117" s="528"/>
      <c r="V1117" s="528"/>
      <c r="W1117" s="529"/>
      <c r="X1117" s="527"/>
      <c r="Y1117" s="1298"/>
      <c r="Z1117" s="1298"/>
      <c r="AA1117" s="1298"/>
      <c r="AB1117" s="1298"/>
      <c r="AC1117" s="689"/>
      <c r="AD1117" s="689"/>
      <c r="AE1117" s="689"/>
      <c r="AF1117" s="689"/>
      <c r="AG1117" s="689"/>
      <c r="AH1117" s="689"/>
      <c r="AI1117" s="689"/>
      <c r="AJ1117" s="689"/>
      <c r="AK1117" s="689"/>
      <c r="AL1117" s="689"/>
      <c r="AM1117" s="689"/>
      <c r="AN1117" s="689"/>
    </row>
    <row r="1118" spans="1:40" s="7" customFormat="1" ht="18" hidden="1" customHeight="1">
      <c r="A1118" s="71">
        <f t="shared" si="166"/>
        <v>834</v>
      </c>
      <c r="B1118" s="42" t="s">
        <v>842</v>
      </c>
      <c r="C1118" s="52">
        <f t="shared" si="168"/>
        <v>22656181.719999999</v>
      </c>
      <c r="D1118" s="52">
        <f>SUM(F1118:J1118)</f>
        <v>4435478.4000000004</v>
      </c>
      <c r="E1118" s="52"/>
      <c r="F1118" s="51">
        <v>4435478.4000000004</v>
      </c>
      <c r="G1118" s="51"/>
      <c r="H1118" s="51"/>
      <c r="I1118" s="51"/>
      <c r="J1118" s="51"/>
      <c r="K1118" s="55"/>
      <c r="L1118" s="51"/>
      <c r="M1118" s="52">
        <v>611.58000000000004</v>
      </c>
      <c r="N1118" s="52">
        <v>2579264.06</v>
      </c>
      <c r="O1118" s="121"/>
      <c r="P1118" s="52">
        <v>10895627.939999999</v>
      </c>
      <c r="Q1118" s="121"/>
      <c r="R1118" s="52">
        <v>4745811.32</v>
      </c>
      <c r="S1118" s="73"/>
      <c r="T1118" s="51"/>
      <c r="U1118" s="73"/>
      <c r="V1118" s="73"/>
      <c r="W1118" s="72"/>
      <c r="X1118" s="285"/>
      <c r="Y1118" s="51"/>
      <c r="Z1118" s="285"/>
      <c r="AA1118" s="9"/>
      <c r="AB1118" s="670"/>
      <c r="AC1118" s="57"/>
      <c r="AD1118" s="497"/>
      <c r="AE1118" s="1061"/>
      <c r="AF1118" s="57"/>
      <c r="AG1118" s="57"/>
      <c r="AH1118" s="57"/>
      <c r="AI1118" s="57"/>
      <c r="AJ1118" s="57"/>
      <c r="AK1118" s="57"/>
      <c r="AL1118" s="57"/>
      <c r="AM1118" s="57"/>
      <c r="AN1118" s="57"/>
    </row>
    <row r="1119" spans="1:40" s="7" customFormat="1" ht="18" hidden="1" customHeight="1">
      <c r="A1119" s="71">
        <f t="shared" si="166"/>
        <v>835</v>
      </c>
      <c r="B1119" s="42" t="s">
        <v>843</v>
      </c>
      <c r="C1119" s="52">
        <f t="shared" si="168"/>
        <v>3573914.3800000004</v>
      </c>
      <c r="D1119" s="52">
        <f>SUM(F1119:J1119)</f>
        <v>3573914.3800000004</v>
      </c>
      <c r="E1119" s="52"/>
      <c r="F1119" s="51">
        <v>246617.64</v>
      </c>
      <c r="G1119" s="51">
        <v>2516662.7000000002</v>
      </c>
      <c r="H1119" s="51">
        <v>477446.88</v>
      </c>
      <c r="I1119" s="51"/>
      <c r="J1119" s="51">
        <v>333187.15999999997</v>
      </c>
      <c r="K1119" s="55"/>
      <c r="L1119" s="51"/>
      <c r="M1119" s="52"/>
      <c r="N1119" s="52"/>
      <c r="O1119" s="52"/>
      <c r="P1119" s="52"/>
      <c r="Q1119" s="52"/>
      <c r="R1119" s="52"/>
      <c r="S1119" s="73"/>
      <c r="T1119" s="51"/>
      <c r="U1119" s="73"/>
      <c r="V1119" s="73"/>
      <c r="W1119" s="72"/>
      <c r="X1119" s="285"/>
      <c r="Y1119" s="51"/>
      <c r="Z1119" s="285"/>
      <c r="AA1119" s="9"/>
      <c r="AB1119" s="670"/>
      <c r="AC1119" s="497"/>
      <c r="AD1119" s="497"/>
      <c r="AE1119" s="1061"/>
      <c r="AF1119" s="57"/>
      <c r="AG1119" s="57"/>
      <c r="AH1119" s="57"/>
      <c r="AI1119" s="57"/>
      <c r="AJ1119" s="57"/>
      <c r="AK1119" s="57"/>
      <c r="AL1119" s="57"/>
      <c r="AM1119" s="57"/>
      <c r="AN1119" s="57"/>
    </row>
    <row r="1120" spans="1:40" s="533" customFormat="1" ht="18" hidden="1" customHeight="1">
      <c r="A1120" s="1123">
        <f t="shared" si="166"/>
        <v>836</v>
      </c>
      <c r="B1120" s="587" t="s">
        <v>347</v>
      </c>
      <c r="C1120" s="526">
        <f>D1120+N1120+R1120</f>
        <v>2632742</v>
      </c>
      <c r="D1120" s="527">
        <f>F1120+G1120+H1120+I1120+J1120</f>
        <v>0</v>
      </c>
      <c r="E1120" s="527"/>
      <c r="F1120" s="527"/>
      <c r="G1120" s="527"/>
      <c r="H1120" s="527"/>
      <c r="I1120" s="527"/>
      <c r="J1120" s="527"/>
      <c r="K1120" s="527"/>
      <c r="L1120" s="527"/>
      <c r="M1120" s="527">
        <v>1050</v>
      </c>
      <c r="N1120" s="548">
        <v>1688470</v>
      </c>
      <c r="O1120" s="527"/>
      <c r="P1120" s="527"/>
      <c r="Q1120" s="527">
        <v>1807.8</v>
      </c>
      <c r="R1120" s="527">
        <v>944272</v>
      </c>
      <c r="S1120" s="527"/>
      <c r="T1120" s="527"/>
      <c r="U1120" s="527"/>
      <c r="V1120" s="527"/>
      <c r="W1120" s="527"/>
      <c r="X1120" s="527"/>
      <c r="Y1120" s="534">
        <v>1133367.56</v>
      </c>
      <c r="Z1120" s="527"/>
      <c r="AA1120" s="531"/>
      <c r="AB1120" s="950" t="s">
        <v>1499</v>
      </c>
      <c r="AC1120" s="689"/>
      <c r="AD1120" s="689"/>
      <c r="AE1120" s="689"/>
      <c r="AF1120" s="689"/>
      <c r="AG1120" s="689"/>
      <c r="AH1120" s="689"/>
      <c r="AI1120" s="689"/>
      <c r="AJ1120" s="689"/>
      <c r="AK1120" s="689"/>
      <c r="AL1120" s="689"/>
      <c r="AM1120" s="689"/>
      <c r="AN1120" s="689"/>
    </row>
    <row r="1121" spans="1:40" s="533" customFormat="1" ht="18" hidden="1" customHeight="1">
      <c r="A1121" s="1123">
        <f t="shared" si="166"/>
        <v>837</v>
      </c>
      <c r="B1121" s="587" t="s">
        <v>328</v>
      </c>
      <c r="C1121" s="526">
        <f t="shared" ref="C1121:C1134" si="169">D1121+L1121+N1121+P1121+R1121+T1121+V1121+W1121+X1121+Z1121</f>
        <v>4858147</v>
      </c>
      <c r="D1121" s="527">
        <f>F1121+G1121+H1121+I1121+J1121</f>
        <v>0</v>
      </c>
      <c r="E1121" s="527"/>
      <c r="F1121" s="527"/>
      <c r="G1121" s="527"/>
      <c r="H1121" s="527"/>
      <c r="I1121" s="527"/>
      <c r="J1121" s="527"/>
      <c r="K1121" s="527"/>
      <c r="L1121" s="527"/>
      <c r="M1121" s="527">
        <v>868</v>
      </c>
      <c r="N1121" s="527">
        <v>3284650</v>
      </c>
      <c r="O1121" s="527"/>
      <c r="P1121" s="527"/>
      <c r="Q1121" s="527">
        <v>571</v>
      </c>
      <c r="R1121" s="527">
        <v>1573497</v>
      </c>
      <c r="S1121" s="527"/>
      <c r="T1121" s="527"/>
      <c r="U1121" s="527"/>
      <c r="V1121" s="527"/>
      <c r="W1121" s="527"/>
      <c r="X1121" s="527"/>
      <c r="Y1121" s="534">
        <v>528004.67999999993</v>
      </c>
      <c r="Z1121" s="527"/>
      <c r="AA1121" s="531"/>
      <c r="AB1121" s="950" t="s">
        <v>1499</v>
      </c>
      <c r="AC1121" s="689"/>
      <c r="AD1121" s="689"/>
      <c r="AE1121" s="689"/>
      <c r="AF1121" s="689"/>
      <c r="AG1121" s="689"/>
      <c r="AH1121" s="689"/>
      <c r="AI1121" s="689"/>
      <c r="AJ1121" s="689"/>
      <c r="AK1121" s="689"/>
      <c r="AL1121" s="689"/>
      <c r="AM1121" s="689"/>
      <c r="AN1121" s="689"/>
    </row>
    <row r="1122" spans="1:40" s="541" customFormat="1" ht="18" hidden="1" customHeight="1">
      <c r="A1122" s="1123">
        <f t="shared" si="166"/>
        <v>838</v>
      </c>
      <c r="B1122" s="590" t="s">
        <v>335</v>
      </c>
      <c r="C1122" s="526">
        <f t="shared" si="169"/>
        <v>1780760</v>
      </c>
      <c r="D1122" s="527">
        <f>F1122+G1122+H1122+I1122+J1122</f>
        <v>0</v>
      </c>
      <c r="E1122" s="527"/>
      <c r="F1122" s="527"/>
      <c r="G1122" s="527"/>
      <c r="H1122" s="527"/>
      <c r="I1122" s="527"/>
      <c r="J1122" s="527"/>
      <c r="K1122" s="527"/>
      <c r="L1122" s="527"/>
      <c r="M1122" s="527">
        <v>258</v>
      </c>
      <c r="N1122" s="527">
        <v>1200350</v>
      </c>
      <c r="O1122" s="527"/>
      <c r="P1122" s="527"/>
      <c r="Q1122" s="527" t="s">
        <v>336</v>
      </c>
      <c r="R1122" s="527">
        <v>580410</v>
      </c>
      <c r="S1122" s="527"/>
      <c r="T1122" s="527"/>
      <c r="U1122" s="527"/>
      <c r="V1122" s="527"/>
      <c r="W1122" s="527"/>
      <c r="X1122" s="527"/>
      <c r="Y1122" s="534">
        <v>482934.29</v>
      </c>
      <c r="Z1122" s="527"/>
      <c r="AA1122" s="531"/>
      <c r="AB1122" s="1260" t="s">
        <v>1499</v>
      </c>
      <c r="AC1122" s="1284"/>
      <c r="AD1122" s="1284"/>
      <c r="AE1122" s="875"/>
      <c r="AF1122" s="875"/>
      <c r="AG1122" s="875"/>
      <c r="AH1122" s="875"/>
      <c r="AI1122" s="875"/>
      <c r="AJ1122" s="875"/>
      <c r="AK1122" s="875"/>
      <c r="AL1122" s="875"/>
      <c r="AM1122" s="875"/>
      <c r="AN1122" s="875"/>
    </row>
    <row r="1123" spans="1:40" s="7" customFormat="1" ht="18" hidden="1" customHeight="1">
      <c r="A1123" s="71">
        <f t="shared" si="166"/>
        <v>839</v>
      </c>
      <c r="B1123" s="42" t="s">
        <v>837</v>
      </c>
      <c r="C1123" s="52">
        <f t="shared" si="169"/>
        <v>8062339.3799999999</v>
      </c>
      <c r="D1123" s="52">
        <f>SUM(F1123:J1123)</f>
        <v>8062339.3799999999</v>
      </c>
      <c r="E1123" s="52"/>
      <c r="F1123" s="51">
        <v>812968.08</v>
      </c>
      <c r="G1123" s="51">
        <v>6649451.04</v>
      </c>
      <c r="H1123" s="51">
        <v>599920.26</v>
      </c>
      <c r="I1123" s="51"/>
      <c r="J1123" s="51"/>
      <c r="K1123" s="51"/>
      <c r="L1123" s="51"/>
      <c r="M1123" s="52"/>
      <c r="N1123" s="52"/>
      <c r="O1123" s="52"/>
      <c r="P1123" s="52"/>
      <c r="Q1123" s="52"/>
      <c r="R1123" s="52"/>
      <c r="S1123" s="73"/>
      <c r="T1123" s="51"/>
      <c r="U1123" s="73"/>
      <c r="V1123" s="73"/>
      <c r="W1123" s="72"/>
      <c r="X1123" s="285"/>
      <c r="Y1123" s="51"/>
      <c r="Z1123" s="285"/>
      <c r="AA1123" s="9"/>
      <c r="AB1123" s="670"/>
      <c r="AC1123" s="497"/>
      <c r="AD1123" s="497"/>
      <c r="AE1123" s="1061"/>
      <c r="AF1123" s="57"/>
      <c r="AG1123" s="57"/>
      <c r="AH1123" s="57"/>
      <c r="AI1123" s="57"/>
      <c r="AJ1123" s="57"/>
      <c r="AK1123" s="57"/>
      <c r="AL1123" s="57"/>
      <c r="AM1123" s="57"/>
      <c r="AN1123" s="57"/>
    </row>
    <row r="1124" spans="1:40" s="533" customFormat="1" ht="18" hidden="1" customHeight="1">
      <c r="A1124" s="1123">
        <f t="shared" si="166"/>
        <v>840</v>
      </c>
      <c r="B1124" s="590" t="s">
        <v>342</v>
      </c>
      <c r="C1124" s="526">
        <f t="shared" si="169"/>
        <v>1990000</v>
      </c>
      <c r="D1124" s="527">
        <f t="shared" ref="D1124:D1129" si="170">F1124+G1124+H1124+I1124+J1124</f>
        <v>0</v>
      </c>
      <c r="E1124" s="527"/>
      <c r="F1124" s="545"/>
      <c r="G1124" s="546"/>
      <c r="H1124" s="546"/>
      <c r="I1124" s="546"/>
      <c r="J1124" s="546"/>
      <c r="K1124" s="546"/>
      <c r="L1124" s="536"/>
      <c r="M1124" s="536"/>
      <c r="N1124" s="536"/>
      <c r="O1124" s="536"/>
      <c r="P1124" s="536"/>
      <c r="Q1124" s="536">
        <v>952</v>
      </c>
      <c r="R1124" s="536">
        <v>1990000</v>
      </c>
      <c r="S1124" s="536"/>
      <c r="T1124" s="536"/>
      <c r="U1124" s="536"/>
      <c r="V1124" s="536"/>
      <c r="W1124" s="546"/>
      <c r="X1124" s="534"/>
      <c r="Y1124" s="534">
        <v>355519.57</v>
      </c>
      <c r="Z1124" s="547"/>
      <c r="AA1124" s="531"/>
      <c r="AB1124" s="950" t="s">
        <v>1459</v>
      </c>
      <c r="AC1124" s="689"/>
      <c r="AD1124" s="689"/>
      <c r="AE1124" s="689"/>
      <c r="AF1124" s="689"/>
      <c r="AG1124" s="689"/>
      <c r="AH1124" s="689"/>
      <c r="AI1124" s="689"/>
      <c r="AJ1124" s="689"/>
      <c r="AK1124" s="689"/>
      <c r="AL1124" s="689"/>
      <c r="AM1124" s="689"/>
      <c r="AN1124" s="689"/>
    </row>
    <row r="1125" spans="1:40" s="533" customFormat="1" ht="18" hidden="1" customHeight="1">
      <c r="A1125" s="1123">
        <f t="shared" si="166"/>
        <v>841</v>
      </c>
      <c r="B1125" s="590" t="s">
        <v>343</v>
      </c>
      <c r="C1125" s="526">
        <f t="shared" si="169"/>
        <v>3970000</v>
      </c>
      <c r="D1125" s="527">
        <f t="shared" si="170"/>
        <v>0</v>
      </c>
      <c r="E1125" s="527"/>
      <c r="F1125" s="545"/>
      <c r="G1125" s="546"/>
      <c r="H1125" s="546"/>
      <c r="I1125" s="546"/>
      <c r="J1125" s="546"/>
      <c r="K1125" s="546"/>
      <c r="L1125" s="536"/>
      <c r="M1125" s="536"/>
      <c r="N1125" s="536"/>
      <c r="O1125" s="536"/>
      <c r="P1125" s="536"/>
      <c r="Q1125" s="536">
        <v>1890</v>
      </c>
      <c r="R1125" s="536">
        <v>3970000</v>
      </c>
      <c r="S1125" s="536"/>
      <c r="T1125" s="536"/>
      <c r="U1125" s="536"/>
      <c r="V1125" s="536"/>
      <c r="W1125" s="546"/>
      <c r="X1125" s="536"/>
      <c r="Y1125" s="536">
        <v>569739.42000000004</v>
      </c>
      <c r="Z1125" s="547"/>
      <c r="AA1125" s="531"/>
      <c r="AB1125" s="950" t="s">
        <v>1459</v>
      </c>
      <c r="AC1125" s="689"/>
      <c r="AD1125" s="689"/>
      <c r="AE1125" s="689"/>
      <c r="AF1125" s="689"/>
      <c r="AG1125" s="689"/>
      <c r="AH1125" s="689"/>
      <c r="AI1125" s="689"/>
      <c r="AJ1125" s="689"/>
      <c r="AK1125" s="689"/>
      <c r="AL1125" s="689"/>
      <c r="AM1125" s="689"/>
      <c r="AN1125" s="689"/>
    </row>
    <row r="1126" spans="1:40" s="533" customFormat="1" ht="18" hidden="1" customHeight="1">
      <c r="A1126" s="1123">
        <f t="shared" si="166"/>
        <v>842</v>
      </c>
      <c r="B1126" s="590" t="s">
        <v>338</v>
      </c>
      <c r="C1126" s="526">
        <f t="shared" si="169"/>
        <v>6760000</v>
      </c>
      <c r="D1126" s="527">
        <f t="shared" si="170"/>
        <v>0</v>
      </c>
      <c r="E1126" s="527"/>
      <c r="F1126" s="534"/>
      <c r="G1126" s="534"/>
      <c r="H1126" s="534"/>
      <c r="I1126" s="534"/>
      <c r="J1126" s="534"/>
      <c r="K1126" s="534"/>
      <c r="L1126" s="534"/>
      <c r="M1126" s="534">
        <v>1025</v>
      </c>
      <c r="N1126" s="534">
        <v>4300000</v>
      </c>
      <c r="O1126" s="534"/>
      <c r="P1126" s="534"/>
      <c r="Q1126" s="534">
        <v>1170</v>
      </c>
      <c r="R1126" s="534">
        <v>2460000</v>
      </c>
      <c r="S1126" s="534"/>
      <c r="T1126" s="534"/>
      <c r="U1126" s="534"/>
      <c r="V1126" s="534"/>
      <c r="W1126" s="534"/>
      <c r="X1126" s="534"/>
      <c r="Y1126" s="534">
        <v>705149.63</v>
      </c>
      <c r="Z1126" s="534"/>
      <c r="AA1126" s="531"/>
      <c r="AB1126" s="950" t="s">
        <v>1499</v>
      </c>
      <c r="AC1126" s="689"/>
      <c r="AD1126" s="689"/>
      <c r="AE1126" s="689"/>
      <c r="AF1126" s="689"/>
      <c r="AG1126" s="689"/>
      <c r="AH1126" s="689"/>
      <c r="AI1126" s="689"/>
      <c r="AJ1126" s="689"/>
      <c r="AK1126" s="689"/>
      <c r="AL1126" s="689"/>
      <c r="AM1126" s="689"/>
      <c r="AN1126" s="689"/>
    </row>
    <row r="1127" spans="1:40" s="533" customFormat="1" ht="18" hidden="1" customHeight="1">
      <c r="A1127" s="1123">
        <f t="shared" si="166"/>
        <v>843</v>
      </c>
      <c r="B1127" s="590" t="s">
        <v>339</v>
      </c>
      <c r="C1127" s="526">
        <f t="shared" si="169"/>
        <v>4989000</v>
      </c>
      <c r="D1127" s="527">
        <f t="shared" si="170"/>
        <v>3038000</v>
      </c>
      <c r="E1127" s="527"/>
      <c r="F1127" s="534"/>
      <c r="G1127" s="534">
        <v>1966000</v>
      </c>
      <c r="H1127" s="534">
        <v>492000</v>
      </c>
      <c r="I1127" s="534"/>
      <c r="J1127" s="534">
        <v>580000</v>
      </c>
      <c r="K1127" s="534"/>
      <c r="L1127" s="534"/>
      <c r="M1127" s="534"/>
      <c r="N1127" s="534"/>
      <c r="O1127" s="534"/>
      <c r="P1127" s="534"/>
      <c r="Q1127" s="534">
        <v>800</v>
      </c>
      <c r="R1127" s="534">
        <v>1951000</v>
      </c>
      <c r="S1127" s="534"/>
      <c r="T1127" s="534"/>
      <c r="U1127" s="534"/>
      <c r="V1127" s="534"/>
      <c r="W1127" s="534"/>
      <c r="X1127" s="534"/>
      <c r="Y1127" s="1223">
        <v>204551.44</v>
      </c>
      <c r="Z1127" s="534"/>
      <c r="AA1127" s="531"/>
      <c r="AB1127" s="950" t="s">
        <v>1535</v>
      </c>
      <c r="AC1127" s="689"/>
      <c r="AD1127" s="689"/>
      <c r="AE1127" s="689"/>
      <c r="AF1127" s="689"/>
      <c r="AG1127" s="689"/>
      <c r="AH1127" s="689"/>
      <c r="AI1127" s="689"/>
      <c r="AJ1127" s="689"/>
      <c r="AK1127" s="689"/>
      <c r="AL1127" s="689"/>
      <c r="AM1127" s="689"/>
      <c r="AN1127" s="689"/>
    </row>
    <row r="1128" spans="1:40" s="541" customFormat="1" ht="18" hidden="1" customHeight="1">
      <c r="A1128" s="1123">
        <f t="shared" si="166"/>
        <v>844</v>
      </c>
      <c r="B1128" s="590" t="s">
        <v>333</v>
      </c>
      <c r="C1128" s="526">
        <f t="shared" si="169"/>
        <v>4960830</v>
      </c>
      <c r="D1128" s="527">
        <f t="shared" si="170"/>
        <v>0</v>
      </c>
      <c r="E1128" s="527"/>
      <c r="F1128" s="527"/>
      <c r="G1128" s="527"/>
      <c r="H1128" s="527"/>
      <c r="I1128" s="527"/>
      <c r="J1128" s="527"/>
      <c r="K1128" s="527"/>
      <c r="L1128" s="527"/>
      <c r="M1128" s="527">
        <v>690.5</v>
      </c>
      <c r="N1128" s="527">
        <v>3523230</v>
      </c>
      <c r="O1128" s="527"/>
      <c r="P1128" s="527"/>
      <c r="Q1128" s="527" t="s">
        <v>334</v>
      </c>
      <c r="R1128" s="527">
        <v>1437600</v>
      </c>
      <c r="S1128" s="527"/>
      <c r="T1128" s="527"/>
      <c r="U1128" s="527"/>
      <c r="V1128" s="527"/>
      <c r="W1128" s="527"/>
      <c r="X1128" s="527"/>
      <c r="Y1128" s="534">
        <v>568149.85</v>
      </c>
      <c r="Z1128" s="527"/>
      <c r="AA1128" s="531"/>
      <c r="AB1128" s="1260" t="s">
        <v>1499</v>
      </c>
      <c r="AC1128" s="1284"/>
      <c r="AD1128" s="1284"/>
      <c r="AE1128" s="875"/>
      <c r="AF1128" s="875"/>
      <c r="AG1128" s="875"/>
      <c r="AH1128" s="875"/>
      <c r="AI1128" s="875"/>
      <c r="AJ1128" s="875"/>
      <c r="AK1128" s="875"/>
      <c r="AL1128" s="875"/>
      <c r="AM1128" s="875"/>
      <c r="AN1128" s="875"/>
    </row>
    <row r="1129" spans="1:40" s="533" customFormat="1" ht="18" hidden="1" customHeight="1">
      <c r="A1129" s="1123">
        <f t="shared" si="166"/>
        <v>845</v>
      </c>
      <c r="B1129" s="590" t="s">
        <v>341</v>
      </c>
      <c r="C1129" s="526">
        <f t="shared" si="169"/>
        <v>2940000</v>
      </c>
      <c r="D1129" s="527">
        <f t="shared" si="170"/>
        <v>0</v>
      </c>
      <c r="E1129" s="527"/>
      <c r="F1129" s="534"/>
      <c r="G1129" s="534"/>
      <c r="H1129" s="534"/>
      <c r="I1129" s="534"/>
      <c r="J1129" s="534"/>
      <c r="K1129" s="534"/>
      <c r="L1129" s="534"/>
      <c r="M1129" s="534"/>
      <c r="N1129" s="534"/>
      <c r="O1129" s="534"/>
      <c r="P1129" s="534"/>
      <c r="Q1129" s="534">
        <v>1400</v>
      </c>
      <c r="R1129" s="534">
        <v>2940000</v>
      </c>
      <c r="S1129" s="534"/>
      <c r="T1129" s="534"/>
      <c r="U1129" s="534"/>
      <c r="V1129" s="534"/>
      <c r="W1129" s="534"/>
      <c r="X1129" s="534"/>
      <c r="Y1129" s="534">
        <v>178067.82</v>
      </c>
      <c r="Z1129" s="534"/>
      <c r="AA1129" s="531"/>
      <c r="AB1129" s="950" t="s">
        <v>1459</v>
      </c>
      <c r="AC1129" s="689"/>
      <c r="AD1129" s="689"/>
      <c r="AE1129" s="689"/>
      <c r="AF1129" s="689"/>
      <c r="AG1129" s="689"/>
      <c r="AH1129" s="689"/>
      <c r="AI1129" s="689"/>
      <c r="AJ1129" s="689"/>
      <c r="AK1129" s="689"/>
      <c r="AL1129" s="689"/>
      <c r="AM1129" s="689"/>
      <c r="AN1129" s="689"/>
    </row>
    <row r="1130" spans="1:40" s="7" customFormat="1" ht="18" hidden="1" customHeight="1">
      <c r="A1130" s="71">
        <f t="shared" si="166"/>
        <v>846</v>
      </c>
      <c r="B1130" s="42" t="s">
        <v>838</v>
      </c>
      <c r="C1130" s="52">
        <f t="shared" si="169"/>
        <v>7897533.5000000009</v>
      </c>
      <c r="D1130" s="52">
        <f>SUM(F1130:J1130)</f>
        <v>7897533.5000000009</v>
      </c>
      <c r="E1130" s="52"/>
      <c r="F1130" s="51">
        <v>801443.02</v>
      </c>
      <c r="G1130" s="51">
        <v>6435021.4400000004</v>
      </c>
      <c r="H1130" s="51">
        <v>661069.04</v>
      </c>
      <c r="I1130" s="51"/>
      <c r="J1130" s="51"/>
      <c r="K1130" s="51"/>
      <c r="L1130" s="51"/>
      <c r="M1130" s="52"/>
      <c r="N1130" s="52"/>
      <c r="O1130" s="52"/>
      <c r="P1130" s="52"/>
      <c r="Q1130" s="52"/>
      <c r="R1130" s="52"/>
      <c r="S1130" s="73"/>
      <c r="T1130" s="51"/>
      <c r="U1130" s="73"/>
      <c r="V1130" s="73"/>
      <c r="W1130" s="72"/>
      <c r="X1130" s="285"/>
      <c r="Y1130" s="51"/>
      <c r="Z1130" s="285"/>
      <c r="AA1130" s="9"/>
      <c r="AB1130" s="670"/>
      <c r="AC1130" s="497"/>
      <c r="AD1130" s="497"/>
      <c r="AE1130" s="1061"/>
      <c r="AF1130" s="57"/>
      <c r="AG1130" s="57"/>
      <c r="AH1130" s="57"/>
      <c r="AI1130" s="57"/>
      <c r="AJ1130" s="57"/>
      <c r="AK1130" s="57"/>
      <c r="AL1130" s="57"/>
      <c r="AM1130" s="57"/>
      <c r="AN1130" s="57"/>
    </row>
    <row r="1131" spans="1:40" s="7" customFormat="1" ht="18" hidden="1" customHeight="1">
      <c r="A1131" s="71">
        <f t="shared" si="166"/>
        <v>847</v>
      </c>
      <c r="B1131" s="42" t="s">
        <v>844</v>
      </c>
      <c r="C1131" s="52">
        <f t="shared" si="169"/>
        <v>8185663.54</v>
      </c>
      <c r="D1131" s="52">
        <f>SUM(F1131:J1131)</f>
        <v>568141.68000000005</v>
      </c>
      <c r="E1131" s="52"/>
      <c r="F1131" s="51">
        <v>568141.68000000005</v>
      </c>
      <c r="G1131" s="51"/>
      <c r="H1131" s="51"/>
      <c r="I1131" s="51"/>
      <c r="J1131" s="51"/>
      <c r="K1131" s="55"/>
      <c r="L1131" s="51"/>
      <c r="M1131" s="52"/>
      <c r="N1131" s="52"/>
      <c r="O1131" s="52"/>
      <c r="P1131" s="52"/>
      <c r="Q1131" s="121"/>
      <c r="R1131" s="52">
        <v>7617521.8600000003</v>
      </c>
      <c r="S1131" s="73"/>
      <c r="T1131" s="51"/>
      <c r="U1131" s="73"/>
      <c r="V1131" s="73"/>
      <c r="W1131" s="72"/>
      <c r="X1131" s="285"/>
      <c r="Y1131" s="51"/>
      <c r="Z1131" s="285"/>
      <c r="AA1131" s="9"/>
      <c r="AB1131" s="670"/>
      <c r="AC1131" s="57"/>
      <c r="AD1131" s="497"/>
      <c r="AE1131" s="1061"/>
      <c r="AF1131" s="57"/>
      <c r="AG1131" s="57"/>
      <c r="AH1131" s="57"/>
      <c r="AI1131" s="57"/>
      <c r="AJ1131" s="57"/>
      <c r="AK1131" s="57"/>
      <c r="AL1131" s="57"/>
      <c r="AM1131" s="57"/>
      <c r="AN1131" s="57"/>
    </row>
    <row r="1132" spans="1:40" s="7" customFormat="1" ht="18" hidden="1" customHeight="1">
      <c r="A1132" s="71">
        <f t="shared" si="166"/>
        <v>848</v>
      </c>
      <c r="B1132" s="42" t="s">
        <v>845</v>
      </c>
      <c r="C1132" s="52">
        <f t="shared" si="169"/>
        <v>566049.54</v>
      </c>
      <c r="D1132" s="52">
        <f>SUM(F1132:J1132)</f>
        <v>566049.54</v>
      </c>
      <c r="E1132" s="52"/>
      <c r="F1132" s="51">
        <v>566049.54</v>
      </c>
      <c r="G1132" s="51"/>
      <c r="H1132" s="51"/>
      <c r="I1132" s="51"/>
      <c r="J1132" s="51"/>
      <c r="K1132" s="55"/>
      <c r="L1132" s="51"/>
      <c r="M1132" s="52"/>
      <c r="N1132" s="52"/>
      <c r="O1132" s="52"/>
      <c r="P1132" s="52"/>
      <c r="Q1132" s="52"/>
      <c r="R1132" s="52"/>
      <c r="S1132" s="73"/>
      <c r="T1132" s="51"/>
      <c r="U1132" s="73"/>
      <c r="V1132" s="73"/>
      <c r="W1132" s="72"/>
      <c r="X1132" s="285"/>
      <c r="Y1132" s="51"/>
      <c r="Z1132" s="285"/>
      <c r="AA1132" s="9"/>
      <c r="AB1132" s="670"/>
      <c r="AC1132" s="497"/>
      <c r="AD1132" s="497"/>
      <c r="AE1132" s="1061"/>
      <c r="AF1132" s="57"/>
      <c r="AG1132" s="57"/>
      <c r="AH1132" s="57"/>
      <c r="AI1132" s="57"/>
      <c r="AJ1132" s="57"/>
      <c r="AK1132" s="57"/>
      <c r="AL1132" s="57"/>
      <c r="AM1132" s="57"/>
      <c r="AN1132" s="57"/>
    </row>
    <row r="1133" spans="1:40" s="533" customFormat="1" ht="18" hidden="1" customHeight="1">
      <c r="A1133" s="1123">
        <f t="shared" si="166"/>
        <v>849</v>
      </c>
      <c r="B1133" s="590" t="s">
        <v>324</v>
      </c>
      <c r="C1133" s="526">
        <f t="shared" si="169"/>
        <v>10849721.35</v>
      </c>
      <c r="D1133" s="527">
        <f>F1133+G1133+H1133+I1133+J1133</f>
        <v>0</v>
      </c>
      <c r="E1133" s="527"/>
      <c r="F1133" s="527"/>
      <c r="G1133" s="527"/>
      <c r="H1133" s="527"/>
      <c r="I1133" s="527"/>
      <c r="J1133" s="527"/>
      <c r="K1133" s="527"/>
      <c r="L1133" s="527"/>
      <c r="M1133" s="527">
        <v>1357</v>
      </c>
      <c r="N1133" s="527">
        <v>7106762.0099999998</v>
      </c>
      <c r="O1133" s="527"/>
      <c r="P1133" s="527"/>
      <c r="Q1133" s="527">
        <v>1021</v>
      </c>
      <c r="R1133" s="527">
        <v>3742959.34</v>
      </c>
      <c r="S1133" s="527"/>
      <c r="T1133" s="527"/>
      <c r="U1133" s="527"/>
      <c r="V1133" s="527"/>
      <c r="W1133" s="527"/>
      <c r="X1133" s="527"/>
      <c r="Y1133" s="1386"/>
      <c r="Z1133" s="527"/>
      <c r="AA1133" s="531"/>
      <c r="AB1133" s="950"/>
      <c r="AC1133" s="689"/>
      <c r="AD1133" s="689"/>
      <c r="AE1133" s="689"/>
      <c r="AF1133" s="689"/>
      <c r="AG1133" s="689"/>
      <c r="AH1133" s="689"/>
      <c r="AI1133" s="689"/>
      <c r="AJ1133" s="689"/>
      <c r="AK1133" s="689"/>
      <c r="AL1133" s="689"/>
      <c r="AM1133" s="689"/>
      <c r="AN1133" s="689"/>
    </row>
    <row r="1134" spans="1:40" s="533" customFormat="1" ht="18" hidden="1" customHeight="1">
      <c r="A1134" s="1123">
        <f t="shared" si="166"/>
        <v>850</v>
      </c>
      <c r="B1134" s="592" t="s">
        <v>345</v>
      </c>
      <c r="C1134" s="526">
        <f t="shared" si="169"/>
        <v>3222000</v>
      </c>
      <c r="D1134" s="527">
        <f>F1134+G1134+H1134+I1134+J1134</f>
        <v>0</v>
      </c>
      <c r="E1134" s="527"/>
      <c r="F1134" s="545"/>
      <c r="G1134" s="546"/>
      <c r="H1134" s="546"/>
      <c r="I1134" s="546"/>
      <c r="J1134" s="546"/>
      <c r="K1134" s="546"/>
      <c r="L1134" s="536"/>
      <c r="M1134" s="536">
        <v>496</v>
      </c>
      <c r="N1134" s="536">
        <v>2080000</v>
      </c>
      <c r="O1134" s="536"/>
      <c r="P1134" s="536"/>
      <c r="Q1134" s="536">
        <v>544</v>
      </c>
      <c r="R1134" s="536">
        <v>1142000</v>
      </c>
      <c r="S1134" s="536"/>
      <c r="T1134" s="536"/>
      <c r="U1134" s="536"/>
      <c r="V1134" s="536"/>
      <c r="W1134" s="546"/>
      <c r="X1134" s="534"/>
      <c r="Y1134" s="534">
        <v>449439.54000000004</v>
      </c>
      <c r="Z1134" s="534"/>
      <c r="AA1134" s="531"/>
      <c r="AB1134" s="950" t="s">
        <v>1499</v>
      </c>
      <c r="AC1134" s="689"/>
      <c r="AD1134" s="689"/>
      <c r="AE1134" s="689"/>
      <c r="AF1134" s="689"/>
      <c r="AG1134" s="689"/>
      <c r="AH1134" s="689"/>
      <c r="AI1134" s="689"/>
      <c r="AJ1134" s="689"/>
      <c r="AK1134" s="689"/>
      <c r="AL1134" s="689"/>
      <c r="AM1134" s="689"/>
      <c r="AN1134" s="689"/>
    </row>
    <row r="1135" spans="1:40" s="7" customFormat="1" ht="18" hidden="1" customHeight="1">
      <c r="A1135" s="1475" t="s">
        <v>518</v>
      </c>
      <c r="B1135" s="1475"/>
      <c r="C1135" s="72" t="e">
        <f t="shared" ref="C1135:Z1135" si="171">SUM(C1100:C1134)</f>
        <v>#REF!</v>
      </c>
      <c r="D1135" s="72">
        <f t="shared" si="171"/>
        <v>48083518.619999997</v>
      </c>
      <c r="E1135" s="72"/>
      <c r="F1135" s="72">
        <f t="shared" si="171"/>
        <v>9383655</v>
      </c>
      <c r="G1135" s="72">
        <f t="shared" si="171"/>
        <v>32335985.68</v>
      </c>
      <c r="H1135" s="72">
        <f t="shared" si="171"/>
        <v>4658305.76</v>
      </c>
      <c r="I1135" s="72">
        <f t="shared" si="171"/>
        <v>0</v>
      </c>
      <c r="J1135" s="72">
        <f t="shared" si="171"/>
        <v>1705572.18</v>
      </c>
      <c r="K1135" s="72">
        <f t="shared" si="171"/>
        <v>5</v>
      </c>
      <c r="L1135" s="72">
        <f t="shared" si="171"/>
        <v>13381806</v>
      </c>
      <c r="M1135" s="72">
        <f t="shared" si="171"/>
        <v>19630.48</v>
      </c>
      <c r="N1135" s="72">
        <f t="shared" si="171"/>
        <v>57772574.369999997</v>
      </c>
      <c r="O1135" s="72">
        <f t="shared" si="171"/>
        <v>1489</v>
      </c>
      <c r="P1135" s="72">
        <f t="shared" si="171"/>
        <v>58097251.670000002</v>
      </c>
      <c r="Q1135" s="72">
        <f t="shared" si="171"/>
        <v>17281.199999999997</v>
      </c>
      <c r="R1135" s="72">
        <f t="shared" si="171"/>
        <v>56565730.519999996</v>
      </c>
      <c r="S1135" s="72">
        <f t="shared" si="171"/>
        <v>0</v>
      </c>
      <c r="T1135" s="72">
        <f t="shared" si="171"/>
        <v>0</v>
      </c>
      <c r="U1135" s="72">
        <f t="shared" si="171"/>
        <v>0</v>
      </c>
      <c r="V1135" s="72">
        <f t="shared" si="171"/>
        <v>0</v>
      </c>
      <c r="W1135" s="72">
        <f t="shared" si="171"/>
        <v>0</v>
      </c>
      <c r="X1135" s="72">
        <f t="shared" si="171"/>
        <v>0</v>
      </c>
      <c r="Y1135" s="72"/>
      <c r="Z1135" s="72">
        <f t="shared" si="171"/>
        <v>0</v>
      </c>
      <c r="AA1135" s="9"/>
      <c r="AB1135" s="670"/>
      <c r="AC1135" s="497"/>
      <c r="AD1135" s="497"/>
      <c r="AE1135" s="1061"/>
      <c r="AF1135" s="57"/>
      <c r="AG1135" s="1061"/>
      <c r="AH1135" s="57"/>
      <c r="AI1135" s="57"/>
      <c r="AJ1135" s="57"/>
      <c r="AK1135" s="57"/>
      <c r="AL1135" s="57"/>
      <c r="AM1135" s="57"/>
      <c r="AN1135" s="57"/>
    </row>
    <row r="1136" spans="1:40" s="7" customFormat="1" ht="18" hidden="1" customHeight="1">
      <c r="A1136" s="1479" t="s">
        <v>590</v>
      </c>
      <c r="B1136" s="1479"/>
      <c r="C1136" s="74" t="e">
        <f t="shared" ref="C1136:Z1136" si="172">C1092+C1098+C1135</f>
        <v>#REF!</v>
      </c>
      <c r="D1136" s="74">
        <f t="shared" si="172"/>
        <v>53884618.099999994</v>
      </c>
      <c r="E1136" s="74"/>
      <c r="F1136" s="74">
        <f t="shared" si="172"/>
        <v>9383655</v>
      </c>
      <c r="G1136" s="74">
        <f t="shared" si="172"/>
        <v>36051961.439999998</v>
      </c>
      <c r="H1136" s="74">
        <f t="shared" si="172"/>
        <v>5699725.3799999999</v>
      </c>
      <c r="I1136" s="74">
        <f t="shared" si="172"/>
        <v>1043704.1</v>
      </c>
      <c r="J1136" s="74">
        <f t="shared" si="172"/>
        <v>1705572.18</v>
      </c>
      <c r="K1136" s="74">
        <f t="shared" si="172"/>
        <v>5</v>
      </c>
      <c r="L1136" s="74">
        <f t="shared" si="172"/>
        <v>13381806</v>
      </c>
      <c r="M1136" s="74">
        <f t="shared" si="172"/>
        <v>19630.48</v>
      </c>
      <c r="N1136" s="74">
        <f t="shared" si="172"/>
        <v>57772574.369999997</v>
      </c>
      <c r="O1136" s="74">
        <f t="shared" si="172"/>
        <v>1489</v>
      </c>
      <c r="P1136" s="74">
        <f t="shared" si="172"/>
        <v>93642886.090000004</v>
      </c>
      <c r="Q1136" s="74">
        <f t="shared" si="172"/>
        <v>17281.199999999997</v>
      </c>
      <c r="R1136" s="74">
        <f t="shared" si="172"/>
        <v>79940485.039999992</v>
      </c>
      <c r="S1136" s="74">
        <f t="shared" si="172"/>
        <v>0</v>
      </c>
      <c r="T1136" s="74">
        <f t="shared" si="172"/>
        <v>0</v>
      </c>
      <c r="U1136" s="74">
        <f t="shared" si="172"/>
        <v>0</v>
      </c>
      <c r="V1136" s="74">
        <f t="shared" si="172"/>
        <v>0</v>
      </c>
      <c r="W1136" s="74">
        <f t="shared" si="172"/>
        <v>316925.58</v>
      </c>
      <c r="X1136" s="74">
        <f t="shared" si="172"/>
        <v>0</v>
      </c>
      <c r="Y1136" s="74"/>
      <c r="Z1136" s="74">
        <f t="shared" si="172"/>
        <v>0</v>
      </c>
      <c r="AA1136" s="9"/>
      <c r="AB1136" s="670"/>
      <c r="AC1136" s="497"/>
      <c r="AD1136" s="497"/>
      <c r="AE1136" s="1061"/>
      <c r="AF1136" s="57"/>
      <c r="AG1136" s="57"/>
      <c r="AH1136" s="57"/>
      <c r="AI1136" s="57"/>
      <c r="AJ1136" s="57"/>
      <c r="AK1136" s="57"/>
      <c r="AL1136" s="57"/>
      <c r="AM1136" s="57"/>
      <c r="AN1136" s="57"/>
    </row>
    <row r="1137" spans="1:40" s="7" customFormat="1" ht="18" customHeight="1">
      <c r="A1137" s="1570" t="s">
        <v>591</v>
      </c>
      <c r="B1137" s="1570"/>
      <c r="C1137" s="1570"/>
      <c r="D1137" s="1570"/>
      <c r="E1137" s="1570"/>
      <c r="F1137" s="1570"/>
      <c r="G1137" s="1570"/>
      <c r="H1137" s="1570"/>
      <c r="I1137" s="1570"/>
      <c r="J1137" s="1570"/>
      <c r="K1137" s="1570"/>
      <c r="L1137" s="1570"/>
      <c r="M1137" s="1570"/>
      <c r="N1137" s="1570"/>
      <c r="O1137" s="1570"/>
      <c r="P1137" s="1570"/>
      <c r="Q1137" s="1570"/>
      <c r="R1137" s="1570"/>
      <c r="S1137" s="1570"/>
      <c r="T1137" s="1570"/>
      <c r="U1137" s="1570"/>
      <c r="V1137" s="1570"/>
      <c r="W1137" s="1570"/>
      <c r="X1137" s="1570"/>
      <c r="Y1137" s="1570"/>
      <c r="Z1137" s="1570"/>
      <c r="AA1137" s="9"/>
      <c r="AB1137" s="670"/>
      <c r="AC1137" s="57"/>
      <c r="AD1137" s="497"/>
      <c r="AE1137" s="1061"/>
      <c r="AF1137" s="57"/>
      <c r="AG1137" s="57"/>
      <c r="AH1137" s="57"/>
      <c r="AI1137" s="57"/>
      <c r="AJ1137" s="57"/>
      <c r="AK1137" s="57"/>
      <c r="AL1137" s="57"/>
      <c r="AM1137" s="57"/>
      <c r="AN1137" s="57"/>
    </row>
    <row r="1138" spans="1:40" s="552" customFormat="1">
      <c r="A1138" s="1136">
        <f>A1134+1</f>
        <v>851</v>
      </c>
      <c r="B1138" s="593" t="s">
        <v>357</v>
      </c>
      <c r="C1138" s="52" t="e">
        <f t="shared" ref="C1138:C1168" si="173">D1138+L1138+N1138+P1138+R1138+T1138+V1138+W1138+X1138+Z1138</f>
        <v>#VALUE!</v>
      </c>
      <c r="D1138" s="197"/>
      <c r="E1138" s="197"/>
      <c r="F1138" s="197"/>
      <c r="G1138" s="562"/>
      <c r="H1138" s="562"/>
      <c r="I1138" s="562"/>
      <c r="J1138" s="562"/>
      <c r="K1138" s="197"/>
      <c r="L1138" s="197"/>
      <c r="M1138" s="197"/>
      <c r="N1138" s="197"/>
      <c r="O1138" s="1316">
        <v>336</v>
      </c>
      <c r="P1138" s="1317">
        <v>250000</v>
      </c>
      <c r="Q1138" s="1318">
        <v>2100</v>
      </c>
      <c r="R1138" s="1317">
        <v>3000000</v>
      </c>
      <c r="S1138" s="197"/>
      <c r="T1138" s="197"/>
      <c r="U1138" s="197"/>
      <c r="V1138" s="197"/>
      <c r="W1138" s="882"/>
      <c r="X1138" s="1133" t="s">
        <v>1452</v>
      </c>
      <c r="Y1138" s="1380"/>
      <c r="Z1138" s="1566"/>
      <c r="AA1138" s="1567"/>
      <c r="AB1138" s="562"/>
      <c r="AC1138" s="563"/>
      <c r="AD1138" s="563"/>
      <c r="AE1138" s="563"/>
      <c r="AF1138" s="563"/>
      <c r="AG1138" s="563"/>
      <c r="AH1138" s="563"/>
      <c r="AI1138" s="563"/>
      <c r="AJ1138" s="563"/>
      <c r="AK1138" s="563"/>
      <c r="AL1138" s="563"/>
      <c r="AM1138" s="563"/>
      <c r="AN1138" s="563"/>
    </row>
    <row r="1139" spans="1:40" s="552" customFormat="1">
      <c r="A1139" s="1136">
        <f t="shared" ref="A1139:A1195" si="174">A1138+1</f>
        <v>852</v>
      </c>
      <c r="B1139" s="596" t="s">
        <v>358</v>
      </c>
      <c r="C1139" s="52" t="e">
        <f t="shared" si="173"/>
        <v>#VALUE!</v>
      </c>
      <c r="D1139" s="197"/>
      <c r="E1139" s="197"/>
      <c r="F1139" s="197"/>
      <c r="G1139" s="562"/>
      <c r="H1139" s="562"/>
      <c r="I1139" s="562"/>
      <c r="J1139" s="562"/>
      <c r="K1139" s="197"/>
      <c r="L1139" s="197"/>
      <c r="M1139" s="197"/>
      <c r="N1139" s="197"/>
      <c r="O1139" s="1316" t="s">
        <v>349</v>
      </c>
      <c r="P1139" s="1316">
        <v>500000</v>
      </c>
      <c r="Q1139" s="1319" t="s">
        <v>350</v>
      </c>
      <c r="R1139" s="1317">
        <v>3000000</v>
      </c>
      <c r="S1139" s="197"/>
      <c r="T1139" s="197"/>
      <c r="U1139" s="197"/>
      <c r="V1139" s="197"/>
      <c r="W1139" s="882"/>
      <c r="X1139" s="1133" t="s">
        <v>1452</v>
      </c>
      <c r="Y1139" s="1380"/>
      <c r="Z1139" s="1566"/>
      <c r="AA1139" s="1567"/>
      <c r="AB1139" s="562"/>
      <c r="AC1139" s="563"/>
      <c r="AD1139" s="563"/>
      <c r="AE1139" s="563"/>
      <c r="AF1139" s="563"/>
      <c r="AG1139" s="563"/>
      <c r="AH1139" s="563"/>
      <c r="AI1139" s="563"/>
      <c r="AJ1139" s="563"/>
      <c r="AK1139" s="563"/>
      <c r="AL1139" s="563"/>
      <c r="AM1139" s="563"/>
      <c r="AN1139" s="563"/>
    </row>
    <row r="1140" spans="1:40" s="552" customFormat="1">
      <c r="A1140" s="1136">
        <f t="shared" si="174"/>
        <v>853</v>
      </c>
      <c r="B1140" s="594" t="s">
        <v>359</v>
      </c>
      <c r="C1140" s="52" t="e">
        <f t="shared" si="173"/>
        <v>#VALUE!</v>
      </c>
      <c r="D1140" s="197"/>
      <c r="E1140" s="197"/>
      <c r="F1140" s="197"/>
      <c r="G1140" s="562"/>
      <c r="H1140" s="562"/>
      <c r="I1140" s="562"/>
      <c r="J1140" s="562"/>
      <c r="K1140" s="197"/>
      <c r="L1140" s="197"/>
      <c r="M1140" s="197"/>
      <c r="N1140" s="197"/>
      <c r="O1140" s="1316"/>
      <c r="P1140" s="1316"/>
      <c r="Q1140" s="1316">
        <v>2100</v>
      </c>
      <c r="R1140" s="1317">
        <v>3000000</v>
      </c>
      <c r="S1140" s="197"/>
      <c r="T1140" s="197"/>
      <c r="U1140" s="197"/>
      <c r="V1140" s="197"/>
      <c r="W1140" s="882"/>
      <c r="X1140" s="1133" t="s">
        <v>1452</v>
      </c>
      <c r="Y1140" s="1380"/>
      <c r="Z1140" s="1566"/>
      <c r="AA1140" s="1567"/>
      <c r="AB1140" s="562"/>
      <c r="AC1140" s="563"/>
      <c r="AD1140" s="563"/>
      <c r="AE1140" s="563"/>
      <c r="AF1140" s="563"/>
      <c r="AG1140" s="563"/>
      <c r="AH1140" s="563"/>
      <c r="AI1140" s="563"/>
      <c r="AJ1140" s="563"/>
      <c r="AK1140" s="563"/>
      <c r="AL1140" s="563"/>
      <c r="AM1140" s="563"/>
      <c r="AN1140" s="563"/>
    </row>
    <row r="1141" spans="1:40" s="552" customFormat="1">
      <c r="A1141" s="1136">
        <f t="shared" si="174"/>
        <v>854</v>
      </c>
      <c r="B1141" s="594" t="s">
        <v>360</v>
      </c>
      <c r="C1141" s="52" t="e">
        <f t="shared" si="173"/>
        <v>#VALUE!</v>
      </c>
      <c r="D1141" s="197"/>
      <c r="E1141" s="197"/>
      <c r="F1141" s="197"/>
      <c r="G1141" s="562"/>
      <c r="H1141" s="562"/>
      <c r="I1141" s="562"/>
      <c r="J1141" s="562"/>
      <c r="K1141" s="197"/>
      <c r="L1141" s="197"/>
      <c r="M1141" s="197"/>
      <c r="N1141" s="197"/>
      <c r="O1141" s="1316">
        <v>690</v>
      </c>
      <c r="P1141" s="1317">
        <v>250000</v>
      </c>
      <c r="Q1141" s="1316">
        <v>2070</v>
      </c>
      <c r="R1141" s="1317">
        <v>3000000</v>
      </c>
      <c r="S1141" s="197"/>
      <c r="T1141" s="197"/>
      <c r="U1141" s="197"/>
      <c r="V1141" s="197"/>
      <c r="W1141" s="882"/>
      <c r="X1141" s="1133" t="s">
        <v>1452</v>
      </c>
      <c r="Y1141" s="1380"/>
      <c r="Z1141" s="1566"/>
      <c r="AA1141" s="1567"/>
      <c r="AB1141" s="562"/>
      <c r="AC1141" s="563"/>
      <c r="AD1141" s="563"/>
      <c r="AE1141" s="563"/>
      <c r="AF1141" s="563"/>
      <c r="AG1141" s="563"/>
      <c r="AH1141" s="563"/>
      <c r="AI1141" s="563"/>
      <c r="AJ1141" s="563"/>
      <c r="AK1141" s="563"/>
      <c r="AL1141" s="563"/>
      <c r="AM1141" s="563"/>
      <c r="AN1141" s="563"/>
    </row>
    <row r="1142" spans="1:40" s="558" customFormat="1">
      <c r="A1142" s="1136">
        <f t="shared" si="174"/>
        <v>855</v>
      </c>
      <c r="B1142" s="594" t="s">
        <v>381</v>
      </c>
      <c r="C1142" s="52" t="e">
        <f t="shared" si="173"/>
        <v>#VALUE!</v>
      </c>
      <c r="D1142" s="515"/>
      <c r="E1142" s="515"/>
      <c r="F1142" s="515"/>
      <c r="G1142" s="556"/>
      <c r="H1142" s="556"/>
      <c r="I1142" s="556"/>
      <c r="J1142" s="556"/>
      <c r="K1142" s="515"/>
      <c r="L1142" s="515"/>
      <c r="M1142" s="515"/>
      <c r="N1142" s="515"/>
      <c r="O1142" s="515"/>
      <c r="P1142" s="515"/>
      <c r="Q1142" s="515">
        <v>1825</v>
      </c>
      <c r="R1142" s="515">
        <v>3000000</v>
      </c>
      <c r="S1142" s="515"/>
      <c r="T1142" s="515"/>
      <c r="U1142" s="515"/>
      <c r="V1142" s="515"/>
      <c r="W1142" s="882"/>
      <c r="X1142" s="1133" t="s">
        <v>1452</v>
      </c>
      <c r="Y1142" s="1380"/>
      <c r="Z1142" s="1568"/>
      <c r="AA1142" s="1569"/>
      <c r="AB1142" s="562"/>
      <c r="AC1142" s="563"/>
      <c r="AD1142" s="563"/>
      <c r="AE1142" s="563"/>
      <c r="AF1142" s="563"/>
      <c r="AG1142" s="563"/>
      <c r="AH1142" s="563"/>
      <c r="AI1142" s="563"/>
      <c r="AJ1142" s="563"/>
      <c r="AK1142" s="563"/>
      <c r="AL1142" s="563"/>
      <c r="AM1142" s="563"/>
      <c r="AN1142" s="563"/>
    </row>
    <row r="1143" spans="1:40" s="558" customFormat="1">
      <c r="A1143" s="1136">
        <f t="shared" si="174"/>
        <v>856</v>
      </c>
      <c r="B1143" s="596" t="s">
        <v>390</v>
      </c>
      <c r="C1143" s="52" t="e">
        <f t="shared" si="173"/>
        <v>#VALUE!</v>
      </c>
      <c r="D1143" s="515"/>
      <c r="E1143" s="515"/>
      <c r="F1143" s="515"/>
      <c r="G1143" s="556"/>
      <c r="H1143" s="556"/>
      <c r="I1143" s="556"/>
      <c r="J1143" s="556"/>
      <c r="K1143" s="515">
        <v>1</v>
      </c>
      <c r="L1143" s="515">
        <f t="shared" ref="L1143:L1149" si="175">2750000*K1143</f>
        <v>2750000</v>
      </c>
      <c r="M1143" s="515"/>
      <c r="N1143" s="515"/>
      <c r="O1143" s="515"/>
      <c r="P1143" s="515"/>
      <c r="Q1143" s="515"/>
      <c r="R1143" s="515"/>
      <c r="S1143" s="515"/>
      <c r="T1143" s="515"/>
      <c r="U1143" s="515"/>
      <c r="V1143" s="515"/>
      <c r="W1143" s="1134"/>
      <c r="X1143" s="1133" t="s">
        <v>1452</v>
      </c>
      <c r="Y1143" s="1380"/>
      <c r="Z1143" s="1568"/>
      <c r="AA1143" s="1569"/>
      <c r="AB1143" s="562"/>
      <c r="AC1143" s="563"/>
      <c r="AD1143" s="563"/>
      <c r="AE1143" s="563"/>
      <c r="AF1143" s="563"/>
      <c r="AG1143" s="563"/>
      <c r="AH1143" s="563"/>
      <c r="AI1143" s="563"/>
      <c r="AJ1143" s="563"/>
      <c r="AK1143" s="563"/>
      <c r="AL1143" s="563"/>
      <c r="AM1143" s="563"/>
      <c r="AN1143" s="563"/>
    </row>
    <row r="1144" spans="1:40" s="558" customFormat="1">
      <c r="A1144" s="1136">
        <f t="shared" si="174"/>
        <v>857</v>
      </c>
      <c r="B1144" s="596" t="s">
        <v>391</v>
      </c>
      <c r="C1144" s="52" t="e">
        <f t="shared" si="173"/>
        <v>#VALUE!</v>
      </c>
      <c r="D1144" s="515"/>
      <c r="E1144" s="515"/>
      <c r="F1144" s="515"/>
      <c r="G1144" s="556"/>
      <c r="H1144" s="556"/>
      <c r="I1144" s="556"/>
      <c r="J1144" s="556"/>
      <c r="K1144" s="515">
        <v>1</v>
      </c>
      <c r="L1144" s="515">
        <f t="shared" si="175"/>
        <v>2750000</v>
      </c>
      <c r="M1144" s="515"/>
      <c r="N1144" s="515"/>
      <c r="O1144" s="515"/>
      <c r="P1144" s="515"/>
      <c r="Q1144" s="515"/>
      <c r="R1144" s="515"/>
      <c r="S1144" s="515"/>
      <c r="T1144" s="515"/>
      <c r="U1144" s="515"/>
      <c r="V1144" s="515"/>
      <c r="W1144" s="1134"/>
      <c r="X1144" s="1133" t="s">
        <v>1452</v>
      </c>
      <c r="Y1144" s="1380"/>
      <c r="Z1144" s="1568"/>
      <c r="AA1144" s="1569"/>
      <c r="AB1144" s="562"/>
      <c r="AC1144" s="563"/>
      <c r="AD1144" s="563"/>
      <c r="AE1144" s="563"/>
      <c r="AF1144" s="563"/>
      <c r="AG1144" s="563"/>
      <c r="AH1144" s="563"/>
      <c r="AI1144" s="563"/>
      <c r="AJ1144" s="563"/>
      <c r="AK1144" s="563"/>
      <c r="AL1144" s="563"/>
      <c r="AM1144" s="563"/>
      <c r="AN1144" s="563"/>
    </row>
    <row r="1145" spans="1:40" s="558" customFormat="1">
      <c r="A1145" s="1136">
        <f t="shared" si="174"/>
        <v>858</v>
      </c>
      <c r="B1145" s="596" t="s">
        <v>392</v>
      </c>
      <c r="C1145" s="52" t="e">
        <f t="shared" si="173"/>
        <v>#VALUE!</v>
      </c>
      <c r="D1145" s="515"/>
      <c r="E1145" s="515"/>
      <c r="F1145" s="515"/>
      <c r="G1145" s="556"/>
      <c r="H1145" s="556"/>
      <c r="I1145" s="556"/>
      <c r="J1145" s="556"/>
      <c r="K1145" s="515">
        <v>1</v>
      </c>
      <c r="L1145" s="515">
        <f t="shared" si="175"/>
        <v>2750000</v>
      </c>
      <c r="M1145" s="515"/>
      <c r="N1145" s="515"/>
      <c r="O1145" s="515"/>
      <c r="P1145" s="515"/>
      <c r="Q1145" s="515"/>
      <c r="R1145" s="515"/>
      <c r="S1145" s="515"/>
      <c r="T1145" s="515"/>
      <c r="U1145" s="515"/>
      <c r="V1145" s="515"/>
      <c r="W1145" s="1134"/>
      <c r="X1145" s="1133" t="s">
        <v>1452</v>
      </c>
      <c r="Y1145" s="1380"/>
      <c r="Z1145" s="1568"/>
      <c r="AA1145" s="1569"/>
      <c r="AB1145" s="562"/>
      <c r="AC1145" s="563"/>
      <c r="AD1145" s="563"/>
      <c r="AE1145" s="563"/>
      <c r="AF1145" s="563"/>
      <c r="AG1145" s="563"/>
      <c r="AH1145" s="563"/>
      <c r="AI1145" s="563"/>
      <c r="AJ1145" s="563"/>
      <c r="AK1145" s="563"/>
      <c r="AL1145" s="563"/>
      <c r="AM1145" s="563"/>
      <c r="AN1145" s="563"/>
    </row>
    <row r="1146" spans="1:40" s="558" customFormat="1">
      <c r="A1146" s="1136">
        <f t="shared" si="174"/>
        <v>859</v>
      </c>
      <c r="B1146" s="596" t="s">
        <v>393</v>
      </c>
      <c r="C1146" s="52" t="e">
        <f t="shared" si="173"/>
        <v>#VALUE!</v>
      </c>
      <c r="D1146" s="515"/>
      <c r="E1146" s="515"/>
      <c r="F1146" s="515"/>
      <c r="G1146" s="556"/>
      <c r="H1146" s="556"/>
      <c r="I1146" s="556"/>
      <c r="J1146" s="556"/>
      <c r="K1146" s="515">
        <v>1</v>
      </c>
      <c r="L1146" s="515">
        <f t="shared" si="175"/>
        <v>2750000</v>
      </c>
      <c r="M1146" s="515"/>
      <c r="N1146" s="515"/>
      <c r="O1146" s="515"/>
      <c r="P1146" s="515"/>
      <c r="Q1146" s="515"/>
      <c r="R1146" s="515"/>
      <c r="S1146" s="515"/>
      <c r="T1146" s="515"/>
      <c r="U1146" s="515"/>
      <c r="V1146" s="515"/>
      <c r="W1146" s="1134"/>
      <c r="X1146" s="1133" t="s">
        <v>1452</v>
      </c>
      <c r="Y1146" s="1380"/>
      <c r="Z1146" s="1568"/>
      <c r="AA1146" s="1569"/>
      <c r="AB1146" s="562"/>
      <c r="AC1146" s="563"/>
      <c r="AD1146" s="563"/>
      <c r="AE1146" s="563"/>
      <c r="AF1146" s="563"/>
      <c r="AG1146" s="563"/>
      <c r="AH1146" s="563"/>
      <c r="AI1146" s="563"/>
      <c r="AJ1146" s="563"/>
      <c r="AK1146" s="563"/>
      <c r="AL1146" s="563"/>
      <c r="AM1146" s="563"/>
      <c r="AN1146" s="563"/>
    </row>
    <row r="1147" spans="1:40" s="558" customFormat="1">
      <c r="A1147" s="1136">
        <f t="shared" si="174"/>
        <v>860</v>
      </c>
      <c r="B1147" s="596" t="s">
        <v>394</v>
      </c>
      <c r="C1147" s="52" t="e">
        <f t="shared" si="173"/>
        <v>#VALUE!</v>
      </c>
      <c r="D1147" s="515"/>
      <c r="E1147" s="515"/>
      <c r="F1147" s="515"/>
      <c r="G1147" s="556"/>
      <c r="H1147" s="556"/>
      <c r="I1147" s="556"/>
      <c r="J1147" s="556"/>
      <c r="K1147" s="515">
        <v>1</v>
      </c>
      <c r="L1147" s="515">
        <f t="shared" si="175"/>
        <v>2750000</v>
      </c>
      <c r="M1147" s="515"/>
      <c r="N1147" s="515"/>
      <c r="O1147" s="515"/>
      <c r="P1147" s="515"/>
      <c r="Q1147" s="515"/>
      <c r="R1147" s="515"/>
      <c r="S1147" s="515"/>
      <c r="T1147" s="515"/>
      <c r="U1147" s="515"/>
      <c r="V1147" s="515"/>
      <c r="W1147" s="1134"/>
      <c r="X1147" s="1133" t="s">
        <v>1452</v>
      </c>
      <c r="Y1147" s="1380"/>
      <c r="Z1147" s="1568"/>
      <c r="AA1147" s="1569"/>
      <c r="AB1147" s="562"/>
      <c r="AC1147" s="563"/>
      <c r="AD1147" s="563"/>
      <c r="AE1147" s="563"/>
      <c r="AF1147" s="563"/>
      <c r="AG1147" s="563"/>
      <c r="AH1147" s="563"/>
      <c r="AI1147" s="563"/>
      <c r="AJ1147" s="563"/>
      <c r="AK1147" s="563"/>
      <c r="AL1147" s="563"/>
      <c r="AM1147" s="563"/>
      <c r="AN1147" s="563"/>
    </row>
    <row r="1148" spans="1:40" s="558" customFormat="1">
      <c r="A1148" s="1136">
        <f t="shared" si="174"/>
        <v>861</v>
      </c>
      <c r="B1148" s="596" t="s">
        <v>395</v>
      </c>
      <c r="C1148" s="52" t="e">
        <f t="shared" si="173"/>
        <v>#VALUE!</v>
      </c>
      <c r="D1148" s="515"/>
      <c r="E1148" s="515"/>
      <c r="F1148" s="515"/>
      <c r="G1148" s="556"/>
      <c r="H1148" s="556"/>
      <c r="I1148" s="556"/>
      <c r="J1148" s="556"/>
      <c r="K1148" s="515">
        <v>1</v>
      </c>
      <c r="L1148" s="515">
        <f t="shared" si="175"/>
        <v>2750000</v>
      </c>
      <c r="M1148" s="515"/>
      <c r="N1148" s="515"/>
      <c r="O1148" s="515"/>
      <c r="P1148" s="515"/>
      <c r="Q1148" s="515"/>
      <c r="R1148" s="515"/>
      <c r="S1148" s="515"/>
      <c r="T1148" s="515"/>
      <c r="U1148" s="515"/>
      <c r="V1148" s="515"/>
      <c r="W1148" s="1134"/>
      <c r="X1148" s="1133" t="s">
        <v>1452</v>
      </c>
      <c r="Y1148" s="1380"/>
      <c r="Z1148" s="1568"/>
      <c r="AA1148" s="1569"/>
      <c r="AB1148" s="562"/>
      <c r="AC1148" s="563"/>
      <c r="AD1148" s="563"/>
      <c r="AE1148" s="563"/>
      <c r="AF1148" s="563"/>
      <c r="AG1148" s="563"/>
      <c r="AH1148" s="563"/>
      <c r="AI1148" s="563"/>
      <c r="AJ1148" s="563"/>
      <c r="AK1148" s="563"/>
      <c r="AL1148" s="563"/>
      <c r="AM1148" s="563"/>
      <c r="AN1148" s="563"/>
    </row>
    <row r="1149" spans="1:40" s="558" customFormat="1">
      <c r="A1149" s="1136">
        <f t="shared" si="174"/>
        <v>862</v>
      </c>
      <c r="B1149" s="596" t="s">
        <v>396</v>
      </c>
      <c r="C1149" s="52" t="e">
        <f t="shared" si="173"/>
        <v>#VALUE!</v>
      </c>
      <c r="D1149" s="515"/>
      <c r="E1149" s="515"/>
      <c r="F1149" s="515"/>
      <c r="G1149" s="556"/>
      <c r="H1149" s="556"/>
      <c r="I1149" s="556"/>
      <c r="J1149" s="556"/>
      <c r="K1149" s="515">
        <v>1</v>
      </c>
      <c r="L1149" s="515">
        <f t="shared" si="175"/>
        <v>2750000</v>
      </c>
      <c r="M1149" s="515"/>
      <c r="N1149" s="515"/>
      <c r="O1149" s="515"/>
      <c r="P1149" s="515"/>
      <c r="Q1149" s="515"/>
      <c r="R1149" s="515"/>
      <c r="S1149" s="515"/>
      <c r="T1149" s="515"/>
      <c r="U1149" s="515"/>
      <c r="V1149" s="515"/>
      <c r="W1149" s="1134"/>
      <c r="X1149" s="1133" t="s">
        <v>1452</v>
      </c>
      <c r="Y1149" s="1380"/>
      <c r="Z1149" s="1568"/>
      <c r="AA1149" s="1569"/>
      <c r="AB1149" s="562"/>
      <c r="AC1149" s="563"/>
      <c r="AD1149" s="563"/>
      <c r="AE1149" s="563"/>
      <c r="AF1149" s="563"/>
      <c r="AG1149" s="563"/>
      <c r="AH1149" s="563"/>
      <c r="AI1149" s="563"/>
      <c r="AJ1149" s="563"/>
      <c r="AK1149" s="563"/>
      <c r="AL1149" s="563"/>
      <c r="AM1149" s="563"/>
      <c r="AN1149" s="563"/>
    </row>
    <row r="1150" spans="1:40" s="558" customFormat="1">
      <c r="A1150" s="1136">
        <f t="shared" si="174"/>
        <v>863</v>
      </c>
      <c r="B1150" s="594" t="s">
        <v>361</v>
      </c>
      <c r="C1150" s="52" t="e">
        <f t="shared" si="173"/>
        <v>#VALUE!</v>
      </c>
      <c r="D1150" s="515"/>
      <c r="E1150" s="515"/>
      <c r="F1150" s="515"/>
      <c r="G1150" s="556"/>
      <c r="H1150" s="556"/>
      <c r="I1150" s="556"/>
      <c r="J1150" s="556"/>
      <c r="K1150" s="515"/>
      <c r="L1150" s="515"/>
      <c r="M1150" s="515"/>
      <c r="N1150" s="515"/>
      <c r="O1150" s="557">
        <v>1099.3</v>
      </c>
      <c r="P1150" s="557">
        <v>500000</v>
      </c>
      <c r="Q1150" s="557">
        <v>4397.2</v>
      </c>
      <c r="R1150" s="557">
        <v>3000000</v>
      </c>
      <c r="S1150" s="515"/>
      <c r="T1150" s="515"/>
      <c r="U1150" s="515"/>
      <c r="V1150" s="515"/>
      <c r="W1150" s="1134"/>
      <c r="X1150" s="1133" t="s">
        <v>1452</v>
      </c>
      <c r="Y1150" s="1380"/>
      <c r="Z1150" s="1568"/>
      <c r="AA1150" s="1569"/>
      <c r="AB1150" s="562"/>
      <c r="AC1150" s="563"/>
      <c r="AD1150" s="563"/>
      <c r="AE1150" s="563"/>
      <c r="AF1150" s="563"/>
      <c r="AG1150" s="563"/>
      <c r="AH1150" s="563"/>
      <c r="AI1150" s="563"/>
      <c r="AJ1150" s="563"/>
      <c r="AK1150" s="563"/>
      <c r="AL1150" s="563"/>
      <c r="AM1150" s="563"/>
      <c r="AN1150" s="563"/>
    </row>
    <row r="1151" spans="1:40" s="558" customFormat="1">
      <c r="A1151" s="1136">
        <f t="shared" si="174"/>
        <v>864</v>
      </c>
      <c r="B1151" s="594" t="s">
        <v>362</v>
      </c>
      <c r="C1151" s="52" t="e">
        <f t="shared" si="173"/>
        <v>#VALUE!</v>
      </c>
      <c r="D1151" s="515"/>
      <c r="E1151" s="515"/>
      <c r="F1151" s="515"/>
      <c r="G1151" s="556"/>
      <c r="H1151" s="556"/>
      <c r="I1151" s="556"/>
      <c r="J1151" s="556"/>
      <c r="K1151" s="515"/>
      <c r="L1151" s="515"/>
      <c r="M1151" s="515"/>
      <c r="N1151" s="515"/>
      <c r="O1151" s="515">
        <v>968.6</v>
      </c>
      <c r="P1151" s="515">
        <v>500000</v>
      </c>
      <c r="Q1151" s="515"/>
      <c r="R1151" s="515"/>
      <c r="S1151" s="515"/>
      <c r="T1151" s="515"/>
      <c r="U1151" s="515"/>
      <c r="V1151" s="515"/>
      <c r="W1151" s="1134"/>
      <c r="X1151" s="1133" t="s">
        <v>1452</v>
      </c>
      <c r="Y1151" s="1380"/>
      <c r="Z1151" s="1568"/>
      <c r="AA1151" s="1569"/>
      <c r="AB1151" s="562"/>
      <c r="AC1151" s="563"/>
      <c r="AD1151" s="563"/>
      <c r="AE1151" s="563"/>
      <c r="AF1151" s="563"/>
      <c r="AG1151" s="563"/>
      <c r="AH1151" s="563"/>
      <c r="AI1151" s="563"/>
      <c r="AJ1151" s="563"/>
      <c r="AK1151" s="563"/>
      <c r="AL1151" s="563"/>
      <c r="AM1151" s="563"/>
      <c r="AN1151" s="563"/>
    </row>
    <row r="1152" spans="1:40" s="558" customFormat="1">
      <c r="A1152" s="1136">
        <f t="shared" si="174"/>
        <v>865</v>
      </c>
      <c r="B1152" s="594" t="s">
        <v>375</v>
      </c>
      <c r="C1152" s="52" t="e">
        <f t="shared" si="173"/>
        <v>#REF!</v>
      </c>
      <c r="D1152" s="515" t="e">
        <f>F1152+G1152+#REF!+H1152+I1152+J1152</f>
        <v>#REF!</v>
      </c>
      <c r="E1152" s="515"/>
      <c r="F1152" s="515">
        <v>1000000</v>
      </c>
      <c r="G1152" s="556"/>
      <c r="H1152" s="556"/>
      <c r="I1152" s="556"/>
      <c r="J1152" s="556"/>
      <c r="K1152" s="515"/>
      <c r="L1152" s="515"/>
      <c r="M1152" s="515"/>
      <c r="N1152" s="515"/>
      <c r="O1152" s="197">
        <v>1090</v>
      </c>
      <c r="P1152" s="557">
        <v>500000</v>
      </c>
      <c r="Q1152" s="515">
        <v>2877</v>
      </c>
      <c r="R1152" s="557">
        <v>2000000</v>
      </c>
      <c r="S1152" s="515"/>
      <c r="T1152" s="515"/>
      <c r="U1152" s="515"/>
      <c r="V1152" s="515"/>
      <c r="W1152" s="1134"/>
      <c r="X1152" s="1133" t="s">
        <v>1452</v>
      </c>
      <c r="Y1152" s="1380"/>
      <c r="Z1152" s="1568">
        <v>250000</v>
      </c>
      <c r="AA1152" s="1569"/>
      <c r="AB1152" s="562"/>
      <c r="AC1152" s="563"/>
      <c r="AD1152" s="563"/>
      <c r="AE1152" s="563"/>
      <c r="AF1152" s="563"/>
      <c r="AG1152" s="563"/>
      <c r="AH1152" s="563"/>
      <c r="AI1152" s="563"/>
      <c r="AJ1152" s="563"/>
      <c r="AK1152" s="563"/>
      <c r="AL1152" s="563"/>
      <c r="AM1152" s="563"/>
      <c r="AN1152" s="563"/>
    </row>
    <row r="1153" spans="1:40" s="558" customFormat="1">
      <c r="A1153" s="1136">
        <f t="shared" si="174"/>
        <v>866</v>
      </c>
      <c r="B1153" s="596" t="s">
        <v>376</v>
      </c>
      <c r="C1153" s="52" t="e">
        <f t="shared" si="173"/>
        <v>#REF!</v>
      </c>
      <c r="D1153" s="515" t="e">
        <f>F1153+G1153+#REF!+H1153+I1153+J1153</f>
        <v>#REF!</v>
      </c>
      <c r="E1153" s="515"/>
      <c r="F1153" s="515">
        <v>1000000</v>
      </c>
      <c r="G1153" s="556"/>
      <c r="H1153" s="556"/>
      <c r="I1153" s="556"/>
      <c r="J1153" s="556"/>
      <c r="K1153" s="515"/>
      <c r="L1153" s="515"/>
      <c r="M1153" s="515"/>
      <c r="N1153" s="515"/>
      <c r="O1153" s="515"/>
      <c r="P1153" s="515"/>
      <c r="Q1153" s="515"/>
      <c r="R1153" s="515"/>
      <c r="S1153" s="515"/>
      <c r="T1153" s="515"/>
      <c r="U1153" s="515"/>
      <c r="V1153" s="515"/>
      <c r="W1153" s="1134"/>
      <c r="X1153" s="1133" t="s">
        <v>1452</v>
      </c>
      <c r="Y1153" s="1380"/>
      <c r="Z1153" s="1568">
        <v>250000</v>
      </c>
      <c r="AA1153" s="1569"/>
      <c r="AB1153" s="562"/>
      <c r="AC1153" s="563"/>
      <c r="AD1153" s="563"/>
      <c r="AE1153" s="563"/>
      <c r="AF1153" s="563"/>
      <c r="AG1153" s="563"/>
      <c r="AH1153" s="563"/>
      <c r="AI1153" s="563"/>
      <c r="AJ1153" s="563"/>
      <c r="AK1153" s="563"/>
      <c r="AL1153" s="563"/>
      <c r="AM1153" s="563"/>
      <c r="AN1153" s="563"/>
    </row>
    <row r="1154" spans="1:40" s="558" customFormat="1">
      <c r="A1154" s="1136">
        <f t="shared" si="174"/>
        <v>867</v>
      </c>
      <c r="B1154" s="594" t="s">
        <v>377</v>
      </c>
      <c r="C1154" s="52" t="e">
        <f t="shared" si="173"/>
        <v>#VALUE!</v>
      </c>
      <c r="D1154" s="515"/>
      <c r="E1154" s="515"/>
      <c r="F1154" s="515"/>
      <c r="G1154" s="556"/>
      <c r="H1154" s="556"/>
      <c r="I1154" s="556"/>
      <c r="J1154" s="556"/>
      <c r="K1154" s="515"/>
      <c r="L1154" s="515"/>
      <c r="M1154" s="515"/>
      <c r="N1154" s="515"/>
      <c r="O1154" s="197">
        <v>27</v>
      </c>
      <c r="P1154" s="557">
        <v>150000</v>
      </c>
      <c r="Q1154" s="515">
        <v>880</v>
      </c>
      <c r="R1154" s="557">
        <v>3000000</v>
      </c>
      <c r="S1154" s="515"/>
      <c r="T1154" s="515"/>
      <c r="U1154" s="515"/>
      <c r="V1154" s="515"/>
      <c r="W1154" s="1134"/>
      <c r="X1154" s="1133" t="s">
        <v>1452</v>
      </c>
      <c r="Y1154" s="1380"/>
      <c r="Z1154" s="1568"/>
      <c r="AA1154" s="1569"/>
      <c r="AB1154" s="562"/>
      <c r="AC1154" s="563"/>
      <c r="AD1154" s="563"/>
      <c r="AE1154" s="563"/>
      <c r="AF1154" s="563"/>
      <c r="AG1154" s="563"/>
      <c r="AH1154" s="563"/>
      <c r="AI1154" s="563"/>
      <c r="AJ1154" s="563"/>
      <c r="AK1154" s="563"/>
      <c r="AL1154" s="563"/>
      <c r="AM1154" s="563"/>
      <c r="AN1154" s="563"/>
    </row>
    <row r="1155" spans="1:40" s="558" customFormat="1">
      <c r="A1155" s="1136">
        <f t="shared" si="174"/>
        <v>868</v>
      </c>
      <c r="B1155" s="596" t="s">
        <v>378</v>
      </c>
      <c r="C1155" s="52" t="e">
        <f t="shared" si="173"/>
        <v>#REF!</v>
      </c>
      <c r="D1155" s="515" t="e">
        <f>F1155+G1155+#REF!+H1155+I1155+J1155</f>
        <v>#REF!</v>
      </c>
      <c r="E1155" s="515"/>
      <c r="F1155" s="515">
        <v>1000000</v>
      </c>
      <c r="G1155" s="556"/>
      <c r="H1155" s="556"/>
      <c r="I1155" s="556"/>
      <c r="J1155" s="556"/>
      <c r="K1155" s="515"/>
      <c r="L1155" s="515"/>
      <c r="M1155" s="515"/>
      <c r="N1155" s="515"/>
      <c r="O1155" s="515"/>
      <c r="P1155" s="515"/>
      <c r="Q1155" s="515"/>
      <c r="R1155" s="515"/>
      <c r="S1155" s="515"/>
      <c r="T1155" s="515"/>
      <c r="U1155" s="515"/>
      <c r="V1155" s="515"/>
      <c r="W1155" s="1134"/>
      <c r="X1155" s="1133" t="s">
        <v>1452</v>
      </c>
      <c r="Y1155" s="1380"/>
      <c r="Z1155" s="1568">
        <v>250000</v>
      </c>
      <c r="AA1155" s="1569"/>
      <c r="AB1155" s="562"/>
      <c r="AC1155" s="563"/>
      <c r="AD1155" s="563"/>
      <c r="AE1155" s="563"/>
      <c r="AF1155" s="563"/>
      <c r="AG1155" s="563"/>
      <c r="AH1155" s="563"/>
      <c r="AI1155" s="563"/>
      <c r="AJ1155" s="563"/>
      <c r="AK1155" s="563"/>
      <c r="AL1155" s="563"/>
      <c r="AM1155" s="563"/>
      <c r="AN1155" s="563"/>
    </row>
    <row r="1156" spans="1:40" s="558" customFormat="1">
      <c r="A1156" s="1136">
        <f t="shared" si="174"/>
        <v>869</v>
      </c>
      <c r="B1156" s="596" t="s">
        <v>379</v>
      </c>
      <c r="C1156" s="52" t="e">
        <f t="shared" si="173"/>
        <v>#REF!</v>
      </c>
      <c r="D1156" s="515" t="e">
        <f>F1156+G1156+#REF!+H1156+I1156+J1156</f>
        <v>#REF!</v>
      </c>
      <c r="E1156" s="515"/>
      <c r="F1156" s="515">
        <v>1000000</v>
      </c>
      <c r="G1156" s="556"/>
      <c r="H1156" s="556"/>
      <c r="I1156" s="556"/>
      <c r="J1156" s="556"/>
      <c r="K1156" s="515"/>
      <c r="L1156" s="515"/>
      <c r="M1156" s="515"/>
      <c r="N1156" s="515"/>
      <c r="O1156" s="515">
        <v>540.20000000000005</v>
      </c>
      <c r="P1156" s="557">
        <v>250000</v>
      </c>
      <c r="Q1156" s="515"/>
      <c r="R1156" s="515"/>
      <c r="S1156" s="515"/>
      <c r="T1156" s="515"/>
      <c r="U1156" s="515"/>
      <c r="V1156" s="515"/>
      <c r="W1156" s="1134"/>
      <c r="X1156" s="1133" t="s">
        <v>1452</v>
      </c>
      <c r="Y1156" s="1380"/>
      <c r="Z1156" s="1568">
        <v>250000</v>
      </c>
      <c r="AA1156" s="1569"/>
      <c r="AB1156" s="562"/>
      <c r="AC1156" s="563"/>
      <c r="AD1156" s="563"/>
      <c r="AE1156" s="563"/>
      <c r="AF1156" s="563"/>
      <c r="AG1156" s="563"/>
      <c r="AH1156" s="563"/>
      <c r="AI1156" s="563"/>
      <c r="AJ1156" s="563"/>
      <c r="AK1156" s="563"/>
      <c r="AL1156" s="563"/>
      <c r="AM1156" s="563"/>
      <c r="AN1156" s="563"/>
    </row>
    <row r="1157" spans="1:40" s="558" customFormat="1" ht="13.15" customHeight="1">
      <c r="A1157" s="1136">
        <f t="shared" si="174"/>
        <v>870</v>
      </c>
      <c r="B1157" s="593" t="s">
        <v>380</v>
      </c>
      <c r="C1157" s="52" t="e">
        <f t="shared" si="173"/>
        <v>#VALUE!</v>
      </c>
      <c r="D1157" s="515"/>
      <c r="E1157" s="515"/>
      <c r="F1157" s="515"/>
      <c r="G1157" s="556"/>
      <c r="H1157" s="556"/>
      <c r="I1157" s="556"/>
      <c r="J1157" s="556"/>
      <c r="K1157" s="515"/>
      <c r="L1157" s="515"/>
      <c r="M1157" s="515"/>
      <c r="N1157" s="515"/>
      <c r="O1157" s="515"/>
      <c r="P1157" s="515"/>
      <c r="Q1157" s="515">
        <v>2486</v>
      </c>
      <c r="R1157" s="515">
        <v>2000000</v>
      </c>
      <c r="S1157" s="515"/>
      <c r="T1157" s="515"/>
      <c r="U1157" s="515"/>
      <c r="V1157" s="515"/>
      <c r="W1157" s="1134"/>
      <c r="X1157" s="1133" t="s">
        <v>1452</v>
      </c>
      <c r="Y1157" s="1380"/>
      <c r="Z1157" s="1568"/>
      <c r="AA1157" s="1569"/>
      <c r="AB1157" s="562"/>
      <c r="AC1157" s="563"/>
      <c r="AD1157" s="563"/>
      <c r="AE1157" s="563"/>
      <c r="AF1157" s="563"/>
      <c r="AG1157" s="563"/>
      <c r="AH1157" s="563"/>
      <c r="AI1157" s="563"/>
      <c r="AJ1157" s="563"/>
      <c r="AK1157" s="563"/>
      <c r="AL1157" s="563"/>
      <c r="AM1157" s="563"/>
      <c r="AN1157" s="563"/>
    </row>
    <row r="1158" spans="1:40" s="558" customFormat="1">
      <c r="A1158" s="1136">
        <f t="shared" si="174"/>
        <v>871</v>
      </c>
      <c r="B1158" s="596" t="s">
        <v>386</v>
      </c>
      <c r="C1158" s="52" t="e">
        <f t="shared" si="173"/>
        <v>#VALUE!</v>
      </c>
      <c r="D1158" s="515"/>
      <c r="E1158" s="515"/>
      <c r="F1158" s="515"/>
      <c r="G1158" s="556"/>
      <c r="H1158" s="556"/>
      <c r="I1158" s="556"/>
      <c r="J1158" s="556"/>
      <c r="K1158" s="515"/>
      <c r="L1158" s="515"/>
      <c r="M1158" s="515"/>
      <c r="N1158" s="515"/>
      <c r="O1158" s="515"/>
      <c r="P1158" s="515"/>
      <c r="Q1158" s="515">
        <v>1792.4</v>
      </c>
      <c r="R1158" s="515">
        <v>2000000</v>
      </c>
      <c r="S1158" s="515"/>
      <c r="T1158" s="515"/>
      <c r="U1158" s="515"/>
      <c r="V1158" s="515"/>
      <c r="W1158" s="1134"/>
      <c r="X1158" s="1133" t="s">
        <v>1452</v>
      </c>
      <c r="Y1158" s="1380"/>
      <c r="Z1158" s="1568"/>
      <c r="AA1158" s="1569"/>
      <c r="AB1158" s="562"/>
      <c r="AC1158" s="563"/>
      <c r="AD1158" s="563"/>
      <c r="AE1158" s="563"/>
      <c r="AF1158" s="563"/>
      <c r="AG1158" s="563"/>
      <c r="AH1158" s="563"/>
      <c r="AI1158" s="563"/>
      <c r="AJ1158" s="563"/>
      <c r="AK1158" s="563"/>
      <c r="AL1158" s="563"/>
      <c r="AM1158" s="563"/>
      <c r="AN1158" s="563"/>
    </row>
    <row r="1159" spans="1:40" s="558" customFormat="1">
      <c r="A1159" s="1136">
        <f t="shared" si="174"/>
        <v>872</v>
      </c>
      <c r="B1159" s="596" t="s">
        <v>387</v>
      </c>
      <c r="C1159" s="52" t="e">
        <f t="shared" si="173"/>
        <v>#VALUE!</v>
      </c>
      <c r="D1159" s="515"/>
      <c r="E1159" s="515"/>
      <c r="F1159" s="515"/>
      <c r="G1159" s="556"/>
      <c r="H1159" s="556"/>
      <c r="I1159" s="556"/>
      <c r="J1159" s="556"/>
      <c r="K1159" s="515"/>
      <c r="L1159" s="515"/>
      <c r="M1159" s="515"/>
      <c r="N1159" s="515"/>
      <c r="O1159" s="515">
        <v>1129.2</v>
      </c>
      <c r="P1159" s="515">
        <v>750000</v>
      </c>
      <c r="Q1159" s="515"/>
      <c r="R1159" s="515"/>
      <c r="S1159" s="515"/>
      <c r="T1159" s="515"/>
      <c r="U1159" s="515"/>
      <c r="V1159" s="515"/>
      <c r="W1159" s="1134"/>
      <c r="X1159" s="1133" t="s">
        <v>1452</v>
      </c>
      <c r="Y1159" s="1380"/>
      <c r="Z1159" s="1568"/>
      <c r="AA1159" s="1569"/>
      <c r="AB1159" s="562"/>
      <c r="AC1159" s="563"/>
      <c r="AD1159" s="563"/>
      <c r="AE1159" s="563"/>
      <c r="AF1159" s="563"/>
      <c r="AG1159" s="563"/>
      <c r="AH1159" s="563"/>
      <c r="AI1159" s="563"/>
      <c r="AJ1159" s="563"/>
      <c r="AK1159" s="563"/>
      <c r="AL1159" s="563"/>
      <c r="AM1159" s="563"/>
      <c r="AN1159" s="563"/>
    </row>
    <row r="1160" spans="1:40" s="563" customFormat="1">
      <c r="A1160" s="1136">
        <f t="shared" si="174"/>
        <v>873</v>
      </c>
      <c r="B1160" s="596" t="s">
        <v>388</v>
      </c>
      <c r="C1160" s="52" t="e">
        <f t="shared" si="173"/>
        <v>#VALUE!</v>
      </c>
      <c r="D1160" s="515"/>
      <c r="E1160" s="515"/>
      <c r="F1160" s="197"/>
      <c r="G1160" s="562"/>
      <c r="H1160" s="562"/>
      <c r="I1160" s="562"/>
      <c r="J1160" s="562"/>
      <c r="K1160" s="197"/>
      <c r="L1160" s="515"/>
      <c r="M1160" s="197"/>
      <c r="N1160" s="197"/>
      <c r="O1160" s="197">
        <v>771.6</v>
      </c>
      <c r="P1160" s="197">
        <v>500000</v>
      </c>
      <c r="Q1160" s="197"/>
      <c r="R1160" s="197"/>
      <c r="S1160" s="197"/>
      <c r="T1160" s="197"/>
      <c r="U1160" s="197"/>
      <c r="V1160" s="197"/>
      <c r="W1160" s="1135"/>
      <c r="X1160" s="1133" t="s">
        <v>1452</v>
      </c>
      <c r="Y1160" s="1380"/>
      <c r="Z1160" s="1571"/>
      <c r="AA1160" s="1572"/>
      <c r="AB1160" s="562"/>
    </row>
    <row r="1161" spans="1:40" s="558" customFormat="1">
      <c r="A1161" s="1136">
        <f t="shared" si="174"/>
        <v>874</v>
      </c>
      <c r="B1161" s="596" t="s">
        <v>389</v>
      </c>
      <c r="C1161" s="52" t="e">
        <f t="shared" si="173"/>
        <v>#VALUE!</v>
      </c>
      <c r="D1161" s="515"/>
      <c r="E1161" s="515"/>
      <c r="F1161" s="515"/>
      <c r="G1161" s="556"/>
      <c r="H1161" s="556"/>
      <c r="I1161" s="556"/>
      <c r="J1161" s="556"/>
      <c r="K1161" s="515">
        <v>1</v>
      </c>
      <c r="L1161" s="515">
        <f>2750000*K1161</f>
        <v>2750000</v>
      </c>
      <c r="M1161" s="515"/>
      <c r="N1161" s="515"/>
      <c r="O1161" s="515"/>
      <c r="P1161" s="515"/>
      <c r="Q1161" s="515"/>
      <c r="R1161" s="515"/>
      <c r="S1161" s="515"/>
      <c r="T1161" s="515"/>
      <c r="U1161" s="515"/>
      <c r="V1161" s="515"/>
      <c r="W1161" s="1134"/>
      <c r="X1161" s="1133" t="s">
        <v>1452</v>
      </c>
      <c r="Y1161" s="1380"/>
      <c r="Z1161" s="1568"/>
      <c r="AA1161" s="1569"/>
      <c r="AB1161" s="562"/>
      <c r="AC1161" s="563"/>
      <c r="AD1161" s="563"/>
      <c r="AE1161" s="563"/>
      <c r="AF1161" s="563"/>
      <c r="AG1161" s="563"/>
      <c r="AH1161" s="563"/>
      <c r="AI1161" s="563"/>
      <c r="AJ1161" s="563"/>
      <c r="AK1161" s="563"/>
      <c r="AL1161" s="563"/>
      <c r="AM1161" s="563"/>
      <c r="AN1161" s="563"/>
    </row>
    <row r="1162" spans="1:40" s="558" customFormat="1">
      <c r="A1162" s="1136">
        <f t="shared" si="174"/>
        <v>875</v>
      </c>
      <c r="B1162" s="594" t="s">
        <v>363</v>
      </c>
      <c r="C1162" s="52" t="e">
        <f t="shared" si="173"/>
        <v>#VALUE!</v>
      </c>
      <c r="D1162" s="515"/>
      <c r="E1162" s="515"/>
      <c r="F1162" s="515"/>
      <c r="G1162" s="556"/>
      <c r="H1162" s="556"/>
      <c r="I1162" s="556"/>
      <c r="J1162" s="556"/>
      <c r="K1162" s="515"/>
      <c r="L1162" s="515"/>
      <c r="M1162" s="557">
        <v>1240</v>
      </c>
      <c r="N1162" s="557">
        <v>3000000</v>
      </c>
      <c r="O1162" s="557">
        <v>882</v>
      </c>
      <c r="P1162" s="557">
        <v>250000</v>
      </c>
      <c r="Q1162" s="557">
        <v>2445</v>
      </c>
      <c r="R1162" s="557">
        <v>3000000</v>
      </c>
      <c r="S1162" s="515"/>
      <c r="T1162" s="515"/>
      <c r="U1162" s="515"/>
      <c r="V1162" s="515"/>
      <c r="W1162" s="1134"/>
      <c r="X1162" s="1133" t="s">
        <v>1452</v>
      </c>
      <c r="Y1162" s="1380"/>
      <c r="Z1162" s="1568"/>
      <c r="AA1162" s="1569"/>
      <c r="AB1162" s="562"/>
      <c r="AC1162" s="563"/>
      <c r="AD1162" s="563"/>
      <c r="AE1162" s="563"/>
      <c r="AF1162" s="563"/>
      <c r="AG1162" s="563"/>
      <c r="AH1162" s="563"/>
      <c r="AI1162" s="563"/>
      <c r="AJ1162" s="563"/>
      <c r="AK1162" s="563"/>
      <c r="AL1162" s="563"/>
      <c r="AM1162" s="563"/>
      <c r="AN1162" s="563"/>
    </row>
    <row r="1163" spans="1:40" s="7" customFormat="1" ht="18" hidden="1" customHeight="1">
      <c r="A1163" s="1123">
        <f t="shared" si="174"/>
        <v>876</v>
      </c>
      <c r="B1163" s="42" t="s">
        <v>847</v>
      </c>
      <c r="C1163" s="52">
        <f t="shared" si="173"/>
        <v>1841445.46</v>
      </c>
      <c r="D1163" s="52">
        <f>SUM(F1163:J1163)</f>
        <v>1841445.46</v>
      </c>
      <c r="E1163" s="52"/>
      <c r="F1163" s="52">
        <v>1841445.46</v>
      </c>
      <c r="G1163" s="66"/>
      <c r="H1163" s="73"/>
      <c r="I1163" s="66"/>
      <c r="J1163" s="66"/>
      <c r="K1163" s="75"/>
      <c r="L1163" s="66"/>
      <c r="M1163" s="76"/>
      <c r="N1163" s="52"/>
      <c r="O1163" s="73"/>
      <c r="P1163" s="73"/>
      <c r="Q1163" s="73"/>
      <c r="R1163" s="73"/>
      <c r="S1163" s="73"/>
      <c r="T1163" s="73"/>
      <c r="U1163" s="73"/>
      <c r="V1163" s="73"/>
      <c r="W1163" s="73"/>
      <c r="X1163" s="285"/>
      <c r="Y1163" s="1159"/>
      <c r="Z1163" s="285"/>
      <c r="AA1163" s="9"/>
      <c r="AB1163" s="670"/>
      <c r="AC1163" s="57"/>
      <c r="AD1163" s="497"/>
      <c r="AE1163" s="1061"/>
      <c r="AF1163" s="57"/>
      <c r="AG1163" s="57"/>
      <c r="AH1163" s="57"/>
      <c r="AI1163" s="57"/>
      <c r="AJ1163" s="57"/>
      <c r="AK1163" s="57"/>
      <c r="AL1163" s="57"/>
      <c r="AM1163" s="57"/>
      <c r="AN1163" s="57"/>
    </row>
    <row r="1164" spans="1:40" s="7" customFormat="1" ht="18" hidden="1" customHeight="1">
      <c r="A1164" s="1123">
        <f t="shared" si="174"/>
        <v>877</v>
      </c>
      <c r="B1164" s="42" t="s">
        <v>848</v>
      </c>
      <c r="C1164" s="52">
        <f t="shared" si="173"/>
        <v>10473055.779999999</v>
      </c>
      <c r="D1164" s="52">
        <f>SUM(F1164:J1164)</f>
        <v>0</v>
      </c>
      <c r="E1164" s="52"/>
      <c r="F1164" s="66"/>
      <c r="G1164" s="66"/>
      <c r="H1164" s="73"/>
      <c r="I1164" s="66"/>
      <c r="J1164" s="66"/>
      <c r="K1164" s="75"/>
      <c r="L1164" s="66"/>
      <c r="M1164" s="66"/>
      <c r="N1164" s="66"/>
      <c r="O1164" s="73"/>
      <c r="P1164" s="73"/>
      <c r="Q1164" s="73">
        <v>1400</v>
      </c>
      <c r="R1164" s="73">
        <v>10473055.779999999</v>
      </c>
      <c r="S1164" s="73"/>
      <c r="T1164" s="73"/>
      <c r="U1164" s="73"/>
      <c r="V1164" s="73"/>
      <c r="W1164" s="73"/>
      <c r="X1164" s="285"/>
      <c r="Y1164" s="1159"/>
      <c r="Z1164" s="285"/>
      <c r="AA1164" s="9"/>
      <c r="AB1164" s="670"/>
      <c r="AC1164" s="57"/>
      <c r="AD1164" s="497"/>
      <c r="AE1164" s="1061"/>
      <c r="AF1164" s="57"/>
      <c r="AG1164" s="57"/>
      <c r="AH1164" s="57"/>
      <c r="AI1164" s="57"/>
      <c r="AJ1164" s="57"/>
      <c r="AK1164" s="57"/>
      <c r="AL1164" s="57"/>
      <c r="AM1164" s="57"/>
      <c r="AN1164" s="57"/>
    </row>
    <row r="1165" spans="1:40" s="7" customFormat="1" ht="18" hidden="1" customHeight="1">
      <c r="A1165" s="1123">
        <f t="shared" si="174"/>
        <v>878</v>
      </c>
      <c r="B1165" s="42" t="s">
        <v>849</v>
      </c>
      <c r="C1165" s="52">
        <f t="shared" si="173"/>
        <v>8885108.540000001</v>
      </c>
      <c r="D1165" s="52">
        <f>SUM(F1165:J1165)</f>
        <v>8885108.540000001</v>
      </c>
      <c r="E1165" s="52"/>
      <c r="F1165" s="66"/>
      <c r="G1165" s="66">
        <v>5733545.6600000001</v>
      </c>
      <c r="H1165" s="73">
        <v>1642128.12</v>
      </c>
      <c r="I1165" s="66">
        <v>1509434.76</v>
      </c>
      <c r="J1165" s="66"/>
      <c r="K1165" s="75"/>
      <c r="L1165" s="66"/>
      <c r="M1165" s="66"/>
      <c r="N1165" s="77"/>
      <c r="O1165" s="73"/>
      <c r="P1165" s="73"/>
      <c r="Q1165" s="73"/>
      <c r="R1165" s="73"/>
      <c r="S1165" s="73"/>
      <c r="T1165" s="73"/>
      <c r="U1165" s="73"/>
      <c r="V1165" s="73"/>
      <c r="W1165" s="73"/>
      <c r="X1165" s="40"/>
      <c r="Y1165" s="1228"/>
      <c r="Z1165" s="40"/>
      <c r="AA1165" s="9"/>
      <c r="AB1165" s="670"/>
      <c r="AC1165" s="57"/>
      <c r="AD1165" s="497"/>
      <c r="AE1165" s="1061"/>
      <c r="AF1165" s="57"/>
      <c r="AG1165" s="57"/>
      <c r="AH1165" s="57"/>
      <c r="AI1165" s="57"/>
      <c r="AJ1165" s="57"/>
      <c r="AK1165" s="57"/>
      <c r="AL1165" s="57"/>
      <c r="AM1165" s="57"/>
      <c r="AN1165" s="57"/>
    </row>
    <row r="1166" spans="1:40" s="558" customFormat="1">
      <c r="A1166" s="1136">
        <f t="shared" si="174"/>
        <v>879</v>
      </c>
      <c r="B1166" s="594" t="s">
        <v>374</v>
      </c>
      <c r="C1166" s="52" t="e">
        <f t="shared" si="173"/>
        <v>#VALUE!</v>
      </c>
      <c r="D1166" s="515"/>
      <c r="E1166" s="515"/>
      <c r="F1166" s="515"/>
      <c r="G1166" s="556"/>
      <c r="H1166" s="556"/>
      <c r="I1166" s="556"/>
      <c r="J1166" s="556"/>
      <c r="K1166" s="515"/>
      <c r="L1166" s="515"/>
      <c r="M1166" s="515"/>
      <c r="N1166" s="515"/>
      <c r="O1166" s="515">
        <v>436.3</v>
      </c>
      <c r="P1166" s="557">
        <v>250000</v>
      </c>
      <c r="Q1166" s="197"/>
      <c r="R1166" s="515"/>
      <c r="S1166" s="515"/>
      <c r="T1166" s="515"/>
      <c r="U1166" s="515"/>
      <c r="V1166" s="515"/>
      <c r="W1166" s="1134"/>
      <c r="X1166" s="1133" t="s">
        <v>1452</v>
      </c>
      <c r="Y1166" s="1380"/>
      <c r="Z1166" s="1568"/>
      <c r="AA1166" s="1569"/>
      <c r="AB1166" s="562"/>
      <c r="AC1166" s="563"/>
      <c r="AD1166" s="563"/>
      <c r="AE1166" s="563"/>
      <c r="AF1166" s="563"/>
      <c r="AG1166" s="563"/>
      <c r="AH1166" s="563"/>
      <c r="AI1166" s="563"/>
      <c r="AJ1166" s="563"/>
      <c r="AK1166" s="563"/>
      <c r="AL1166" s="563"/>
      <c r="AM1166" s="563"/>
      <c r="AN1166" s="563"/>
    </row>
    <row r="1167" spans="1:40" s="7" customFormat="1" ht="18" hidden="1" customHeight="1">
      <c r="A1167" s="1123">
        <f t="shared" si="174"/>
        <v>880</v>
      </c>
      <c r="B1167" s="42" t="s">
        <v>850</v>
      </c>
      <c r="C1167" s="52">
        <f t="shared" si="173"/>
        <v>709821.92</v>
      </c>
      <c r="D1167" s="52">
        <f>SUM(F1167:J1167)</f>
        <v>709821.92</v>
      </c>
      <c r="E1167" s="52"/>
      <c r="F1167" s="66">
        <v>709821.92</v>
      </c>
      <c r="G1167" s="66"/>
      <c r="H1167" s="73"/>
      <c r="I1167" s="66"/>
      <c r="J1167" s="66"/>
      <c r="K1167" s="75"/>
      <c r="L1167" s="66"/>
      <c r="M1167" s="76"/>
      <c r="N1167" s="52"/>
      <c r="O1167" s="73"/>
      <c r="P1167" s="73"/>
      <c r="Q1167" s="73"/>
      <c r="R1167" s="73"/>
      <c r="S1167" s="73"/>
      <c r="T1167" s="73"/>
      <c r="U1167" s="73"/>
      <c r="V1167" s="73"/>
      <c r="W1167" s="73"/>
      <c r="X1167" s="40"/>
      <c r="Y1167" s="1228"/>
      <c r="Z1167" s="40"/>
      <c r="AA1167" s="9"/>
      <c r="AB1167" s="670"/>
      <c r="AC1167" s="57"/>
      <c r="AD1167" s="497"/>
      <c r="AE1167" s="1061"/>
      <c r="AF1167" s="57"/>
      <c r="AG1167" s="57"/>
      <c r="AH1167" s="57"/>
      <c r="AI1167" s="57"/>
      <c r="AJ1167" s="57"/>
      <c r="AK1167" s="57"/>
      <c r="AL1167" s="57"/>
      <c r="AM1167" s="57"/>
      <c r="AN1167" s="57"/>
    </row>
    <row r="1168" spans="1:40" s="7" customFormat="1" ht="18" hidden="1" customHeight="1">
      <c r="A1168" s="1123">
        <f t="shared" si="174"/>
        <v>881</v>
      </c>
      <c r="B1168" s="42" t="s">
        <v>851</v>
      </c>
      <c r="C1168" s="52">
        <f t="shared" si="173"/>
        <v>7759597.4000000004</v>
      </c>
      <c r="D1168" s="52">
        <f>SUM(F1168:J1168)</f>
        <v>0</v>
      </c>
      <c r="E1168" s="52"/>
      <c r="F1168" s="66"/>
      <c r="G1168" s="66"/>
      <c r="H1168" s="73"/>
      <c r="I1168" s="66"/>
      <c r="J1168" s="66"/>
      <c r="K1168" s="75"/>
      <c r="L1168" s="77"/>
      <c r="M1168" s="66"/>
      <c r="N1168" s="66"/>
      <c r="O1168" s="73"/>
      <c r="P1168" s="73"/>
      <c r="Q1168" s="73">
        <v>1070</v>
      </c>
      <c r="R1168" s="73">
        <v>7759597.4000000004</v>
      </c>
      <c r="S1168" s="73"/>
      <c r="T1168" s="73"/>
      <c r="U1168" s="73"/>
      <c r="V1168" s="73"/>
      <c r="W1168" s="73"/>
      <c r="X1168" s="40"/>
      <c r="Y1168" s="1228"/>
      <c r="Z1168" s="40"/>
      <c r="AA1168" s="9"/>
      <c r="AB1168" s="670"/>
      <c r="AC1168" s="57"/>
      <c r="AD1168" s="497"/>
      <c r="AE1168" s="1061"/>
      <c r="AF1168" s="57"/>
      <c r="AG1168" s="57"/>
      <c r="AH1168" s="57"/>
      <c r="AI1168" s="57"/>
      <c r="AJ1168" s="57"/>
      <c r="AK1168" s="57"/>
      <c r="AL1168" s="57"/>
      <c r="AM1168" s="57"/>
      <c r="AN1168" s="57"/>
    </row>
    <row r="1169" spans="1:40" s="7" customFormat="1" ht="18" hidden="1" customHeight="1">
      <c r="A1169" s="1123">
        <f t="shared" si="174"/>
        <v>882</v>
      </c>
      <c r="B1169" s="42" t="s">
        <v>852</v>
      </c>
      <c r="C1169" s="52" t="e">
        <f>D1169+L1169+N1169+#REF!+R1169+T1169+V1169+W1169+X1169+Z1169</f>
        <v>#REF!</v>
      </c>
      <c r="D1169" s="52">
        <f>SUM(F1169:J1169)</f>
        <v>0</v>
      </c>
      <c r="E1169" s="52"/>
      <c r="F1169" s="66"/>
      <c r="G1169" s="66"/>
      <c r="H1169" s="73"/>
      <c r="I1169" s="66"/>
      <c r="J1169" s="66"/>
      <c r="K1169" s="75"/>
      <c r="L1169" s="66"/>
      <c r="M1169" s="66"/>
      <c r="N1169" s="66"/>
      <c r="O1169" s="324">
        <v>514</v>
      </c>
      <c r="P1169" s="324">
        <v>250000</v>
      </c>
      <c r="Q1169" s="73">
        <v>713</v>
      </c>
      <c r="R1169" s="73">
        <v>5732613.46</v>
      </c>
      <c r="S1169" s="73"/>
      <c r="T1169" s="73"/>
      <c r="U1169" s="73"/>
      <c r="V1169" s="73"/>
      <c r="W1169" s="73"/>
      <c r="X1169" s="40"/>
      <c r="Y1169" s="1228"/>
      <c r="Z1169" s="40"/>
      <c r="AA1169" s="9"/>
      <c r="AB1169" s="670"/>
      <c r="AC1169" s="57"/>
      <c r="AD1169" s="497"/>
      <c r="AE1169" s="1061"/>
      <c r="AF1169" s="57"/>
      <c r="AG1169" s="57"/>
      <c r="AH1169" s="57"/>
      <c r="AI1169" s="57"/>
      <c r="AJ1169" s="57"/>
      <c r="AK1169" s="57"/>
      <c r="AL1169" s="57"/>
      <c r="AM1169" s="57"/>
      <c r="AN1169" s="57"/>
    </row>
    <row r="1170" spans="1:40" s="558" customFormat="1">
      <c r="A1170" s="1136">
        <f t="shared" si="174"/>
        <v>883</v>
      </c>
      <c r="B1170" s="594" t="s">
        <v>364</v>
      </c>
      <c r="C1170" s="52" t="e">
        <f t="shared" ref="C1170:C1195" si="176">D1170+L1170+N1170+P1170+R1170+T1170+V1170+W1170+X1170+Z1170</f>
        <v>#VALUE!</v>
      </c>
      <c r="D1170" s="515"/>
      <c r="E1170" s="515"/>
      <c r="F1170" s="515"/>
      <c r="G1170" s="556"/>
      <c r="H1170" s="556"/>
      <c r="I1170" s="556"/>
      <c r="J1170" s="556"/>
      <c r="K1170" s="515"/>
      <c r="L1170" s="515"/>
      <c r="M1170" s="515"/>
      <c r="N1170" s="515"/>
      <c r="O1170" s="515">
        <v>739</v>
      </c>
      <c r="P1170" s="557">
        <v>250000</v>
      </c>
      <c r="Q1170" s="559" t="s">
        <v>351</v>
      </c>
      <c r="R1170" s="557">
        <v>3000000</v>
      </c>
      <c r="S1170" s="515"/>
      <c r="T1170" s="515"/>
      <c r="U1170" s="515"/>
      <c r="V1170" s="515"/>
      <c r="W1170" s="565"/>
      <c r="X1170" s="1133" t="s">
        <v>1452</v>
      </c>
      <c r="Y1170" s="1380"/>
      <c r="Z1170" s="1568"/>
      <c r="AA1170" s="1569"/>
      <c r="AB1170" s="562"/>
      <c r="AC1170" s="563"/>
      <c r="AD1170" s="563"/>
      <c r="AE1170" s="563"/>
      <c r="AF1170" s="563"/>
      <c r="AG1170" s="563"/>
      <c r="AH1170" s="563"/>
      <c r="AI1170" s="563"/>
      <c r="AJ1170" s="563"/>
      <c r="AK1170" s="563"/>
      <c r="AL1170" s="563"/>
      <c r="AM1170" s="563"/>
      <c r="AN1170" s="563"/>
    </row>
    <row r="1171" spans="1:40" s="558" customFormat="1">
      <c r="A1171" s="1136">
        <f t="shared" si="174"/>
        <v>884</v>
      </c>
      <c r="B1171" s="593" t="s">
        <v>365</v>
      </c>
      <c r="C1171" s="52" t="e">
        <f t="shared" si="176"/>
        <v>#VALUE!</v>
      </c>
      <c r="D1171" s="515"/>
      <c r="E1171" s="515"/>
      <c r="F1171" s="515"/>
      <c r="G1171" s="556"/>
      <c r="H1171" s="556"/>
      <c r="I1171" s="556"/>
      <c r="J1171" s="556"/>
      <c r="K1171" s="515"/>
      <c r="L1171" s="515"/>
      <c r="M1171" s="515"/>
      <c r="N1171" s="515"/>
      <c r="O1171" s="515">
        <v>741</v>
      </c>
      <c r="P1171" s="515">
        <v>500000</v>
      </c>
      <c r="Q1171" s="515"/>
      <c r="R1171" s="515"/>
      <c r="S1171" s="515"/>
      <c r="T1171" s="515"/>
      <c r="U1171" s="515"/>
      <c r="V1171" s="515"/>
      <c r="W1171" s="565"/>
      <c r="X1171" s="1133" t="s">
        <v>1452</v>
      </c>
      <c r="Y1171" s="1380"/>
      <c r="Z1171" s="1568"/>
      <c r="AA1171" s="1569"/>
      <c r="AB1171" s="562"/>
      <c r="AC1171" s="563"/>
      <c r="AD1171" s="563"/>
      <c r="AE1171" s="563"/>
      <c r="AF1171" s="563"/>
      <c r="AG1171" s="563"/>
      <c r="AH1171" s="563"/>
      <c r="AI1171" s="563"/>
      <c r="AJ1171" s="563"/>
      <c r="AK1171" s="563"/>
      <c r="AL1171" s="563"/>
      <c r="AM1171" s="563"/>
      <c r="AN1171" s="563"/>
    </row>
    <row r="1172" spans="1:40" s="558" customFormat="1">
      <c r="A1172" s="1136">
        <f t="shared" si="174"/>
        <v>885</v>
      </c>
      <c r="B1172" s="594" t="s">
        <v>366</v>
      </c>
      <c r="C1172" s="52" t="e">
        <f t="shared" si="176"/>
        <v>#VALUE!</v>
      </c>
      <c r="D1172" s="515"/>
      <c r="E1172" s="515"/>
      <c r="F1172" s="515"/>
      <c r="G1172" s="556"/>
      <c r="H1172" s="556"/>
      <c r="I1172" s="556"/>
      <c r="J1172" s="556"/>
      <c r="K1172" s="515"/>
      <c r="L1172" s="515"/>
      <c r="M1172" s="515"/>
      <c r="N1172" s="515"/>
      <c r="O1172" s="515">
        <v>683</v>
      </c>
      <c r="P1172" s="557">
        <v>250000</v>
      </c>
      <c r="Q1172" s="515">
        <v>1970.6</v>
      </c>
      <c r="R1172" s="557">
        <v>3000000</v>
      </c>
      <c r="S1172" s="515"/>
      <c r="T1172" s="515"/>
      <c r="U1172" s="515"/>
      <c r="V1172" s="515"/>
      <c r="W1172" s="565"/>
      <c r="X1172" s="1133" t="s">
        <v>1452</v>
      </c>
      <c r="Y1172" s="1380"/>
      <c r="Z1172" s="1568"/>
      <c r="AA1172" s="1569"/>
      <c r="AB1172" s="562"/>
      <c r="AC1172" s="563"/>
      <c r="AD1172" s="563"/>
      <c r="AE1172" s="563"/>
      <c r="AF1172" s="563"/>
      <c r="AG1172" s="563"/>
      <c r="AH1172" s="563"/>
      <c r="AI1172" s="563"/>
      <c r="AJ1172" s="563"/>
      <c r="AK1172" s="563"/>
      <c r="AL1172" s="563"/>
      <c r="AM1172" s="563"/>
      <c r="AN1172" s="563"/>
    </row>
    <row r="1173" spans="1:40" s="558" customFormat="1">
      <c r="A1173" s="1136">
        <f t="shared" si="174"/>
        <v>886</v>
      </c>
      <c r="B1173" s="593" t="s">
        <v>367</v>
      </c>
      <c r="C1173" s="52" t="e">
        <f t="shared" si="176"/>
        <v>#VALUE!</v>
      </c>
      <c r="D1173" s="515"/>
      <c r="E1173" s="515"/>
      <c r="F1173" s="515"/>
      <c r="G1173" s="556"/>
      <c r="H1173" s="556"/>
      <c r="I1173" s="556"/>
      <c r="J1173" s="556"/>
      <c r="K1173" s="515"/>
      <c r="L1173" s="515"/>
      <c r="M1173" s="515">
        <v>1058</v>
      </c>
      <c r="N1173" s="515">
        <v>3000000</v>
      </c>
      <c r="O1173" s="515">
        <v>483</v>
      </c>
      <c r="P1173" s="515">
        <v>500000</v>
      </c>
      <c r="Q1173" s="515">
        <v>2751</v>
      </c>
      <c r="R1173" s="515">
        <v>3000000</v>
      </c>
      <c r="S1173" s="515"/>
      <c r="T1173" s="515"/>
      <c r="U1173" s="515"/>
      <c r="V1173" s="515"/>
      <c r="W1173" s="565"/>
      <c r="X1173" s="1133" t="s">
        <v>1452</v>
      </c>
      <c r="Y1173" s="1380"/>
      <c r="Z1173" s="1568"/>
      <c r="AA1173" s="1569"/>
      <c r="AB1173" s="562"/>
      <c r="AC1173" s="563"/>
      <c r="AD1173" s="563"/>
      <c r="AE1173" s="563"/>
      <c r="AF1173" s="563"/>
      <c r="AG1173" s="563"/>
      <c r="AH1173" s="563"/>
      <c r="AI1173" s="563"/>
      <c r="AJ1173" s="563"/>
      <c r="AK1173" s="563"/>
      <c r="AL1173" s="563"/>
      <c r="AM1173" s="563"/>
      <c r="AN1173" s="563"/>
    </row>
    <row r="1174" spans="1:40" s="558" customFormat="1">
      <c r="A1174" s="1136">
        <f t="shared" si="174"/>
        <v>887</v>
      </c>
      <c r="B1174" s="593" t="s">
        <v>368</v>
      </c>
      <c r="C1174" s="52" t="e">
        <f t="shared" si="176"/>
        <v>#VALUE!</v>
      </c>
      <c r="D1174" s="515"/>
      <c r="E1174" s="515"/>
      <c r="F1174" s="515"/>
      <c r="G1174" s="556"/>
      <c r="H1174" s="556"/>
      <c r="I1174" s="556"/>
      <c r="J1174" s="556"/>
      <c r="K1174" s="515"/>
      <c r="L1174" s="515"/>
      <c r="M1174" s="515"/>
      <c r="N1174" s="515"/>
      <c r="O1174" s="515">
        <v>550</v>
      </c>
      <c r="P1174" s="515">
        <v>500000</v>
      </c>
      <c r="Q1174" s="515"/>
      <c r="R1174" s="515"/>
      <c r="S1174" s="515"/>
      <c r="T1174" s="515"/>
      <c r="U1174" s="515"/>
      <c r="V1174" s="515"/>
      <c r="W1174" s="565"/>
      <c r="X1174" s="1133" t="s">
        <v>1452</v>
      </c>
      <c r="Y1174" s="1380"/>
      <c r="Z1174" s="1568"/>
      <c r="AA1174" s="1569"/>
      <c r="AB1174" s="562"/>
      <c r="AC1174" s="563"/>
      <c r="AD1174" s="563"/>
      <c r="AE1174" s="563"/>
      <c r="AF1174" s="563"/>
      <c r="AG1174" s="563"/>
      <c r="AH1174" s="563"/>
      <c r="AI1174" s="563"/>
      <c r="AJ1174" s="563"/>
      <c r="AK1174" s="563"/>
      <c r="AL1174" s="563"/>
      <c r="AM1174" s="563"/>
      <c r="AN1174" s="563"/>
    </row>
    <row r="1175" spans="1:40" s="561" customFormat="1">
      <c r="A1175" s="1136">
        <f t="shared" si="174"/>
        <v>888</v>
      </c>
      <c r="B1175" s="269" t="s">
        <v>369</v>
      </c>
      <c r="C1175" s="52" t="e">
        <f t="shared" si="176"/>
        <v>#VALUE!</v>
      </c>
      <c r="D1175" s="515"/>
      <c r="E1175" s="515"/>
      <c r="F1175" s="515"/>
      <c r="G1175" s="515"/>
      <c r="H1175" s="515"/>
      <c r="I1175" s="515"/>
      <c r="J1175" s="515"/>
      <c r="K1175" s="515"/>
      <c r="L1175" s="515"/>
      <c r="M1175" s="515">
        <v>362</v>
      </c>
      <c r="N1175" s="560">
        <v>721659</v>
      </c>
      <c r="O1175" s="515">
        <v>484</v>
      </c>
      <c r="P1175" s="515">
        <v>218511</v>
      </c>
      <c r="Q1175" s="515">
        <v>2605.3000000000002</v>
      </c>
      <c r="R1175" s="515">
        <v>1046787</v>
      </c>
      <c r="S1175" s="515"/>
      <c r="T1175" s="515"/>
      <c r="U1175" s="515"/>
      <c r="V1175" s="515"/>
      <c r="W1175" s="565"/>
      <c r="X1175" s="1133" t="s">
        <v>1452</v>
      </c>
      <c r="Y1175" s="1380"/>
      <c r="Z1175" s="1568"/>
      <c r="AA1175" s="1569"/>
      <c r="AB1175" s="197"/>
      <c r="AC1175" s="1285"/>
      <c r="AD1175" s="1285"/>
      <c r="AE1175" s="1285"/>
      <c r="AF1175" s="1285"/>
      <c r="AG1175" s="1285"/>
      <c r="AH1175" s="1285"/>
      <c r="AI1175" s="1285"/>
      <c r="AJ1175" s="1285"/>
      <c r="AK1175" s="1285"/>
      <c r="AL1175" s="1285"/>
      <c r="AM1175" s="1285"/>
      <c r="AN1175" s="1285"/>
    </row>
    <row r="1176" spans="1:40" s="558" customFormat="1">
      <c r="A1176" s="1136">
        <f t="shared" si="174"/>
        <v>889</v>
      </c>
      <c r="B1176" s="596" t="s">
        <v>370</v>
      </c>
      <c r="C1176" s="52" t="e">
        <f t="shared" si="176"/>
        <v>#VALUE!</v>
      </c>
      <c r="D1176" s="515"/>
      <c r="E1176" s="515"/>
      <c r="F1176" s="515"/>
      <c r="G1176" s="556"/>
      <c r="H1176" s="556"/>
      <c r="I1176" s="556"/>
      <c r="J1176" s="556"/>
      <c r="K1176" s="515"/>
      <c r="L1176" s="515"/>
      <c r="M1176" s="515"/>
      <c r="N1176" s="515"/>
      <c r="O1176" s="515">
        <v>242</v>
      </c>
      <c r="P1176" s="557">
        <v>250000</v>
      </c>
      <c r="Q1176" s="515">
        <v>1703.7</v>
      </c>
      <c r="R1176" s="515">
        <v>3000000</v>
      </c>
      <c r="S1176" s="515"/>
      <c r="T1176" s="515"/>
      <c r="U1176" s="515"/>
      <c r="V1176" s="515"/>
      <c r="W1176" s="565"/>
      <c r="X1176" s="1133" t="s">
        <v>1452</v>
      </c>
      <c r="Y1176" s="1380"/>
      <c r="Z1176" s="1568"/>
      <c r="AA1176" s="1569"/>
      <c r="AB1176" s="562"/>
      <c r="AC1176" s="563"/>
      <c r="AD1176" s="563"/>
      <c r="AE1176" s="563"/>
      <c r="AF1176" s="563"/>
      <c r="AG1176" s="563"/>
      <c r="AH1176" s="563"/>
      <c r="AI1176" s="563"/>
      <c r="AJ1176" s="563"/>
      <c r="AK1176" s="563"/>
      <c r="AL1176" s="563"/>
      <c r="AM1176" s="563"/>
      <c r="AN1176" s="563"/>
    </row>
    <row r="1177" spans="1:40" s="558" customFormat="1">
      <c r="A1177" s="1136">
        <f t="shared" si="174"/>
        <v>890</v>
      </c>
      <c r="B1177" s="596" t="s">
        <v>371</v>
      </c>
      <c r="C1177" s="52" t="e">
        <f t="shared" si="176"/>
        <v>#VALUE!</v>
      </c>
      <c r="D1177" s="515"/>
      <c r="E1177" s="515"/>
      <c r="F1177" s="515"/>
      <c r="G1177" s="556"/>
      <c r="H1177" s="556"/>
      <c r="I1177" s="556"/>
      <c r="J1177" s="556"/>
      <c r="K1177" s="515"/>
      <c r="L1177" s="515"/>
      <c r="M1177" s="515"/>
      <c r="N1177" s="515"/>
      <c r="O1177" s="515">
        <v>590</v>
      </c>
      <c r="P1177" s="557">
        <v>250000</v>
      </c>
      <c r="Q1177" s="515">
        <v>1459.5</v>
      </c>
      <c r="R1177" s="515">
        <v>3000000</v>
      </c>
      <c r="S1177" s="515"/>
      <c r="T1177" s="515"/>
      <c r="U1177" s="515"/>
      <c r="V1177" s="515"/>
      <c r="W1177" s="565"/>
      <c r="X1177" s="1133" t="s">
        <v>1452</v>
      </c>
      <c r="Y1177" s="1380"/>
      <c r="Z1177" s="1568"/>
      <c r="AA1177" s="1569"/>
      <c r="AB1177" s="562"/>
      <c r="AC1177" s="563"/>
      <c r="AD1177" s="563"/>
      <c r="AE1177" s="563"/>
      <c r="AF1177" s="563"/>
      <c r="AG1177" s="563"/>
      <c r="AH1177" s="563"/>
      <c r="AI1177" s="563"/>
      <c r="AJ1177" s="563"/>
      <c r="AK1177" s="563"/>
      <c r="AL1177" s="563"/>
      <c r="AM1177" s="563"/>
      <c r="AN1177" s="563"/>
    </row>
    <row r="1178" spans="1:40" s="558" customFormat="1">
      <c r="A1178" s="1136">
        <f t="shared" si="174"/>
        <v>891</v>
      </c>
      <c r="B1178" s="596" t="s">
        <v>372</v>
      </c>
      <c r="C1178" s="52" t="e">
        <f t="shared" si="176"/>
        <v>#VALUE!</v>
      </c>
      <c r="D1178" s="515"/>
      <c r="E1178" s="515"/>
      <c r="F1178" s="515"/>
      <c r="G1178" s="556"/>
      <c r="H1178" s="556"/>
      <c r="I1178" s="556"/>
      <c r="J1178" s="556"/>
      <c r="K1178" s="515"/>
      <c r="L1178" s="515"/>
      <c r="M1178" s="515">
        <v>717.9</v>
      </c>
      <c r="N1178" s="515">
        <v>3000000</v>
      </c>
      <c r="O1178" s="515">
        <v>590</v>
      </c>
      <c r="P1178" s="557">
        <v>250000</v>
      </c>
      <c r="Q1178" s="515">
        <v>1459.5</v>
      </c>
      <c r="R1178" s="515">
        <v>2000000</v>
      </c>
      <c r="S1178" s="515"/>
      <c r="T1178" s="515"/>
      <c r="U1178" s="515"/>
      <c r="V1178" s="515"/>
      <c r="W1178" s="565"/>
      <c r="X1178" s="1133" t="s">
        <v>1452</v>
      </c>
      <c r="Y1178" s="1380"/>
      <c r="Z1178" s="1568"/>
      <c r="AA1178" s="1569"/>
      <c r="AB1178" s="562"/>
      <c r="AC1178" s="563"/>
      <c r="AD1178" s="563"/>
      <c r="AE1178" s="563"/>
      <c r="AF1178" s="563"/>
      <c r="AG1178" s="563"/>
      <c r="AH1178" s="563"/>
      <c r="AI1178" s="563"/>
      <c r="AJ1178" s="563"/>
      <c r="AK1178" s="563"/>
      <c r="AL1178" s="563"/>
      <c r="AM1178" s="563"/>
      <c r="AN1178" s="563"/>
    </row>
    <row r="1179" spans="1:40" s="558" customFormat="1">
      <c r="A1179" s="1136">
        <f t="shared" si="174"/>
        <v>892</v>
      </c>
      <c r="B1179" s="596" t="s">
        <v>373</v>
      </c>
      <c r="C1179" s="52" t="e">
        <f t="shared" si="176"/>
        <v>#VALUE!</v>
      </c>
      <c r="D1179" s="515"/>
      <c r="E1179" s="515"/>
      <c r="F1179" s="515"/>
      <c r="G1179" s="556"/>
      <c r="H1179" s="556"/>
      <c r="I1179" s="556"/>
      <c r="J1179" s="556"/>
      <c r="K1179" s="515"/>
      <c r="L1179" s="515"/>
      <c r="M1179" s="515"/>
      <c r="N1179" s="515"/>
      <c r="O1179" s="515"/>
      <c r="P1179" s="515"/>
      <c r="Q1179" s="515">
        <v>1459.5</v>
      </c>
      <c r="R1179" s="515">
        <v>2000000</v>
      </c>
      <c r="S1179" s="515"/>
      <c r="T1179" s="515"/>
      <c r="U1179" s="515"/>
      <c r="V1179" s="515"/>
      <c r="W1179" s="565"/>
      <c r="X1179" s="1133" t="s">
        <v>1452</v>
      </c>
      <c r="Y1179" s="1380"/>
      <c r="Z1179" s="1568"/>
      <c r="AA1179" s="1569"/>
      <c r="AB1179" s="562"/>
      <c r="AC1179" s="563"/>
      <c r="AD1179" s="563"/>
      <c r="AE1179" s="563"/>
      <c r="AF1179" s="563"/>
      <c r="AG1179" s="563"/>
      <c r="AH1179" s="563"/>
      <c r="AI1179" s="563"/>
      <c r="AJ1179" s="563"/>
      <c r="AK1179" s="563"/>
      <c r="AL1179" s="563"/>
      <c r="AM1179" s="563"/>
      <c r="AN1179" s="563"/>
    </row>
    <row r="1180" spans="1:40" s="7" customFormat="1" ht="18" hidden="1" customHeight="1">
      <c r="A1180" s="1123">
        <f t="shared" si="174"/>
        <v>893</v>
      </c>
      <c r="B1180" s="42" t="s">
        <v>853</v>
      </c>
      <c r="C1180" s="52">
        <f t="shared" si="176"/>
        <v>2979247.48</v>
      </c>
      <c r="D1180" s="52">
        <f>SUM(F1180:J1180)</f>
        <v>2979247.48</v>
      </c>
      <c r="E1180" s="52"/>
      <c r="F1180" s="52">
        <v>2979247.48</v>
      </c>
      <c r="G1180" s="66"/>
      <c r="H1180" s="73"/>
      <c r="I1180" s="66"/>
      <c r="J1180" s="66"/>
      <c r="K1180" s="75"/>
      <c r="L1180" s="66"/>
      <c r="M1180" s="52"/>
      <c r="N1180" s="52"/>
      <c r="O1180" s="73"/>
      <c r="P1180" s="73"/>
      <c r="Q1180" s="73"/>
      <c r="R1180" s="52"/>
      <c r="S1180" s="73"/>
      <c r="T1180" s="73"/>
      <c r="U1180" s="73"/>
      <c r="V1180" s="73"/>
      <c r="W1180" s="73"/>
      <c r="X1180" s="40"/>
      <c r="Y1180" s="1228"/>
      <c r="Z1180" s="40"/>
      <c r="AA1180" s="9" t="s">
        <v>889</v>
      </c>
      <c r="AB1180" s="670"/>
      <c r="AC1180" s="497"/>
      <c r="AD1180" s="497"/>
      <c r="AE1180" s="1061"/>
      <c r="AF1180" s="57"/>
      <c r="AG1180" s="57"/>
      <c r="AH1180" s="57"/>
      <c r="AI1180" s="57"/>
      <c r="AJ1180" s="57"/>
      <c r="AK1180" s="57"/>
      <c r="AL1180" s="57"/>
      <c r="AM1180" s="57"/>
      <c r="AN1180" s="57"/>
    </row>
    <row r="1181" spans="1:40" s="558" customFormat="1">
      <c r="A1181" s="1136">
        <f t="shared" si="174"/>
        <v>894</v>
      </c>
      <c r="B1181" s="594" t="s">
        <v>401</v>
      </c>
      <c r="C1181" s="52" t="e">
        <f t="shared" si="176"/>
        <v>#VALUE!</v>
      </c>
      <c r="D1181" s="515"/>
      <c r="E1181" s="515"/>
      <c r="F1181" s="515"/>
      <c r="G1181" s="556"/>
      <c r="H1181" s="556"/>
      <c r="I1181" s="556"/>
      <c r="J1181" s="556"/>
      <c r="K1181" s="515"/>
      <c r="L1181" s="515"/>
      <c r="M1181" s="515">
        <v>2035</v>
      </c>
      <c r="N1181" s="515">
        <v>3000000</v>
      </c>
      <c r="O1181" s="515"/>
      <c r="P1181" s="515"/>
      <c r="Q1181" s="515"/>
      <c r="R1181" s="515"/>
      <c r="S1181" s="515"/>
      <c r="T1181" s="515"/>
      <c r="U1181" s="515"/>
      <c r="V1181" s="515"/>
      <c r="W1181" s="565"/>
      <c r="X1181" s="1133" t="s">
        <v>1452</v>
      </c>
      <c r="Y1181" s="1380"/>
      <c r="Z1181" s="1568"/>
      <c r="AA1181" s="1569"/>
      <c r="AB1181" s="562"/>
      <c r="AC1181" s="563"/>
      <c r="AD1181" s="563"/>
      <c r="AE1181" s="563"/>
      <c r="AF1181" s="563"/>
      <c r="AG1181" s="563"/>
      <c r="AH1181" s="563"/>
      <c r="AI1181" s="563"/>
      <c r="AJ1181" s="563"/>
      <c r="AK1181" s="563"/>
      <c r="AL1181" s="563"/>
      <c r="AM1181" s="563"/>
      <c r="AN1181" s="563"/>
    </row>
    <row r="1182" spans="1:40" s="566" customFormat="1">
      <c r="A1182" s="1136">
        <f t="shared" si="174"/>
        <v>895</v>
      </c>
      <c r="B1182" s="594" t="s">
        <v>402</v>
      </c>
      <c r="C1182" s="277" t="e">
        <f t="shared" si="176"/>
        <v>#VALUE!</v>
      </c>
      <c r="D1182" s="197"/>
      <c r="E1182" s="197"/>
      <c r="F1182" s="197"/>
      <c r="G1182" s="562"/>
      <c r="H1182" s="562"/>
      <c r="I1182" s="562"/>
      <c r="J1182" s="562"/>
      <c r="K1182" s="197"/>
      <c r="L1182" s="197"/>
      <c r="M1182" s="197"/>
      <c r="N1182" s="197"/>
      <c r="O1182" s="197"/>
      <c r="P1182" s="197"/>
      <c r="Q1182" s="1316" t="s">
        <v>352</v>
      </c>
      <c r="R1182" s="1316">
        <v>3000000</v>
      </c>
      <c r="S1182" s="197"/>
      <c r="T1182" s="197"/>
      <c r="U1182" s="197"/>
      <c r="V1182" s="197"/>
      <c r="W1182" s="1135"/>
      <c r="X1182" s="1131" t="s">
        <v>1235</v>
      </c>
      <c r="Y1182" s="1381"/>
      <c r="Z1182" s="1567"/>
      <c r="AA1182" s="1573"/>
      <c r="AB1182" s="562"/>
      <c r="AC1182" s="563"/>
      <c r="AD1182" s="563"/>
      <c r="AE1182" s="563"/>
      <c r="AF1182" s="563"/>
      <c r="AG1182" s="563"/>
      <c r="AH1182" s="563"/>
      <c r="AI1182" s="563"/>
      <c r="AJ1182" s="563"/>
      <c r="AK1182" s="563"/>
      <c r="AL1182" s="563"/>
      <c r="AM1182" s="563"/>
      <c r="AN1182" s="563"/>
    </row>
    <row r="1183" spans="1:40" s="566" customFormat="1">
      <c r="A1183" s="1136">
        <f t="shared" si="174"/>
        <v>896</v>
      </c>
      <c r="B1183" s="594" t="s">
        <v>403</v>
      </c>
      <c r="C1183" s="277">
        <f t="shared" si="176"/>
        <v>2000000</v>
      </c>
      <c r="D1183" s="197"/>
      <c r="E1183" s="197"/>
      <c r="F1183" s="197"/>
      <c r="G1183" s="562"/>
      <c r="H1183" s="562"/>
      <c r="I1183" s="562"/>
      <c r="J1183" s="562"/>
      <c r="K1183" s="197"/>
      <c r="L1183" s="197"/>
      <c r="M1183" s="197"/>
      <c r="N1183" s="197"/>
      <c r="O1183" s="197"/>
      <c r="P1183" s="197"/>
      <c r="Q1183" s="1316">
        <v>4037.8</v>
      </c>
      <c r="R1183" s="1316">
        <v>2000000</v>
      </c>
      <c r="S1183" s="197"/>
      <c r="T1183" s="197"/>
      <c r="U1183" s="197"/>
      <c r="V1183" s="197"/>
      <c r="W1183" s="1135"/>
      <c r="X1183" s="1131"/>
      <c r="Y1183" s="1381"/>
      <c r="Z1183" s="1567"/>
      <c r="AA1183" s="1573"/>
      <c r="AB1183" s="562"/>
      <c r="AC1183" s="563"/>
      <c r="AD1183" s="563"/>
      <c r="AE1183" s="563"/>
      <c r="AF1183" s="563"/>
      <c r="AG1183" s="563"/>
      <c r="AH1183" s="563"/>
      <c r="AI1183" s="563"/>
      <c r="AJ1183" s="563"/>
      <c r="AK1183" s="563"/>
      <c r="AL1183" s="563"/>
      <c r="AM1183" s="563"/>
      <c r="AN1183" s="563"/>
    </row>
    <row r="1184" spans="1:40" s="558" customFormat="1" ht="13.15" customHeight="1">
      <c r="A1184" s="1136">
        <f t="shared" si="174"/>
        <v>897</v>
      </c>
      <c r="B1184" s="593" t="s">
        <v>382</v>
      </c>
      <c r="C1184" s="52" t="e">
        <f t="shared" si="176"/>
        <v>#VALUE!</v>
      </c>
      <c r="D1184" s="197"/>
      <c r="E1184" s="197"/>
      <c r="F1184" s="197"/>
      <c r="G1184" s="562"/>
      <c r="H1184" s="562"/>
      <c r="I1184" s="562"/>
      <c r="J1184" s="562"/>
      <c r="K1184" s="197"/>
      <c r="L1184" s="197"/>
      <c r="M1184" s="197"/>
      <c r="N1184" s="197"/>
      <c r="O1184" s="197"/>
      <c r="P1184" s="197"/>
      <c r="Q1184" s="515">
        <v>1923</v>
      </c>
      <c r="R1184" s="515">
        <v>2000000</v>
      </c>
      <c r="S1184" s="515"/>
      <c r="T1184" s="515"/>
      <c r="U1184" s="515"/>
      <c r="V1184" s="515"/>
      <c r="W1184" s="565"/>
      <c r="X1184" s="1133" t="s">
        <v>1452</v>
      </c>
      <c r="Y1184" s="1380"/>
      <c r="Z1184" s="1568"/>
      <c r="AA1184" s="1569"/>
      <c r="AB1184" s="562"/>
      <c r="AC1184" s="563"/>
      <c r="AD1184" s="563"/>
      <c r="AE1184" s="563"/>
      <c r="AF1184" s="563"/>
      <c r="AG1184" s="563"/>
      <c r="AH1184" s="563"/>
      <c r="AI1184" s="563"/>
      <c r="AJ1184" s="563"/>
      <c r="AK1184" s="563"/>
      <c r="AL1184" s="563"/>
      <c r="AM1184" s="563"/>
      <c r="AN1184" s="563"/>
    </row>
    <row r="1185" spans="1:40" s="558" customFormat="1">
      <c r="A1185" s="1136">
        <f t="shared" si="174"/>
        <v>898</v>
      </c>
      <c r="B1185" s="593" t="s">
        <v>383</v>
      </c>
      <c r="C1185" s="52" t="e">
        <f t="shared" si="176"/>
        <v>#VALUE!</v>
      </c>
      <c r="D1185" s="515"/>
      <c r="E1185" s="515"/>
      <c r="F1185" s="515"/>
      <c r="G1185" s="556"/>
      <c r="H1185" s="556"/>
      <c r="I1185" s="556"/>
      <c r="J1185" s="556"/>
      <c r="K1185" s="515"/>
      <c r="L1185" s="515"/>
      <c r="M1185" s="515"/>
      <c r="N1185" s="515"/>
      <c r="O1185" s="515">
        <v>558.79999999999995</v>
      </c>
      <c r="P1185" s="557">
        <v>250000</v>
      </c>
      <c r="Q1185" s="515">
        <v>1992</v>
      </c>
      <c r="R1185" s="515">
        <v>2500000</v>
      </c>
      <c r="S1185" s="515"/>
      <c r="T1185" s="515"/>
      <c r="U1185" s="515">
        <v>1992</v>
      </c>
      <c r="V1185" s="515">
        <v>2500000</v>
      </c>
      <c r="W1185" s="565"/>
      <c r="X1185" s="1133" t="s">
        <v>1452</v>
      </c>
      <c r="Y1185" s="1380"/>
      <c r="Z1185" s="1568"/>
      <c r="AA1185" s="1569"/>
      <c r="AB1185" s="562"/>
      <c r="AC1185" s="563"/>
      <c r="AD1185" s="563"/>
      <c r="AE1185" s="563"/>
      <c r="AF1185" s="563"/>
      <c r="AG1185" s="563"/>
      <c r="AH1185" s="563"/>
      <c r="AI1185" s="563"/>
      <c r="AJ1185" s="563"/>
      <c r="AK1185" s="563"/>
      <c r="AL1185" s="563"/>
      <c r="AM1185" s="563"/>
      <c r="AN1185" s="563"/>
    </row>
    <row r="1186" spans="1:40" s="558" customFormat="1">
      <c r="A1186" s="1136">
        <f t="shared" si="174"/>
        <v>899</v>
      </c>
      <c r="B1186" s="596" t="s">
        <v>384</v>
      </c>
      <c r="C1186" s="52" t="e">
        <f t="shared" si="176"/>
        <v>#VALUE!</v>
      </c>
      <c r="D1186" s="515"/>
      <c r="E1186" s="515"/>
      <c r="F1186" s="515"/>
      <c r="G1186" s="556"/>
      <c r="H1186" s="556"/>
      <c r="I1186" s="556"/>
      <c r="J1186" s="556"/>
      <c r="K1186" s="515">
        <v>3</v>
      </c>
      <c r="L1186" s="515">
        <f>2750000*K1186</f>
        <v>8250000</v>
      </c>
      <c r="M1186" s="515"/>
      <c r="N1186" s="515"/>
      <c r="O1186" s="515">
        <v>690</v>
      </c>
      <c r="P1186" s="515">
        <v>500000</v>
      </c>
      <c r="Q1186" s="515">
        <v>3832.4</v>
      </c>
      <c r="R1186" s="515">
        <v>3000000</v>
      </c>
      <c r="S1186" s="515"/>
      <c r="T1186" s="515"/>
      <c r="U1186" s="515"/>
      <c r="V1186" s="515"/>
      <c r="W1186" s="565"/>
      <c r="X1186" s="1133" t="s">
        <v>1452</v>
      </c>
      <c r="Y1186" s="1380"/>
      <c r="Z1186" s="1568"/>
      <c r="AA1186" s="1569"/>
      <c r="AB1186" s="562"/>
      <c r="AC1186" s="563"/>
      <c r="AD1186" s="563"/>
      <c r="AE1186" s="563"/>
      <c r="AF1186" s="563"/>
      <c r="AG1186" s="563"/>
      <c r="AH1186" s="563"/>
      <c r="AI1186" s="563"/>
      <c r="AJ1186" s="563"/>
      <c r="AK1186" s="563"/>
      <c r="AL1186" s="563"/>
      <c r="AM1186" s="563"/>
      <c r="AN1186" s="563"/>
    </row>
    <row r="1187" spans="1:40" s="558" customFormat="1">
      <c r="A1187" s="1136">
        <f t="shared" si="174"/>
        <v>900</v>
      </c>
      <c r="B1187" s="596" t="s">
        <v>385</v>
      </c>
      <c r="C1187" s="52" t="e">
        <f t="shared" si="176"/>
        <v>#REF!</v>
      </c>
      <c r="D1187" s="515" t="e">
        <f>F1187+G1187+#REF!+H1187+I1187+J1187</f>
        <v>#REF!</v>
      </c>
      <c r="E1187" s="515"/>
      <c r="F1187" s="515">
        <v>1000000</v>
      </c>
      <c r="G1187" s="556"/>
      <c r="H1187" s="556"/>
      <c r="I1187" s="556"/>
      <c r="J1187" s="556"/>
      <c r="K1187" s="515"/>
      <c r="L1187" s="515"/>
      <c r="M1187" s="515"/>
      <c r="N1187" s="515"/>
      <c r="O1187" s="515"/>
      <c r="P1187" s="515"/>
      <c r="Q1187" s="515"/>
      <c r="R1187" s="515"/>
      <c r="S1187" s="515"/>
      <c r="T1187" s="515"/>
      <c r="U1187" s="515"/>
      <c r="V1187" s="515"/>
      <c r="W1187" s="565"/>
      <c r="X1187" s="1133" t="s">
        <v>1452</v>
      </c>
      <c r="Y1187" s="1380"/>
      <c r="Z1187" s="1568">
        <v>250000</v>
      </c>
      <c r="AA1187" s="1569"/>
      <c r="AB1187" s="562"/>
      <c r="AC1187" s="563"/>
      <c r="AD1187" s="563"/>
      <c r="AE1187" s="563"/>
      <c r="AF1187" s="563"/>
      <c r="AG1187" s="563"/>
      <c r="AH1187" s="563"/>
      <c r="AI1187" s="563"/>
      <c r="AJ1187" s="563"/>
      <c r="AK1187" s="563"/>
      <c r="AL1187" s="563"/>
      <c r="AM1187" s="563"/>
      <c r="AN1187" s="563"/>
    </row>
    <row r="1188" spans="1:40" s="558" customFormat="1">
      <c r="A1188" s="1136">
        <f t="shared" si="174"/>
        <v>901</v>
      </c>
      <c r="B1188" s="594" t="s">
        <v>397</v>
      </c>
      <c r="C1188" s="52" t="e">
        <f t="shared" si="176"/>
        <v>#VALUE!</v>
      </c>
      <c r="D1188" s="515"/>
      <c r="E1188" s="515"/>
      <c r="F1188" s="515"/>
      <c r="G1188" s="556"/>
      <c r="H1188" s="556"/>
      <c r="I1188" s="556"/>
      <c r="J1188" s="556"/>
      <c r="K1188" s="515"/>
      <c r="L1188" s="515"/>
      <c r="M1188" s="515"/>
      <c r="N1188" s="515"/>
      <c r="O1188" s="515">
        <v>1101.2</v>
      </c>
      <c r="P1188" s="515">
        <v>750000</v>
      </c>
      <c r="Q1188" s="515"/>
      <c r="R1188" s="515"/>
      <c r="S1188" s="515"/>
      <c r="T1188" s="515"/>
      <c r="U1188" s="515"/>
      <c r="V1188" s="515"/>
      <c r="W1188" s="565"/>
      <c r="X1188" s="1133" t="s">
        <v>1452</v>
      </c>
      <c r="Y1188" s="1380"/>
      <c r="Z1188" s="1568"/>
      <c r="AA1188" s="1569"/>
      <c r="AB1188" s="562"/>
      <c r="AC1188" s="563"/>
      <c r="AD1188" s="563"/>
      <c r="AE1188" s="563"/>
      <c r="AF1188" s="563"/>
      <c r="AG1188" s="563"/>
      <c r="AH1188" s="563"/>
      <c r="AI1188" s="563"/>
      <c r="AJ1188" s="563"/>
      <c r="AK1188" s="563"/>
      <c r="AL1188" s="563"/>
      <c r="AM1188" s="563"/>
      <c r="AN1188" s="563"/>
    </row>
    <row r="1189" spans="1:40" s="558" customFormat="1">
      <c r="A1189" s="1136">
        <f t="shared" si="174"/>
        <v>902</v>
      </c>
      <c r="B1189" s="596" t="s">
        <v>398</v>
      </c>
      <c r="C1189" s="52" t="e">
        <f t="shared" si="176"/>
        <v>#VALUE!</v>
      </c>
      <c r="D1189" s="515"/>
      <c r="E1189" s="515"/>
      <c r="F1189" s="515"/>
      <c r="G1189" s="556"/>
      <c r="H1189" s="556"/>
      <c r="I1189" s="556"/>
      <c r="J1189" s="556"/>
      <c r="K1189" s="515">
        <v>3</v>
      </c>
      <c r="L1189" s="515">
        <f>2750000*K1189</f>
        <v>8250000</v>
      </c>
      <c r="M1189" s="515"/>
      <c r="N1189" s="515"/>
      <c r="O1189" s="515"/>
      <c r="P1189" s="515"/>
      <c r="Q1189" s="515"/>
      <c r="R1189" s="515"/>
      <c r="S1189" s="515"/>
      <c r="T1189" s="515"/>
      <c r="U1189" s="515"/>
      <c r="V1189" s="515"/>
      <c r="W1189" s="565"/>
      <c r="X1189" s="1133" t="s">
        <v>1452</v>
      </c>
      <c r="Y1189" s="1380"/>
      <c r="Z1189" s="1568"/>
      <c r="AA1189" s="1569"/>
      <c r="AB1189" s="562"/>
      <c r="AC1189" s="563"/>
      <c r="AD1189" s="563"/>
      <c r="AE1189" s="563"/>
      <c r="AF1189" s="563"/>
      <c r="AG1189" s="563"/>
      <c r="AH1189" s="563"/>
      <c r="AI1189" s="563"/>
      <c r="AJ1189" s="563"/>
      <c r="AK1189" s="563"/>
      <c r="AL1189" s="563"/>
      <c r="AM1189" s="563"/>
      <c r="AN1189" s="563"/>
    </row>
    <row r="1190" spans="1:40" s="558" customFormat="1">
      <c r="A1190" s="1136">
        <f t="shared" si="174"/>
        <v>903</v>
      </c>
      <c r="B1190" s="596" t="s">
        <v>399</v>
      </c>
      <c r="C1190" s="52" t="e">
        <f t="shared" si="176"/>
        <v>#VALUE!</v>
      </c>
      <c r="D1190" s="564"/>
      <c r="E1190" s="564"/>
      <c r="F1190" s="565"/>
      <c r="G1190" s="515"/>
      <c r="H1190" s="515"/>
      <c r="I1190" s="515"/>
      <c r="J1190" s="515"/>
      <c r="K1190" s="515">
        <v>4</v>
      </c>
      <c r="L1190" s="515">
        <f>2750000*K1190</f>
        <v>11000000</v>
      </c>
      <c r="M1190" s="515"/>
      <c r="N1190" s="515"/>
      <c r="O1190" s="515"/>
      <c r="P1190" s="515"/>
      <c r="Q1190" s="515"/>
      <c r="R1190" s="515"/>
      <c r="S1190" s="515"/>
      <c r="T1190" s="515"/>
      <c r="U1190" s="515"/>
      <c r="V1190" s="515"/>
      <c r="W1190" s="565"/>
      <c r="X1190" s="1133" t="s">
        <v>1452</v>
      </c>
      <c r="Y1190" s="1380"/>
      <c r="Z1190" s="1568"/>
      <c r="AA1190" s="1569"/>
      <c r="AB1190" s="562"/>
      <c r="AC1190" s="563"/>
      <c r="AD1190" s="563"/>
      <c r="AE1190" s="563"/>
      <c r="AF1190" s="563"/>
      <c r="AG1190" s="563"/>
      <c r="AH1190" s="563"/>
      <c r="AI1190" s="563"/>
      <c r="AJ1190" s="563"/>
      <c r="AK1190" s="563"/>
      <c r="AL1190" s="563"/>
      <c r="AM1190" s="563"/>
      <c r="AN1190" s="563"/>
    </row>
    <row r="1191" spans="1:40" s="558" customFormat="1">
      <c r="A1191" s="1136">
        <f t="shared" si="174"/>
        <v>904</v>
      </c>
      <c r="B1191" s="594" t="s">
        <v>400</v>
      </c>
      <c r="C1191" s="52" t="e">
        <f t="shared" si="176"/>
        <v>#VALUE!</v>
      </c>
      <c r="D1191" s="515"/>
      <c r="E1191" s="515"/>
      <c r="F1191" s="515"/>
      <c r="G1191" s="556"/>
      <c r="H1191" s="556"/>
      <c r="I1191" s="556"/>
      <c r="J1191" s="556"/>
      <c r="K1191" s="515"/>
      <c r="L1191" s="515"/>
      <c r="M1191" s="515">
        <v>1200</v>
      </c>
      <c r="N1191" s="515">
        <v>3000000</v>
      </c>
      <c r="O1191" s="515"/>
      <c r="P1191" s="515"/>
      <c r="Q1191" s="515"/>
      <c r="R1191" s="515"/>
      <c r="S1191" s="515"/>
      <c r="T1191" s="515"/>
      <c r="U1191" s="515"/>
      <c r="V1191" s="515"/>
      <c r="W1191" s="565"/>
      <c r="X1191" s="1133" t="s">
        <v>1452</v>
      </c>
      <c r="Y1191" s="1380"/>
      <c r="Z1191" s="1568"/>
      <c r="AA1191" s="1569"/>
      <c r="AB1191" s="562"/>
      <c r="AC1191" s="563"/>
      <c r="AD1191" s="563"/>
      <c r="AE1191" s="563"/>
      <c r="AF1191" s="563"/>
      <c r="AG1191" s="563"/>
      <c r="AH1191" s="563"/>
      <c r="AI1191" s="563"/>
      <c r="AJ1191" s="563"/>
      <c r="AK1191" s="563"/>
      <c r="AL1191" s="563"/>
      <c r="AM1191" s="563"/>
      <c r="AN1191" s="563"/>
    </row>
    <row r="1192" spans="1:40" s="552" customFormat="1">
      <c r="A1192" s="1136">
        <f t="shared" si="174"/>
        <v>905</v>
      </c>
      <c r="B1192" s="593" t="s">
        <v>353</v>
      </c>
      <c r="C1192" s="52" t="e">
        <f t="shared" si="176"/>
        <v>#VALUE!</v>
      </c>
      <c r="D1192" s="197"/>
      <c r="E1192" s="197"/>
      <c r="F1192" s="197"/>
      <c r="G1192" s="562"/>
      <c r="H1192" s="562"/>
      <c r="I1192" s="562"/>
      <c r="J1192" s="562"/>
      <c r="K1192" s="197"/>
      <c r="L1192" s="197"/>
      <c r="M1192" s="197"/>
      <c r="N1192" s="197"/>
      <c r="O1192" s="197"/>
      <c r="P1192" s="197"/>
      <c r="Q1192" s="1319">
        <v>3425</v>
      </c>
      <c r="R1192" s="1316">
        <v>2500000</v>
      </c>
      <c r="S1192" s="197"/>
      <c r="T1192" s="197"/>
      <c r="U1192" s="1316">
        <v>3425</v>
      </c>
      <c r="V1192" s="1316">
        <v>2500000</v>
      </c>
      <c r="W1192" s="882"/>
      <c r="X1192" s="1132" t="s">
        <v>1235</v>
      </c>
      <c r="Y1192" s="1380"/>
      <c r="Z1192" s="1566"/>
      <c r="AA1192" s="1567"/>
      <c r="AB1192" s="562"/>
      <c r="AC1192" s="563"/>
      <c r="AD1192" s="563"/>
      <c r="AE1192" s="563"/>
      <c r="AF1192" s="563"/>
      <c r="AG1192" s="563"/>
      <c r="AH1192" s="563"/>
      <c r="AI1192" s="563"/>
      <c r="AJ1192" s="563"/>
      <c r="AK1192" s="563"/>
      <c r="AL1192" s="563"/>
      <c r="AM1192" s="563"/>
      <c r="AN1192" s="563"/>
    </row>
    <row r="1193" spans="1:40" s="552" customFormat="1">
      <c r="A1193" s="1136">
        <f t="shared" si="174"/>
        <v>906</v>
      </c>
      <c r="B1193" s="593" t="s">
        <v>354</v>
      </c>
      <c r="C1193" s="52" t="e">
        <f t="shared" si="176"/>
        <v>#VALUE!</v>
      </c>
      <c r="D1193" s="197"/>
      <c r="E1193" s="197"/>
      <c r="F1193" s="197"/>
      <c r="G1193" s="562"/>
      <c r="H1193" s="562"/>
      <c r="I1193" s="562"/>
      <c r="J1193" s="562"/>
      <c r="K1193" s="197"/>
      <c r="L1193" s="197"/>
      <c r="M1193" s="197"/>
      <c r="N1193" s="197"/>
      <c r="O1193" s="197"/>
      <c r="P1193" s="197"/>
      <c r="Q1193" s="1319">
        <v>3096.2</v>
      </c>
      <c r="R1193" s="1316">
        <v>2500000</v>
      </c>
      <c r="S1193" s="197"/>
      <c r="T1193" s="197"/>
      <c r="U1193" s="1316">
        <v>3096.2</v>
      </c>
      <c r="V1193" s="1316">
        <v>2500000</v>
      </c>
      <c r="W1193" s="882"/>
      <c r="X1193" s="1132" t="s">
        <v>1235</v>
      </c>
      <c r="Y1193" s="1380"/>
      <c r="Z1193" s="1566"/>
      <c r="AA1193" s="1567"/>
      <c r="AB1193" s="562"/>
      <c r="AC1193" s="563"/>
      <c r="AD1193" s="563"/>
      <c r="AE1193" s="563"/>
      <c r="AF1193" s="563"/>
      <c r="AG1193" s="563"/>
      <c r="AH1193" s="563"/>
      <c r="AI1193" s="563"/>
      <c r="AJ1193" s="563"/>
      <c r="AK1193" s="563"/>
      <c r="AL1193" s="563"/>
      <c r="AM1193" s="563"/>
      <c r="AN1193" s="563"/>
    </row>
    <row r="1194" spans="1:40" s="552" customFormat="1">
      <c r="A1194" s="1136">
        <f t="shared" si="174"/>
        <v>907</v>
      </c>
      <c r="B1194" s="594" t="s">
        <v>355</v>
      </c>
      <c r="C1194" s="52" t="e">
        <f t="shared" si="176"/>
        <v>#VALUE!</v>
      </c>
      <c r="D1194" s="197"/>
      <c r="E1194" s="197"/>
      <c r="F1194" s="197"/>
      <c r="G1194" s="562"/>
      <c r="H1194" s="562"/>
      <c r="I1194" s="562"/>
      <c r="J1194" s="562"/>
      <c r="K1194" s="197"/>
      <c r="L1194" s="197"/>
      <c r="M1194" s="197"/>
      <c r="N1194" s="197"/>
      <c r="O1194" s="1316">
        <v>904.3</v>
      </c>
      <c r="P1194" s="1317">
        <v>500000</v>
      </c>
      <c r="Q1194" s="1320">
        <v>2387.6</v>
      </c>
      <c r="R1194" s="1317">
        <v>3000000</v>
      </c>
      <c r="S1194" s="197"/>
      <c r="T1194" s="197"/>
      <c r="U1194" s="197"/>
      <c r="V1194" s="197"/>
      <c r="W1194" s="882"/>
      <c r="X1194" s="1132" t="s">
        <v>1235</v>
      </c>
      <c r="Y1194" s="1380"/>
      <c r="Z1194" s="1566"/>
      <c r="AA1194" s="1567"/>
      <c r="AB1194" s="562"/>
      <c r="AC1194" s="563"/>
      <c r="AD1194" s="563"/>
      <c r="AE1194" s="563"/>
      <c r="AF1194" s="563"/>
      <c r="AG1194" s="563"/>
      <c r="AH1194" s="563"/>
      <c r="AI1194" s="563"/>
      <c r="AJ1194" s="563"/>
      <c r="AK1194" s="563"/>
      <c r="AL1194" s="563"/>
      <c r="AM1194" s="563"/>
      <c r="AN1194" s="563"/>
    </row>
    <row r="1195" spans="1:40" s="552" customFormat="1">
      <c r="A1195" s="1136">
        <f t="shared" si="174"/>
        <v>908</v>
      </c>
      <c r="B1195" s="595" t="s">
        <v>356</v>
      </c>
      <c r="C1195" s="52" t="e">
        <f t="shared" si="176"/>
        <v>#VALUE!</v>
      </c>
      <c r="D1195" s="197"/>
      <c r="E1195" s="197"/>
      <c r="F1195" s="197"/>
      <c r="G1195" s="562"/>
      <c r="H1195" s="562"/>
      <c r="I1195" s="562"/>
      <c r="J1195" s="562"/>
      <c r="K1195" s="197"/>
      <c r="L1195" s="197"/>
      <c r="M1195" s="197"/>
      <c r="N1195" s="197"/>
      <c r="O1195" s="1316">
        <v>919</v>
      </c>
      <c r="P1195" s="1316">
        <v>500000</v>
      </c>
      <c r="Q1195" s="1319">
        <v>2380</v>
      </c>
      <c r="R1195" s="1317">
        <v>3000000</v>
      </c>
      <c r="S1195" s="197"/>
      <c r="T1195" s="197"/>
      <c r="U1195" s="197"/>
      <c r="V1195" s="197"/>
      <c r="W1195" s="882"/>
      <c r="X1195" s="1132" t="s">
        <v>1235</v>
      </c>
      <c r="Y1195" s="1380"/>
      <c r="Z1195" s="1566"/>
      <c r="AA1195" s="1567"/>
      <c r="AB1195" s="562"/>
      <c r="AC1195" s="563"/>
      <c r="AD1195" s="563"/>
      <c r="AE1195" s="563"/>
      <c r="AF1195" s="563"/>
      <c r="AG1195" s="563"/>
      <c r="AH1195" s="563"/>
      <c r="AI1195" s="563"/>
      <c r="AJ1195" s="563"/>
      <c r="AK1195" s="563"/>
      <c r="AL1195" s="563"/>
      <c r="AM1195" s="563"/>
      <c r="AN1195" s="563"/>
    </row>
    <row r="1196" spans="1:40" s="7" customFormat="1" ht="18" hidden="1" customHeight="1">
      <c r="A1196" s="1565" t="s">
        <v>887</v>
      </c>
      <c r="B1196" s="1565"/>
      <c r="C1196" s="74" t="e">
        <f t="shared" ref="C1196:Z1196" si="177">SUM(C1138:C1183)</f>
        <v>#VALUE!</v>
      </c>
      <c r="D1196" s="74" t="e">
        <f t="shared" si="177"/>
        <v>#REF!</v>
      </c>
      <c r="E1196" s="74"/>
      <c r="F1196" s="74">
        <f t="shared" si="177"/>
        <v>9530514.8599999994</v>
      </c>
      <c r="G1196" s="74">
        <f t="shared" si="177"/>
        <v>5733545.6600000001</v>
      </c>
      <c r="H1196" s="74">
        <f t="shared" si="177"/>
        <v>1642128.12</v>
      </c>
      <c r="I1196" s="74">
        <f t="shared" si="177"/>
        <v>1509434.76</v>
      </c>
      <c r="J1196" s="74">
        <f t="shared" si="177"/>
        <v>0</v>
      </c>
      <c r="K1196" s="74">
        <f t="shared" si="177"/>
        <v>8</v>
      </c>
      <c r="L1196" s="74">
        <f t="shared" si="177"/>
        <v>22000000</v>
      </c>
      <c r="M1196" s="74">
        <f t="shared" si="177"/>
        <v>5412.9</v>
      </c>
      <c r="N1196" s="74">
        <f t="shared" si="177"/>
        <v>12721659</v>
      </c>
      <c r="O1196" s="74">
        <f t="shared" si="177"/>
        <v>13586.2</v>
      </c>
      <c r="P1196" s="74">
        <f t="shared" si="177"/>
        <v>7868511</v>
      </c>
      <c r="Q1196" s="74">
        <f t="shared" si="177"/>
        <v>43602.5</v>
      </c>
      <c r="R1196" s="74">
        <f t="shared" si="177"/>
        <v>79012053.640000001</v>
      </c>
      <c r="S1196" s="74">
        <f t="shared" si="177"/>
        <v>0</v>
      </c>
      <c r="T1196" s="74">
        <f t="shared" si="177"/>
        <v>0</v>
      </c>
      <c r="U1196" s="74">
        <f t="shared" si="177"/>
        <v>0</v>
      </c>
      <c r="V1196" s="74">
        <f t="shared" si="177"/>
        <v>0</v>
      </c>
      <c r="W1196" s="74">
        <f t="shared" si="177"/>
        <v>0</v>
      </c>
      <c r="X1196" s="74">
        <f t="shared" si="177"/>
        <v>0</v>
      </c>
      <c r="Y1196" s="1226"/>
      <c r="Z1196" s="74">
        <f t="shared" si="177"/>
        <v>1000000</v>
      </c>
      <c r="AA1196" s="9"/>
      <c r="AB1196" s="670"/>
      <c r="AC1196" s="497"/>
      <c r="AD1196" s="497"/>
      <c r="AE1196" s="1061"/>
      <c r="AF1196" s="57"/>
      <c r="AG1196" s="1061"/>
      <c r="AH1196" s="57"/>
      <c r="AI1196" s="57"/>
      <c r="AJ1196" s="57"/>
      <c r="AK1196" s="57"/>
      <c r="AL1196" s="57"/>
      <c r="AM1196" s="57"/>
      <c r="AN1196" s="57"/>
    </row>
    <row r="1197" spans="1:40" s="7" customFormat="1" ht="18" hidden="1" customHeight="1">
      <c r="A1197" s="1473" t="s">
        <v>635</v>
      </c>
      <c r="B1197" s="1473"/>
      <c r="C1197" s="1473"/>
      <c r="D1197" s="1473"/>
      <c r="E1197" s="1473"/>
      <c r="F1197" s="1473"/>
      <c r="G1197" s="1473"/>
      <c r="H1197" s="1473"/>
      <c r="I1197" s="1473"/>
      <c r="J1197" s="1473"/>
      <c r="K1197" s="1473"/>
      <c r="L1197" s="1473"/>
      <c r="M1197" s="1473"/>
      <c r="N1197" s="1473"/>
      <c r="O1197" s="1473"/>
      <c r="P1197" s="1473"/>
      <c r="Q1197" s="1473"/>
      <c r="R1197" s="1473"/>
      <c r="S1197" s="1473"/>
      <c r="T1197" s="1473"/>
      <c r="U1197" s="1473"/>
      <c r="V1197" s="1473"/>
      <c r="W1197" s="1473"/>
      <c r="X1197" s="1473"/>
      <c r="Y1197" s="1473"/>
      <c r="Z1197" s="1473"/>
      <c r="AA1197" s="496"/>
      <c r="AB1197" s="670"/>
      <c r="AC1197" s="724"/>
      <c r="AD1197" s="497"/>
      <c r="AE1197" s="1061"/>
      <c r="AF1197" s="57"/>
      <c r="AG1197" s="57"/>
      <c r="AH1197" s="57"/>
      <c r="AI1197" s="57"/>
      <c r="AJ1197" s="57"/>
      <c r="AK1197" s="57"/>
      <c r="AL1197" s="57"/>
      <c r="AM1197" s="57"/>
      <c r="AN1197" s="57"/>
    </row>
    <row r="1198" spans="1:40" s="184" customFormat="1" ht="23.25" hidden="1" customHeight="1">
      <c r="A1198" s="884"/>
      <c r="B1198" s="884" t="s">
        <v>404</v>
      </c>
      <c r="C1198" s="315"/>
      <c r="D1198" s="315"/>
      <c r="E1198" s="315"/>
      <c r="F1198" s="315"/>
      <c r="G1198" s="600"/>
      <c r="H1198" s="600"/>
      <c r="I1198" s="600"/>
      <c r="J1198" s="600"/>
      <c r="K1198" s="600"/>
      <c r="L1198" s="600"/>
      <c r="M1198" s="600"/>
      <c r="N1198" s="600"/>
      <c r="O1198" s="600"/>
      <c r="P1198" s="600"/>
      <c r="Q1198" s="600"/>
      <c r="R1198" s="600"/>
      <c r="S1198" s="600"/>
      <c r="T1198" s="600"/>
      <c r="U1198" s="600"/>
      <c r="V1198" s="600"/>
      <c r="W1198" s="600"/>
      <c r="X1198" s="600"/>
      <c r="Y1198" s="1159"/>
      <c r="Z1198" s="600"/>
      <c r="AB1198" s="744"/>
      <c r="AC1198" s="743"/>
      <c r="AD1198" s="743"/>
      <c r="AE1198" s="743"/>
      <c r="AF1198" s="743"/>
      <c r="AG1198" s="743"/>
      <c r="AH1198" s="743"/>
      <c r="AI1198" s="743"/>
      <c r="AJ1198" s="743"/>
      <c r="AK1198" s="743"/>
      <c r="AL1198" s="743"/>
      <c r="AM1198" s="743"/>
      <c r="AN1198" s="743"/>
    </row>
    <row r="1199" spans="1:40" s="184" customFormat="1" hidden="1">
      <c r="A1199" s="1123">
        <f>A1195+1</f>
        <v>909</v>
      </c>
      <c r="B1199" s="602" t="s">
        <v>1685</v>
      </c>
      <c r="C1199" s="601">
        <v>4073000</v>
      </c>
      <c r="D1199" s="188">
        <f>F1199+G1199+H1199+I1199+J1199</f>
        <v>373000</v>
      </c>
      <c r="E1199" s="188"/>
      <c r="F1199" s="178">
        <v>373000</v>
      </c>
      <c r="G1199" s="188"/>
      <c r="H1199" s="188"/>
      <c r="I1199" s="188"/>
      <c r="J1199" s="188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6">
        <v>560</v>
      </c>
      <c r="V1199" s="186">
        <v>3700000</v>
      </c>
      <c r="W1199" s="186"/>
      <c r="X1199" s="186"/>
      <c r="Y1199" s="1370"/>
      <c r="Z1199" s="188">
        <v>0</v>
      </c>
      <c r="AB1199" s="744"/>
      <c r="AC1199" s="743"/>
      <c r="AD1199" s="743"/>
      <c r="AE1199" s="743"/>
      <c r="AF1199" s="743"/>
      <c r="AG1199" s="743"/>
      <c r="AH1199" s="743"/>
      <c r="AI1199" s="743"/>
      <c r="AJ1199" s="743"/>
      <c r="AK1199" s="743"/>
      <c r="AL1199" s="743"/>
      <c r="AM1199" s="743"/>
      <c r="AN1199" s="743"/>
    </row>
    <row r="1200" spans="1:40" s="184" customFormat="1" hidden="1">
      <c r="A1200" s="1123">
        <f>A1199+1</f>
        <v>910</v>
      </c>
      <c r="B1200" s="602" t="s">
        <v>1686</v>
      </c>
      <c r="C1200" s="601">
        <v>3873000</v>
      </c>
      <c r="D1200" s="188">
        <f>F1200+G1200+H1200+I1200+J1200</f>
        <v>373000</v>
      </c>
      <c r="E1200" s="188"/>
      <c r="F1200" s="178">
        <v>373000</v>
      </c>
      <c r="G1200" s="188"/>
      <c r="H1200" s="188"/>
      <c r="I1200" s="188"/>
      <c r="J1200" s="188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6">
        <v>526</v>
      </c>
      <c r="V1200" s="186">
        <v>3500000</v>
      </c>
      <c r="W1200" s="186"/>
      <c r="X1200" s="186"/>
      <c r="Y1200" s="1370"/>
      <c r="Z1200" s="188">
        <v>0</v>
      </c>
      <c r="AB1200" s="744"/>
      <c r="AC1200" s="743"/>
      <c r="AD1200" s="743"/>
      <c r="AE1200" s="743"/>
      <c r="AF1200" s="743"/>
      <c r="AG1200" s="743"/>
      <c r="AH1200" s="743"/>
      <c r="AI1200" s="743"/>
      <c r="AJ1200" s="743"/>
      <c r="AK1200" s="743"/>
      <c r="AL1200" s="743"/>
      <c r="AM1200" s="743"/>
      <c r="AN1200" s="743"/>
    </row>
    <row r="1201" spans="1:40" s="184" customFormat="1" hidden="1">
      <c r="A1201" s="1123">
        <f>A1200+1</f>
        <v>911</v>
      </c>
      <c r="B1201" s="602" t="s">
        <v>1687</v>
      </c>
      <c r="C1201" s="601">
        <v>6000000</v>
      </c>
      <c r="D1201" s="188">
        <f>F1201+G1201+H1201+I1201+J1201</f>
        <v>0</v>
      </c>
      <c r="E1201" s="188"/>
      <c r="F1201" s="188"/>
      <c r="G1201" s="188"/>
      <c r="H1201" s="188"/>
      <c r="I1201" s="188"/>
      <c r="J1201" s="188"/>
      <c r="K1201" s="188"/>
      <c r="L1201" s="188"/>
      <c r="M1201" s="188">
        <v>464</v>
      </c>
      <c r="N1201" s="188">
        <v>2400000</v>
      </c>
      <c r="O1201" s="188"/>
      <c r="P1201" s="188"/>
      <c r="Q1201" s="188"/>
      <c r="R1201" s="188"/>
      <c r="S1201" s="188"/>
      <c r="T1201" s="188"/>
      <c r="U1201" s="186">
        <v>542</v>
      </c>
      <c r="V1201" s="186">
        <v>3600000</v>
      </c>
      <c r="W1201" s="186"/>
      <c r="X1201" s="186"/>
      <c r="Y1201" s="1370"/>
      <c r="Z1201" s="188">
        <v>0</v>
      </c>
      <c r="AB1201" s="744"/>
      <c r="AC1201" s="743"/>
      <c r="AD1201" s="743"/>
      <c r="AE1201" s="743"/>
      <c r="AF1201" s="743"/>
      <c r="AG1201" s="743"/>
      <c r="AH1201" s="743"/>
      <c r="AI1201" s="743"/>
      <c r="AJ1201" s="743"/>
      <c r="AK1201" s="743"/>
      <c r="AL1201" s="743"/>
      <c r="AM1201" s="743"/>
      <c r="AN1201" s="743"/>
    </row>
    <row r="1202" spans="1:40" s="184" customFormat="1" hidden="1">
      <c r="A1202" s="1123">
        <f>A1201+1</f>
        <v>912</v>
      </c>
      <c r="B1202" s="595" t="s">
        <v>1688</v>
      </c>
      <c r="C1202" s="601">
        <f>D1202+N1202+P1202+R1202+T1202+V1202+W1202+X1202+Z1202</f>
        <v>3893000</v>
      </c>
      <c r="D1202" s="178">
        <v>373000</v>
      </c>
      <c r="E1202" s="178"/>
      <c r="F1202" s="178">
        <v>373000</v>
      </c>
      <c r="G1202" s="188"/>
      <c r="H1202" s="188"/>
      <c r="I1202" s="188"/>
      <c r="J1202" s="188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6">
        <v>532</v>
      </c>
      <c r="V1202" s="186">
        <v>3520000</v>
      </c>
      <c r="W1202" s="186"/>
      <c r="X1202" s="186"/>
      <c r="Y1202" s="1370"/>
      <c r="Z1202" s="188">
        <v>0</v>
      </c>
      <c r="AB1202" s="744"/>
      <c r="AC1202" s="743"/>
      <c r="AD1202" s="743"/>
      <c r="AE1202" s="743"/>
      <c r="AF1202" s="743"/>
      <c r="AG1202" s="743"/>
      <c r="AH1202" s="743"/>
      <c r="AI1202" s="743"/>
      <c r="AJ1202" s="743"/>
      <c r="AK1202" s="743"/>
      <c r="AL1202" s="743"/>
      <c r="AM1202" s="743"/>
      <c r="AN1202" s="743"/>
    </row>
    <row r="1203" spans="1:40" s="184" customFormat="1" hidden="1">
      <c r="A1203" s="1123">
        <f>A1202+1</f>
        <v>913</v>
      </c>
      <c r="B1203" s="595" t="s">
        <v>1689</v>
      </c>
      <c r="C1203" s="601">
        <v>4800000</v>
      </c>
      <c r="D1203" s="188">
        <v>0</v>
      </c>
      <c r="E1203" s="188"/>
      <c r="F1203" s="188"/>
      <c r="G1203" s="188"/>
      <c r="H1203" s="188"/>
      <c r="I1203" s="188"/>
      <c r="J1203" s="188"/>
      <c r="K1203" s="188"/>
      <c r="L1203" s="188"/>
      <c r="M1203" s="188">
        <v>593</v>
      </c>
      <c r="N1203" s="188">
        <v>3350000</v>
      </c>
      <c r="O1203" s="188"/>
      <c r="P1203" s="188"/>
      <c r="Q1203" s="188">
        <v>529</v>
      </c>
      <c r="R1203" s="188">
        <v>1450000</v>
      </c>
      <c r="S1203" s="188"/>
      <c r="T1203" s="188"/>
      <c r="U1203" s="186"/>
      <c r="V1203" s="186"/>
      <c r="W1203" s="186"/>
      <c r="X1203" s="186"/>
      <c r="Y1203" s="1370"/>
      <c r="Z1203" s="188"/>
      <c r="AB1203" s="744"/>
      <c r="AC1203" s="743"/>
      <c r="AD1203" s="743"/>
      <c r="AE1203" s="743"/>
      <c r="AF1203" s="743"/>
      <c r="AG1203" s="743"/>
      <c r="AH1203" s="743"/>
      <c r="AI1203" s="743"/>
      <c r="AJ1203" s="743"/>
      <c r="AK1203" s="743"/>
      <c r="AL1203" s="743"/>
      <c r="AM1203" s="743"/>
      <c r="AN1203" s="743"/>
    </row>
    <row r="1204" spans="1:40" s="599" customFormat="1" ht="31.5" hidden="1" customHeight="1">
      <c r="A1204" s="1574" t="s">
        <v>518</v>
      </c>
      <c r="B1204" s="1574"/>
      <c r="C1204" s="598">
        <f t="shared" ref="C1204:Z1204" si="178">SUM(C1199:C1203)</f>
        <v>22639000</v>
      </c>
      <c r="D1204" s="598">
        <f t="shared" si="178"/>
        <v>1119000</v>
      </c>
      <c r="E1204" s="598"/>
      <c r="F1204" s="598">
        <f>SUM(F1199:F1203)</f>
        <v>1119000</v>
      </c>
      <c r="G1204" s="598">
        <f t="shared" si="178"/>
        <v>0</v>
      </c>
      <c r="H1204" s="598">
        <f t="shared" si="178"/>
        <v>0</v>
      </c>
      <c r="I1204" s="598">
        <f t="shared" si="178"/>
        <v>0</v>
      </c>
      <c r="J1204" s="598">
        <f t="shared" si="178"/>
        <v>0</v>
      </c>
      <c r="K1204" s="598">
        <f t="shared" si="178"/>
        <v>0</v>
      </c>
      <c r="L1204" s="598">
        <f t="shared" si="178"/>
        <v>0</v>
      </c>
      <c r="M1204" s="598">
        <f t="shared" si="178"/>
        <v>1057</v>
      </c>
      <c r="N1204" s="598">
        <f t="shared" si="178"/>
        <v>5750000</v>
      </c>
      <c r="O1204" s="598">
        <f t="shared" si="178"/>
        <v>0</v>
      </c>
      <c r="P1204" s="598">
        <f t="shared" si="178"/>
        <v>0</v>
      </c>
      <c r="Q1204" s="598">
        <f t="shared" si="178"/>
        <v>529</v>
      </c>
      <c r="R1204" s="598">
        <f t="shared" si="178"/>
        <v>1450000</v>
      </c>
      <c r="S1204" s="598">
        <f t="shared" si="178"/>
        <v>0</v>
      </c>
      <c r="T1204" s="598">
        <f t="shared" si="178"/>
        <v>0</v>
      </c>
      <c r="U1204" s="598">
        <f t="shared" si="178"/>
        <v>2160</v>
      </c>
      <c r="V1204" s="598">
        <f t="shared" si="178"/>
        <v>14320000</v>
      </c>
      <c r="W1204" s="598">
        <f t="shared" si="178"/>
        <v>0</v>
      </c>
      <c r="X1204" s="598">
        <f t="shared" si="178"/>
        <v>0</v>
      </c>
      <c r="Y1204" s="1232"/>
      <c r="Z1204" s="598">
        <f t="shared" si="178"/>
        <v>0</v>
      </c>
      <c r="AB1204" s="1261"/>
      <c r="AC1204" s="1286"/>
      <c r="AD1204" s="1286"/>
      <c r="AE1204" s="1286"/>
      <c r="AF1204" s="1286"/>
      <c r="AG1204" s="1286"/>
      <c r="AH1204" s="1286"/>
      <c r="AI1204" s="1286"/>
      <c r="AJ1204" s="1286"/>
      <c r="AK1204" s="1286"/>
      <c r="AL1204" s="1286"/>
      <c r="AM1204" s="1286"/>
      <c r="AN1204" s="1286"/>
    </row>
    <row r="1205" spans="1:40" s="184" customFormat="1" hidden="1">
      <c r="A1205" s="315" t="s">
        <v>410</v>
      </c>
      <c r="B1205" s="315"/>
      <c r="C1205" s="315"/>
      <c r="D1205" s="315"/>
      <c r="E1205" s="315"/>
      <c r="F1205" s="315"/>
      <c r="G1205" s="600"/>
      <c r="H1205" s="600"/>
      <c r="I1205" s="600"/>
      <c r="J1205" s="600"/>
      <c r="K1205" s="600"/>
      <c r="L1205" s="600"/>
      <c r="M1205" s="600"/>
      <c r="N1205" s="600"/>
      <c r="O1205" s="600"/>
      <c r="P1205" s="600"/>
      <c r="Q1205" s="600"/>
      <c r="R1205" s="600"/>
      <c r="S1205" s="600"/>
      <c r="T1205" s="600"/>
      <c r="U1205" s="600"/>
      <c r="V1205" s="600"/>
      <c r="W1205" s="600"/>
      <c r="X1205" s="600"/>
      <c r="Y1205" s="1159"/>
      <c r="Z1205" s="600"/>
      <c r="AA1205" s="603"/>
      <c r="AB1205" s="744"/>
      <c r="AC1205" s="1287"/>
      <c r="AD1205" s="1287"/>
      <c r="AE1205" s="1287"/>
      <c r="AF1205" s="743"/>
      <c r="AG1205" s="743"/>
      <c r="AH1205" s="743"/>
      <c r="AI1205" s="743"/>
      <c r="AJ1205" s="743"/>
      <c r="AK1205" s="743"/>
      <c r="AL1205" s="743"/>
      <c r="AM1205" s="743"/>
      <c r="AN1205" s="743"/>
    </row>
    <row r="1206" spans="1:40" s="184" customFormat="1" ht="20.25" hidden="1" customHeight="1">
      <c r="A1206" s="1123">
        <f>A1203+1</f>
        <v>914</v>
      </c>
      <c r="B1206" s="275" t="s">
        <v>411</v>
      </c>
      <c r="C1206" s="601">
        <v>2850000</v>
      </c>
      <c r="D1206" s="188">
        <f>F1206+G1206+H1206+I1206+J1206</f>
        <v>0</v>
      </c>
      <c r="E1206" s="188"/>
      <c r="F1206" s="188">
        <v>0</v>
      </c>
      <c r="G1206" s="188">
        <v>0</v>
      </c>
      <c r="H1206" s="188">
        <v>0</v>
      </c>
      <c r="I1206" s="188">
        <v>0</v>
      </c>
      <c r="J1206" s="188">
        <v>0</v>
      </c>
      <c r="K1206" s="188">
        <v>0</v>
      </c>
      <c r="L1206" s="188">
        <v>0</v>
      </c>
      <c r="M1206" s="85">
        <v>892.8</v>
      </c>
      <c r="N1206" s="85">
        <v>2850000</v>
      </c>
      <c r="O1206" s="188">
        <v>0</v>
      </c>
      <c r="P1206" s="188">
        <v>0</v>
      </c>
      <c r="Q1206" s="188">
        <v>0</v>
      </c>
      <c r="R1206" s="188">
        <v>0</v>
      </c>
      <c r="S1206" s="188">
        <v>0</v>
      </c>
      <c r="T1206" s="188">
        <v>0</v>
      </c>
      <c r="U1206" s="186">
        <v>0</v>
      </c>
      <c r="V1206" s="186">
        <v>0</v>
      </c>
      <c r="W1206" s="186">
        <v>0</v>
      </c>
      <c r="X1206" s="186">
        <v>0</v>
      </c>
      <c r="Y1206" s="534">
        <v>230916.51</v>
      </c>
      <c r="Z1206" s="188">
        <v>0</v>
      </c>
      <c r="AB1206" s="97" t="s">
        <v>1462</v>
      </c>
      <c r="AC1206" s="743"/>
      <c r="AD1206" s="743"/>
      <c r="AE1206" s="743"/>
      <c r="AF1206" s="743"/>
      <c r="AG1206" s="743"/>
      <c r="AH1206" s="743"/>
      <c r="AI1206" s="743"/>
      <c r="AJ1206" s="743"/>
      <c r="AK1206" s="743"/>
      <c r="AL1206" s="743"/>
      <c r="AM1206" s="743"/>
      <c r="AN1206" s="743"/>
    </row>
    <row r="1207" spans="1:40" s="606" customFormat="1" ht="24" hidden="1" customHeight="1">
      <c r="A1207" s="1577" t="s">
        <v>518</v>
      </c>
      <c r="B1207" s="1577"/>
      <c r="C1207" s="605">
        <f t="shared" ref="C1207:Z1207" si="179">SUM(C1206:C1206)</f>
        <v>2850000</v>
      </c>
      <c r="D1207" s="605">
        <f t="shared" si="179"/>
        <v>0</v>
      </c>
      <c r="E1207" s="605"/>
      <c r="F1207" s="605">
        <f t="shared" si="179"/>
        <v>0</v>
      </c>
      <c r="G1207" s="605">
        <f t="shared" si="179"/>
        <v>0</v>
      </c>
      <c r="H1207" s="605">
        <f t="shared" si="179"/>
        <v>0</v>
      </c>
      <c r="I1207" s="605">
        <f t="shared" si="179"/>
        <v>0</v>
      </c>
      <c r="J1207" s="605">
        <f t="shared" si="179"/>
        <v>0</v>
      </c>
      <c r="K1207" s="605">
        <f t="shared" si="179"/>
        <v>0</v>
      </c>
      <c r="L1207" s="605">
        <f t="shared" si="179"/>
        <v>0</v>
      </c>
      <c r="M1207" s="605">
        <f t="shared" si="179"/>
        <v>892.8</v>
      </c>
      <c r="N1207" s="605">
        <f t="shared" si="179"/>
        <v>2850000</v>
      </c>
      <c r="O1207" s="605">
        <f t="shared" si="179"/>
        <v>0</v>
      </c>
      <c r="P1207" s="605">
        <f t="shared" si="179"/>
        <v>0</v>
      </c>
      <c r="Q1207" s="605">
        <f t="shared" si="179"/>
        <v>0</v>
      </c>
      <c r="R1207" s="605">
        <f t="shared" si="179"/>
        <v>0</v>
      </c>
      <c r="S1207" s="605">
        <f t="shared" si="179"/>
        <v>0</v>
      </c>
      <c r="T1207" s="605">
        <f t="shared" si="179"/>
        <v>0</v>
      </c>
      <c r="U1207" s="605">
        <f t="shared" si="179"/>
        <v>0</v>
      </c>
      <c r="V1207" s="605">
        <f t="shared" si="179"/>
        <v>0</v>
      </c>
      <c r="W1207" s="605">
        <f t="shared" si="179"/>
        <v>0</v>
      </c>
      <c r="X1207" s="605">
        <f t="shared" si="179"/>
        <v>0</v>
      </c>
      <c r="Y1207" s="1233"/>
      <c r="Z1207" s="605">
        <f t="shared" si="179"/>
        <v>0</v>
      </c>
      <c r="AB1207" s="1262"/>
      <c r="AC1207" s="1288"/>
      <c r="AD1207" s="1288"/>
      <c r="AE1207" s="1288"/>
      <c r="AF1207" s="1288"/>
      <c r="AG1207" s="1288"/>
      <c r="AH1207" s="1288"/>
      <c r="AI1207" s="1288"/>
      <c r="AJ1207" s="1288"/>
      <c r="AK1207" s="1288"/>
      <c r="AL1207" s="1288"/>
      <c r="AM1207" s="1288"/>
      <c r="AN1207" s="1288"/>
    </row>
    <row r="1208" spans="1:40" s="184" customFormat="1">
      <c r="A1208" s="1146" t="s">
        <v>636</v>
      </c>
      <c r="B1208" s="1385"/>
      <c r="C1208" s="315"/>
      <c r="D1208" s="315"/>
      <c r="E1208" s="315"/>
      <c r="F1208" s="315"/>
      <c r="G1208" s="600"/>
      <c r="H1208" s="600"/>
      <c r="I1208" s="600"/>
      <c r="J1208" s="600"/>
      <c r="K1208" s="600"/>
      <c r="L1208" s="600"/>
      <c r="M1208" s="600"/>
      <c r="N1208" s="600"/>
      <c r="O1208" s="600"/>
      <c r="P1208" s="600"/>
      <c r="Q1208" s="600"/>
      <c r="R1208" s="600"/>
      <c r="S1208" s="600"/>
      <c r="T1208" s="600"/>
      <c r="U1208" s="600"/>
      <c r="V1208" s="600"/>
      <c r="W1208" s="600"/>
      <c r="X1208" s="600"/>
      <c r="Y1208" s="1159"/>
      <c r="Z1208" s="600"/>
      <c r="AA1208" s="743"/>
      <c r="AB1208" s="744"/>
      <c r="AC1208" s="743"/>
      <c r="AD1208" s="743"/>
      <c r="AE1208" s="743"/>
      <c r="AF1208" s="743"/>
      <c r="AG1208" s="743"/>
      <c r="AH1208" s="743"/>
      <c r="AI1208" s="743"/>
      <c r="AJ1208" s="743"/>
      <c r="AK1208" s="743"/>
      <c r="AL1208" s="743"/>
      <c r="AM1208" s="743"/>
      <c r="AN1208" s="743"/>
    </row>
    <row r="1209" spans="1:40" s="184" customFormat="1">
      <c r="A1209" s="1136">
        <f>A1206+1</f>
        <v>915</v>
      </c>
      <c r="B1209" s="602" t="s">
        <v>430</v>
      </c>
      <c r="C1209" s="181"/>
      <c r="D1209" s="35"/>
      <c r="E1209" s="35"/>
      <c r="F1209" s="35" t="s">
        <v>412</v>
      </c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>
        <v>924</v>
      </c>
      <c r="R1209" s="35"/>
      <c r="S1209" s="35"/>
      <c r="T1209" s="35"/>
      <c r="U1209" s="36"/>
      <c r="V1209" s="36"/>
      <c r="W1209" s="36"/>
      <c r="X1209" s="36"/>
      <c r="Y1209" s="1166"/>
      <c r="Z1209" s="35"/>
      <c r="AA1209" s="743"/>
      <c r="AB1209" s="744"/>
      <c r="AC1209" s="743"/>
      <c r="AD1209" s="743"/>
      <c r="AE1209" s="743"/>
      <c r="AF1209" s="743"/>
      <c r="AG1209" s="743"/>
      <c r="AH1209" s="743"/>
      <c r="AI1209" s="743"/>
      <c r="AJ1209" s="743"/>
      <c r="AK1209" s="743"/>
      <c r="AL1209" s="743"/>
      <c r="AM1209" s="743"/>
      <c r="AN1209" s="743"/>
    </row>
    <row r="1210" spans="1:40" s="7" customFormat="1" ht="19.5" hidden="1" customHeight="1">
      <c r="A1210" s="1123">
        <f>A1209+1</f>
        <v>916</v>
      </c>
      <c r="B1210" s="656" t="s">
        <v>877</v>
      </c>
      <c r="C1210" s="52">
        <f>D1210+L1210+N1210+P1210+R1210+T1210+V1210+W1210+X1210+Z1210</f>
        <v>10889487.220000001</v>
      </c>
      <c r="D1210" s="52">
        <f>SUM(F1210:J1210)</f>
        <v>0</v>
      </c>
      <c r="E1210" s="52"/>
      <c r="F1210" s="52"/>
      <c r="G1210" s="51"/>
      <c r="H1210" s="51"/>
      <c r="I1210" s="51"/>
      <c r="J1210" s="51"/>
      <c r="K1210" s="52"/>
      <c r="L1210" s="52"/>
      <c r="M1210" s="52"/>
      <c r="N1210" s="51"/>
      <c r="O1210" s="52"/>
      <c r="P1210" s="52"/>
      <c r="Q1210" s="121"/>
      <c r="R1210" s="52">
        <v>10889487.220000001</v>
      </c>
      <c r="S1210" s="52"/>
      <c r="T1210" s="52"/>
      <c r="U1210" s="52"/>
      <c r="V1210" s="52"/>
      <c r="W1210" s="52"/>
      <c r="X1210" s="285"/>
      <c r="Y1210" s="1159"/>
      <c r="Z1210" s="285"/>
      <c r="AA1210" s="741"/>
      <c r="AB1210" s="670"/>
      <c r="AC1210" s="497"/>
      <c r="AD1210" s="497"/>
      <c r="AE1210" s="1061"/>
      <c r="AF1210" s="57"/>
      <c r="AG1210" s="57"/>
      <c r="AH1210" s="57"/>
      <c r="AI1210" s="57"/>
      <c r="AJ1210" s="57"/>
      <c r="AK1210" s="57"/>
      <c r="AL1210" s="57"/>
      <c r="AM1210" s="57"/>
      <c r="AN1210" s="57"/>
    </row>
    <row r="1211" spans="1:40" s="7" customFormat="1" ht="19.5" hidden="1" customHeight="1">
      <c r="A1211" s="687">
        <f>A1210+1</f>
        <v>917</v>
      </c>
      <c r="B1211" s="656" t="s">
        <v>878</v>
      </c>
      <c r="C1211" s="52">
        <f>D1211+L1211+N1211+P1211+R1211+T1211+V1211+W1211+X1211+Z1211</f>
        <v>3955022.52</v>
      </c>
      <c r="D1211" s="52">
        <f>SUM(F1211:J1211)</f>
        <v>0</v>
      </c>
      <c r="E1211" s="52"/>
      <c r="F1211" s="52"/>
      <c r="G1211" s="51"/>
      <c r="H1211" s="51"/>
      <c r="I1211" s="51"/>
      <c r="J1211" s="51"/>
      <c r="K1211" s="52"/>
      <c r="L1211" s="52"/>
      <c r="M1211" s="52"/>
      <c r="N1211" s="51"/>
      <c r="O1211" s="52"/>
      <c r="P1211" s="52"/>
      <c r="Q1211" s="121"/>
      <c r="R1211" s="52">
        <v>3955022.52</v>
      </c>
      <c r="S1211" s="52"/>
      <c r="T1211" s="52"/>
      <c r="U1211" s="52"/>
      <c r="V1211" s="52"/>
      <c r="W1211" s="52"/>
      <c r="X1211" s="285"/>
      <c r="Y1211" s="1159"/>
      <c r="Z1211" s="285"/>
      <c r="AA1211" s="741"/>
      <c r="AB1211" s="670"/>
      <c r="AC1211" s="497"/>
      <c r="AD1211" s="497"/>
      <c r="AE1211" s="1061"/>
      <c r="AF1211" s="57"/>
      <c r="AG1211" s="57"/>
      <c r="AH1211" s="57"/>
      <c r="AI1211" s="57"/>
      <c r="AJ1211" s="57"/>
      <c r="AK1211" s="57"/>
      <c r="AL1211" s="57"/>
      <c r="AM1211" s="57"/>
      <c r="AN1211" s="57"/>
    </row>
    <row r="1212" spans="1:40" s="184" customFormat="1">
      <c r="A1212" s="685">
        <f t="shared" ref="A1212:A1275" si="180">A1211+1</f>
        <v>918</v>
      </c>
      <c r="B1212" s="602" t="s">
        <v>431</v>
      </c>
      <c r="C1212" s="181"/>
      <c r="D1212" s="35"/>
      <c r="E1212" s="35"/>
      <c r="F1212" s="35" t="s">
        <v>413</v>
      </c>
      <c r="G1212" s="35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6"/>
      <c r="V1212" s="36"/>
      <c r="W1212" s="36"/>
      <c r="X1212" s="36"/>
      <c r="Y1212" s="1166"/>
      <c r="Z1212" s="35"/>
      <c r="AA1212" s="743"/>
      <c r="AB1212" s="744"/>
      <c r="AC1212" s="743"/>
      <c r="AD1212" s="743"/>
      <c r="AE1212" s="743"/>
      <c r="AF1212" s="743"/>
      <c r="AG1212" s="743"/>
      <c r="AH1212" s="743"/>
      <c r="AI1212" s="743"/>
      <c r="AJ1212" s="743"/>
      <c r="AK1212" s="743"/>
      <c r="AL1212" s="743"/>
      <c r="AM1212" s="743"/>
      <c r="AN1212" s="743"/>
    </row>
    <row r="1213" spans="1:40" s="184" customFormat="1">
      <c r="A1213" s="685">
        <f t="shared" si="180"/>
        <v>919</v>
      </c>
      <c r="B1213" s="602" t="s">
        <v>432</v>
      </c>
      <c r="C1213" s="181"/>
      <c r="D1213" s="35"/>
      <c r="E1213" s="35"/>
      <c r="F1213" s="35" t="s">
        <v>413</v>
      </c>
      <c r="G1213" s="35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6"/>
      <c r="V1213" s="36"/>
      <c r="W1213" s="36"/>
      <c r="X1213" s="36"/>
      <c r="Y1213" s="1166"/>
      <c r="Z1213" s="35"/>
      <c r="AA1213" s="743"/>
      <c r="AB1213" s="744"/>
      <c r="AC1213" s="743"/>
      <c r="AD1213" s="743"/>
      <c r="AE1213" s="743"/>
      <c r="AF1213" s="743"/>
      <c r="AG1213" s="743"/>
      <c r="AH1213" s="743"/>
      <c r="AI1213" s="743"/>
      <c r="AJ1213" s="743"/>
      <c r="AK1213" s="743"/>
      <c r="AL1213" s="743"/>
      <c r="AM1213" s="743"/>
      <c r="AN1213" s="743"/>
    </row>
    <row r="1214" spans="1:40" s="184" customFormat="1">
      <c r="A1214" s="685">
        <f t="shared" si="180"/>
        <v>920</v>
      </c>
      <c r="B1214" s="595" t="s">
        <v>433</v>
      </c>
      <c r="C1214" s="181"/>
      <c r="D1214" s="35"/>
      <c r="E1214" s="35"/>
      <c r="F1214" s="35" t="s">
        <v>413</v>
      </c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6"/>
      <c r="V1214" s="36"/>
      <c r="W1214" s="36"/>
      <c r="X1214" s="36"/>
      <c r="Y1214" s="1166"/>
      <c r="Z1214" s="35"/>
      <c r="AA1214" s="743"/>
      <c r="AB1214" s="744"/>
      <c r="AC1214" s="743"/>
      <c r="AD1214" s="743"/>
      <c r="AE1214" s="743"/>
      <c r="AF1214" s="743"/>
      <c r="AG1214" s="743"/>
      <c r="AH1214" s="743"/>
      <c r="AI1214" s="743"/>
      <c r="AJ1214" s="743"/>
      <c r="AK1214" s="743"/>
      <c r="AL1214" s="743"/>
      <c r="AM1214" s="743"/>
      <c r="AN1214" s="743"/>
    </row>
    <row r="1215" spans="1:40" s="184" customFormat="1">
      <c r="A1215" s="685">
        <f t="shared" si="180"/>
        <v>921</v>
      </c>
      <c r="B1215" s="595" t="s">
        <v>434</v>
      </c>
      <c r="C1215" s="181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>
        <v>989</v>
      </c>
      <c r="P1215" s="35"/>
      <c r="Q1215" s="35">
        <v>2149</v>
      </c>
      <c r="R1215" s="35"/>
      <c r="S1215" s="35"/>
      <c r="T1215" s="35"/>
      <c r="U1215" s="36"/>
      <c r="V1215" s="36"/>
      <c r="W1215" s="36"/>
      <c r="X1215" s="36"/>
      <c r="Y1215" s="1166"/>
      <c r="Z1215" s="35"/>
      <c r="AA1215" s="743"/>
      <c r="AB1215" s="744"/>
      <c r="AC1215" s="743"/>
      <c r="AD1215" s="743"/>
      <c r="AE1215" s="743"/>
      <c r="AF1215" s="743"/>
      <c r="AG1215" s="743"/>
      <c r="AH1215" s="743"/>
      <c r="AI1215" s="743"/>
      <c r="AJ1215" s="743"/>
      <c r="AK1215" s="743"/>
      <c r="AL1215" s="743"/>
      <c r="AM1215" s="743"/>
      <c r="AN1215" s="743"/>
    </row>
    <row r="1216" spans="1:40" s="184" customFormat="1">
      <c r="A1216" s="685">
        <f t="shared" si="180"/>
        <v>922</v>
      </c>
      <c r="B1216" s="602" t="s">
        <v>435</v>
      </c>
      <c r="C1216" s="181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  <c r="N1216" s="35"/>
      <c r="O1216" s="35">
        <v>2681</v>
      </c>
      <c r="P1216" s="35"/>
      <c r="Q1216" s="35">
        <v>917</v>
      </c>
      <c r="R1216" s="35"/>
      <c r="S1216" s="35"/>
      <c r="T1216" s="35"/>
      <c r="U1216" s="36"/>
      <c r="V1216" s="36"/>
      <c r="W1216" s="36"/>
      <c r="X1216" s="36"/>
      <c r="Y1216" s="1166"/>
      <c r="Z1216" s="35"/>
      <c r="AA1216" s="743"/>
      <c r="AB1216" s="744"/>
      <c r="AC1216" s="743"/>
      <c r="AD1216" s="743"/>
      <c r="AE1216" s="743"/>
      <c r="AF1216" s="743"/>
      <c r="AG1216" s="743"/>
      <c r="AH1216" s="743"/>
      <c r="AI1216" s="743"/>
      <c r="AJ1216" s="743"/>
      <c r="AK1216" s="743"/>
      <c r="AL1216" s="743"/>
      <c r="AM1216" s="743"/>
      <c r="AN1216" s="743"/>
    </row>
    <row r="1217" spans="1:40" s="184" customFormat="1">
      <c r="A1217" s="685">
        <f t="shared" si="180"/>
        <v>923</v>
      </c>
      <c r="B1217" s="602" t="s">
        <v>436</v>
      </c>
      <c r="C1217" s="181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>
        <v>2673</v>
      </c>
      <c r="P1217" s="35"/>
      <c r="Q1217" s="35">
        <v>907</v>
      </c>
      <c r="R1217" s="35"/>
      <c r="S1217" s="35"/>
      <c r="T1217" s="35"/>
      <c r="U1217" s="36"/>
      <c r="V1217" s="36"/>
      <c r="W1217" s="36"/>
      <c r="X1217" s="36"/>
      <c r="Y1217" s="1166"/>
      <c r="Z1217" s="35"/>
      <c r="AA1217" s="743"/>
      <c r="AB1217" s="744"/>
      <c r="AC1217" s="743"/>
      <c r="AD1217" s="743"/>
      <c r="AE1217" s="743"/>
      <c r="AF1217" s="743"/>
      <c r="AG1217" s="743"/>
      <c r="AH1217" s="743"/>
      <c r="AI1217" s="743"/>
      <c r="AJ1217" s="743"/>
      <c r="AK1217" s="743"/>
      <c r="AL1217" s="743"/>
      <c r="AM1217" s="743"/>
      <c r="AN1217" s="743"/>
    </row>
    <row r="1218" spans="1:40" s="184" customFormat="1">
      <c r="A1218" s="685">
        <f t="shared" si="180"/>
        <v>924</v>
      </c>
      <c r="B1218" s="602" t="s">
        <v>437</v>
      </c>
      <c r="C1218" s="181"/>
      <c r="D1218" s="35"/>
      <c r="E1218" s="35"/>
      <c r="F1218" s="35" t="s">
        <v>412</v>
      </c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6"/>
      <c r="V1218" s="36"/>
      <c r="W1218" s="36"/>
      <c r="X1218" s="36"/>
      <c r="Y1218" s="1166"/>
      <c r="Z1218" s="35"/>
      <c r="AA1218" s="743"/>
      <c r="AB1218" s="744"/>
      <c r="AC1218" s="743"/>
      <c r="AD1218" s="743"/>
      <c r="AE1218" s="743"/>
      <c r="AF1218" s="743"/>
      <c r="AG1218" s="743"/>
      <c r="AH1218" s="743"/>
      <c r="AI1218" s="743"/>
      <c r="AJ1218" s="743"/>
      <c r="AK1218" s="743"/>
      <c r="AL1218" s="743"/>
      <c r="AM1218" s="743"/>
      <c r="AN1218" s="743"/>
    </row>
    <row r="1219" spans="1:40" s="184" customFormat="1">
      <c r="A1219" s="685">
        <f t="shared" si="180"/>
        <v>925</v>
      </c>
      <c r="B1219" s="602" t="s">
        <v>438</v>
      </c>
      <c r="C1219" s="181"/>
      <c r="D1219" s="35"/>
      <c r="E1219" s="35"/>
      <c r="F1219" s="35" t="s">
        <v>413</v>
      </c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6"/>
      <c r="V1219" s="36"/>
      <c r="W1219" s="36"/>
      <c r="X1219" s="36"/>
      <c r="Y1219" s="1166"/>
      <c r="Z1219" s="35"/>
      <c r="AA1219" s="743"/>
      <c r="AB1219" s="744"/>
      <c r="AC1219" s="743"/>
      <c r="AD1219" s="743"/>
      <c r="AE1219" s="743"/>
      <c r="AF1219" s="743"/>
      <c r="AG1219" s="743"/>
      <c r="AH1219" s="743"/>
      <c r="AI1219" s="743"/>
      <c r="AJ1219" s="743"/>
      <c r="AK1219" s="743"/>
      <c r="AL1219" s="743"/>
      <c r="AM1219" s="743"/>
      <c r="AN1219" s="743"/>
    </row>
    <row r="1220" spans="1:40" s="184" customFormat="1">
      <c r="A1220" s="685">
        <f t="shared" si="180"/>
        <v>926</v>
      </c>
      <c r="B1220" s="602" t="s">
        <v>439</v>
      </c>
      <c r="C1220" s="181"/>
      <c r="D1220" s="35"/>
      <c r="E1220" s="35"/>
      <c r="F1220" s="35" t="s">
        <v>413</v>
      </c>
      <c r="G1220" s="35"/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6"/>
      <c r="V1220" s="36"/>
      <c r="W1220" s="36"/>
      <c r="X1220" s="36"/>
      <c r="Y1220" s="1166"/>
      <c r="Z1220" s="35"/>
      <c r="AA1220" s="743"/>
      <c r="AB1220" s="744"/>
      <c r="AC1220" s="743"/>
      <c r="AD1220" s="743"/>
      <c r="AE1220" s="743"/>
      <c r="AF1220" s="743"/>
      <c r="AG1220" s="743"/>
      <c r="AH1220" s="743"/>
      <c r="AI1220" s="743"/>
      <c r="AJ1220" s="743"/>
      <c r="AK1220" s="743"/>
      <c r="AL1220" s="743"/>
      <c r="AM1220" s="743"/>
      <c r="AN1220" s="743"/>
    </row>
    <row r="1221" spans="1:40" s="184" customFormat="1">
      <c r="A1221" s="685">
        <f t="shared" si="180"/>
        <v>927</v>
      </c>
      <c r="B1221" s="602" t="s">
        <v>440</v>
      </c>
      <c r="C1221" s="181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>
        <v>3298</v>
      </c>
      <c r="P1221" s="35"/>
      <c r="Q1221" s="35">
        <v>990</v>
      </c>
      <c r="R1221" s="35"/>
      <c r="S1221" s="35"/>
      <c r="T1221" s="35"/>
      <c r="U1221" s="36"/>
      <c r="V1221" s="36"/>
      <c r="W1221" s="36"/>
      <c r="X1221" s="36"/>
      <c r="Y1221" s="1166"/>
      <c r="Z1221" s="35"/>
      <c r="AA1221" s="743"/>
      <c r="AB1221" s="744"/>
      <c r="AC1221" s="743"/>
      <c r="AD1221" s="743"/>
      <c r="AE1221" s="743"/>
      <c r="AF1221" s="743"/>
      <c r="AG1221" s="743"/>
      <c r="AH1221" s="743"/>
      <c r="AI1221" s="743"/>
      <c r="AJ1221" s="743"/>
      <c r="AK1221" s="743"/>
      <c r="AL1221" s="743"/>
      <c r="AM1221" s="743"/>
      <c r="AN1221" s="743"/>
    </row>
    <row r="1222" spans="1:40" s="184" customFormat="1">
      <c r="A1222" s="685">
        <f t="shared" si="180"/>
        <v>928</v>
      </c>
      <c r="B1222" s="602" t="s">
        <v>441</v>
      </c>
      <c r="C1222" s="181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  <c r="N1222" s="35"/>
      <c r="O1222" s="35">
        <v>3273</v>
      </c>
      <c r="P1222" s="35"/>
      <c r="Q1222" s="35">
        <v>1000</v>
      </c>
      <c r="R1222" s="35"/>
      <c r="S1222" s="35"/>
      <c r="T1222" s="35"/>
      <c r="U1222" s="36"/>
      <c r="V1222" s="36"/>
      <c r="W1222" s="36"/>
      <c r="X1222" s="36"/>
      <c r="Y1222" s="1166"/>
      <c r="Z1222" s="35"/>
      <c r="AA1222" s="743"/>
      <c r="AB1222" s="744"/>
      <c r="AC1222" s="743"/>
      <c r="AD1222" s="743"/>
      <c r="AE1222" s="743"/>
      <c r="AF1222" s="743"/>
      <c r="AG1222" s="743"/>
      <c r="AH1222" s="743"/>
      <c r="AI1222" s="743"/>
      <c r="AJ1222" s="743"/>
      <c r="AK1222" s="743"/>
      <c r="AL1222" s="743"/>
      <c r="AM1222" s="743"/>
      <c r="AN1222" s="743"/>
    </row>
    <row r="1223" spans="1:40" s="184" customFormat="1">
      <c r="A1223" s="685">
        <f t="shared" si="180"/>
        <v>929</v>
      </c>
      <c r="B1223" s="602" t="s">
        <v>442</v>
      </c>
      <c r="C1223" s="181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>
        <v>3180</v>
      </c>
      <c r="P1223" s="35"/>
      <c r="Q1223" s="35">
        <v>1069</v>
      </c>
      <c r="R1223" s="35"/>
      <c r="S1223" s="35"/>
      <c r="T1223" s="35"/>
      <c r="U1223" s="36"/>
      <c r="V1223" s="36"/>
      <c r="W1223" s="36"/>
      <c r="X1223" s="36"/>
      <c r="Y1223" s="1166"/>
      <c r="Z1223" s="35"/>
      <c r="AA1223" s="743"/>
      <c r="AB1223" s="744"/>
      <c r="AC1223" s="743"/>
      <c r="AD1223" s="743"/>
      <c r="AE1223" s="743"/>
      <c r="AF1223" s="743"/>
      <c r="AG1223" s="743"/>
      <c r="AH1223" s="743"/>
      <c r="AI1223" s="743"/>
      <c r="AJ1223" s="743"/>
      <c r="AK1223" s="743"/>
      <c r="AL1223" s="743"/>
      <c r="AM1223" s="743"/>
      <c r="AN1223" s="743"/>
    </row>
    <row r="1224" spans="1:40" s="184" customFormat="1">
      <c r="A1224" s="685">
        <f t="shared" si="180"/>
        <v>930</v>
      </c>
      <c r="B1224" s="602" t="s">
        <v>443</v>
      </c>
      <c r="C1224" s="181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>
        <v>3951</v>
      </c>
      <c r="P1224" s="35"/>
      <c r="Q1224" s="35">
        <v>1422</v>
      </c>
      <c r="R1224" s="35"/>
      <c r="S1224" s="35"/>
      <c r="T1224" s="35"/>
      <c r="U1224" s="36"/>
      <c r="V1224" s="36"/>
      <c r="W1224" s="36"/>
      <c r="X1224" s="36"/>
      <c r="Y1224" s="1166"/>
      <c r="Z1224" s="35"/>
      <c r="AA1224" s="743"/>
      <c r="AB1224" s="744"/>
      <c r="AC1224" s="743"/>
      <c r="AD1224" s="743"/>
      <c r="AE1224" s="743"/>
      <c r="AF1224" s="743"/>
      <c r="AG1224" s="743"/>
      <c r="AH1224" s="743"/>
      <c r="AI1224" s="743"/>
      <c r="AJ1224" s="743"/>
      <c r="AK1224" s="743"/>
      <c r="AL1224" s="743"/>
      <c r="AM1224" s="743"/>
      <c r="AN1224" s="743"/>
    </row>
    <row r="1225" spans="1:40" s="184" customFormat="1">
      <c r="A1225" s="685">
        <f t="shared" si="180"/>
        <v>931</v>
      </c>
      <c r="B1225" s="602" t="s">
        <v>444</v>
      </c>
      <c r="C1225" s="181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>
        <v>3222</v>
      </c>
      <c r="P1225" s="35"/>
      <c r="Q1225" s="35">
        <v>1069</v>
      </c>
      <c r="R1225" s="35"/>
      <c r="S1225" s="35"/>
      <c r="T1225" s="35"/>
      <c r="U1225" s="36"/>
      <c r="V1225" s="36"/>
      <c r="W1225" s="36"/>
      <c r="X1225" s="36"/>
      <c r="Y1225" s="1166"/>
      <c r="Z1225" s="35"/>
      <c r="AA1225" s="743"/>
      <c r="AB1225" s="744"/>
      <c r="AC1225" s="743"/>
      <c r="AD1225" s="743"/>
      <c r="AE1225" s="743"/>
      <c r="AF1225" s="743"/>
      <c r="AG1225" s="743"/>
      <c r="AH1225" s="743"/>
      <c r="AI1225" s="743"/>
      <c r="AJ1225" s="743"/>
      <c r="AK1225" s="743"/>
      <c r="AL1225" s="743"/>
      <c r="AM1225" s="743"/>
      <c r="AN1225" s="743"/>
    </row>
    <row r="1226" spans="1:40" s="184" customFormat="1">
      <c r="A1226" s="685">
        <f t="shared" si="180"/>
        <v>932</v>
      </c>
      <c r="B1226" s="602" t="s">
        <v>445</v>
      </c>
      <c r="C1226" s="181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>
        <v>4301</v>
      </c>
      <c r="P1226" s="35"/>
      <c r="Q1226" s="35">
        <v>1239</v>
      </c>
      <c r="R1226" s="35"/>
      <c r="S1226" s="35"/>
      <c r="T1226" s="35"/>
      <c r="U1226" s="36"/>
      <c r="V1226" s="36"/>
      <c r="W1226" s="36"/>
      <c r="X1226" s="36"/>
      <c r="Y1226" s="1166"/>
      <c r="Z1226" s="35"/>
      <c r="AA1226" s="743"/>
      <c r="AB1226" s="744"/>
      <c r="AC1226" s="743"/>
      <c r="AD1226" s="743"/>
      <c r="AE1226" s="743"/>
      <c r="AF1226" s="743"/>
      <c r="AG1226" s="743"/>
      <c r="AH1226" s="743"/>
      <c r="AI1226" s="743"/>
      <c r="AJ1226" s="743"/>
      <c r="AK1226" s="743"/>
      <c r="AL1226" s="743"/>
      <c r="AM1226" s="743"/>
      <c r="AN1226" s="743"/>
    </row>
    <row r="1227" spans="1:40" s="184" customFormat="1">
      <c r="A1227" s="685">
        <f t="shared" si="180"/>
        <v>933</v>
      </c>
      <c r="B1227" s="602" t="s">
        <v>446</v>
      </c>
      <c r="C1227" s="181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>
        <v>4165</v>
      </c>
      <c r="P1227" s="35"/>
      <c r="Q1227" s="35">
        <v>942</v>
      </c>
      <c r="R1227" s="35"/>
      <c r="S1227" s="35"/>
      <c r="T1227" s="35"/>
      <c r="U1227" s="36"/>
      <c r="V1227" s="36"/>
      <c r="W1227" s="36"/>
      <c r="X1227" s="36"/>
      <c r="Y1227" s="1166"/>
      <c r="Z1227" s="35"/>
      <c r="AA1227" s="743"/>
      <c r="AB1227" s="744"/>
      <c r="AC1227" s="743"/>
      <c r="AD1227" s="743"/>
      <c r="AE1227" s="743"/>
      <c r="AF1227" s="743"/>
      <c r="AG1227" s="743"/>
      <c r="AH1227" s="743"/>
      <c r="AI1227" s="743"/>
      <c r="AJ1227" s="743"/>
      <c r="AK1227" s="743"/>
      <c r="AL1227" s="743"/>
      <c r="AM1227" s="743"/>
      <c r="AN1227" s="743"/>
    </row>
    <row r="1228" spans="1:40" s="184" customFormat="1">
      <c r="A1228" s="685">
        <f t="shared" si="180"/>
        <v>934</v>
      </c>
      <c r="B1228" s="602" t="s">
        <v>447</v>
      </c>
      <c r="C1228" s="181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>
        <v>4165</v>
      </c>
      <c r="P1228" s="35"/>
      <c r="Q1228" s="35">
        <v>938</v>
      </c>
      <c r="R1228" s="35"/>
      <c r="S1228" s="35"/>
      <c r="T1228" s="35"/>
      <c r="U1228" s="36"/>
      <c r="V1228" s="36"/>
      <c r="W1228" s="36"/>
      <c r="X1228" s="36"/>
      <c r="Y1228" s="1166"/>
      <c r="Z1228" s="35"/>
      <c r="AA1228" s="743"/>
      <c r="AB1228" s="744"/>
      <c r="AC1228" s="743"/>
      <c r="AD1228" s="743"/>
      <c r="AE1228" s="743"/>
      <c r="AF1228" s="743"/>
      <c r="AG1228" s="743"/>
      <c r="AH1228" s="743"/>
      <c r="AI1228" s="743"/>
      <c r="AJ1228" s="743"/>
      <c r="AK1228" s="743"/>
      <c r="AL1228" s="743"/>
      <c r="AM1228" s="743"/>
      <c r="AN1228" s="743"/>
    </row>
    <row r="1229" spans="1:40" s="184" customFormat="1">
      <c r="A1229" s="685">
        <f t="shared" si="180"/>
        <v>935</v>
      </c>
      <c r="B1229" s="602" t="s">
        <v>448</v>
      </c>
      <c r="C1229" s="181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>
        <v>2395</v>
      </c>
      <c r="P1229" s="35"/>
      <c r="Q1229" s="35">
        <v>934</v>
      </c>
      <c r="R1229" s="35"/>
      <c r="S1229" s="35"/>
      <c r="T1229" s="35"/>
      <c r="U1229" s="36"/>
      <c r="V1229" s="36"/>
      <c r="W1229" s="36"/>
      <c r="X1229" s="36"/>
      <c r="Y1229" s="1166"/>
      <c r="Z1229" s="35"/>
      <c r="AA1229" s="743"/>
      <c r="AB1229" s="744"/>
      <c r="AC1229" s="743"/>
      <c r="AD1229" s="743"/>
      <c r="AE1229" s="743"/>
      <c r="AF1229" s="743"/>
      <c r="AG1229" s="743"/>
      <c r="AH1229" s="743"/>
      <c r="AI1229" s="743"/>
      <c r="AJ1229" s="743"/>
      <c r="AK1229" s="743"/>
      <c r="AL1229" s="743"/>
      <c r="AM1229" s="743"/>
      <c r="AN1229" s="743"/>
    </row>
    <row r="1230" spans="1:40" s="184" customFormat="1">
      <c r="A1230" s="685">
        <f t="shared" si="180"/>
        <v>936</v>
      </c>
      <c r="B1230" s="602" t="s">
        <v>449</v>
      </c>
      <c r="C1230" s="181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>
        <v>4042</v>
      </c>
      <c r="P1230" s="35"/>
      <c r="Q1230" s="35">
        <v>1339</v>
      </c>
      <c r="R1230" s="35"/>
      <c r="S1230" s="35"/>
      <c r="T1230" s="35"/>
      <c r="U1230" s="36"/>
      <c r="V1230" s="36"/>
      <c r="W1230" s="36"/>
      <c r="X1230" s="36"/>
      <c r="Y1230" s="1166"/>
      <c r="Z1230" s="35"/>
      <c r="AA1230" s="743"/>
      <c r="AB1230" s="744"/>
      <c r="AC1230" s="743"/>
      <c r="AD1230" s="743"/>
      <c r="AE1230" s="743"/>
      <c r="AF1230" s="743"/>
      <c r="AG1230" s="743"/>
      <c r="AH1230" s="743"/>
      <c r="AI1230" s="743"/>
      <c r="AJ1230" s="743"/>
      <c r="AK1230" s="743"/>
      <c r="AL1230" s="743"/>
      <c r="AM1230" s="743"/>
      <c r="AN1230" s="743"/>
    </row>
    <row r="1231" spans="1:40" s="184" customFormat="1">
      <c r="A1231" s="685">
        <f t="shared" si="180"/>
        <v>937</v>
      </c>
      <c r="B1231" s="602" t="s">
        <v>450</v>
      </c>
      <c r="C1231" s="181"/>
      <c r="D1231" s="35"/>
      <c r="E1231" s="35"/>
      <c r="F1231" s="35" t="s">
        <v>413</v>
      </c>
      <c r="G1231" s="35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6"/>
      <c r="V1231" s="36"/>
      <c r="W1231" s="36"/>
      <c r="X1231" s="36"/>
      <c r="Y1231" s="1166"/>
      <c r="Z1231" s="35"/>
      <c r="AA1231" s="743"/>
      <c r="AB1231" s="744"/>
      <c r="AC1231" s="743"/>
      <c r="AD1231" s="743"/>
      <c r="AE1231" s="743"/>
      <c r="AF1231" s="743"/>
      <c r="AG1231" s="743"/>
      <c r="AH1231" s="743"/>
      <c r="AI1231" s="743"/>
      <c r="AJ1231" s="743"/>
      <c r="AK1231" s="743"/>
      <c r="AL1231" s="743"/>
      <c r="AM1231" s="743"/>
      <c r="AN1231" s="743"/>
    </row>
    <row r="1232" spans="1:40" s="184" customFormat="1">
      <c r="A1232" s="685">
        <f t="shared" si="180"/>
        <v>938</v>
      </c>
      <c r="B1232" s="602" t="s">
        <v>451</v>
      </c>
      <c r="C1232" s="181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>
        <v>1950</v>
      </c>
      <c r="P1232" s="35"/>
      <c r="Q1232" s="35">
        <v>470</v>
      </c>
      <c r="R1232" s="35"/>
      <c r="S1232" s="35"/>
      <c r="T1232" s="35"/>
      <c r="U1232" s="36"/>
      <c r="V1232" s="36"/>
      <c r="W1232" s="36"/>
      <c r="X1232" s="36"/>
      <c r="Y1232" s="1166"/>
      <c r="Z1232" s="35"/>
      <c r="AA1232" s="743"/>
      <c r="AB1232" s="744"/>
      <c r="AC1232" s="743"/>
      <c r="AD1232" s="743"/>
      <c r="AE1232" s="743"/>
      <c r="AF1232" s="743"/>
      <c r="AG1232" s="743"/>
      <c r="AH1232" s="743"/>
      <c r="AI1232" s="743"/>
      <c r="AJ1232" s="743"/>
      <c r="AK1232" s="743"/>
      <c r="AL1232" s="743"/>
      <c r="AM1232" s="743"/>
      <c r="AN1232" s="743"/>
    </row>
    <row r="1233" spans="1:40" s="184" customFormat="1">
      <c r="A1233" s="685">
        <f t="shared" si="180"/>
        <v>939</v>
      </c>
      <c r="B1233" s="602" t="s">
        <v>452</v>
      </c>
      <c r="C1233" s="181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>
        <v>4175</v>
      </c>
      <c r="P1233" s="35"/>
      <c r="Q1233" s="35">
        <v>1327</v>
      </c>
      <c r="R1233" s="35"/>
      <c r="S1233" s="35"/>
      <c r="T1233" s="35"/>
      <c r="U1233" s="36"/>
      <c r="V1233" s="36"/>
      <c r="W1233" s="36"/>
      <c r="X1233" s="36"/>
      <c r="Y1233" s="1166"/>
      <c r="Z1233" s="35"/>
      <c r="AA1233" s="743"/>
      <c r="AB1233" s="744"/>
      <c r="AC1233" s="743"/>
      <c r="AD1233" s="743"/>
      <c r="AE1233" s="743"/>
      <c r="AF1233" s="743"/>
      <c r="AG1233" s="743"/>
      <c r="AH1233" s="743"/>
      <c r="AI1233" s="743"/>
      <c r="AJ1233" s="743"/>
      <c r="AK1233" s="743"/>
      <c r="AL1233" s="743"/>
      <c r="AM1233" s="743"/>
      <c r="AN1233" s="743"/>
    </row>
    <row r="1234" spans="1:40" s="184" customFormat="1">
      <c r="A1234" s="685">
        <f t="shared" si="180"/>
        <v>940</v>
      </c>
      <c r="B1234" s="602" t="s">
        <v>453</v>
      </c>
      <c r="C1234" s="181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>
        <v>4229</v>
      </c>
      <c r="P1234" s="35"/>
      <c r="Q1234" s="35">
        <v>1365</v>
      </c>
      <c r="R1234" s="35"/>
      <c r="S1234" s="35"/>
      <c r="T1234" s="35"/>
      <c r="U1234" s="36"/>
      <c r="V1234" s="36"/>
      <c r="W1234" s="36"/>
      <c r="X1234" s="36"/>
      <c r="Y1234" s="1166"/>
      <c r="Z1234" s="35"/>
      <c r="AA1234" s="743"/>
      <c r="AB1234" s="744"/>
      <c r="AC1234" s="743"/>
      <c r="AD1234" s="743"/>
      <c r="AE1234" s="743"/>
      <c r="AF1234" s="743"/>
      <c r="AG1234" s="743"/>
      <c r="AH1234" s="743"/>
      <c r="AI1234" s="743"/>
      <c r="AJ1234" s="743"/>
      <c r="AK1234" s="743"/>
      <c r="AL1234" s="743"/>
      <c r="AM1234" s="743"/>
      <c r="AN1234" s="743"/>
    </row>
    <row r="1235" spans="1:40" s="184" customFormat="1">
      <c r="A1235" s="685">
        <f t="shared" si="180"/>
        <v>941</v>
      </c>
      <c r="B1235" s="602" t="s">
        <v>454</v>
      </c>
      <c r="C1235" s="181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  <c r="N1235" s="35"/>
      <c r="O1235" s="35">
        <v>3225</v>
      </c>
      <c r="P1235" s="35"/>
      <c r="Q1235" s="35">
        <v>1015</v>
      </c>
      <c r="R1235" s="35"/>
      <c r="S1235" s="35"/>
      <c r="T1235" s="35"/>
      <c r="U1235" s="36"/>
      <c r="V1235" s="36"/>
      <c r="W1235" s="36"/>
      <c r="X1235" s="36"/>
      <c r="Y1235" s="1166"/>
      <c r="Z1235" s="35"/>
      <c r="AA1235" s="743"/>
      <c r="AB1235" s="744"/>
      <c r="AC1235" s="743"/>
      <c r="AD1235" s="743"/>
      <c r="AE1235" s="743"/>
      <c r="AF1235" s="743"/>
      <c r="AG1235" s="743"/>
      <c r="AH1235" s="743"/>
      <c r="AI1235" s="743"/>
      <c r="AJ1235" s="743"/>
      <c r="AK1235" s="743"/>
      <c r="AL1235" s="743"/>
      <c r="AM1235" s="743"/>
      <c r="AN1235" s="743"/>
    </row>
    <row r="1236" spans="1:40" s="184" customFormat="1">
      <c r="A1236" s="685">
        <f t="shared" si="180"/>
        <v>942</v>
      </c>
      <c r="B1236" s="602" t="s">
        <v>455</v>
      </c>
      <c r="C1236" s="181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  <c r="N1236" s="35"/>
      <c r="O1236" s="35">
        <v>3182</v>
      </c>
      <c r="P1236" s="35"/>
      <c r="Q1236" s="35">
        <v>1027</v>
      </c>
      <c r="R1236" s="35"/>
      <c r="S1236" s="35"/>
      <c r="T1236" s="35"/>
      <c r="U1236" s="36"/>
      <c r="V1236" s="36"/>
      <c r="W1236" s="36"/>
      <c r="X1236" s="36"/>
      <c r="Y1236" s="1166"/>
      <c r="Z1236" s="35"/>
      <c r="AA1236" s="743"/>
      <c r="AB1236" s="744"/>
      <c r="AC1236" s="743"/>
      <c r="AD1236" s="743"/>
      <c r="AE1236" s="743"/>
      <c r="AF1236" s="743"/>
      <c r="AG1236" s="743"/>
      <c r="AH1236" s="743"/>
      <c r="AI1236" s="743"/>
      <c r="AJ1236" s="743"/>
      <c r="AK1236" s="743"/>
      <c r="AL1236" s="743"/>
      <c r="AM1236" s="743"/>
      <c r="AN1236" s="743"/>
    </row>
    <row r="1237" spans="1:40" s="184" customFormat="1">
      <c r="A1237" s="685">
        <f t="shared" si="180"/>
        <v>943</v>
      </c>
      <c r="B1237" s="602" t="s">
        <v>456</v>
      </c>
      <c r="C1237" s="181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>
        <v>3228</v>
      </c>
      <c r="P1237" s="35"/>
      <c r="Q1237" s="35">
        <v>856</v>
      </c>
      <c r="R1237" s="35"/>
      <c r="S1237" s="35"/>
      <c r="T1237" s="35"/>
      <c r="U1237" s="36"/>
      <c r="V1237" s="36"/>
      <c r="W1237" s="36"/>
      <c r="X1237" s="36"/>
      <c r="Y1237" s="1166"/>
      <c r="Z1237" s="35"/>
      <c r="AA1237" s="743"/>
      <c r="AB1237" s="744"/>
      <c r="AC1237" s="743"/>
      <c r="AD1237" s="743"/>
      <c r="AE1237" s="743"/>
      <c r="AF1237" s="743"/>
      <c r="AG1237" s="743"/>
      <c r="AH1237" s="743"/>
      <c r="AI1237" s="743"/>
      <c r="AJ1237" s="743"/>
      <c r="AK1237" s="743"/>
      <c r="AL1237" s="743"/>
      <c r="AM1237" s="743"/>
      <c r="AN1237" s="743"/>
    </row>
    <row r="1238" spans="1:40" s="184" customFormat="1">
      <c r="A1238" s="685">
        <f t="shared" si="180"/>
        <v>944</v>
      </c>
      <c r="B1238" s="602" t="s">
        <v>457</v>
      </c>
      <c r="C1238" s="181"/>
      <c r="D1238" s="35"/>
      <c r="E1238" s="35"/>
      <c r="F1238" s="35" t="s">
        <v>413</v>
      </c>
      <c r="G1238" s="35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6"/>
      <c r="V1238" s="36"/>
      <c r="W1238" s="36"/>
      <c r="X1238" s="36"/>
      <c r="Y1238" s="1166"/>
      <c r="Z1238" s="35"/>
      <c r="AA1238" s="743"/>
      <c r="AB1238" s="744"/>
      <c r="AC1238" s="743"/>
      <c r="AD1238" s="743"/>
      <c r="AE1238" s="743"/>
      <c r="AF1238" s="743"/>
      <c r="AG1238" s="743"/>
      <c r="AH1238" s="743"/>
      <c r="AI1238" s="743"/>
      <c r="AJ1238" s="743"/>
      <c r="AK1238" s="743"/>
      <c r="AL1238" s="743"/>
      <c r="AM1238" s="743"/>
      <c r="AN1238" s="743"/>
    </row>
    <row r="1239" spans="1:40" s="184" customFormat="1">
      <c r="A1239" s="685">
        <f t="shared" si="180"/>
        <v>945</v>
      </c>
      <c r="B1239" s="602" t="s">
        <v>458</v>
      </c>
      <c r="C1239" s="181"/>
      <c r="D1239" s="35"/>
      <c r="E1239" s="35"/>
      <c r="F1239" s="35" t="s">
        <v>413</v>
      </c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6"/>
      <c r="V1239" s="36"/>
      <c r="W1239" s="36"/>
      <c r="X1239" s="36"/>
      <c r="Y1239" s="1166"/>
      <c r="Z1239" s="35"/>
      <c r="AA1239" s="743"/>
      <c r="AB1239" s="744"/>
      <c r="AC1239" s="743"/>
      <c r="AD1239" s="743"/>
      <c r="AE1239" s="743"/>
      <c r="AF1239" s="743"/>
      <c r="AG1239" s="743"/>
      <c r="AH1239" s="743"/>
      <c r="AI1239" s="743"/>
      <c r="AJ1239" s="743"/>
      <c r="AK1239" s="743"/>
      <c r="AL1239" s="743"/>
      <c r="AM1239" s="743"/>
      <c r="AN1239" s="743"/>
    </row>
    <row r="1240" spans="1:40" s="184" customFormat="1">
      <c r="A1240" s="685">
        <f t="shared" si="180"/>
        <v>946</v>
      </c>
      <c r="B1240" s="602" t="s">
        <v>459</v>
      </c>
      <c r="C1240" s="181"/>
      <c r="D1240" s="35"/>
      <c r="E1240" s="35"/>
      <c r="F1240" s="35" t="s">
        <v>413</v>
      </c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6"/>
      <c r="V1240" s="36"/>
      <c r="W1240" s="36"/>
      <c r="X1240" s="36"/>
      <c r="Y1240" s="1166"/>
      <c r="Z1240" s="35"/>
      <c r="AA1240" s="743"/>
      <c r="AB1240" s="744"/>
      <c r="AC1240" s="743"/>
      <c r="AD1240" s="743"/>
      <c r="AE1240" s="743"/>
      <c r="AF1240" s="743"/>
      <c r="AG1240" s="743"/>
      <c r="AH1240" s="743"/>
      <c r="AI1240" s="743"/>
      <c r="AJ1240" s="743"/>
      <c r="AK1240" s="743"/>
      <c r="AL1240" s="743"/>
      <c r="AM1240" s="743"/>
      <c r="AN1240" s="743"/>
    </row>
    <row r="1241" spans="1:40" s="184" customFormat="1">
      <c r="A1241" s="685">
        <f t="shared" si="180"/>
        <v>947</v>
      </c>
      <c r="B1241" s="602" t="s">
        <v>460</v>
      </c>
      <c r="C1241" s="181"/>
      <c r="D1241" s="35"/>
      <c r="E1241" s="35"/>
      <c r="F1241" s="35" t="s">
        <v>413</v>
      </c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6"/>
      <c r="V1241" s="36"/>
      <c r="W1241" s="36"/>
      <c r="X1241" s="36"/>
      <c r="Y1241" s="1166"/>
      <c r="Z1241" s="35"/>
      <c r="AA1241" s="743"/>
      <c r="AB1241" s="744"/>
      <c r="AC1241" s="743"/>
      <c r="AD1241" s="743"/>
      <c r="AE1241" s="743"/>
      <c r="AF1241" s="743"/>
      <c r="AG1241" s="743"/>
      <c r="AH1241" s="743"/>
      <c r="AI1241" s="743"/>
      <c r="AJ1241" s="743"/>
      <c r="AK1241" s="743"/>
      <c r="AL1241" s="743"/>
      <c r="AM1241" s="743"/>
      <c r="AN1241" s="743"/>
    </row>
    <row r="1242" spans="1:40" s="184" customFormat="1">
      <c r="A1242" s="685">
        <f t="shared" si="180"/>
        <v>948</v>
      </c>
      <c r="B1242" s="602" t="s">
        <v>461</v>
      </c>
      <c r="C1242" s="181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>
        <v>3480</v>
      </c>
      <c r="P1242" s="35"/>
      <c r="Q1242" s="35">
        <v>1016</v>
      </c>
      <c r="R1242" s="35"/>
      <c r="S1242" s="35"/>
      <c r="T1242" s="35"/>
      <c r="U1242" s="36"/>
      <c r="V1242" s="36"/>
      <c r="W1242" s="36"/>
      <c r="X1242" s="36"/>
      <c r="Y1242" s="1166"/>
      <c r="Z1242" s="35"/>
      <c r="AA1242" s="743"/>
      <c r="AB1242" s="744"/>
      <c r="AC1242" s="743"/>
      <c r="AD1242" s="743"/>
      <c r="AE1242" s="743"/>
      <c r="AF1242" s="743"/>
      <c r="AG1242" s="743"/>
      <c r="AH1242" s="743"/>
      <c r="AI1242" s="743"/>
      <c r="AJ1242" s="743"/>
      <c r="AK1242" s="743"/>
      <c r="AL1242" s="743"/>
      <c r="AM1242" s="743"/>
      <c r="AN1242" s="743"/>
    </row>
    <row r="1243" spans="1:40" s="184" customFormat="1">
      <c r="A1243" s="685">
        <f t="shared" si="180"/>
        <v>949</v>
      </c>
      <c r="B1243" s="602" t="s">
        <v>462</v>
      </c>
      <c r="C1243" s="181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>
        <v>8974</v>
      </c>
      <c r="P1243" s="35"/>
      <c r="Q1243" s="35">
        <v>1663</v>
      </c>
      <c r="R1243" s="35"/>
      <c r="S1243" s="35"/>
      <c r="T1243" s="35"/>
      <c r="U1243" s="36"/>
      <c r="V1243" s="36"/>
      <c r="W1243" s="36"/>
      <c r="X1243" s="36"/>
      <c r="Y1243" s="1166"/>
      <c r="Z1243" s="35"/>
      <c r="AA1243" s="743"/>
      <c r="AB1243" s="744"/>
      <c r="AC1243" s="743"/>
      <c r="AD1243" s="743"/>
      <c r="AE1243" s="743"/>
      <c r="AF1243" s="743"/>
      <c r="AG1243" s="743"/>
      <c r="AH1243" s="743"/>
      <c r="AI1243" s="743"/>
      <c r="AJ1243" s="743"/>
      <c r="AK1243" s="743"/>
      <c r="AL1243" s="743"/>
      <c r="AM1243" s="743"/>
      <c r="AN1243" s="743"/>
    </row>
    <row r="1244" spans="1:40" s="184" customFormat="1">
      <c r="A1244" s="685">
        <f t="shared" si="180"/>
        <v>950</v>
      </c>
      <c r="B1244" s="602" t="s">
        <v>463</v>
      </c>
      <c r="C1244" s="181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>
        <v>2345</v>
      </c>
      <c r="N1244" s="35"/>
      <c r="O1244" s="35">
        <v>9240</v>
      </c>
      <c r="P1244" s="35"/>
      <c r="Q1244" s="35"/>
      <c r="R1244" s="35"/>
      <c r="S1244" s="35"/>
      <c r="T1244" s="35"/>
      <c r="U1244" s="36"/>
      <c r="V1244" s="36"/>
      <c r="W1244" s="36"/>
      <c r="X1244" s="36"/>
      <c r="Y1244" s="1166"/>
      <c r="Z1244" s="35"/>
      <c r="AA1244" s="743"/>
      <c r="AB1244" s="744"/>
      <c r="AC1244" s="743"/>
      <c r="AD1244" s="743"/>
      <c r="AE1244" s="743"/>
      <c r="AF1244" s="743"/>
      <c r="AG1244" s="743"/>
      <c r="AH1244" s="743"/>
      <c r="AI1244" s="743"/>
      <c r="AJ1244" s="743"/>
      <c r="AK1244" s="743"/>
      <c r="AL1244" s="743"/>
      <c r="AM1244" s="743"/>
      <c r="AN1244" s="743"/>
    </row>
    <row r="1245" spans="1:40" s="184" customFormat="1">
      <c r="A1245" s="685">
        <f t="shared" si="180"/>
        <v>951</v>
      </c>
      <c r="B1245" s="602" t="s">
        <v>464</v>
      </c>
      <c r="C1245" s="181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  <c r="N1245" s="35"/>
      <c r="O1245" s="35">
        <v>3190</v>
      </c>
      <c r="P1245" s="35"/>
      <c r="Q1245" s="35">
        <v>995</v>
      </c>
      <c r="R1245" s="35"/>
      <c r="S1245" s="35"/>
      <c r="T1245" s="35"/>
      <c r="U1245" s="36"/>
      <c r="V1245" s="36"/>
      <c r="W1245" s="36"/>
      <c r="X1245" s="36"/>
      <c r="Y1245" s="1166"/>
      <c r="Z1245" s="35"/>
      <c r="AA1245" s="743"/>
      <c r="AB1245" s="744"/>
      <c r="AC1245" s="743"/>
      <c r="AD1245" s="743"/>
      <c r="AE1245" s="743"/>
      <c r="AF1245" s="743"/>
      <c r="AG1245" s="743"/>
      <c r="AH1245" s="743"/>
      <c r="AI1245" s="743"/>
      <c r="AJ1245" s="743"/>
      <c r="AK1245" s="743"/>
      <c r="AL1245" s="743"/>
      <c r="AM1245" s="743"/>
      <c r="AN1245" s="743"/>
    </row>
    <row r="1246" spans="1:40" s="184" customFormat="1">
      <c r="A1246" s="685">
        <f t="shared" si="180"/>
        <v>952</v>
      </c>
      <c r="B1246" s="602" t="s">
        <v>465</v>
      </c>
      <c r="C1246" s="181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  <c r="N1246" s="35"/>
      <c r="O1246" s="35">
        <v>3109</v>
      </c>
      <c r="P1246" s="35"/>
      <c r="Q1246" s="35">
        <v>992</v>
      </c>
      <c r="R1246" s="35"/>
      <c r="S1246" s="35"/>
      <c r="T1246" s="35"/>
      <c r="U1246" s="36"/>
      <c r="V1246" s="36"/>
      <c r="W1246" s="36"/>
      <c r="X1246" s="36"/>
      <c r="Y1246" s="1166"/>
      <c r="Z1246" s="35"/>
      <c r="AA1246" s="743"/>
      <c r="AB1246" s="744"/>
      <c r="AC1246" s="743"/>
      <c r="AD1246" s="743"/>
      <c r="AE1246" s="743"/>
      <c r="AF1246" s="743"/>
      <c r="AG1246" s="743"/>
      <c r="AH1246" s="743"/>
      <c r="AI1246" s="743"/>
      <c r="AJ1246" s="743"/>
      <c r="AK1246" s="743"/>
      <c r="AL1246" s="743"/>
      <c r="AM1246" s="743"/>
      <c r="AN1246" s="743"/>
    </row>
    <row r="1247" spans="1:40" s="184" customFormat="1">
      <c r="A1247" s="685">
        <f t="shared" si="180"/>
        <v>953</v>
      </c>
      <c r="B1247" s="602" t="s">
        <v>466</v>
      </c>
      <c r="C1247" s="181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  <c r="N1247" s="35"/>
      <c r="O1247" s="35">
        <v>1784</v>
      </c>
      <c r="P1247" s="35"/>
      <c r="Q1247" s="35">
        <v>274</v>
      </c>
      <c r="R1247" s="35"/>
      <c r="S1247" s="35"/>
      <c r="T1247" s="35"/>
      <c r="U1247" s="36"/>
      <c r="V1247" s="36"/>
      <c r="W1247" s="36"/>
      <c r="X1247" s="36"/>
      <c r="Y1247" s="1166"/>
      <c r="Z1247" s="35"/>
      <c r="AA1247" s="743"/>
      <c r="AB1247" s="744"/>
      <c r="AC1247" s="743"/>
      <c r="AD1247" s="743"/>
      <c r="AE1247" s="743"/>
      <c r="AF1247" s="743"/>
      <c r="AG1247" s="743"/>
      <c r="AH1247" s="743"/>
      <c r="AI1247" s="743"/>
      <c r="AJ1247" s="743"/>
      <c r="AK1247" s="743"/>
      <c r="AL1247" s="743"/>
      <c r="AM1247" s="743"/>
      <c r="AN1247" s="743"/>
    </row>
    <row r="1248" spans="1:40" s="184" customFormat="1">
      <c r="A1248" s="685">
        <f t="shared" si="180"/>
        <v>954</v>
      </c>
      <c r="B1248" s="602" t="s">
        <v>467</v>
      </c>
      <c r="C1248" s="181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>
        <v>1006</v>
      </c>
      <c r="N1248" s="35"/>
      <c r="O1248" s="35">
        <v>2482</v>
      </c>
      <c r="P1248" s="35"/>
      <c r="Q1248" s="35"/>
      <c r="R1248" s="35"/>
      <c r="S1248" s="35"/>
      <c r="T1248" s="35"/>
      <c r="U1248" s="36"/>
      <c r="V1248" s="36"/>
      <c r="W1248" s="36"/>
      <c r="X1248" s="36"/>
      <c r="Y1248" s="1166"/>
      <c r="Z1248" s="35"/>
      <c r="AA1248" s="743"/>
      <c r="AB1248" s="744"/>
      <c r="AC1248" s="743"/>
      <c r="AD1248" s="743"/>
      <c r="AE1248" s="743"/>
      <c r="AF1248" s="743"/>
      <c r="AG1248" s="743"/>
      <c r="AH1248" s="743"/>
      <c r="AI1248" s="743"/>
      <c r="AJ1248" s="743"/>
      <c r="AK1248" s="743"/>
      <c r="AL1248" s="743"/>
      <c r="AM1248" s="743"/>
      <c r="AN1248" s="743"/>
    </row>
    <row r="1249" spans="1:40" s="184" customFormat="1">
      <c r="A1249" s="685">
        <f t="shared" si="180"/>
        <v>955</v>
      </c>
      <c r="B1249" s="602" t="s">
        <v>468</v>
      </c>
      <c r="C1249" s="181"/>
      <c r="D1249" s="35"/>
      <c r="E1249" s="35"/>
      <c r="F1249" s="35" t="s">
        <v>413</v>
      </c>
      <c r="G1249" s="35" t="s">
        <v>412</v>
      </c>
      <c r="H1249" s="35" t="s">
        <v>412</v>
      </c>
      <c r="I1249" s="608"/>
      <c r="J1249" s="35"/>
      <c r="K1249" s="35"/>
      <c r="L1249" s="35"/>
      <c r="M1249" s="35"/>
      <c r="N1249" s="35"/>
      <c r="O1249" s="35">
        <v>2000</v>
      </c>
      <c r="P1249" s="35"/>
      <c r="Q1249" s="35">
        <v>300</v>
      </c>
      <c r="R1249" s="35"/>
      <c r="S1249" s="35"/>
      <c r="T1249" s="35"/>
      <c r="U1249" s="36"/>
      <c r="V1249" s="36"/>
      <c r="W1249" s="36"/>
      <c r="X1249" s="36"/>
      <c r="Y1249" s="1166"/>
      <c r="Z1249" s="35"/>
      <c r="AA1249" s="743"/>
      <c r="AB1249" s="744"/>
      <c r="AC1249" s="743"/>
      <c r="AD1249" s="743"/>
      <c r="AE1249" s="743"/>
      <c r="AF1249" s="743"/>
      <c r="AG1249" s="743"/>
      <c r="AH1249" s="743"/>
      <c r="AI1249" s="743"/>
      <c r="AJ1249" s="743"/>
      <c r="AK1249" s="743"/>
      <c r="AL1249" s="743"/>
      <c r="AM1249" s="743"/>
      <c r="AN1249" s="743"/>
    </row>
    <row r="1250" spans="1:40" s="184" customFormat="1">
      <c r="A1250" s="685">
        <f t="shared" si="180"/>
        <v>956</v>
      </c>
      <c r="B1250" s="602" t="s">
        <v>1386</v>
      </c>
      <c r="C1250" s="181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>
        <v>2599</v>
      </c>
      <c r="N1250" s="35"/>
      <c r="O1250" s="35">
        <v>5867</v>
      </c>
      <c r="P1250" s="35"/>
      <c r="Q1250" s="35"/>
      <c r="R1250" s="35"/>
      <c r="S1250" s="35"/>
      <c r="T1250" s="35"/>
      <c r="U1250" s="36"/>
      <c r="V1250" s="36"/>
      <c r="W1250" s="36"/>
      <c r="X1250" s="36"/>
      <c r="Y1250" s="1166"/>
      <c r="Z1250" s="35"/>
      <c r="AA1250" s="743"/>
      <c r="AB1250" s="744"/>
      <c r="AC1250" s="743"/>
      <c r="AD1250" s="743"/>
      <c r="AE1250" s="743"/>
      <c r="AF1250" s="743"/>
      <c r="AG1250" s="743"/>
      <c r="AH1250" s="743"/>
      <c r="AI1250" s="743"/>
      <c r="AJ1250" s="743"/>
      <c r="AK1250" s="743"/>
      <c r="AL1250" s="743"/>
      <c r="AM1250" s="743"/>
      <c r="AN1250" s="743"/>
    </row>
    <row r="1251" spans="1:40" s="184" customFormat="1">
      <c r="A1251" s="685">
        <f t="shared" si="180"/>
        <v>957</v>
      </c>
      <c r="B1251" s="602" t="s">
        <v>1387</v>
      </c>
      <c r="C1251" s="181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>
        <v>1661</v>
      </c>
      <c r="R1251" s="35"/>
      <c r="S1251" s="35"/>
      <c r="T1251" s="35"/>
      <c r="U1251" s="36"/>
      <c r="V1251" s="36"/>
      <c r="W1251" s="36"/>
      <c r="X1251" s="36"/>
      <c r="Y1251" s="1166"/>
      <c r="Z1251" s="35"/>
      <c r="AA1251" s="743"/>
      <c r="AB1251" s="744"/>
      <c r="AC1251" s="743"/>
      <c r="AD1251" s="743"/>
      <c r="AE1251" s="743"/>
      <c r="AF1251" s="743"/>
      <c r="AG1251" s="743"/>
      <c r="AH1251" s="743"/>
      <c r="AI1251" s="743"/>
      <c r="AJ1251" s="743"/>
      <c r="AK1251" s="743"/>
      <c r="AL1251" s="743"/>
      <c r="AM1251" s="743"/>
      <c r="AN1251" s="743"/>
    </row>
    <row r="1252" spans="1:40" s="184" customFormat="1">
      <c r="A1252" s="685">
        <f t="shared" si="180"/>
        <v>958</v>
      </c>
      <c r="B1252" s="595" t="s">
        <v>1388</v>
      </c>
      <c r="C1252" s="181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>
        <v>592</v>
      </c>
      <c r="N1252" s="35"/>
      <c r="O1252" s="35">
        <v>2594</v>
      </c>
      <c r="P1252" s="35"/>
      <c r="Q1252" s="35">
        <v>438</v>
      </c>
      <c r="R1252" s="35"/>
      <c r="S1252" s="35"/>
      <c r="T1252" s="35"/>
      <c r="U1252" s="36"/>
      <c r="V1252" s="36"/>
      <c r="W1252" s="36"/>
      <c r="X1252" s="36"/>
      <c r="Y1252" s="1166"/>
      <c r="Z1252" s="35"/>
      <c r="AA1252" s="743"/>
      <c r="AB1252" s="744"/>
      <c r="AC1252" s="743"/>
      <c r="AD1252" s="743"/>
      <c r="AE1252" s="743"/>
      <c r="AF1252" s="743"/>
      <c r="AG1252" s="743"/>
      <c r="AH1252" s="743"/>
      <c r="AI1252" s="743"/>
      <c r="AJ1252" s="743"/>
      <c r="AK1252" s="743"/>
      <c r="AL1252" s="743"/>
      <c r="AM1252" s="743"/>
      <c r="AN1252" s="743"/>
    </row>
    <row r="1253" spans="1:40" s="184" customFormat="1">
      <c r="A1253" s="685">
        <f t="shared" si="180"/>
        <v>959</v>
      </c>
      <c r="B1253" s="595" t="s">
        <v>1389</v>
      </c>
      <c r="C1253" s="181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>
        <v>592</v>
      </c>
      <c r="N1253" s="35"/>
      <c r="O1253" s="35">
        <v>2594</v>
      </c>
      <c r="P1253" s="35"/>
      <c r="Q1253" s="35">
        <v>438</v>
      </c>
      <c r="R1253" s="35"/>
      <c r="S1253" s="35"/>
      <c r="T1253" s="35"/>
      <c r="U1253" s="36"/>
      <c r="V1253" s="36"/>
      <c r="W1253" s="36"/>
      <c r="X1253" s="36"/>
      <c r="Y1253" s="1166"/>
      <c r="Z1253" s="35"/>
      <c r="AA1253" s="743"/>
      <c r="AB1253" s="744"/>
      <c r="AC1253" s="743"/>
      <c r="AD1253" s="743"/>
      <c r="AE1253" s="743"/>
      <c r="AF1253" s="743"/>
      <c r="AG1253" s="743"/>
      <c r="AH1253" s="743"/>
      <c r="AI1253" s="743"/>
      <c r="AJ1253" s="743"/>
      <c r="AK1253" s="743"/>
      <c r="AL1253" s="743"/>
      <c r="AM1253" s="743"/>
      <c r="AN1253" s="743"/>
    </row>
    <row r="1254" spans="1:40" s="184" customFormat="1">
      <c r="A1254" s="685">
        <f t="shared" si="180"/>
        <v>960</v>
      </c>
      <c r="B1254" s="595" t="s">
        <v>1390</v>
      </c>
      <c r="C1254" s="181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>
        <v>1175</v>
      </c>
      <c r="N1254" s="35"/>
      <c r="O1254" s="35"/>
      <c r="P1254" s="35"/>
      <c r="Q1254" s="35"/>
      <c r="R1254" s="35"/>
      <c r="S1254" s="35"/>
      <c r="T1254" s="35"/>
      <c r="U1254" s="36"/>
      <c r="V1254" s="36"/>
      <c r="W1254" s="36"/>
      <c r="X1254" s="36"/>
      <c r="Y1254" s="1166"/>
      <c r="Z1254" s="35"/>
      <c r="AA1254" s="743"/>
      <c r="AB1254" s="744"/>
      <c r="AC1254" s="743"/>
      <c r="AD1254" s="743"/>
      <c r="AE1254" s="743"/>
      <c r="AF1254" s="743"/>
      <c r="AG1254" s="743"/>
      <c r="AH1254" s="743"/>
      <c r="AI1254" s="743"/>
      <c r="AJ1254" s="743"/>
      <c r="AK1254" s="743"/>
      <c r="AL1254" s="743"/>
      <c r="AM1254" s="743"/>
      <c r="AN1254" s="743"/>
    </row>
    <row r="1255" spans="1:40" s="184" customFormat="1">
      <c r="A1255" s="685">
        <f t="shared" si="180"/>
        <v>961</v>
      </c>
      <c r="B1255" s="602" t="s">
        <v>1391</v>
      </c>
      <c r="C1255" s="181"/>
      <c r="D1255" s="35"/>
      <c r="E1255" s="35"/>
      <c r="F1255" s="35" t="s">
        <v>413</v>
      </c>
      <c r="G1255" s="35"/>
      <c r="H1255" s="35"/>
      <c r="I1255" s="35"/>
      <c r="J1255" s="35"/>
      <c r="K1255" s="35"/>
      <c r="L1255" s="35"/>
      <c r="M1255" s="35"/>
      <c r="N1255" s="35"/>
      <c r="O1255" s="35">
        <v>4873</v>
      </c>
      <c r="P1255" s="35"/>
      <c r="Q1255" s="35">
        <v>1194</v>
      </c>
      <c r="R1255" s="35"/>
      <c r="S1255" s="35"/>
      <c r="T1255" s="35"/>
      <c r="U1255" s="36"/>
      <c r="V1255" s="36"/>
      <c r="W1255" s="36"/>
      <c r="X1255" s="36"/>
      <c r="Y1255" s="1166"/>
      <c r="Z1255" s="35"/>
      <c r="AA1255" s="743"/>
      <c r="AB1255" s="744"/>
      <c r="AC1255" s="743"/>
      <c r="AD1255" s="743"/>
      <c r="AE1255" s="743"/>
      <c r="AF1255" s="743"/>
      <c r="AG1255" s="743"/>
      <c r="AH1255" s="743"/>
      <c r="AI1255" s="743"/>
      <c r="AJ1255" s="743"/>
      <c r="AK1255" s="743"/>
      <c r="AL1255" s="743"/>
      <c r="AM1255" s="743"/>
      <c r="AN1255" s="743"/>
    </row>
    <row r="1256" spans="1:40" s="184" customFormat="1">
      <c r="A1256" s="685">
        <f t="shared" si="180"/>
        <v>962</v>
      </c>
      <c r="B1256" s="602" t="s">
        <v>1392</v>
      </c>
      <c r="C1256" s="181"/>
      <c r="D1256" s="35"/>
      <c r="E1256" s="35"/>
      <c r="F1256" s="35" t="s">
        <v>413</v>
      </c>
      <c r="G1256" s="35"/>
      <c r="H1256" s="35"/>
      <c r="I1256" s="35"/>
      <c r="J1256" s="35"/>
      <c r="K1256" s="35"/>
      <c r="L1256" s="608"/>
      <c r="M1256" s="35"/>
      <c r="N1256" s="35"/>
      <c r="O1256" s="35">
        <v>1836</v>
      </c>
      <c r="P1256" s="35"/>
      <c r="Q1256" s="35">
        <v>332</v>
      </c>
      <c r="R1256" s="35"/>
      <c r="S1256" s="35"/>
      <c r="T1256" s="35"/>
      <c r="U1256" s="36"/>
      <c r="V1256" s="36"/>
      <c r="W1256" s="36"/>
      <c r="X1256" s="36"/>
      <c r="Y1256" s="1166"/>
      <c r="Z1256" s="35"/>
      <c r="AA1256" s="743"/>
      <c r="AB1256" s="744"/>
      <c r="AC1256" s="743"/>
      <c r="AD1256" s="743"/>
      <c r="AE1256" s="743"/>
      <c r="AF1256" s="743"/>
      <c r="AG1256" s="743"/>
      <c r="AH1256" s="743"/>
      <c r="AI1256" s="743"/>
      <c r="AJ1256" s="743"/>
      <c r="AK1256" s="743"/>
      <c r="AL1256" s="743"/>
      <c r="AM1256" s="743"/>
      <c r="AN1256" s="743"/>
    </row>
    <row r="1257" spans="1:40" s="184" customFormat="1">
      <c r="A1257" s="685">
        <f t="shared" si="180"/>
        <v>963</v>
      </c>
      <c r="B1257" s="602" t="s">
        <v>1393</v>
      </c>
      <c r="C1257" s="181"/>
      <c r="D1257" s="35"/>
      <c r="E1257" s="35"/>
      <c r="F1257" s="35" t="s">
        <v>413</v>
      </c>
      <c r="G1257" s="35"/>
      <c r="H1257" s="35"/>
      <c r="I1257" s="35"/>
      <c r="J1257" s="35"/>
      <c r="K1257" s="35"/>
      <c r="L1257" s="608"/>
      <c r="M1257" s="35"/>
      <c r="N1257" s="35"/>
      <c r="O1257" s="35">
        <v>1836</v>
      </c>
      <c r="P1257" s="35"/>
      <c r="Q1257" s="35">
        <v>241</v>
      </c>
      <c r="R1257" s="35"/>
      <c r="S1257" s="35"/>
      <c r="T1257" s="35"/>
      <c r="U1257" s="36"/>
      <c r="V1257" s="36"/>
      <c r="W1257" s="36"/>
      <c r="X1257" s="36"/>
      <c r="Y1257" s="1166"/>
      <c r="Z1257" s="35"/>
      <c r="AA1257" s="743"/>
      <c r="AB1257" s="744"/>
      <c r="AC1257" s="743"/>
      <c r="AD1257" s="743"/>
      <c r="AE1257" s="743"/>
      <c r="AF1257" s="743"/>
      <c r="AG1257" s="743"/>
      <c r="AH1257" s="743"/>
      <c r="AI1257" s="743"/>
      <c r="AJ1257" s="743"/>
      <c r="AK1257" s="743"/>
      <c r="AL1257" s="743"/>
      <c r="AM1257" s="743"/>
      <c r="AN1257" s="743"/>
    </row>
    <row r="1258" spans="1:40" s="184" customFormat="1" ht="15" customHeight="1">
      <c r="A1258" s="685">
        <f t="shared" si="180"/>
        <v>964</v>
      </c>
      <c r="B1258" s="602" t="s">
        <v>1394</v>
      </c>
      <c r="C1258" s="181"/>
      <c r="D1258" s="35"/>
      <c r="E1258" s="35"/>
      <c r="F1258" s="35"/>
      <c r="G1258" s="35"/>
      <c r="H1258" s="35"/>
      <c r="I1258" s="35"/>
      <c r="J1258" s="35"/>
      <c r="K1258" s="35"/>
      <c r="L1258" s="608"/>
      <c r="M1258" s="35"/>
      <c r="N1258" s="35"/>
      <c r="O1258" s="35">
        <v>1836</v>
      </c>
      <c r="P1258" s="35"/>
      <c r="Q1258" s="35">
        <v>336</v>
      </c>
      <c r="R1258" s="35"/>
      <c r="S1258" s="35"/>
      <c r="T1258" s="35"/>
      <c r="U1258" s="36"/>
      <c r="V1258" s="36"/>
      <c r="W1258" s="36"/>
      <c r="X1258" s="36"/>
      <c r="Y1258" s="1166"/>
      <c r="Z1258" s="35"/>
      <c r="AA1258" s="743"/>
      <c r="AB1258" s="744"/>
      <c r="AC1258" s="743"/>
      <c r="AD1258" s="743"/>
      <c r="AE1258" s="743"/>
      <c r="AF1258" s="743"/>
      <c r="AG1258" s="743"/>
      <c r="AH1258" s="743"/>
      <c r="AI1258" s="743"/>
      <c r="AJ1258" s="743"/>
      <c r="AK1258" s="743"/>
      <c r="AL1258" s="743"/>
      <c r="AM1258" s="743"/>
      <c r="AN1258" s="743"/>
    </row>
    <row r="1259" spans="1:40" s="184" customFormat="1">
      <c r="A1259" s="685">
        <f t="shared" si="180"/>
        <v>965</v>
      </c>
      <c r="B1259" s="602" t="s">
        <v>1395</v>
      </c>
      <c r="C1259" s="181"/>
      <c r="D1259" s="35"/>
      <c r="E1259" s="35"/>
      <c r="F1259" s="35" t="s">
        <v>413</v>
      </c>
      <c r="G1259" s="35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6"/>
      <c r="V1259" s="36"/>
      <c r="W1259" s="36"/>
      <c r="X1259" s="36"/>
      <c r="Y1259" s="1166"/>
      <c r="Z1259" s="35"/>
      <c r="AA1259" s="743"/>
      <c r="AB1259" s="744"/>
      <c r="AC1259" s="743"/>
      <c r="AD1259" s="743"/>
      <c r="AE1259" s="743"/>
      <c r="AF1259" s="743"/>
      <c r="AG1259" s="743"/>
      <c r="AH1259" s="743"/>
      <c r="AI1259" s="743"/>
      <c r="AJ1259" s="743"/>
      <c r="AK1259" s="743"/>
      <c r="AL1259" s="743"/>
      <c r="AM1259" s="743"/>
      <c r="AN1259" s="743"/>
    </row>
    <row r="1260" spans="1:40" s="184" customFormat="1">
      <c r="A1260" s="685">
        <f t="shared" si="180"/>
        <v>966</v>
      </c>
      <c r="B1260" s="642" t="s">
        <v>1396</v>
      </c>
      <c r="C1260" s="181"/>
      <c r="D1260" s="35"/>
      <c r="E1260" s="35"/>
      <c r="F1260" s="35" t="s">
        <v>413</v>
      </c>
      <c r="G1260" s="35"/>
      <c r="H1260" s="35"/>
      <c r="I1260" s="35"/>
      <c r="J1260" s="35"/>
      <c r="K1260" s="35"/>
      <c r="L1260" s="35"/>
      <c r="M1260" s="36"/>
      <c r="N1260" s="36"/>
      <c r="O1260" s="35">
        <v>400</v>
      </c>
      <c r="P1260" s="35"/>
      <c r="Q1260" s="35">
        <v>663</v>
      </c>
      <c r="R1260" s="35"/>
      <c r="S1260" s="35"/>
      <c r="T1260" s="35"/>
      <c r="U1260" s="36"/>
      <c r="V1260" s="36"/>
      <c r="W1260" s="36"/>
      <c r="X1260" s="36"/>
      <c r="Y1260" s="1166"/>
      <c r="Z1260" s="35"/>
      <c r="AA1260" s="743"/>
      <c r="AB1260" s="744"/>
      <c r="AC1260" s="743"/>
      <c r="AD1260" s="743"/>
      <c r="AE1260" s="743"/>
      <c r="AF1260" s="743"/>
      <c r="AG1260" s="743"/>
      <c r="AH1260" s="743"/>
      <c r="AI1260" s="743"/>
      <c r="AJ1260" s="743"/>
      <c r="AK1260" s="743"/>
      <c r="AL1260" s="743"/>
      <c r="AM1260" s="743"/>
      <c r="AN1260" s="743"/>
    </row>
    <row r="1261" spans="1:40" s="184" customFormat="1">
      <c r="A1261" s="685">
        <f t="shared" si="180"/>
        <v>967</v>
      </c>
      <c r="B1261" s="643" t="s">
        <v>1397</v>
      </c>
      <c r="C1261" s="609"/>
      <c r="D1261" s="610"/>
      <c r="E1261" s="610"/>
      <c r="F1261" s="610" t="s">
        <v>413</v>
      </c>
      <c r="G1261" s="610"/>
      <c r="H1261" s="610"/>
      <c r="I1261" s="610"/>
      <c r="J1261" s="610"/>
      <c r="K1261" s="610"/>
      <c r="L1261" s="610"/>
      <c r="M1261" s="610"/>
      <c r="N1261" s="35"/>
      <c r="O1261" s="610">
        <v>66</v>
      </c>
      <c r="P1261" s="35"/>
      <c r="Q1261" s="610"/>
      <c r="R1261" s="35"/>
      <c r="S1261" s="35"/>
      <c r="T1261" s="35"/>
      <c r="U1261" s="36"/>
      <c r="V1261" s="36"/>
      <c r="W1261" s="36"/>
      <c r="X1261" s="36"/>
      <c r="Y1261" s="1166"/>
      <c r="Z1261" s="35"/>
      <c r="AA1261" s="743"/>
      <c r="AB1261" s="744"/>
      <c r="AC1261" s="743"/>
      <c r="AD1261" s="743"/>
      <c r="AE1261" s="743"/>
      <c r="AF1261" s="743"/>
      <c r="AG1261" s="743"/>
      <c r="AH1261" s="743"/>
      <c r="AI1261" s="743"/>
      <c r="AJ1261" s="743"/>
      <c r="AK1261" s="743"/>
      <c r="AL1261" s="743"/>
      <c r="AM1261" s="743"/>
      <c r="AN1261" s="743"/>
    </row>
    <row r="1262" spans="1:40" s="184" customFormat="1">
      <c r="A1262" s="685">
        <f t="shared" si="180"/>
        <v>968</v>
      </c>
      <c r="B1262" s="274" t="s">
        <v>1398</v>
      </c>
      <c r="C1262" s="611"/>
      <c r="D1262" s="611"/>
      <c r="E1262" s="611"/>
      <c r="F1262" s="611"/>
      <c r="G1262" s="611"/>
      <c r="H1262" s="611"/>
      <c r="I1262" s="611"/>
      <c r="J1262" s="611"/>
      <c r="K1262" s="611"/>
      <c r="L1262" s="611"/>
      <c r="M1262" s="611">
        <v>1649</v>
      </c>
      <c r="N1262" s="612"/>
      <c r="O1262" s="611">
        <v>3159.5</v>
      </c>
      <c r="P1262" s="612"/>
      <c r="Q1262" s="611">
        <v>1264.78</v>
      </c>
      <c r="R1262" s="612"/>
      <c r="S1262" s="35"/>
      <c r="T1262" s="35"/>
      <c r="U1262" s="36"/>
      <c r="V1262" s="36"/>
      <c r="W1262" s="36"/>
      <c r="X1262" s="36"/>
      <c r="Y1262" s="1166"/>
      <c r="Z1262" s="35"/>
      <c r="AA1262" s="743"/>
      <c r="AB1262" s="744"/>
      <c r="AC1262" s="743"/>
      <c r="AD1262" s="743"/>
      <c r="AE1262" s="743"/>
      <c r="AF1262" s="743"/>
      <c r="AG1262" s="743"/>
      <c r="AH1262" s="743"/>
      <c r="AI1262" s="743"/>
      <c r="AJ1262" s="743"/>
      <c r="AK1262" s="743"/>
      <c r="AL1262" s="743"/>
      <c r="AM1262" s="743"/>
      <c r="AN1262" s="743"/>
    </row>
    <row r="1263" spans="1:40" s="184" customFormat="1">
      <c r="A1263" s="685">
        <f t="shared" si="180"/>
        <v>969</v>
      </c>
      <c r="B1263" s="644" t="s">
        <v>1399</v>
      </c>
      <c r="C1263" s="613"/>
      <c r="D1263" s="402"/>
      <c r="E1263" s="637"/>
      <c r="F1263" s="614"/>
      <c r="G1263" s="615"/>
      <c r="H1263" s="615"/>
      <c r="I1263" s="615"/>
      <c r="J1263" s="615"/>
      <c r="K1263" s="615"/>
      <c r="L1263" s="616"/>
      <c r="M1263" s="614">
        <v>1331</v>
      </c>
      <c r="N1263" s="617"/>
      <c r="O1263" s="611">
        <v>3159.5</v>
      </c>
      <c r="P1263" s="618"/>
      <c r="Q1263" s="611">
        <v>1264.78</v>
      </c>
      <c r="R1263" s="619"/>
      <c r="S1263" s="188"/>
      <c r="T1263" s="188"/>
      <c r="U1263" s="188"/>
      <c r="V1263" s="402"/>
      <c r="W1263" s="402"/>
      <c r="X1263" s="402"/>
      <c r="Y1263" s="1166"/>
      <c r="Z1263" s="188"/>
      <c r="AA1263" s="743"/>
      <c r="AB1263" s="744"/>
      <c r="AC1263" s="743"/>
      <c r="AD1263" s="743"/>
      <c r="AE1263" s="743"/>
      <c r="AF1263" s="743"/>
      <c r="AG1263" s="743"/>
      <c r="AH1263" s="743"/>
      <c r="AI1263" s="743"/>
      <c r="AJ1263" s="743"/>
      <c r="AK1263" s="743"/>
      <c r="AL1263" s="743"/>
      <c r="AM1263" s="743"/>
      <c r="AN1263" s="743"/>
    </row>
    <row r="1264" spans="1:40" s="184" customFormat="1">
      <c r="A1264" s="685">
        <f t="shared" si="180"/>
        <v>970</v>
      </c>
      <c r="B1264" s="595" t="s">
        <v>1400</v>
      </c>
      <c r="C1264" s="620"/>
      <c r="D1264" s="402"/>
      <c r="E1264" s="637"/>
      <c r="F1264" s="614" t="s">
        <v>413</v>
      </c>
      <c r="G1264" s="188"/>
      <c r="H1264" s="188"/>
      <c r="I1264" s="188"/>
      <c r="J1264" s="188"/>
      <c r="K1264" s="188"/>
      <c r="L1264" s="621"/>
      <c r="M1264" s="611"/>
      <c r="N1264" s="617"/>
      <c r="O1264" s="611">
        <v>3308.2</v>
      </c>
      <c r="P1264" s="618"/>
      <c r="Q1264" s="611">
        <v>2440.4</v>
      </c>
      <c r="R1264" s="619"/>
      <c r="S1264" s="188"/>
      <c r="T1264" s="188"/>
      <c r="U1264" s="188"/>
      <c r="V1264" s="402"/>
      <c r="W1264" s="402"/>
      <c r="X1264" s="402"/>
      <c r="Y1264" s="1166"/>
      <c r="Z1264" s="188"/>
      <c r="AA1264" s="743"/>
      <c r="AB1264" s="744"/>
      <c r="AC1264" s="743"/>
      <c r="AD1264" s="743"/>
      <c r="AE1264" s="743"/>
      <c r="AF1264" s="743"/>
      <c r="AG1264" s="743"/>
      <c r="AH1264" s="743"/>
      <c r="AI1264" s="743"/>
      <c r="AJ1264" s="743"/>
      <c r="AK1264" s="743"/>
      <c r="AL1264" s="743"/>
      <c r="AM1264" s="743"/>
      <c r="AN1264" s="743"/>
    </row>
    <row r="1265" spans="1:40" s="184" customFormat="1">
      <c r="A1265" s="685">
        <f t="shared" si="180"/>
        <v>971</v>
      </c>
      <c r="B1265" s="595" t="s">
        <v>1401</v>
      </c>
      <c r="C1265" s="620"/>
      <c r="D1265" s="402"/>
      <c r="E1265" s="637"/>
      <c r="F1265" s="614" t="s">
        <v>413</v>
      </c>
      <c r="G1265" s="188"/>
      <c r="H1265" s="188"/>
      <c r="I1265" s="188"/>
      <c r="J1265" s="188"/>
      <c r="K1265" s="188"/>
      <c r="L1265" s="621"/>
      <c r="M1265" s="611"/>
      <c r="N1265" s="617"/>
      <c r="O1265" s="611"/>
      <c r="P1265" s="618"/>
      <c r="Q1265" s="611"/>
      <c r="R1265" s="619"/>
      <c r="S1265" s="188"/>
      <c r="T1265" s="188"/>
      <c r="U1265" s="188"/>
      <c r="V1265" s="402"/>
      <c r="W1265" s="402"/>
      <c r="X1265" s="402"/>
      <c r="Y1265" s="1166"/>
      <c r="Z1265" s="188"/>
      <c r="AA1265" s="743"/>
      <c r="AB1265" s="744"/>
      <c r="AC1265" s="743"/>
      <c r="AD1265" s="743"/>
      <c r="AE1265" s="743"/>
      <c r="AF1265" s="743"/>
      <c r="AG1265" s="743"/>
      <c r="AH1265" s="743"/>
      <c r="AI1265" s="743"/>
      <c r="AJ1265" s="743"/>
      <c r="AK1265" s="743"/>
      <c r="AL1265" s="743"/>
      <c r="AM1265" s="743"/>
      <c r="AN1265" s="743"/>
    </row>
    <row r="1266" spans="1:40" s="184" customFormat="1">
      <c r="A1266" s="685">
        <f t="shared" si="180"/>
        <v>972</v>
      </c>
      <c r="B1266" s="595" t="s">
        <v>1402</v>
      </c>
      <c r="C1266" s="620"/>
      <c r="D1266" s="402"/>
      <c r="E1266" s="637"/>
      <c r="F1266" s="614" t="s">
        <v>413</v>
      </c>
      <c r="G1266" s="188"/>
      <c r="H1266" s="188"/>
      <c r="I1266" s="188"/>
      <c r="J1266" s="188"/>
      <c r="K1266" s="188"/>
      <c r="L1266" s="621"/>
      <c r="M1266" s="611"/>
      <c r="N1266" s="617"/>
      <c r="O1266" s="611"/>
      <c r="P1266" s="618"/>
      <c r="Q1266" s="611"/>
      <c r="R1266" s="619"/>
      <c r="S1266" s="188"/>
      <c r="T1266" s="188"/>
      <c r="U1266" s="188"/>
      <c r="V1266" s="402"/>
      <c r="W1266" s="402"/>
      <c r="X1266" s="402"/>
      <c r="Y1266" s="1166"/>
      <c r="Z1266" s="188"/>
      <c r="AA1266" s="743"/>
      <c r="AB1266" s="744"/>
      <c r="AC1266" s="743"/>
      <c r="AD1266" s="743"/>
      <c r="AE1266" s="743"/>
      <c r="AF1266" s="743"/>
      <c r="AG1266" s="743"/>
      <c r="AH1266" s="743"/>
      <c r="AI1266" s="743"/>
      <c r="AJ1266" s="743"/>
      <c r="AK1266" s="743"/>
      <c r="AL1266" s="743"/>
      <c r="AM1266" s="743"/>
      <c r="AN1266" s="743"/>
    </row>
    <row r="1267" spans="1:40" s="184" customFormat="1">
      <c r="A1267" s="685">
        <f t="shared" si="180"/>
        <v>973</v>
      </c>
      <c r="B1267" s="595" t="s">
        <v>1403</v>
      </c>
      <c r="C1267" s="620"/>
      <c r="D1267" s="402"/>
      <c r="E1267" s="637"/>
      <c r="F1267" s="614" t="s">
        <v>413</v>
      </c>
      <c r="G1267" s="188"/>
      <c r="H1267" s="188"/>
      <c r="I1267" s="188"/>
      <c r="J1267" s="188"/>
      <c r="K1267" s="188"/>
      <c r="L1267" s="621"/>
      <c r="M1267" s="611"/>
      <c r="N1267" s="617"/>
      <c r="O1267" s="611">
        <v>582</v>
      </c>
      <c r="P1267" s="618"/>
      <c r="Q1267" s="611"/>
      <c r="R1267" s="619"/>
      <c r="S1267" s="188"/>
      <c r="T1267" s="188"/>
      <c r="U1267" s="188"/>
      <c r="V1267" s="402"/>
      <c r="W1267" s="402"/>
      <c r="X1267" s="402"/>
      <c r="Y1267" s="1166"/>
      <c r="Z1267" s="188"/>
      <c r="AA1267" s="743"/>
      <c r="AB1267" s="744"/>
      <c r="AC1267" s="743"/>
      <c r="AD1267" s="743"/>
      <c r="AE1267" s="743"/>
      <c r="AF1267" s="743"/>
      <c r="AG1267" s="743"/>
      <c r="AH1267" s="743"/>
      <c r="AI1267" s="743"/>
      <c r="AJ1267" s="743"/>
      <c r="AK1267" s="743"/>
      <c r="AL1267" s="743"/>
      <c r="AM1267" s="743"/>
      <c r="AN1267" s="743"/>
    </row>
    <row r="1268" spans="1:40" s="184" customFormat="1">
      <c r="A1268" s="685">
        <f t="shared" si="180"/>
        <v>974</v>
      </c>
      <c r="B1268" s="595" t="s">
        <v>1404</v>
      </c>
      <c r="C1268" s="620"/>
      <c r="D1268" s="402"/>
      <c r="E1268" s="637"/>
      <c r="F1268" s="614"/>
      <c r="G1268" s="188"/>
      <c r="H1268" s="188"/>
      <c r="I1268" s="188"/>
      <c r="J1268" s="188"/>
      <c r="K1268" s="188"/>
      <c r="L1268" s="621"/>
      <c r="M1268" s="611"/>
      <c r="N1268" s="617"/>
      <c r="O1268" s="611">
        <v>581.78</v>
      </c>
      <c r="P1268" s="618"/>
      <c r="Q1268" s="611"/>
      <c r="R1268" s="619"/>
      <c r="S1268" s="188"/>
      <c r="T1268" s="188"/>
      <c r="U1268" s="188"/>
      <c r="V1268" s="402"/>
      <c r="W1268" s="402"/>
      <c r="X1268" s="402"/>
      <c r="Y1268" s="1166"/>
      <c r="Z1268" s="188"/>
      <c r="AA1268" s="743"/>
      <c r="AB1268" s="744"/>
      <c r="AC1268" s="743"/>
      <c r="AD1268" s="743"/>
      <c r="AE1268" s="743"/>
      <c r="AF1268" s="743"/>
      <c r="AG1268" s="743"/>
      <c r="AH1268" s="743"/>
      <c r="AI1268" s="743"/>
      <c r="AJ1268" s="743"/>
      <c r="AK1268" s="743"/>
      <c r="AL1268" s="743"/>
      <c r="AM1268" s="743"/>
      <c r="AN1268" s="743"/>
    </row>
    <row r="1269" spans="1:40" s="184" customFormat="1">
      <c r="A1269" s="685">
        <f t="shared" si="180"/>
        <v>975</v>
      </c>
      <c r="B1269" s="595" t="s">
        <v>1405</v>
      </c>
      <c r="C1269" s="620"/>
      <c r="D1269" s="402"/>
      <c r="E1269" s="637"/>
      <c r="F1269" s="614" t="s">
        <v>413</v>
      </c>
      <c r="G1269" s="188"/>
      <c r="H1269" s="188"/>
      <c r="I1269" s="188"/>
      <c r="J1269" s="188"/>
      <c r="K1269" s="188"/>
      <c r="L1269" s="621"/>
      <c r="M1269" s="611"/>
      <c r="N1269" s="617"/>
      <c r="O1269" s="611">
        <v>503.2</v>
      </c>
      <c r="P1269" s="618"/>
      <c r="Q1269" s="611"/>
      <c r="R1269" s="619"/>
      <c r="S1269" s="188"/>
      <c r="T1269" s="188"/>
      <c r="U1269" s="188"/>
      <c r="V1269" s="402"/>
      <c r="W1269" s="402"/>
      <c r="X1269" s="402"/>
      <c r="Y1269" s="1166"/>
      <c r="Z1269" s="188"/>
      <c r="AA1269" s="743"/>
      <c r="AB1269" s="744"/>
      <c r="AC1269" s="743"/>
      <c r="AD1269" s="743"/>
      <c r="AE1269" s="743"/>
      <c r="AF1269" s="743"/>
      <c r="AG1269" s="743"/>
      <c r="AH1269" s="743"/>
      <c r="AI1269" s="743"/>
      <c r="AJ1269" s="743"/>
      <c r="AK1269" s="743"/>
      <c r="AL1269" s="743"/>
      <c r="AM1269" s="743"/>
      <c r="AN1269" s="743"/>
    </row>
    <row r="1270" spans="1:40" s="184" customFormat="1">
      <c r="A1270" s="685">
        <f t="shared" si="180"/>
        <v>976</v>
      </c>
      <c r="B1270" s="595" t="s">
        <v>1406</v>
      </c>
      <c r="C1270" s="620"/>
      <c r="D1270" s="402"/>
      <c r="E1270" s="637"/>
      <c r="F1270" s="614" t="s">
        <v>413</v>
      </c>
      <c r="G1270" s="188"/>
      <c r="H1270" s="188"/>
      <c r="I1270" s="188"/>
      <c r="J1270" s="188"/>
      <c r="K1270" s="188"/>
      <c r="L1270" s="621"/>
      <c r="M1270" s="611"/>
      <c r="N1270" s="617"/>
      <c r="O1270" s="611">
        <v>503.2</v>
      </c>
      <c r="P1270" s="618"/>
      <c r="Q1270" s="611"/>
      <c r="R1270" s="619"/>
      <c r="S1270" s="188"/>
      <c r="T1270" s="188"/>
      <c r="U1270" s="188"/>
      <c r="V1270" s="402"/>
      <c r="W1270" s="402"/>
      <c r="X1270" s="402"/>
      <c r="Y1270" s="1166"/>
      <c r="Z1270" s="188"/>
      <c r="AA1270" s="743"/>
      <c r="AB1270" s="744"/>
      <c r="AC1270" s="743"/>
      <c r="AD1270" s="743"/>
      <c r="AE1270" s="743"/>
      <c r="AF1270" s="743"/>
      <c r="AG1270" s="743"/>
      <c r="AH1270" s="743"/>
      <c r="AI1270" s="743"/>
      <c r="AJ1270" s="743"/>
      <c r="AK1270" s="743"/>
      <c r="AL1270" s="743"/>
      <c r="AM1270" s="743"/>
      <c r="AN1270" s="743"/>
    </row>
    <row r="1271" spans="1:40" s="184" customFormat="1">
      <c r="A1271" s="685">
        <f t="shared" si="180"/>
        <v>977</v>
      </c>
      <c r="B1271" s="595" t="s">
        <v>1407</v>
      </c>
      <c r="C1271" s="620"/>
      <c r="D1271" s="402"/>
      <c r="E1271" s="637"/>
      <c r="F1271" s="614" t="s">
        <v>413</v>
      </c>
      <c r="G1271" s="188"/>
      <c r="H1271" s="188"/>
      <c r="I1271" s="188"/>
      <c r="J1271" s="188"/>
      <c r="K1271" s="188"/>
      <c r="L1271" s="621"/>
      <c r="M1271" s="611"/>
      <c r="N1271" s="617"/>
      <c r="O1271" s="611"/>
      <c r="P1271" s="618"/>
      <c r="Q1271" s="611"/>
      <c r="R1271" s="619"/>
      <c r="S1271" s="188"/>
      <c r="T1271" s="188"/>
      <c r="U1271" s="188"/>
      <c r="V1271" s="402"/>
      <c r="W1271" s="402"/>
      <c r="X1271" s="402"/>
      <c r="Y1271" s="1166"/>
      <c r="Z1271" s="188"/>
      <c r="AA1271" s="743"/>
      <c r="AB1271" s="744"/>
      <c r="AC1271" s="743"/>
      <c r="AD1271" s="743"/>
      <c r="AE1271" s="743"/>
      <c r="AF1271" s="743"/>
      <c r="AG1271" s="743"/>
      <c r="AH1271" s="743"/>
      <c r="AI1271" s="743"/>
      <c r="AJ1271" s="743"/>
      <c r="AK1271" s="743"/>
      <c r="AL1271" s="743"/>
      <c r="AM1271" s="743"/>
      <c r="AN1271" s="743"/>
    </row>
    <row r="1272" spans="1:40" s="184" customFormat="1">
      <c r="A1272" s="685">
        <f t="shared" si="180"/>
        <v>978</v>
      </c>
      <c r="B1272" s="595" t="s">
        <v>1408</v>
      </c>
      <c r="C1272" s="620"/>
      <c r="D1272" s="402"/>
      <c r="E1272" s="637"/>
      <c r="F1272" s="614" t="s">
        <v>413</v>
      </c>
      <c r="G1272" s="188"/>
      <c r="H1272" s="188"/>
      <c r="I1272" s="188"/>
      <c r="J1272" s="188"/>
      <c r="K1272" s="188"/>
      <c r="L1272" s="621"/>
      <c r="M1272" s="611"/>
      <c r="N1272" s="617"/>
      <c r="O1272" s="611">
        <v>826.9</v>
      </c>
      <c r="P1272" s="618"/>
      <c r="Q1272" s="611"/>
      <c r="R1272" s="619"/>
      <c r="S1272" s="188"/>
      <c r="T1272" s="188"/>
      <c r="U1272" s="188"/>
      <c r="V1272" s="402"/>
      <c r="W1272" s="402"/>
      <c r="X1272" s="402"/>
      <c r="Y1272" s="1166"/>
      <c r="Z1272" s="188"/>
      <c r="AA1272" s="743"/>
      <c r="AB1272" s="744"/>
      <c r="AC1272" s="743"/>
      <c r="AD1272" s="743"/>
      <c r="AE1272" s="743"/>
      <c r="AF1272" s="743"/>
      <c r="AG1272" s="743"/>
      <c r="AH1272" s="743"/>
      <c r="AI1272" s="743"/>
      <c r="AJ1272" s="743"/>
      <c r="AK1272" s="743"/>
      <c r="AL1272" s="743"/>
      <c r="AM1272" s="743"/>
      <c r="AN1272" s="743"/>
    </row>
    <row r="1273" spans="1:40" s="184" customFormat="1">
      <c r="A1273" s="685">
        <f t="shared" si="180"/>
        <v>979</v>
      </c>
      <c r="B1273" s="595" t="s">
        <v>1409</v>
      </c>
      <c r="C1273" s="620"/>
      <c r="D1273" s="402"/>
      <c r="E1273" s="637"/>
      <c r="F1273" s="614" t="s">
        <v>413</v>
      </c>
      <c r="G1273" s="188"/>
      <c r="H1273" s="188"/>
      <c r="I1273" s="188"/>
      <c r="J1273" s="188"/>
      <c r="K1273" s="188"/>
      <c r="L1273" s="621"/>
      <c r="M1273" s="611"/>
      <c r="N1273" s="617"/>
      <c r="O1273" s="611">
        <v>460.14</v>
      </c>
      <c r="P1273" s="618"/>
      <c r="Q1273" s="611"/>
      <c r="R1273" s="619"/>
      <c r="S1273" s="188"/>
      <c r="T1273" s="188"/>
      <c r="U1273" s="188"/>
      <c r="V1273" s="402"/>
      <c r="W1273" s="402"/>
      <c r="X1273" s="402"/>
      <c r="Y1273" s="1166"/>
      <c r="Z1273" s="188"/>
      <c r="AA1273" s="743"/>
      <c r="AB1273" s="744"/>
      <c r="AC1273" s="743"/>
      <c r="AD1273" s="743"/>
      <c r="AE1273" s="743"/>
      <c r="AF1273" s="743"/>
      <c r="AG1273" s="743"/>
      <c r="AH1273" s="743"/>
      <c r="AI1273" s="743"/>
      <c r="AJ1273" s="743"/>
      <c r="AK1273" s="743"/>
      <c r="AL1273" s="743"/>
      <c r="AM1273" s="743"/>
      <c r="AN1273" s="743"/>
    </row>
    <row r="1274" spans="1:40" s="184" customFormat="1">
      <c r="A1274" s="685">
        <f t="shared" si="180"/>
        <v>980</v>
      </c>
      <c r="B1274" s="595" t="s">
        <v>1410</v>
      </c>
      <c r="C1274" s="620"/>
      <c r="D1274" s="402"/>
      <c r="E1274" s="637"/>
      <c r="F1274" s="614" t="s">
        <v>413</v>
      </c>
      <c r="G1274" s="188"/>
      <c r="H1274" s="188"/>
      <c r="I1274" s="188"/>
      <c r="J1274" s="188"/>
      <c r="K1274" s="188"/>
      <c r="L1274" s="621"/>
      <c r="M1274" s="611"/>
      <c r="N1274" s="617"/>
      <c r="O1274" s="611"/>
      <c r="P1274" s="618"/>
      <c r="Q1274" s="611"/>
      <c r="R1274" s="619"/>
      <c r="S1274" s="188"/>
      <c r="T1274" s="188"/>
      <c r="U1274" s="188"/>
      <c r="V1274" s="402"/>
      <c r="W1274" s="402"/>
      <c r="X1274" s="402"/>
      <c r="Y1274" s="1166"/>
      <c r="Z1274" s="188"/>
      <c r="AA1274" s="743"/>
      <c r="AB1274" s="744"/>
      <c r="AC1274" s="743"/>
      <c r="AD1274" s="743"/>
      <c r="AE1274" s="743"/>
      <c r="AF1274" s="743"/>
      <c r="AG1274" s="743"/>
      <c r="AH1274" s="743"/>
      <c r="AI1274" s="743"/>
      <c r="AJ1274" s="743"/>
      <c r="AK1274" s="743"/>
      <c r="AL1274" s="743"/>
      <c r="AM1274" s="743"/>
      <c r="AN1274" s="743"/>
    </row>
    <row r="1275" spans="1:40" s="184" customFormat="1">
      <c r="A1275" s="685">
        <f t="shared" si="180"/>
        <v>981</v>
      </c>
      <c r="B1275" s="595" t="s">
        <v>1411</v>
      </c>
      <c r="C1275" s="620"/>
      <c r="D1275" s="402"/>
      <c r="E1275" s="637"/>
      <c r="F1275" s="614" t="s">
        <v>413</v>
      </c>
      <c r="G1275" s="188"/>
      <c r="H1275" s="188"/>
      <c r="I1275" s="188"/>
      <c r="J1275" s="188"/>
      <c r="K1275" s="188"/>
      <c r="L1275" s="621"/>
      <c r="M1275" s="611"/>
      <c r="N1275" s="617"/>
      <c r="O1275" s="611">
        <v>119.2</v>
      </c>
      <c r="P1275" s="618"/>
      <c r="Q1275" s="611"/>
      <c r="R1275" s="619"/>
      <c r="S1275" s="188"/>
      <c r="T1275" s="188"/>
      <c r="U1275" s="188"/>
      <c r="V1275" s="402"/>
      <c r="W1275" s="402"/>
      <c r="X1275" s="402"/>
      <c r="Y1275" s="1166"/>
      <c r="Z1275" s="188"/>
      <c r="AA1275" s="743"/>
      <c r="AB1275" s="744"/>
      <c r="AC1275" s="743"/>
      <c r="AD1275" s="743"/>
      <c r="AE1275" s="743"/>
      <c r="AF1275" s="743"/>
      <c r="AG1275" s="743"/>
      <c r="AH1275" s="743"/>
      <c r="AI1275" s="743"/>
      <c r="AJ1275" s="743"/>
      <c r="AK1275" s="743"/>
      <c r="AL1275" s="743"/>
      <c r="AM1275" s="743"/>
      <c r="AN1275" s="743"/>
    </row>
    <row r="1276" spans="1:40" s="607" customFormat="1">
      <c r="A1276" s="685">
        <f t="shared" ref="A1276:A1302" si="181">A1275+1</f>
        <v>982</v>
      </c>
      <c r="B1276" s="341" t="s">
        <v>1412</v>
      </c>
      <c r="C1276" s="620"/>
      <c r="D1276" s="188"/>
      <c r="E1276" s="188"/>
      <c r="F1276" s="188"/>
      <c r="G1276" s="188"/>
      <c r="H1276" s="188"/>
      <c r="I1276" s="188"/>
      <c r="J1276" s="178" t="s">
        <v>412</v>
      </c>
      <c r="K1276" s="188"/>
      <c r="L1276" s="188"/>
      <c r="M1276" s="188">
        <v>552</v>
      </c>
      <c r="N1276" s="616"/>
      <c r="O1276" s="188">
        <v>494.8</v>
      </c>
      <c r="P1276" s="622"/>
      <c r="Q1276" s="615"/>
      <c r="R1276" s="188"/>
      <c r="S1276" s="188">
        <v>180.2</v>
      </c>
      <c r="T1276" s="188"/>
      <c r="U1276" s="188"/>
      <c r="V1276" s="402"/>
      <c r="W1276" s="402"/>
      <c r="X1276" s="402"/>
      <c r="Y1276" s="1166"/>
      <c r="Z1276" s="188"/>
      <c r="AA1276" s="1289"/>
      <c r="AB1276" s="1263"/>
      <c r="AC1276" s="1289"/>
      <c r="AD1276" s="1289"/>
      <c r="AE1276" s="1289"/>
      <c r="AF1276" s="1289"/>
      <c r="AG1276" s="1289"/>
      <c r="AH1276" s="1289"/>
      <c r="AI1276" s="1289"/>
      <c r="AJ1276" s="1289"/>
      <c r="AK1276" s="1289"/>
      <c r="AL1276" s="1289"/>
      <c r="AM1276" s="1289"/>
      <c r="AN1276" s="1289"/>
    </row>
    <row r="1277" spans="1:40" s="631" customFormat="1">
      <c r="A1277" s="685">
        <f t="shared" si="181"/>
        <v>983</v>
      </c>
      <c r="B1277" s="265" t="s">
        <v>414</v>
      </c>
      <c r="C1277" s="623"/>
      <c r="D1277" s="624"/>
      <c r="E1277" s="624"/>
      <c r="F1277" s="625"/>
      <c r="G1277" s="625"/>
      <c r="H1277" s="625"/>
      <c r="I1277" s="625"/>
      <c r="J1277" s="625"/>
      <c r="K1277" s="625"/>
      <c r="L1277" s="625"/>
      <c r="M1277" s="626">
        <v>1193</v>
      </c>
      <c r="N1277" s="627"/>
      <c r="O1277" s="628">
        <v>2955</v>
      </c>
      <c r="P1277" s="629"/>
      <c r="Q1277" s="625">
        <v>835</v>
      </c>
      <c r="R1277" s="35"/>
      <c r="S1277" s="630"/>
      <c r="T1277" s="35"/>
      <c r="U1277" s="35"/>
      <c r="V1277" s="36"/>
      <c r="W1277" s="36"/>
      <c r="X1277" s="36"/>
      <c r="Y1277" s="1166"/>
      <c r="Z1277" s="35"/>
      <c r="AA1277" s="743"/>
      <c r="AB1277" s="744"/>
      <c r="AC1277" s="743"/>
      <c r="AD1277" s="743"/>
      <c r="AE1277" s="743"/>
      <c r="AF1277" s="743"/>
      <c r="AG1277" s="743"/>
      <c r="AH1277" s="743"/>
      <c r="AI1277" s="743"/>
      <c r="AJ1277" s="743"/>
      <c r="AK1277" s="743"/>
      <c r="AL1277" s="743"/>
      <c r="AM1277" s="743"/>
      <c r="AN1277" s="743"/>
    </row>
    <row r="1278" spans="1:40" s="184" customFormat="1">
      <c r="A1278" s="685">
        <f t="shared" si="181"/>
        <v>984</v>
      </c>
      <c r="B1278" s="265" t="s">
        <v>415</v>
      </c>
      <c r="C1278" s="632"/>
      <c r="D1278" s="621"/>
      <c r="E1278" s="621"/>
      <c r="F1278" s="633" t="s">
        <v>412</v>
      </c>
      <c r="G1278" s="252"/>
      <c r="H1278" s="257"/>
      <c r="I1278" s="257"/>
      <c r="J1278" s="257"/>
      <c r="K1278" s="257"/>
      <c r="L1278" s="257"/>
      <c r="M1278" s="257"/>
      <c r="N1278" s="257"/>
      <c r="O1278" s="634">
        <v>487.32</v>
      </c>
      <c r="P1278" s="402"/>
      <c r="Q1278" s="625"/>
      <c r="R1278" s="188"/>
      <c r="S1278" s="619"/>
      <c r="T1278" s="188"/>
      <c r="U1278" s="188"/>
      <c r="V1278" s="402"/>
      <c r="W1278" s="402"/>
      <c r="X1278" s="402"/>
      <c r="Y1278" s="1166"/>
      <c r="Z1278" s="188"/>
      <c r="AA1278" s="743"/>
      <c r="AB1278" s="744"/>
      <c r="AC1278" s="743"/>
      <c r="AD1278" s="743"/>
      <c r="AE1278" s="743"/>
      <c r="AF1278" s="743"/>
      <c r="AG1278" s="743"/>
      <c r="AH1278" s="743"/>
      <c r="AI1278" s="743"/>
      <c r="AJ1278" s="743"/>
      <c r="AK1278" s="743"/>
      <c r="AL1278" s="743"/>
      <c r="AM1278" s="743"/>
      <c r="AN1278" s="743"/>
    </row>
    <row r="1279" spans="1:40" s="184" customFormat="1">
      <c r="A1279" s="685">
        <f t="shared" si="181"/>
        <v>985</v>
      </c>
      <c r="B1279" s="265" t="s">
        <v>416</v>
      </c>
      <c r="C1279" s="632"/>
      <c r="D1279" s="621"/>
      <c r="E1279" s="621"/>
      <c r="F1279" s="633" t="s">
        <v>412</v>
      </c>
      <c r="G1279" s="252"/>
      <c r="H1279" s="257"/>
      <c r="I1279" s="257"/>
      <c r="J1279" s="257"/>
      <c r="K1279" s="257"/>
      <c r="L1279" s="257"/>
      <c r="M1279" s="257"/>
      <c r="N1279" s="257"/>
      <c r="O1279" s="635">
        <v>427.68</v>
      </c>
      <c r="P1279" s="402"/>
      <c r="Q1279" s="625"/>
      <c r="R1279" s="188"/>
      <c r="S1279" s="619"/>
      <c r="T1279" s="188"/>
      <c r="U1279" s="188"/>
      <c r="V1279" s="402"/>
      <c r="W1279" s="402"/>
      <c r="X1279" s="402"/>
      <c r="Y1279" s="1166"/>
      <c r="Z1279" s="188"/>
      <c r="AA1279" s="743"/>
      <c r="AB1279" s="744"/>
      <c r="AC1279" s="743"/>
      <c r="AD1279" s="743"/>
      <c r="AE1279" s="743"/>
      <c r="AF1279" s="743"/>
      <c r="AG1279" s="743"/>
      <c r="AH1279" s="743"/>
      <c r="AI1279" s="743"/>
      <c r="AJ1279" s="743"/>
      <c r="AK1279" s="743"/>
      <c r="AL1279" s="743"/>
      <c r="AM1279" s="743"/>
      <c r="AN1279" s="743"/>
    </row>
    <row r="1280" spans="1:40" s="184" customFormat="1">
      <c r="A1280" s="685">
        <f t="shared" si="181"/>
        <v>986</v>
      </c>
      <c r="B1280" s="265" t="s">
        <v>417</v>
      </c>
      <c r="C1280" s="632"/>
      <c r="D1280" s="621"/>
      <c r="E1280" s="621"/>
      <c r="F1280" s="252"/>
      <c r="G1280" s="252"/>
      <c r="H1280" s="257"/>
      <c r="I1280" s="257"/>
      <c r="J1280" s="257"/>
      <c r="K1280" s="257"/>
      <c r="L1280" s="257"/>
      <c r="M1280" s="257"/>
      <c r="N1280" s="257"/>
      <c r="O1280" s="635">
        <v>733</v>
      </c>
      <c r="P1280" s="402"/>
      <c r="Q1280" s="257"/>
      <c r="R1280" s="188"/>
      <c r="S1280" s="619"/>
      <c r="T1280" s="188"/>
      <c r="U1280" s="188"/>
      <c r="V1280" s="402"/>
      <c r="W1280" s="402"/>
      <c r="X1280" s="402"/>
      <c r="Y1280" s="1166"/>
      <c r="Z1280" s="188"/>
      <c r="AA1280" s="743"/>
      <c r="AB1280" s="744"/>
      <c r="AC1280" s="743"/>
      <c r="AD1280" s="743"/>
      <c r="AE1280" s="743"/>
      <c r="AF1280" s="743"/>
      <c r="AG1280" s="743"/>
      <c r="AH1280" s="743"/>
      <c r="AI1280" s="743"/>
      <c r="AJ1280" s="743"/>
      <c r="AK1280" s="743"/>
      <c r="AL1280" s="743"/>
      <c r="AM1280" s="743"/>
      <c r="AN1280" s="743"/>
    </row>
    <row r="1281" spans="1:40" s="184" customFormat="1">
      <c r="A1281" s="685">
        <f t="shared" si="181"/>
        <v>987</v>
      </c>
      <c r="B1281" s="265" t="s">
        <v>418</v>
      </c>
      <c r="C1281" s="632"/>
      <c r="D1281" s="621"/>
      <c r="E1281" s="621"/>
      <c r="F1281" s="252"/>
      <c r="G1281" s="252"/>
      <c r="H1281" s="257"/>
      <c r="I1281" s="257"/>
      <c r="J1281" s="257"/>
      <c r="K1281" s="257"/>
      <c r="L1281" s="257"/>
      <c r="M1281" s="257"/>
      <c r="N1281" s="257"/>
      <c r="O1281" s="635">
        <v>863</v>
      </c>
      <c r="P1281" s="402"/>
      <c r="Q1281" s="257">
        <v>702</v>
      </c>
      <c r="R1281" s="188"/>
      <c r="S1281" s="619"/>
      <c r="T1281" s="188"/>
      <c r="U1281" s="188"/>
      <c r="V1281" s="402"/>
      <c r="W1281" s="402"/>
      <c r="X1281" s="402"/>
      <c r="Y1281" s="1166"/>
      <c r="Z1281" s="188"/>
      <c r="AA1281" s="743"/>
      <c r="AB1281" s="744"/>
      <c r="AC1281" s="743"/>
      <c r="AD1281" s="743"/>
      <c r="AE1281" s="743"/>
      <c r="AF1281" s="743"/>
      <c r="AG1281" s="743"/>
      <c r="AH1281" s="743"/>
      <c r="AI1281" s="743"/>
      <c r="AJ1281" s="743"/>
      <c r="AK1281" s="743"/>
      <c r="AL1281" s="743"/>
      <c r="AM1281" s="743"/>
      <c r="AN1281" s="743"/>
    </row>
    <row r="1282" spans="1:40" s="184" customFormat="1">
      <c r="A1282" s="685">
        <f t="shared" si="181"/>
        <v>988</v>
      </c>
      <c r="B1282" s="266" t="s">
        <v>419</v>
      </c>
      <c r="C1282" s="632"/>
      <c r="D1282" s="621"/>
      <c r="E1282" s="621"/>
      <c r="F1282" s="188" t="s">
        <v>412</v>
      </c>
      <c r="G1282" s="252"/>
      <c r="H1282" s="257"/>
      <c r="I1282" s="257"/>
      <c r="J1282" s="257"/>
      <c r="K1282" s="257"/>
      <c r="L1282" s="257"/>
      <c r="M1282" s="257"/>
      <c r="N1282" s="257"/>
      <c r="O1282" s="35">
        <v>2437</v>
      </c>
      <c r="P1282" s="402"/>
      <c r="Q1282" s="35">
        <v>912.6</v>
      </c>
      <c r="R1282" s="188"/>
      <c r="S1282" s="619"/>
      <c r="T1282" s="188"/>
      <c r="U1282" s="188"/>
      <c r="V1282" s="402"/>
      <c r="W1282" s="402"/>
      <c r="X1282" s="402"/>
      <c r="Y1282" s="1166"/>
      <c r="Z1282" s="188"/>
      <c r="AA1282" s="743"/>
      <c r="AB1282" s="744"/>
      <c r="AC1282" s="743"/>
      <c r="AD1282" s="743"/>
      <c r="AE1282" s="743"/>
      <c r="AF1282" s="743"/>
      <c r="AG1282" s="743"/>
      <c r="AH1282" s="743"/>
      <c r="AI1282" s="743"/>
      <c r="AJ1282" s="743"/>
      <c r="AK1282" s="743"/>
      <c r="AL1282" s="743"/>
      <c r="AM1282" s="743"/>
      <c r="AN1282" s="743"/>
    </row>
    <row r="1283" spans="1:40" s="184" customFormat="1">
      <c r="A1283" s="685">
        <f t="shared" si="181"/>
        <v>989</v>
      </c>
      <c r="B1283" s="595" t="s">
        <v>420</v>
      </c>
      <c r="C1283" s="632"/>
      <c r="D1283" s="621"/>
      <c r="E1283" s="621"/>
      <c r="F1283" s="188"/>
      <c r="G1283" s="188"/>
      <c r="H1283" s="188"/>
      <c r="I1283" s="188"/>
      <c r="J1283" s="188"/>
      <c r="K1283" s="188"/>
      <c r="L1283" s="188"/>
      <c r="M1283" s="35">
        <v>1147</v>
      </c>
      <c r="N1283" s="35"/>
      <c r="O1283" s="178">
        <v>2697</v>
      </c>
      <c r="P1283" s="402"/>
      <c r="Q1283" s="188">
        <v>766</v>
      </c>
      <c r="R1283" s="188"/>
      <c r="S1283" s="619"/>
      <c r="T1283" s="188"/>
      <c r="U1283" s="188"/>
      <c r="V1283" s="402"/>
      <c r="W1283" s="402"/>
      <c r="X1283" s="402"/>
      <c r="Y1283" s="1166"/>
      <c r="Z1283" s="188"/>
      <c r="AA1283" s="743"/>
      <c r="AB1283" s="744"/>
      <c r="AC1283" s="743"/>
      <c r="AD1283" s="743"/>
      <c r="AE1283" s="743"/>
      <c r="AF1283" s="743"/>
      <c r="AG1283" s="743"/>
      <c r="AH1283" s="743"/>
      <c r="AI1283" s="743"/>
      <c r="AJ1283" s="743"/>
      <c r="AK1283" s="743"/>
      <c r="AL1283" s="743"/>
      <c r="AM1283" s="743"/>
      <c r="AN1283" s="743"/>
    </row>
    <row r="1284" spans="1:40" s="184" customFormat="1">
      <c r="A1284" s="685">
        <f t="shared" si="181"/>
        <v>990</v>
      </c>
      <c r="B1284" s="595" t="s">
        <v>421</v>
      </c>
      <c r="C1284" s="632"/>
      <c r="D1284" s="621"/>
      <c r="E1284" s="621"/>
      <c r="F1284" s="188" t="s">
        <v>412</v>
      </c>
      <c r="G1284" s="180" t="s">
        <v>412</v>
      </c>
      <c r="H1284" s="188"/>
      <c r="I1284" s="188"/>
      <c r="J1284" s="188"/>
      <c r="K1284" s="188"/>
      <c r="L1284" s="188"/>
      <c r="M1284" s="188"/>
      <c r="N1284" s="35"/>
      <c r="O1284" s="35">
        <v>2437.7600000000002</v>
      </c>
      <c r="P1284" s="402"/>
      <c r="Q1284" s="35">
        <v>749</v>
      </c>
      <c r="R1284" s="188"/>
      <c r="S1284" s="619"/>
      <c r="T1284" s="188"/>
      <c r="U1284" s="188"/>
      <c r="V1284" s="402"/>
      <c r="W1284" s="402"/>
      <c r="X1284" s="402"/>
      <c r="Y1284" s="1166"/>
      <c r="Z1284" s="188"/>
      <c r="AA1284" s="743"/>
      <c r="AB1284" s="744"/>
      <c r="AC1284" s="743"/>
      <c r="AD1284" s="743"/>
      <c r="AE1284" s="743"/>
      <c r="AF1284" s="743"/>
      <c r="AG1284" s="743"/>
      <c r="AH1284" s="743"/>
      <c r="AI1284" s="743"/>
      <c r="AJ1284" s="743"/>
      <c r="AK1284" s="743"/>
      <c r="AL1284" s="743"/>
      <c r="AM1284" s="743"/>
      <c r="AN1284" s="743"/>
    </row>
    <row r="1285" spans="1:40" s="184" customFormat="1">
      <c r="A1285" s="685">
        <f t="shared" si="181"/>
        <v>991</v>
      </c>
      <c r="B1285" s="595" t="s">
        <v>422</v>
      </c>
      <c r="C1285" s="632"/>
      <c r="D1285" s="621"/>
      <c r="E1285" s="621"/>
      <c r="F1285" s="188" t="s">
        <v>412</v>
      </c>
      <c r="G1285" s="188"/>
      <c r="H1285" s="188"/>
      <c r="I1285" s="188"/>
      <c r="J1285" s="188"/>
      <c r="K1285" s="188"/>
      <c r="L1285" s="188"/>
      <c r="M1285" s="188"/>
      <c r="N1285" s="35"/>
      <c r="O1285" s="35">
        <v>2437.6</v>
      </c>
      <c r="P1285" s="402"/>
      <c r="Q1285" s="35">
        <v>749</v>
      </c>
      <c r="R1285" s="188"/>
      <c r="S1285" s="619"/>
      <c r="T1285" s="188"/>
      <c r="U1285" s="188"/>
      <c r="V1285" s="402"/>
      <c r="W1285" s="402"/>
      <c r="X1285" s="402"/>
      <c r="Y1285" s="1166"/>
      <c r="Z1285" s="188"/>
      <c r="AA1285" s="743"/>
      <c r="AB1285" s="744"/>
      <c r="AC1285" s="743"/>
      <c r="AD1285" s="743"/>
      <c r="AE1285" s="743"/>
      <c r="AF1285" s="743"/>
      <c r="AG1285" s="743"/>
      <c r="AH1285" s="743"/>
      <c r="AI1285" s="743"/>
      <c r="AJ1285" s="743"/>
      <c r="AK1285" s="743"/>
      <c r="AL1285" s="743"/>
      <c r="AM1285" s="743"/>
      <c r="AN1285" s="743"/>
    </row>
    <row r="1286" spans="1:40" s="184" customFormat="1">
      <c r="A1286" s="685">
        <f t="shared" si="181"/>
        <v>992</v>
      </c>
      <c r="B1286" s="595" t="s">
        <v>423</v>
      </c>
      <c r="C1286" s="632"/>
      <c r="D1286" s="621"/>
      <c r="E1286" s="621"/>
      <c r="F1286" s="188"/>
      <c r="G1286" s="188"/>
      <c r="H1286" s="188"/>
      <c r="I1286" s="188"/>
      <c r="J1286" s="188"/>
      <c r="K1286" s="188"/>
      <c r="L1286" s="188"/>
      <c r="M1286" s="188"/>
      <c r="N1286" s="188"/>
      <c r="O1286" s="636">
        <v>1988</v>
      </c>
      <c r="P1286" s="637"/>
      <c r="Q1286" s="615">
        <v>703</v>
      </c>
      <c r="R1286" s="188"/>
      <c r="S1286" s="619"/>
      <c r="T1286" s="188"/>
      <c r="U1286" s="188"/>
      <c r="V1286" s="402"/>
      <c r="W1286" s="402"/>
      <c r="X1286" s="402"/>
      <c r="Y1286" s="1166"/>
      <c r="Z1286" s="188"/>
      <c r="AA1286" s="743"/>
      <c r="AB1286" s="744"/>
      <c r="AC1286" s="743"/>
      <c r="AD1286" s="743"/>
      <c r="AE1286" s="743"/>
      <c r="AF1286" s="743"/>
      <c r="AG1286" s="743"/>
      <c r="AH1286" s="743"/>
      <c r="AI1286" s="743"/>
      <c r="AJ1286" s="743"/>
      <c r="AK1286" s="743"/>
      <c r="AL1286" s="743"/>
      <c r="AM1286" s="743"/>
      <c r="AN1286" s="743"/>
    </row>
    <row r="1287" spans="1:40" s="184" customFormat="1">
      <c r="A1287" s="685">
        <f t="shared" si="181"/>
        <v>993</v>
      </c>
      <c r="B1287" s="595" t="s">
        <v>424</v>
      </c>
      <c r="C1287" s="632"/>
      <c r="D1287" s="621"/>
      <c r="E1287" s="621"/>
      <c r="F1287" s="188"/>
      <c r="G1287" s="188"/>
      <c r="H1287" s="188"/>
      <c r="I1287" s="188"/>
      <c r="J1287" s="188"/>
      <c r="K1287" s="188"/>
      <c r="L1287" s="188"/>
      <c r="M1287" s="188"/>
      <c r="N1287" s="188"/>
      <c r="O1287" s="180">
        <v>4046.83</v>
      </c>
      <c r="P1287" s="402"/>
      <c r="Q1287" s="188">
        <v>1669.12</v>
      </c>
      <c r="R1287" s="188"/>
      <c r="S1287" s="619"/>
      <c r="T1287" s="188"/>
      <c r="U1287" s="188"/>
      <c r="V1287" s="402"/>
      <c r="W1287" s="402"/>
      <c r="X1287" s="402"/>
      <c r="Y1287" s="1166"/>
      <c r="Z1287" s="188"/>
      <c r="AA1287" s="743"/>
      <c r="AB1287" s="744"/>
      <c r="AC1287" s="743"/>
      <c r="AD1287" s="743"/>
      <c r="AE1287" s="743"/>
      <c r="AF1287" s="743"/>
      <c r="AG1287" s="743"/>
      <c r="AH1287" s="743"/>
      <c r="AI1287" s="743"/>
      <c r="AJ1287" s="743"/>
      <c r="AK1287" s="743"/>
      <c r="AL1287" s="743"/>
      <c r="AM1287" s="743"/>
      <c r="AN1287" s="743"/>
    </row>
    <row r="1288" spans="1:40" s="184" customFormat="1">
      <c r="A1288" s="685">
        <f t="shared" si="181"/>
        <v>994</v>
      </c>
      <c r="B1288" s="595" t="s">
        <v>425</v>
      </c>
      <c r="C1288" s="632"/>
      <c r="D1288" s="621"/>
      <c r="E1288" s="621"/>
      <c r="F1288" s="188"/>
      <c r="G1288" s="188"/>
      <c r="H1288" s="188"/>
      <c r="I1288" s="188"/>
      <c r="J1288" s="188"/>
      <c r="K1288" s="188"/>
      <c r="L1288" s="188"/>
      <c r="M1288" s="188">
        <v>1027</v>
      </c>
      <c r="N1288" s="638"/>
      <c r="O1288" s="178">
        <v>2981</v>
      </c>
      <c r="P1288" s="402"/>
      <c r="Q1288" s="188">
        <v>660</v>
      </c>
      <c r="R1288" s="188"/>
      <c r="S1288" s="619"/>
      <c r="T1288" s="188"/>
      <c r="U1288" s="188"/>
      <c r="V1288" s="402"/>
      <c r="W1288" s="402"/>
      <c r="X1288" s="402"/>
      <c r="Y1288" s="1166"/>
      <c r="Z1288" s="188"/>
      <c r="AA1288" s="743"/>
      <c r="AB1288" s="744"/>
      <c r="AC1288" s="743"/>
      <c r="AD1288" s="743"/>
      <c r="AE1288" s="743"/>
      <c r="AF1288" s="743"/>
      <c r="AG1288" s="743"/>
      <c r="AH1288" s="743"/>
      <c r="AI1288" s="743"/>
      <c r="AJ1288" s="743"/>
      <c r="AK1288" s="743"/>
      <c r="AL1288" s="743"/>
      <c r="AM1288" s="743"/>
      <c r="AN1288" s="743"/>
    </row>
    <row r="1289" spans="1:40" s="184" customFormat="1">
      <c r="A1289" s="685">
        <f t="shared" si="181"/>
        <v>995</v>
      </c>
      <c r="B1289" s="595" t="s">
        <v>426</v>
      </c>
      <c r="C1289" s="632"/>
      <c r="D1289" s="621"/>
      <c r="E1289" s="621"/>
      <c r="F1289" s="188"/>
      <c r="G1289" s="188"/>
      <c r="H1289" s="188"/>
      <c r="I1289" s="188"/>
      <c r="J1289" s="188"/>
      <c r="K1289" s="188"/>
      <c r="L1289" s="188"/>
      <c r="M1289" s="188"/>
      <c r="N1289" s="188"/>
      <c r="O1289" s="178">
        <v>2511.1999999999998</v>
      </c>
      <c r="P1289" s="402"/>
      <c r="Q1289" s="188"/>
      <c r="R1289" s="188"/>
      <c r="S1289" s="619"/>
      <c r="T1289" s="188"/>
      <c r="U1289" s="188"/>
      <c r="V1289" s="402"/>
      <c r="W1289" s="402"/>
      <c r="X1289" s="402"/>
      <c r="Y1289" s="1166"/>
      <c r="Z1289" s="188"/>
      <c r="AA1289" s="743"/>
      <c r="AB1289" s="744"/>
      <c r="AC1289" s="743"/>
      <c r="AD1289" s="743"/>
      <c r="AE1289" s="743"/>
      <c r="AF1289" s="743"/>
      <c r="AG1289" s="743"/>
      <c r="AH1289" s="743"/>
      <c r="AI1289" s="743"/>
      <c r="AJ1289" s="743"/>
      <c r="AK1289" s="743"/>
      <c r="AL1289" s="743"/>
      <c r="AM1289" s="743"/>
      <c r="AN1289" s="743"/>
    </row>
    <row r="1290" spans="1:40" s="184" customFormat="1">
      <c r="A1290" s="685">
        <f t="shared" si="181"/>
        <v>996</v>
      </c>
      <c r="B1290" s="595" t="s">
        <v>427</v>
      </c>
      <c r="C1290" s="632"/>
      <c r="D1290" s="621"/>
      <c r="E1290" s="621"/>
      <c r="F1290" s="188"/>
      <c r="G1290" s="188"/>
      <c r="H1290" s="188"/>
      <c r="I1290" s="188"/>
      <c r="J1290" s="188"/>
      <c r="K1290" s="188"/>
      <c r="L1290" s="188"/>
      <c r="M1290" s="188"/>
      <c r="N1290" s="188"/>
      <c r="O1290" s="178">
        <v>2981</v>
      </c>
      <c r="P1290" s="402"/>
      <c r="Q1290" s="188">
        <v>819</v>
      </c>
      <c r="R1290" s="638"/>
      <c r="S1290" s="619"/>
      <c r="T1290" s="188"/>
      <c r="U1290" s="188"/>
      <c r="V1290" s="402"/>
      <c r="W1290" s="402"/>
      <c r="X1290" s="402"/>
      <c r="Y1290" s="1166"/>
      <c r="Z1290" s="188"/>
      <c r="AA1290" s="743"/>
      <c r="AB1290" s="744"/>
      <c r="AC1290" s="743"/>
      <c r="AD1290" s="743"/>
      <c r="AE1290" s="743"/>
      <c r="AF1290" s="743"/>
      <c r="AG1290" s="743"/>
      <c r="AH1290" s="743"/>
      <c r="AI1290" s="743"/>
      <c r="AJ1290" s="743"/>
      <c r="AK1290" s="743"/>
      <c r="AL1290" s="743"/>
      <c r="AM1290" s="743"/>
      <c r="AN1290" s="743"/>
    </row>
    <row r="1291" spans="1:40" s="184" customFormat="1">
      <c r="A1291" s="685">
        <f t="shared" si="181"/>
        <v>997</v>
      </c>
      <c r="B1291" s="595" t="s">
        <v>428</v>
      </c>
      <c r="C1291" s="632"/>
      <c r="D1291" s="621"/>
      <c r="E1291" s="621"/>
      <c r="F1291" s="188"/>
      <c r="G1291" s="188"/>
      <c r="H1291" s="188" t="s">
        <v>412</v>
      </c>
      <c r="I1291" s="188" t="s">
        <v>412</v>
      </c>
      <c r="J1291" s="188" t="s">
        <v>412</v>
      </c>
      <c r="K1291" s="188"/>
      <c r="L1291" s="188"/>
      <c r="M1291" s="188"/>
      <c r="N1291" s="188"/>
      <c r="O1291" s="402"/>
      <c r="P1291" s="188"/>
      <c r="Q1291" s="188"/>
      <c r="R1291" s="188"/>
      <c r="S1291" s="619"/>
      <c r="T1291" s="188"/>
      <c r="U1291" s="188"/>
      <c r="V1291" s="402"/>
      <c r="W1291" s="402"/>
      <c r="X1291" s="402"/>
      <c r="Y1291" s="1166"/>
      <c r="Z1291" s="188"/>
      <c r="AA1291" s="743"/>
      <c r="AB1291" s="744"/>
      <c r="AC1291" s="743"/>
      <c r="AD1291" s="743"/>
      <c r="AE1291" s="743"/>
      <c r="AF1291" s="743"/>
      <c r="AG1291" s="743"/>
      <c r="AH1291" s="743"/>
      <c r="AI1291" s="743"/>
      <c r="AJ1291" s="743"/>
      <c r="AK1291" s="743"/>
      <c r="AL1291" s="743"/>
      <c r="AM1291" s="743"/>
      <c r="AN1291" s="743"/>
    </row>
    <row r="1292" spans="1:40" s="184" customFormat="1">
      <c r="A1292" s="685">
        <f t="shared" si="181"/>
        <v>998</v>
      </c>
      <c r="B1292" s="595" t="s">
        <v>429</v>
      </c>
      <c r="C1292" s="632"/>
      <c r="D1292" s="621"/>
      <c r="E1292" s="621"/>
      <c r="F1292" s="188"/>
      <c r="G1292" s="188"/>
      <c r="H1292" s="188"/>
      <c r="I1292" s="188"/>
      <c r="J1292" s="188"/>
      <c r="K1292" s="188"/>
      <c r="L1292" s="188"/>
      <c r="M1292" s="188"/>
      <c r="N1292" s="188"/>
      <c r="O1292" s="402"/>
      <c r="P1292" s="188"/>
      <c r="Q1292" s="188">
        <v>840</v>
      </c>
      <c r="R1292" s="188"/>
      <c r="S1292" s="619"/>
      <c r="T1292" s="188"/>
      <c r="U1292" s="188"/>
      <c r="V1292" s="402"/>
      <c r="W1292" s="402"/>
      <c r="X1292" s="402"/>
      <c r="Y1292" s="1166"/>
      <c r="Z1292" s="188"/>
      <c r="AA1292" s="743"/>
      <c r="AB1292" s="744"/>
      <c r="AC1292" s="743"/>
      <c r="AD1292" s="743"/>
      <c r="AE1292" s="743"/>
      <c r="AF1292" s="743"/>
      <c r="AG1292" s="743"/>
      <c r="AH1292" s="743"/>
      <c r="AI1292" s="743"/>
      <c r="AJ1292" s="743"/>
      <c r="AK1292" s="743"/>
      <c r="AL1292" s="743"/>
      <c r="AM1292" s="743"/>
      <c r="AN1292" s="743"/>
    </row>
    <row r="1293" spans="1:40" s="184" customFormat="1">
      <c r="A1293" s="685">
        <f t="shared" si="181"/>
        <v>999</v>
      </c>
      <c r="B1293" s="645" t="s">
        <v>1413</v>
      </c>
      <c r="C1293" s="639"/>
      <c r="D1293" s="188"/>
      <c r="E1293" s="615"/>
      <c r="F1293" s="615"/>
      <c r="G1293" s="615"/>
      <c r="H1293" s="615"/>
      <c r="I1293" s="615"/>
      <c r="J1293" s="615"/>
      <c r="K1293" s="615"/>
      <c r="L1293" s="615"/>
      <c r="M1293" s="375">
        <v>513</v>
      </c>
      <c r="N1293" s="392"/>
      <c r="O1293" s="188"/>
      <c r="P1293" s="615"/>
      <c r="Q1293" s="615"/>
      <c r="R1293" s="615"/>
      <c r="S1293" s="188"/>
      <c r="T1293" s="188"/>
      <c r="U1293" s="188"/>
      <c r="V1293" s="402"/>
      <c r="W1293" s="402"/>
      <c r="X1293" s="402"/>
      <c r="Y1293" s="1166"/>
      <c r="Z1293" s="188"/>
      <c r="AA1293" s="743"/>
      <c r="AB1293" s="744"/>
      <c r="AC1293" s="743"/>
      <c r="AD1293" s="743"/>
      <c r="AE1293" s="743"/>
      <c r="AF1293" s="743"/>
      <c r="AG1293" s="743"/>
      <c r="AH1293" s="743"/>
      <c r="AI1293" s="743"/>
      <c r="AJ1293" s="743"/>
      <c r="AK1293" s="743"/>
      <c r="AL1293" s="743"/>
      <c r="AM1293" s="743"/>
      <c r="AN1293" s="743"/>
    </row>
    <row r="1294" spans="1:40" s="184" customFormat="1">
      <c r="A1294" s="685">
        <f t="shared" si="181"/>
        <v>1000</v>
      </c>
      <c r="B1294" s="645" t="s">
        <v>1414</v>
      </c>
      <c r="C1294" s="639"/>
      <c r="D1294" s="188"/>
      <c r="E1294" s="615"/>
      <c r="F1294" s="615"/>
      <c r="G1294" s="615"/>
      <c r="H1294" s="615"/>
      <c r="I1294" s="615"/>
      <c r="J1294" s="615"/>
      <c r="K1294" s="615"/>
      <c r="L1294" s="615"/>
      <c r="M1294" s="375">
        <v>255</v>
      </c>
      <c r="N1294" s="392"/>
      <c r="O1294" s="615"/>
      <c r="P1294" s="615"/>
      <c r="Q1294" s="615"/>
      <c r="R1294" s="615"/>
      <c r="S1294" s="188"/>
      <c r="T1294" s="188"/>
      <c r="U1294" s="188"/>
      <c r="V1294" s="402"/>
      <c r="W1294" s="402"/>
      <c r="X1294" s="402"/>
      <c r="Y1294" s="1166"/>
      <c r="Z1294" s="188"/>
      <c r="AA1294" s="743"/>
      <c r="AB1294" s="744"/>
      <c r="AC1294" s="743"/>
      <c r="AD1294" s="743"/>
      <c r="AE1294" s="743"/>
      <c r="AF1294" s="743"/>
      <c r="AG1294" s="743"/>
      <c r="AH1294" s="743"/>
      <c r="AI1294" s="743"/>
      <c r="AJ1294" s="743"/>
      <c r="AK1294" s="743"/>
      <c r="AL1294" s="743"/>
      <c r="AM1294" s="743"/>
      <c r="AN1294" s="743"/>
    </row>
    <row r="1295" spans="1:40" s="184" customFormat="1">
      <c r="A1295" s="685">
        <f t="shared" si="181"/>
        <v>1001</v>
      </c>
      <c r="B1295" s="645" t="s">
        <v>1415</v>
      </c>
      <c r="C1295" s="639"/>
      <c r="D1295" s="188"/>
      <c r="E1295" s="615"/>
      <c r="F1295" s="615"/>
      <c r="G1295" s="615"/>
      <c r="H1295" s="615"/>
      <c r="I1295" s="615"/>
      <c r="J1295" s="615"/>
      <c r="K1295" s="615"/>
      <c r="L1295" s="615"/>
      <c r="M1295" s="375">
        <v>326</v>
      </c>
      <c r="N1295" s="392"/>
      <c r="O1295" s="615"/>
      <c r="P1295" s="615"/>
      <c r="Q1295" s="615"/>
      <c r="R1295" s="615"/>
      <c r="S1295" s="188"/>
      <c r="T1295" s="188"/>
      <c r="U1295" s="188"/>
      <c r="V1295" s="402"/>
      <c r="W1295" s="402"/>
      <c r="X1295" s="402"/>
      <c r="Y1295" s="1166"/>
      <c r="Z1295" s="188"/>
      <c r="AA1295" s="743"/>
      <c r="AB1295" s="744"/>
      <c r="AC1295" s="743"/>
      <c r="AD1295" s="743"/>
      <c r="AE1295" s="743"/>
      <c r="AF1295" s="743"/>
      <c r="AG1295" s="743"/>
      <c r="AH1295" s="743"/>
      <c r="AI1295" s="743"/>
      <c r="AJ1295" s="743"/>
      <c r="AK1295" s="743"/>
      <c r="AL1295" s="743"/>
      <c r="AM1295" s="743"/>
      <c r="AN1295" s="743"/>
    </row>
    <row r="1296" spans="1:40" s="184" customFormat="1">
      <c r="A1296" s="685">
        <f t="shared" si="181"/>
        <v>1002</v>
      </c>
      <c r="B1296" s="645" t="s">
        <v>1416</v>
      </c>
      <c r="C1296" s="639"/>
      <c r="D1296" s="188"/>
      <c r="E1296" s="615"/>
      <c r="F1296" s="615"/>
      <c r="G1296" s="615"/>
      <c r="H1296" s="615"/>
      <c r="I1296" s="615"/>
      <c r="J1296" s="615"/>
      <c r="K1296" s="615"/>
      <c r="L1296" s="615"/>
      <c r="M1296" s="375">
        <v>291</v>
      </c>
      <c r="N1296" s="392"/>
      <c r="O1296" s="615"/>
      <c r="P1296" s="615"/>
      <c r="Q1296" s="615"/>
      <c r="R1296" s="615"/>
      <c r="S1296" s="188"/>
      <c r="T1296" s="188"/>
      <c r="U1296" s="188"/>
      <c r="V1296" s="402"/>
      <c r="W1296" s="402"/>
      <c r="X1296" s="402"/>
      <c r="Y1296" s="1166"/>
      <c r="Z1296" s="188"/>
      <c r="AA1296" s="743"/>
      <c r="AB1296" s="744"/>
      <c r="AC1296" s="743"/>
      <c r="AD1296" s="743"/>
      <c r="AE1296" s="743"/>
      <c r="AF1296" s="743"/>
      <c r="AG1296" s="743"/>
      <c r="AH1296" s="743"/>
      <c r="AI1296" s="743"/>
      <c r="AJ1296" s="743"/>
      <c r="AK1296" s="743"/>
      <c r="AL1296" s="743"/>
      <c r="AM1296" s="743"/>
      <c r="AN1296" s="743"/>
    </row>
    <row r="1297" spans="1:40" s="184" customFormat="1">
      <c r="A1297" s="685">
        <f t="shared" si="181"/>
        <v>1003</v>
      </c>
      <c r="B1297" s="645" t="s">
        <v>1417</v>
      </c>
      <c r="C1297" s="639"/>
      <c r="D1297" s="188"/>
      <c r="E1297" s="615"/>
      <c r="F1297" s="615"/>
      <c r="G1297" s="615"/>
      <c r="H1297" s="615"/>
      <c r="I1297" s="615"/>
      <c r="J1297" s="615"/>
      <c r="K1297" s="615"/>
      <c r="L1297" s="615"/>
      <c r="M1297" s="375">
        <v>285</v>
      </c>
      <c r="N1297" s="392"/>
      <c r="O1297" s="615"/>
      <c r="P1297" s="615"/>
      <c r="Q1297" s="615"/>
      <c r="R1297" s="615"/>
      <c r="S1297" s="188"/>
      <c r="T1297" s="188"/>
      <c r="U1297" s="188"/>
      <c r="V1297" s="402"/>
      <c r="W1297" s="402"/>
      <c r="X1297" s="402"/>
      <c r="Y1297" s="1166"/>
      <c r="Z1297" s="188"/>
      <c r="AA1297" s="743"/>
      <c r="AB1297" s="744"/>
      <c r="AC1297" s="743"/>
      <c r="AD1297" s="743"/>
      <c r="AE1297" s="743"/>
      <c r="AF1297" s="743"/>
      <c r="AG1297" s="743"/>
      <c r="AH1297" s="743"/>
      <c r="AI1297" s="743"/>
      <c r="AJ1297" s="743"/>
      <c r="AK1297" s="743"/>
      <c r="AL1297" s="743"/>
      <c r="AM1297" s="743"/>
      <c r="AN1297" s="743"/>
    </row>
    <row r="1298" spans="1:40" s="184" customFormat="1">
      <c r="A1298" s="685">
        <f t="shared" si="181"/>
        <v>1004</v>
      </c>
      <c r="B1298" s="645" t="s">
        <v>1418</v>
      </c>
      <c r="C1298" s="639"/>
      <c r="D1298" s="188"/>
      <c r="E1298" s="615"/>
      <c r="F1298" s="615"/>
      <c r="G1298" s="615"/>
      <c r="H1298" s="615"/>
      <c r="I1298" s="615"/>
      <c r="J1298" s="615"/>
      <c r="K1298" s="615"/>
      <c r="L1298" s="615"/>
      <c r="M1298" s="375">
        <v>181</v>
      </c>
      <c r="N1298" s="392"/>
      <c r="O1298" s="615"/>
      <c r="P1298" s="615"/>
      <c r="Q1298" s="615"/>
      <c r="R1298" s="615"/>
      <c r="S1298" s="188"/>
      <c r="T1298" s="188"/>
      <c r="U1298" s="188"/>
      <c r="V1298" s="402"/>
      <c r="W1298" s="402"/>
      <c r="X1298" s="402"/>
      <c r="Y1298" s="1166"/>
      <c r="Z1298" s="188"/>
      <c r="AA1298" s="743"/>
      <c r="AB1298" s="744"/>
      <c r="AC1298" s="743"/>
      <c r="AD1298" s="743"/>
      <c r="AE1298" s="743"/>
      <c r="AF1298" s="743"/>
      <c r="AG1298" s="743"/>
      <c r="AH1298" s="743"/>
      <c r="AI1298" s="743"/>
      <c r="AJ1298" s="743"/>
      <c r="AK1298" s="743"/>
      <c r="AL1298" s="743"/>
      <c r="AM1298" s="743"/>
      <c r="AN1298" s="743"/>
    </row>
    <row r="1299" spans="1:40" s="184" customFormat="1">
      <c r="A1299" s="685">
        <f t="shared" si="181"/>
        <v>1005</v>
      </c>
      <c r="B1299" s="645" t="s">
        <v>1419</v>
      </c>
      <c r="C1299" s="639"/>
      <c r="D1299" s="188"/>
      <c r="E1299" s="615"/>
      <c r="F1299" s="615"/>
      <c r="G1299" s="615"/>
      <c r="H1299" s="615"/>
      <c r="I1299" s="615"/>
      <c r="J1299" s="615"/>
      <c r="K1299" s="615"/>
      <c r="L1299" s="615"/>
      <c r="M1299" s="375">
        <v>219</v>
      </c>
      <c r="N1299" s="392"/>
      <c r="O1299" s="615"/>
      <c r="P1299" s="615"/>
      <c r="Q1299" s="615"/>
      <c r="R1299" s="615"/>
      <c r="S1299" s="188"/>
      <c r="T1299" s="188"/>
      <c r="U1299" s="188"/>
      <c r="V1299" s="402"/>
      <c r="W1299" s="402"/>
      <c r="X1299" s="402"/>
      <c r="Y1299" s="1166"/>
      <c r="Z1299" s="188"/>
      <c r="AA1299" s="743"/>
      <c r="AB1299" s="744"/>
      <c r="AC1299" s="743"/>
      <c r="AD1299" s="743"/>
      <c r="AE1299" s="743"/>
      <c r="AF1299" s="743"/>
      <c r="AG1299" s="743"/>
      <c r="AH1299" s="743"/>
      <c r="AI1299" s="743"/>
      <c r="AJ1299" s="743"/>
      <c r="AK1299" s="743"/>
      <c r="AL1299" s="743"/>
      <c r="AM1299" s="743"/>
      <c r="AN1299" s="743"/>
    </row>
    <row r="1300" spans="1:40" s="184" customFormat="1">
      <c r="A1300" s="685">
        <f t="shared" si="181"/>
        <v>1006</v>
      </c>
      <c r="B1300" s="645" t="s">
        <v>1420</v>
      </c>
      <c r="C1300" s="639"/>
      <c r="D1300" s="188"/>
      <c r="E1300" s="188"/>
      <c r="F1300" s="188"/>
      <c r="G1300" s="188"/>
      <c r="H1300" s="188"/>
      <c r="I1300" s="188"/>
      <c r="J1300" s="188"/>
      <c r="K1300" s="188"/>
      <c r="L1300" s="188"/>
      <c r="M1300" s="375">
        <v>219</v>
      </c>
      <c r="N1300" s="392"/>
      <c r="O1300" s="188"/>
      <c r="P1300" s="188"/>
      <c r="Q1300" s="188"/>
      <c r="R1300" s="188"/>
      <c r="S1300" s="188"/>
      <c r="T1300" s="188"/>
      <c r="U1300" s="188"/>
      <c r="V1300" s="402"/>
      <c r="W1300" s="402"/>
      <c r="X1300" s="402"/>
      <c r="Y1300" s="1166"/>
      <c r="Z1300" s="188"/>
      <c r="AA1300" s="743"/>
      <c r="AB1300" s="744"/>
      <c r="AC1300" s="743"/>
      <c r="AD1300" s="743"/>
      <c r="AE1300" s="743"/>
      <c r="AF1300" s="743"/>
      <c r="AG1300" s="743"/>
      <c r="AH1300" s="743"/>
      <c r="AI1300" s="743"/>
      <c r="AJ1300" s="743"/>
      <c r="AK1300" s="743"/>
      <c r="AL1300" s="743"/>
      <c r="AM1300" s="743"/>
      <c r="AN1300" s="743"/>
    </row>
    <row r="1301" spans="1:40" s="184" customFormat="1">
      <c r="A1301" s="685">
        <f t="shared" si="181"/>
        <v>1007</v>
      </c>
      <c r="B1301" s="645" t="s">
        <v>1421</v>
      </c>
      <c r="C1301" s="639"/>
      <c r="D1301" s="188"/>
      <c r="E1301" s="188"/>
      <c r="F1301" s="188"/>
      <c r="G1301" s="188"/>
      <c r="H1301" s="188"/>
      <c r="I1301" s="188"/>
      <c r="J1301" s="188"/>
      <c r="K1301" s="188"/>
      <c r="L1301" s="188"/>
      <c r="M1301" s="375">
        <v>376.4</v>
      </c>
      <c r="N1301" s="392"/>
      <c r="O1301" s="188"/>
      <c r="P1301" s="188"/>
      <c r="Q1301" s="188"/>
      <c r="R1301" s="188"/>
      <c r="S1301" s="188"/>
      <c r="T1301" s="188"/>
      <c r="U1301" s="188"/>
      <c r="V1301" s="402"/>
      <c r="W1301" s="402"/>
      <c r="X1301" s="402"/>
      <c r="Y1301" s="1166"/>
      <c r="Z1301" s="188"/>
      <c r="AA1301" s="743"/>
      <c r="AB1301" s="744"/>
      <c r="AC1301" s="743"/>
      <c r="AD1301" s="743"/>
      <c r="AE1301" s="743"/>
      <c r="AF1301" s="743"/>
      <c r="AG1301" s="743"/>
      <c r="AH1301" s="743"/>
      <c r="AI1301" s="743"/>
      <c r="AJ1301" s="743"/>
      <c r="AK1301" s="743"/>
      <c r="AL1301" s="743"/>
      <c r="AM1301" s="743"/>
      <c r="AN1301" s="743"/>
    </row>
    <row r="1302" spans="1:40" s="7" customFormat="1" ht="19.5" hidden="1" customHeight="1">
      <c r="A1302" s="56">
        <f t="shared" si="181"/>
        <v>1008</v>
      </c>
      <c r="B1302" s="42" t="s">
        <v>854</v>
      </c>
      <c r="C1302" s="52">
        <f>D1302+L1302+N1302+P1302+R1302+T1302+V1302+W1302+X1302+Z1302</f>
        <v>2383024.16</v>
      </c>
      <c r="D1302" s="52">
        <f>SUM(F1302:J1302)</f>
        <v>0</v>
      </c>
      <c r="E1302" s="52"/>
      <c r="F1302" s="51"/>
      <c r="G1302" s="51"/>
      <c r="H1302" s="51"/>
      <c r="I1302" s="51"/>
      <c r="J1302" s="51"/>
      <c r="K1302" s="52"/>
      <c r="L1302" s="52"/>
      <c r="M1302" s="51">
        <v>454</v>
      </c>
      <c r="N1302" s="52">
        <v>2383024.16</v>
      </c>
      <c r="O1302" s="51"/>
      <c r="P1302" s="51"/>
      <c r="Q1302" s="51"/>
      <c r="R1302" s="51"/>
      <c r="S1302" s="52"/>
      <c r="T1302" s="52"/>
      <c r="U1302" s="52"/>
      <c r="V1302" s="52"/>
      <c r="W1302" s="52"/>
      <c r="X1302" s="284"/>
      <c r="Y1302" s="1161"/>
      <c r="Z1302" s="284"/>
      <c r="AA1302" s="9"/>
      <c r="AB1302" s="670"/>
      <c r="AC1302" s="724"/>
      <c r="AD1302" s="497"/>
      <c r="AE1302" s="1061"/>
      <c r="AF1302" s="57"/>
      <c r="AG1302" s="57"/>
      <c r="AH1302" s="57"/>
      <c r="AI1302" s="57"/>
      <c r="AJ1302" s="57"/>
      <c r="AK1302" s="57"/>
      <c r="AL1302" s="57"/>
      <c r="AM1302" s="57"/>
      <c r="AN1302" s="57"/>
    </row>
    <row r="1303" spans="1:40" s="7" customFormat="1" ht="19.5" hidden="1" customHeight="1">
      <c r="A1303" s="1475" t="s">
        <v>518</v>
      </c>
      <c r="B1303" s="1475"/>
      <c r="C1303" s="52">
        <f t="shared" ref="C1303:Z1303" si="182">SUM(C1210:C1302)</f>
        <v>17227533.899999999</v>
      </c>
      <c r="D1303" s="52">
        <f t="shared" si="182"/>
        <v>0</v>
      </c>
      <c r="E1303" s="52"/>
      <c r="F1303" s="52">
        <f t="shared" si="182"/>
        <v>0</v>
      </c>
      <c r="G1303" s="52">
        <f t="shared" si="182"/>
        <v>0</v>
      </c>
      <c r="H1303" s="52">
        <f t="shared" si="182"/>
        <v>0</v>
      </c>
      <c r="I1303" s="52">
        <f t="shared" si="182"/>
        <v>0</v>
      </c>
      <c r="J1303" s="52">
        <f t="shared" si="182"/>
        <v>0</v>
      </c>
      <c r="K1303" s="52">
        <f t="shared" si="182"/>
        <v>0</v>
      </c>
      <c r="L1303" s="52">
        <f t="shared" si="182"/>
        <v>0</v>
      </c>
      <c r="M1303" s="52">
        <f t="shared" si="182"/>
        <v>18327.400000000001</v>
      </c>
      <c r="N1303" s="52">
        <f t="shared" si="182"/>
        <v>2383024.16</v>
      </c>
      <c r="O1303" s="52">
        <f t="shared" si="182"/>
        <v>162166.81000000003</v>
      </c>
      <c r="P1303" s="52">
        <f t="shared" si="182"/>
        <v>0</v>
      </c>
      <c r="Q1303" s="52">
        <f t="shared" si="182"/>
        <v>45892.68</v>
      </c>
      <c r="R1303" s="52">
        <f t="shared" si="182"/>
        <v>14844509.74</v>
      </c>
      <c r="S1303" s="52">
        <f t="shared" si="182"/>
        <v>180.2</v>
      </c>
      <c r="T1303" s="52">
        <f t="shared" si="182"/>
        <v>0</v>
      </c>
      <c r="U1303" s="52">
        <f t="shared" si="182"/>
        <v>0</v>
      </c>
      <c r="V1303" s="52">
        <f t="shared" si="182"/>
        <v>0</v>
      </c>
      <c r="W1303" s="52">
        <f t="shared" si="182"/>
        <v>0</v>
      </c>
      <c r="X1303" s="52">
        <f t="shared" si="182"/>
        <v>0</v>
      </c>
      <c r="Y1303" s="1161"/>
      <c r="Z1303" s="52">
        <f t="shared" si="182"/>
        <v>0</v>
      </c>
      <c r="AA1303" s="9"/>
      <c r="AB1303" s="670"/>
      <c r="AC1303" s="497"/>
      <c r="AD1303" s="497"/>
      <c r="AE1303" s="1061"/>
      <c r="AF1303" s="57"/>
      <c r="AG1303" s="1061"/>
      <c r="AH1303" s="57"/>
      <c r="AI1303" s="57"/>
      <c r="AJ1303" s="57"/>
      <c r="AK1303" s="57"/>
      <c r="AL1303" s="57"/>
      <c r="AM1303" s="57"/>
      <c r="AN1303" s="57"/>
    </row>
    <row r="1304" spans="1:40" s="17" customFormat="1" ht="20.25" hidden="1" customHeight="1">
      <c r="A1304" s="1479" t="s">
        <v>637</v>
      </c>
      <c r="B1304" s="1479"/>
      <c r="C1304" s="61">
        <f>C1303</f>
        <v>17227533.899999999</v>
      </c>
      <c r="D1304" s="61">
        <f t="shared" ref="D1304:Z1304" si="183">D1303</f>
        <v>0</v>
      </c>
      <c r="E1304" s="61"/>
      <c r="F1304" s="61">
        <f t="shared" si="183"/>
        <v>0</v>
      </c>
      <c r="G1304" s="61">
        <f t="shared" si="183"/>
        <v>0</v>
      </c>
      <c r="H1304" s="61">
        <f t="shared" si="183"/>
        <v>0</v>
      </c>
      <c r="I1304" s="61">
        <f t="shared" si="183"/>
        <v>0</v>
      </c>
      <c r="J1304" s="61">
        <f t="shared" si="183"/>
        <v>0</v>
      </c>
      <c r="K1304" s="61">
        <f t="shared" si="183"/>
        <v>0</v>
      </c>
      <c r="L1304" s="61">
        <f t="shared" si="183"/>
        <v>0</v>
      </c>
      <c r="M1304" s="61">
        <f t="shared" si="183"/>
        <v>18327.400000000001</v>
      </c>
      <c r="N1304" s="61">
        <f t="shared" si="183"/>
        <v>2383024.16</v>
      </c>
      <c r="O1304" s="61">
        <f t="shared" si="183"/>
        <v>162166.81000000003</v>
      </c>
      <c r="P1304" s="61">
        <f t="shared" si="183"/>
        <v>0</v>
      </c>
      <c r="Q1304" s="61">
        <f t="shared" si="183"/>
        <v>45892.68</v>
      </c>
      <c r="R1304" s="61">
        <f t="shared" si="183"/>
        <v>14844509.74</v>
      </c>
      <c r="S1304" s="61">
        <f t="shared" si="183"/>
        <v>180.2</v>
      </c>
      <c r="T1304" s="61">
        <f t="shared" si="183"/>
        <v>0</v>
      </c>
      <c r="U1304" s="61">
        <f t="shared" si="183"/>
        <v>0</v>
      </c>
      <c r="V1304" s="61">
        <f t="shared" si="183"/>
        <v>0</v>
      </c>
      <c r="W1304" s="61">
        <f t="shared" si="183"/>
        <v>0</v>
      </c>
      <c r="X1304" s="61">
        <f t="shared" si="183"/>
        <v>0</v>
      </c>
      <c r="Y1304" s="1163"/>
      <c r="Z1304" s="61">
        <f t="shared" si="183"/>
        <v>0</v>
      </c>
      <c r="AA1304" s="9"/>
      <c r="AB1304" s="670"/>
      <c r="AC1304" s="497"/>
      <c r="AD1304" s="497"/>
      <c r="AE1304" s="1061"/>
      <c r="AF1304" s="1264"/>
      <c r="AG1304" s="1264"/>
      <c r="AH1304" s="1264"/>
      <c r="AI1304" s="1264"/>
      <c r="AJ1304" s="1264"/>
      <c r="AK1304" s="1264"/>
      <c r="AL1304" s="1264"/>
      <c r="AM1304" s="1264"/>
      <c r="AN1304" s="1264"/>
    </row>
    <row r="1305" spans="1:40" s="7" customFormat="1" ht="18" hidden="1" customHeight="1">
      <c r="A1305" s="1487" t="s">
        <v>882</v>
      </c>
      <c r="B1305" s="1487"/>
      <c r="C1305" s="1487"/>
      <c r="D1305" s="1487"/>
      <c r="E1305" s="1487"/>
      <c r="F1305" s="1487"/>
      <c r="G1305" s="1487"/>
      <c r="H1305" s="1487"/>
      <c r="I1305" s="1487"/>
      <c r="J1305" s="1487"/>
      <c r="K1305" s="1487"/>
      <c r="L1305" s="1487"/>
      <c r="M1305" s="1487"/>
      <c r="N1305" s="1487"/>
      <c r="O1305" s="1487"/>
      <c r="P1305" s="1487"/>
      <c r="Q1305" s="1487"/>
      <c r="R1305" s="1487"/>
      <c r="S1305" s="1487"/>
      <c r="T1305" s="1487"/>
      <c r="U1305" s="1487"/>
      <c r="V1305" s="1487"/>
      <c r="W1305" s="1487"/>
      <c r="X1305" s="1487"/>
      <c r="Y1305" s="1487"/>
      <c r="Z1305" s="1487"/>
      <c r="AA1305" s="9"/>
      <c r="AB1305" s="670"/>
      <c r="AC1305" s="57"/>
      <c r="AD1305" s="497"/>
      <c r="AE1305" s="1061"/>
      <c r="AF1305" s="57"/>
      <c r="AG1305" s="57"/>
      <c r="AH1305" s="57"/>
      <c r="AI1305" s="57"/>
      <c r="AJ1305" s="57"/>
      <c r="AK1305" s="57"/>
      <c r="AL1305" s="57"/>
      <c r="AM1305" s="57"/>
      <c r="AN1305" s="57"/>
    </row>
    <row r="1306" spans="1:40" s="7" customFormat="1" ht="18" hidden="1" customHeight="1">
      <c r="A1306" s="657"/>
      <c r="B1306" s="679" t="s">
        <v>1432</v>
      </c>
      <c r="C1306" s="657"/>
      <c r="D1306" s="657"/>
      <c r="E1306" s="657"/>
      <c r="F1306" s="680"/>
      <c r="G1306" s="657"/>
      <c r="H1306" s="657"/>
      <c r="I1306" s="657"/>
      <c r="J1306" s="657"/>
      <c r="K1306" s="657"/>
      <c r="L1306" s="657"/>
      <c r="M1306" s="680"/>
      <c r="N1306" s="680"/>
      <c r="O1306" s="680"/>
      <c r="P1306" s="680"/>
      <c r="Q1306" s="680"/>
      <c r="R1306" s="680"/>
      <c r="S1306" s="657"/>
      <c r="T1306" s="657"/>
      <c r="U1306" s="657"/>
      <c r="V1306" s="657"/>
      <c r="W1306" s="657"/>
      <c r="X1306" s="657"/>
      <c r="Y1306" s="1163"/>
      <c r="Z1306" s="657"/>
      <c r="AA1306" s="9"/>
      <c r="AB1306" s="670"/>
      <c r="AC1306" s="57"/>
      <c r="AD1306" s="497"/>
      <c r="AE1306" s="1061"/>
      <c r="AF1306" s="57"/>
      <c r="AG1306" s="57"/>
      <c r="AH1306" s="57"/>
      <c r="AI1306" s="57"/>
      <c r="AJ1306" s="57"/>
      <c r="AK1306" s="57"/>
      <c r="AL1306" s="57"/>
      <c r="AM1306" s="57"/>
      <c r="AN1306" s="57"/>
    </row>
    <row r="1307" spans="1:40" s="7" customFormat="1" ht="18" hidden="1" customHeight="1">
      <c r="A1307" s="1137"/>
      <c r="B1307" s="657" t="s">
        <v>1431</v>
      </c>
      <c r="C1307" s="657"/>
      <c r="D1307" s="657"/>
      <c r="E1307" s="657"/>
      <c r="F1307" s="657"/>
      <c r="G1307" s="657"/>
      <c r="H1307" s="657"/>
      <c r="I1307" s="657"/>
      <c r="J1307" s="657"/>
      <c r="K1307" s="657"/>
      <c r="L1307" s="657"/>
      <c r="M1307" s="657"/>
      <c r="N1307" s="657"/>
      <c r="O1307" s="657"/>
      <c r="P1307" s="657"/>
      <c r="Q1307" s="657"/>
      <c r="R1307" s="657"/>
      <c r="S1307" s="657"/>
      <c r="T1307" s="657"/>
      <c r="U1307" s="657"/>
      <c r="V1307" s="657"/>
      <c r="W1307" s="657"/>
      <c r="X1307" s="657"/>
      <c r="Y1307" s="1163"/>
      <c r="Z1307" s="657"/>
      <c r="AA1307" s="9"/>
      <c r="AB1307" s="670"/>
      <c r="AC1307" s="57"/>
      <c r="AD1307" s="497"/>
      <c r="AE1307" s="1061"/>
      <c r="AF1307" s="57"/>
      <c r="AG1307" s="57"/>
      <c r="AH1307" s="57"/>
      <c r="AI1307" s="57"/>
      <c r="AJ1307" s="57"/>
      <c r="AK1307" s="57"/>
      <c r="AL1307" s="57"/>
      <c r="AM1307" s="57"/>
      <c r="AN1307" s="57"/>
    </row>
    <row r="1308" spans="1:40" s="7" customFormat="1" ht="18" hidden="1" customHeight="1">
      <c r="A1308" s="657"/>
      <c r="B1308" s="657"/>
      <c r="C1308" s="657"/>
      <c r="D1308" s="657"/>
      <c r="E1308" s="657"/>
      <c r="F1308" s="657"/>
      <c r="G1308" s="657"/>
      <c r="H1308" s="657"/>
      <c r="I1308" s="657"/>
      <c r="J1308" s="657"/>
      <c r="K1308" s="657"/>
      <c r="L1308" s="657"/>
      <c r="M1308" s="657"/>
      <c r="N1308" s="657"/>
      <c r="O1308" s="657"/>
      <c r="P1308" s="657"/>
      <c r="Q1308" s="657"/>
      <c r="R1308" s="657"/>
      <c r="S1308" s="657"/>
      <c r="T1308" s="657"/>
      <c r="U1308" s="657"/>
      <c r="V1308" s="657"/>
      <c r="W1308" s="657"/>
      <c r="X1308" s="657"/>
      <c r="Y1308" s="1163"/>
      <c r="Z1308" s="657"/>
      <c r="AA1308" s="9"/>
      <c r="AB1308" s="670"/>
      <c r="AC1308" s="57"/>
      <c r="AD1308" s="497"/>
      <c r="AE1308" s="1061"/>
      <c r="AF1308" s="57"/>
      <c r="AG1308" s="57"/>
      <c r="AH1308" s="57"/>
      <c r="AI1308" s="57"/>
      <c r="AJ1308" s="57"/>
      <c r="AK1308" s="57"/>
      <c r="AL1308" s="57"/>
      <c r="AM1308" s="57"/>
      <c r="AN1308" s="57"/>
    </row>
    <row r="1309" spans="1:40" s="7" customFormat="1" ht="18" hidden="1" customHeight="1">
      <c r="A1309" s="1575" t="s">
        <v>875</v>
      </c>
      <c r="B1309" s="1575"/>
      <c r="C1309" s="1575"/>
      <c r="D1309" s="1575"/>
      <c r="E1309" s="1575"/>
      <c r="F1309" s="1575"/>
      <c r="G1309" s="61"/>
      <c r="H1309" s="61"/>
      <c r="I1309" s="61"/>
      <c r="J1309" s="61"/>
      <c r="K1309" s="61"/>
      <c r="L1309" s="61"/>
      <c r="M1309" s="61"/>
      <c r="N1309" s="61"/>
      <c r="O1309" s="61"/>
      <c r="P1309" s="61"/>
      <c r="Q1309" s="61"/>
      <c r="R1309" s="61"/>
      <c r="S1309" s="61"/>
      <c r="T1309" s="61"/>
      <c r="U1309" s="61"/>
      <c r="V1309" s="61"/>
      <c r="W1309" s="61"/>
      <c r="X1309" s="657"/>
      <c r="Y1309" s="1163"/>
      <c r="Z1309" s="657"/>
      <c r="AA1309" s="9"/>
      <c r="AB1309" s="670"/>
      <c r="AC1309" s="57"/>
      <c r="AD1309" s="497"/>
      <c r="AE1309" s="1061"/>
      <c r="AF1309" s="57"/>
      <c r="AG1309" s="57"/>
      <c r="AH1309" s="57"/>
      <c r="AI1309" s="57"/>
      <c r="AJ1309" s="57"/>
      <c r="AK1309" s="57"/>
      <c r="AL1309" s="57"/>
      <c r="AM1309" s="57"/>
      <c r="AN1309" s="57"/>
    </row>
    <row r="1310" spans="1:40" s="22" customFormat="1" ht="18" hidden="1" customHeight="1">
      <c r="A1310" s="56">
        <f>A1302+1</f>
        <v>1009</v>
      </c>
      <c r="B1310" s="83" t="s">
        <v>876</v>
      </c>
      <c r="C1310" s="52">
        <f>D1310+L1310+N1310+P1310+R1310+T1310+V1310+W1310+X1310+Z1310</f>
        <v>11724343.470000001</v>
      </c>
      <c r="D1310" s="52">
        <f>SUM(F1310:J1310)</f>
        <v>0</v>
      </c>
      <c r="E1310" s="52"/>
      <c r="F1310" s="61"/>
      <c r="G1310" s="61"/>
      <c r="H1310" s="61"/>
      <c r="I1310" s="61"/>
      <c r="J1310" s="61"/>
      <c r="K1310" s="61"/>
      <c r="L1310" s="61"/>
      <c r="M1310" s="61"/>
      <c r="N1310" s="61"/>
      <c r="O1310" s="61"/>
      <c r="P1310" s="61"/>
      <c r="Q1310" s="61"/>
      <c r="R1310" s="52">
        <v>11724343.470000001</v>
      </c>
      <c r="S1310" s="61"/>
      <c r="T1310" s="61"/>
      <c r="U1310" s="61"/>
      <c r="V1310" s="61"/>
      <c r="W1310" s="61"/>
      <c r="X1310" s="284"/>
      <c r="Y1310" s="1161"/>
      <c r="Z1310" s="657"/>
      <c r="AA1310" s="9"/>
      <c r="AB1310" s="670"/>
      <c r="AC1310" s="57"/>
      <c r="AD1310" s="497"/>
      <c r="AE1310" s="1061"/>
      <c r="AF1310" s="57"/>
      <c r="AG1310" s="57"/>
      <c r="AH1310" s="57"/>
      <c r="AI1310" s="57"/>
      <c r="AJ1310" s="57"/>
      <c r="AK1310" s="57"/>
      <c r="AL1310" s="57"/>
      <c r="AM1310" s="57"/>
      <c r="AN1310" s="57"/>
    </row>
    <row r="1311" spans="1:40" s="7" customFormat="1" ht="18" hidden="1" customHeight="1">
      <c r="A1311" s="1576" t="s">
        <v>518</v>
      </c>
      <c r="B1311" s="1576"/>
      <c r="C1311" s="52">
        <f>SUM(C1310)</f>
        <v>11724343.470000001</v>
      </c>
      <c r="D1311" s="52">
        <f t="shared" ref="D1311:Z1311" si="184">SUM(D1310)</f>
        <v>0</v>
      </c>
      <c r="E1311" s="52"/>
      <c r="F1311" s="52">
        <f t="shared" si="184"/>
        <v>0</v>
      </c>
      <c r="G1311" s="52">
        <f t="shared" si="184"/>
        <v>0</v>
      </c>
      <c r="H1311" s="52">
        <f t="shared" si="184"/>
        <v>0</v>
      </c>
      <c r="I1311" s="52">
        <f t="shared" si="184"/>
        <v>0</v>
      </c>
      <c r="J1311" s="52">
        <f t="shared" si="184"/>
        <v>0</v>
      </c>
      <c r="K1311" s="52">
        <f t="shared" si="184"/>
        <v>0</v>
      </c>
      <c r="L1311" s="52">
        <f t="shared" si="184"/>
        <v>0</v>
      </c>
      <c r="M1311" s="52">
        <f t="shared" si="184"/>
        <v>0</v>
      </c>
      <c r="N1311" s="52">
        <f t="shared" si="184"/>
        <v>0</v>
      </c>
      <c r="O1311" s="52">
        <f t="shared" si="184"/>
        <v>0</v>
      </c>
      <c r="P1311" s="52">
        <f t="shared" si="184"/>
        <v>0</v>
      </c>
      <c r="Q1311" s="52">
        <f t="shared" si="184"/>
        <v>0</v>
      </c>
      <c r="R1311" s="52">
        <f t="shared" si="184"/>
        <v>11724343.470000001</v>
      </c>
      <c r="S1311" s="52">
        <f t="shared" si="184"/>
        <v>0</v>
      </c>
      <c r="T1311" s="52">
        <f t="shared" si="184"/>
        <v>0</v>
      </c>
      <c r="U1311" s="52">
        <f t="shared" si="184"/>
        <v>0</v>
      </c>
      <c r="V1311" s="52">
        <f t="shared" si="184"/>
        <v>0</v>
      </c>
      <c r="W1311" s="52">
        <f t="shared" si="184"/>
        <v>0</v>
      </c>
      <c r="X1311" s="52">
        <f t="shared" si="184"/>
        <v>0</v>
      </c>
      <c r="Y1311" s="1161"/>
      <c r="Z1311" s="52">
        <f t="shared" si="184"/>
        <v>0</v>
      </c>
      <c r="AA1311" s="9"/>
      <c r="AB1311" s="670"/>
      <c r="AC1311" s="57"/>
      <c r="AD1311" s="497"/>
      <c r="AE1311" s="1061"/>
      <c r="AF1311" s="57"/>
      <c r="AG1311" s="57"/>
      <c r="AH1311" s="57"/>
      <c r="AI1311" s="57"/>
      <c r="AJ1311" s="57"/>
      <c r="AK1311" s="57"/>
      <c r="AL1311" s="57"/>
      <c r="AM1311" s="57"/>
      <c r="AN1311" s="57"/>
    </row>
    <row r="1312" spans="1:40" s="7" customFormat="1" ht="18" hidden="1" customHeight="1">
      <c r="A1312" s="1479" t="s">
        <v>574</v>
      </c>
      <c r="B1312" s="1479"/>
      <c r="C1312" s="1479"/>
      <c r="D1312" s="1452"/>
      <c r="E1312" s="1452"/>
      <c r="F1312" s="1452"/>
      <c r="G1312" s="1452"/>
      <c r="H1312" s="1452"/>
      <c r="I1312" s="1452"/>
      <c r="J1312" s="1452"/>
      <c r="K1312" s="1452"/>
      <c r="L1312" s="1452"/>
      <c r="M1312" s="1452"/>
      <c r="N1312" s="1452"/>
      <c r="O1312" s="1452"/>
      <c r="P1312" s="1452"/>
      <c r="Q1312" s="1452"/>
      <c r="R1312" s="1452"/>
      <c r="S1312" s="1452"/>
      <c r="T1312" s="1452"/>
      <c r="U1312" s="1452"/>
      <c r="V1312" s="1452"/>
      <c r="W1312" s="1452"/>
      <c r="X1312" s="1452"/>
      <c r="Y1312" s="1452"/>
      <c r="Z1312" s="1452"/>
      <c r="AA1312" s="9"/>
      <c r="AB1312" s="670"/>
      <c r="AC1312" s="57"/>
      <c r="AD1312" s="497"/>
      <c r="AE1312" s="1061"/>
      <c r="AF1312" s="57"/>
      <c r="AG1312" s="57"/>
      <c r="AH1312" s="57"/>
      <c r="AI1312" s="57"/>
      <c r="AJ1312" s="57"/>
      <c r="AK1312" s="57"/>
      <c r="AL1312" s="57"/>
      <c r="AM1312" s="57"/>
      <c r="AN1312" s="57"/>
    </row>
    <row r="1313" spans="1:40" s="7" customFormat="1" ht="18" hidden="1" customHeight="1">
      <c r="A1313" s="56">
        <f>A1310+1</f>
        <v>1010</v>
      </c>
      <c r="B1313" s="49" t="s">
        <v>592</v>
      </c>
      <c r="C1313" s="52" t="e">
        <f>D1313+L1313+N1313+#REF!+#REF!+T1313+V1313+W1313+#REF!+Z1313</f>
        <v>#REF!</v>
      </c>
      <c r="D1313" s="52">
        <f>SUM(F1313:J1313)</f>
        <v>8677683.4199999999</v>
      </c>
      <c r="E1313" s="52"/>
      <c r="F1313" s="51"/>
      <c r="G1313" s="52">
        <v>6369768.6200000001</v>
      </c>
      <c r="H1313" s="52">
        <v>626368.78</v>
      </c>
      <c r="I1313" s="52">
        <v>1315432.1399999999</v>
      </c>
      <c r="J1313" s="52">
        <v>366113.88</v>
      </c>
      <c r="K1313" s="52"/>
      <c r="L1313" s="52"/>
      <c r="M1313" s="52"/>
      <c r="N1313" s="52"/>
      <c r="O1313" s="52"/>
      <c r="P1313" s="653" t="s">
        <v>1422</v>
      </c>
      <c r="Q1313" s="52"/>
      <c r="R1313" s="653" t="s">
        <v>1422</v>
      </c>
      <c r="S1313" s="52"/>
      <c r="T1313" s="52"/>
      <c r="U1313" s="52"/>
      <c r="V1313" s="52"/>
      <c r="W1313" s="52">
        <f>36310.96+251684.56</f>
        <v>287995.52000000002</v>
      </c>
      <c r="X1313" s="654">
        <f>778348.02+249147.41</f>
        <v>1027495.43</v>
      </c>
      <c r="Y1313" s="1235"/>
      <c r="Z1313" s="284"/>
      <c r="AA1313" s="9" t="s">
        <v>884</v>
      </c>
      <c r="AB1313" s="670"/>
      <c r="AC1313" s="57"/>
      <c r="AD1313" s="497"/>
      <c r="AE1313" s="1061"/>
      <c r="AF1313" s="57"/>
      <c r="AG1313" s="57"/>
      <c r="AH1313" s="57"/>
      <c r="AI1313" s="57"/>
      <c r="AJ1313" s="57"/>
      <c r="AK1313" s="57"/>
      <c r="AL1313" s="57"/>
      <c r="AM1313" s="57"/>
      <c r="AN1313" s="57"/>
    </row>
    <row r="1314" spans="1:40" s="7" customFormat="1" ht="18" hidden="1" customHeight="1">
      <c r="A1314" s="56">
        <f t="shared" ref="A1314:A1319" si="185">A1313+1</f>
        <v>1011</v>
      </c>
      <c r="B1314" s="49" t="s">
        <v>593</v>
      </c>
      <c r="C1314" s="52" t="e">
        <f>D1314+L1314+N1314+#REF!+#REF!+T1314+V1314+W1314+#REF!+Z1314</f>
        <v>#REF!</v>
      </c>
      <c r="D1314" s="52">
        <f>SUM(F1314:J1314)</f>
        <v>9637136.6999999993</v>
      </c>
      <c r="E1314" s="52"/>
      <c r="F1314" s="51"/>
      <c r="G1314" s="52">
        <v>6629046.4800000004</v>
      </c>
      <c r="H1314" s="52">
        <v>591157.57999999996</v>
      </c>
      <c r="I1314" s="52">
        <v>1241369.44</v>
      </c>
      <c r="J1314" s="52">
        <v>1175563.2</v>
      </c>
      <c r="K1314" s="52"/>
      <c r="L1314" s="52"/>
      <c r="M1314" s="52"/>
      <c r="N1314" s="52"/>
      <c r="O1314" s="52"/>
      <c r="P1314" s="653" t="s">
        <v>1422</v>
      </c>
      <c r="Q1314" s="52"/>
      <c r="R1314" s="653" t="s">
        <v>1422</v>
      </c>
      <c r="S1314" s="52"/>
      <c r="T1314" s="52"/>
      <c r="U1314" s="52"/>
      <c r="V1314" s="52"/>
      <c r="W1314" s="52">
        <f>36310.96+249659.68</f>
        <v>285970.64</v>
      </c>
      <c r="X1314" s="654">
        <f>772662.5+245371.61</f>
        <v>1018034.11</v>
      </c>
      <c r="Y1314" s="1235"/>
      <c r="Z1314" s="284"/>
      <c r="AA1314" s="9" t="s">
        <v>884</v>
      </c>
      <c r="AB1314" s="670"/>
      <c r="AC1314" s="57"/>
      <c r="AD1314" s="497"/>
      <c r="AE1314" s="1061"/>
      <c r="AF1314" s="57"/>
      <c r="AG1314" s="57"/>
      <c r="AH1314" s="57"/>
      <c r="AI1314" s="57"/>
      <c r="AJ1314" s="57"/>
      <c r="AK1314" s="57"/>
      <c r="AL1314" s="57"/>
      <c r="AM1314" s="57"/>
      <c r="AN1314" s="57"/>
    </row>
    <row r="1315" spans="1:40" s="7" customFormat="1" ht="18" hidden="1" customHeight="1">
      <c r="A1315" s="56">
        <f t="shared" si="185"/>
        <v>1012</v>
      </c>
      <c r="B1315" s="50" t="s">
        <v>855</v>
      </c>
      <c r="C1315" s="52" t="e">
        <f>D1315+L1315+N1315+P1315+#REF!+T1315+V1315+W1315+#REF!+Z1315</f>
        <v>#REF!</v>
      </c>
      <c r="D1315" s="52">
        <f>SUM(F1315:J1315)</f>
        <v>7640108.2400000002</v>
      </c>
      <c r="E1315" s="52"/>
      <c r="F1315" s="51"/>
      <c r="G1315" s="52">
        <v>7640108.2400000002</v>
      </c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653" t="s">
        <v>1422</v>
      </c>
      <c r="S1315" s="52"/>
      <c r="T1315" s="52"/>
      <c r="U1315" s="52"/>
      <c r="V1315" s="52"/>
      <c r="W1315" s="52"/>
      <c r="X1315" s="654">
        <v>1026041.64</v>
      </c>
      <c r="Y1315" s="1235"/>
      <c r="Z1315" s="284"/>
      <c r="AA1315" s="9"/>
      <c r="AB1315" s="670"/>
      <c r="AC1315" s="57"/>
      <c r="AD1315" s="497"/>
      <c r="AE1315" s="1061"/>
      <c r="AF1315" s="57"/>
      <c r="AG1315" s="57"/>
      <c r="AH1315" s="57"/>
      <c r="AI1315" s="57"/>
      <c r="AJ1315" s="57"/>
      <c r="AK1315" s="57"/>
      <c r="AL1315" s="57"/>
      <c r="AM1315" s="57"/>
      <c r="AN1315" s="57"/>
    </row>
    <row r="1316" spans="1:40" s="7" customFormat="1" ht="18" hidden="1" customHeight="1">
      <c r="A1316" s="56">
        <f t="shared" si="185"/>
        <v>1013</v>
      </c>
      <c r="B1316" s="50" t="s">
        <v>856</v>
      </c>
      <c r="C1316" s="52" t="e">
        <f>D1316+L1316+N1316+P1316+#REF!+T1316+V1316+W1316+#REF!+Z1316</f>
        <v>#REF!</v>
      </c>
      <c r="D1316" s="52">
        <f>SUM(F1316:J1316)</f>
        <v>0</v>
      </c>
      <c r="E1316" s="52"/>
      <c r="F1316" s="52"/>
      <c r="G1316" s="52"/>
      <c r="H1316" s="52"/>
      <c r="I1316" s="52"/>
      <c r="J1316" s="52"/>
      <c r="K1316" s="52"/>
      <c r="L1316" s="52"/>
      <c r="M1316" s="52"/>
      <c r="N1316" s="52"/>
      <c r="O1316" s="121"/>
      <c r="P1316" s="52">
        <v>1605188.22</v>
      </c>
      <c r="Q1316" s="52"/>
      <c r="R1316" s="653" t="s">
        <v>1422</v>
      </c>
      <c r="S1316" s="121"/>
      <c r="T1316" s="52">
        <v>1913515.14</v>
      </c>
      <c r="U1316" s="52"/>
      <c r="V1316" s="52"/>
      <c r="W1316" s="52"/>
      <c r="X1316" s="654">
        <v>782544.06</v>
      </c>
      <c r="Y1316" s="1235"/>
      <c r="Z1316" s="284"/>
      <c r="AA1316" s="9"/>
      <c r="AB1316" s="670"/>
      <c r="AC1316" s="57"/>
      <c r="AD1316" s="497"/>
      <c r="AE1316" s="1061"/>
      <c r="AF1316" s="57"/>
      <c r="AG1316" s="57"/>
      <c r="AH1316" s="57"/>
      <c r="AI1316" s="57"/>
      <c r="AJ1316" s="57"/>
      <c r="AK1316" s="57"/>
      <c r="AL1316" s="57"/>
      <c r="AM1316" s="57"/>
      <c r="AN1316" s="57"/>
    </row>
    <row r="1317" spans="1:40" customFormat="1" ht="15.75" hidden="1">
      <c r="A1317" s="687">
        <f t="shared" si="185"/>
        <v>1014</v>
      </c>
      <c r="B1317" s="652" t="s">
        <v>1424</v>
      </c>
      <c r="C1317" s="646"/>
      <c r="D1317" s="646"/>
      <c r="E1317" s="646"/>
      <c r="F1317" s="646"/>
      <c r="G1317" s="646"/>
      <c r="H1317" s="646"/>
      <c r="I1317" s="646"/>
      <c r="J1317" s="646"/>
      <c r="K1317" s="646"/>
      <c r="L1317" s="646"/>
      <c r="M1317" s="646"/>
      <c r="N1317" s="646"/>
      <c r="O1317" s="134"/>
      <c r="P1317" s="650"/>
      <c r="Q1317" s="134"/>
      <c r="R1317" s="647" t="s">
        <v>1422</v>
      </c>
      <c r="S1317" s="646"/>
      <c r="T1317" s="646"/>
      <c r="U1317" s="646"/>
      <c r="V1317" s="646"/>
      <c r="W1317" s="646"/>
      <c r="X1317" s="646">
        <v>421564.84</v>
      </c>
      <c r="Y1317" s="52">
        <v>397182.09</v>
      </c>
      <c r="Z1317" s="646"/>
      <c r="AA1317" s="1249" t="s">
        <v>1423</v>
      </c>
      <c r="AB1317" s="670" t="s">
        <v>1459</v>
      </c>
      <c r="AC1317" s="463"/>
      <c r="AD1317" s="463"/>
      <c r="AE1317" s="463"/>
      <c r="AF1317" s="463"/>
      <c r="AG1317" s="463"/>
      <c r="AH1317" s="463"/>
      <c r="AI1317" s="463"/>
      <c r="AJ1317" s="463"/>
      <c r="AK1317" s="463"/>
      <c r="AL1317" s="463"/>
      <c r="AM1317" s="463"/>
      <c r="AN1317" s="463"/>
    </row>
    <row r="1318" spans="1:40" customFormat="1" ht="15.75" hidden="1">
      <c r="A1318" s="687">
        <f t="shared" si="185"/>
        <v>1015</v>
      </c>
      <c r="B1318" s="652" t="s">
        <v>1425</v>
      </c>
      <c r="C1318" s="646"/>
      <c r="D1318" s="646"/>
      <c r="E1318" s="646"/>
      <c r="F1318" s="646"/>
      <c r="G1318" s="646"/>
      <c r="H1318" s="646"/>
      <c r="I1318" s="646"/>
      <c r="J1318" s="646"/>
      <c r="K1318" s="646"/>
      <c r="L1318" s="646"/>
      <c r="N1318" s="647" t="s">
        <v>1422</v>
      </c>
      <c r="O1318" s="134"/>
      <c r="P1318" s="647" t="s">
        <v>1422</v>
      </c>
      <c r="Q1318" s="134"/>
      <c r="R1318" s="647" t="s">
        <v>1422</v>
      </c>
      <c r="S1318" s="646"/>
      <c r="T1318" s="646"/>
      <c r="U1318" s="646"/>
      <c r="V1318" s="646"/>
      <c r="W1318" s="646"/>
      <c r="X1318" s="646">
        <f>589346.91+311878.12+272598.47</f>
        <v>1173823.5</v>
      </c>
      <c r="Y1318" s="52">
        <v>1088744.8</v>
      </c>
      <c r="Z1318" s="646"/>
      <c r="AA1318" s="1249" t="s">
        <v>1426</v>
      </c>
      <c r="AB1318" s="670" t="s">
        <v>1547</v>
      </c>
      <c r="AC1318" s="463"/>
      <c r="AD1318" s="463"/>
      <c r="AE1318" s="463"/>
      <c r="AF1318" s="463"/>
      <c r="AG1318" s="463"/>
      <c r="AH1318" s="463"/>
      <c r="AI1318" s="463"/>
      <c r="AJ1318" s="463"/>
      <c r="AK1318" s="463"/>
      <c r="AL1318" s="463"/>
      <c r="AM1318" s="463"/>
      <c r="AN1318" s="463"/>
    </row>
    <row r="1319" spans="1:40" customFormat="1" ht="40.5" hidden="1" customHeight="1">
      <c r="A1319" s="687">
        <f t="shared" si="185"/>
        <v>1016</v>
      </c>
      <c r="B1319" s="652" t="s">
        <v>1427</v>
      </c>
      <c r="C1319" s="646"/>
      <c r="D1319" s="646"/>
      <c r="E1319" s="646"/>
      <c r="F1319" s="647" t="s">
        <v>1422</v>
      </c>
      <c r="G1319" s="647" t="s">
        <v>1422</v>
      </c>
      <c r="H1319" s="647" t="s">
        <v>1422</v>
      </c>
      <c r="I1319" s="647" t="s">
        <v>1422</v>
      </c>
      <c r="J1319" s="647" t="s">
        <v>1422</v>
      </c>
      <c r="K1319" s="646"/>
      <c r="L1319" s="646"/>
      <c r="M1319" s="646"/>
      <c r="N1319" s="646"/>
      <c r="P1319" s="647"/>
      <c r="Q1319" s="134"/>
      <c r="R1319" s="647" t="s">
        <v>1422</v>
      </c>
      <c r="S1319" s="650"/>
      <c r="T1319" s="647" t="s">
        <v>1422</v>
      </c>
      <c r="U1319" s="646"/>
      <c r="V1319" s="646"/>
      <c r="W1319" s="650"/>
      <c r="X1319" s="646">
        <f>104675.88+114960.27+214378.38+114960.27+117108.25</f>
        <v>666083.05000000005</v>
      </c>
      <c r="Y1319" s="52">
        <v>505341.98</v>
      </c>
      <c r="Z1319" s="646"/>
      <c r="AA1319" s="1250" t="s">
        <v>1428</v>
      </c>
      <c r="AB1319" s="670" t="s">
        <v>1559</v>
      </c>
      <c r="AC1319" s="463"/>
      <c r="AD1319" s="463"/>
      <c r="AE1319" s="463"/>
      <c r="AF1319" s="463"/>
      <c r="AG1319" s="463"/>
      <c r="AH1319" s="463"/>
      <c r="AI1319" s="463"/>
      <c r="AJ1319" s="463"/>
      <c r="AK1319" s="463"/>
      <c r="AL1319" s="463"/>
      <c r="AM1319" s="463"/>
      <c r="AN1319" s="463"/>
    </row>
    <row r="1320" spans="1:40" s="7" customFormat="1" ht="18" hidden="1" customHeight="1">
      <c r="A1320" s="1475" t="s">
        <v>518</v>
      </c>
      <c r="B1320" s="1475"/>
      <c r="C1320" s="52" t="e">
        <f t="shared" ref="C1320:Q1320" si="186">SUM(C1313:C1316)</f>
        <v>#REF!</v>
      </c>
      <c r="D1320" s="52">
        <f t="shared" si="186"/>
        <v>25954928.359999999</v>
      </c>
      <c r="E1320" s="52"/>
      <c r="F1320" s="52">
        <f t="shared" si="186"/>
        <v>0</v>
      </c>
      <c r="G1320" s="52">
        <f t="shared" si="186"/>
        <v>20638923.340000004</v>
      </c>
      <c r="H1320" s="52">
        <f t="shared" si="186"/>
        <v>1217526.3599999999</v>
      </c>
      <c r="I1320" s="52">
        <f t="shared" si="186"/>
        <v>2556801.58</v>
      </c>
      <c r="J1320" s="52">
        <f t="shared" si="186"/>
        <v>1541677.08</v>
      </c>
      <c r="K1320" s="52">
        <f t="shared" si="186"/>
        <v>0</v>
      </c>
      <c r="L1320" s="52">
        <f t="shared" si="186"/>
        <v>0</v>
      </c>
      <c r="M1320" s="52">
        <f t="shared" si="186"/>
        <v>0</v>
      </c>
      <c r="N1320" s="52">
        <f t="shared" si="186"/>
        <v>0</v>
      </c>
      <c r="O1320" s="52">
        <f t="shared" si="186"/>
        <v>0</v>
      </c>
      <c r="P1320" s="52">
        <f t="shared" si="186"/>
        <v>1605188.22</v>
      </c>
      <c r="Q1320" s="52">
        <f t="shared" si="186"/>
        <v>0</v>
      </c>
      <c r="R1320" s="52" t="e">
        <f>SUM(#REF!)</f>
        <v>#REF!</v>
      </c>
      <c r="S1320" s="52">
        <f>SUM(S1313:S1316)</f>
        <v>0</v>
      </c>
      <c r="T1320" s="52">
        <f>SUM(T1313:T1316)</f>
        <v>1913515.14</v>
      </c>
      <c r="U1320" s="52">
        <f>SUM(U1313:U1316)</f>
        <v>0</v>
      </c>
      <c r="V1320" s="52">
        <f>SUM(V1313:V1316)</f>
        <v>0</v>
      </c>
      <c r="W1320" s="52">
        <f>SUM(W1313:W1316)</f>
        <v>573966.16</v>
      </c>
      <c r="X1320" s="52" t="e">
        <f>SUM(#REF!)</f>
        <v>#REF!</v>
      </c>
      <c r="Y1320" s="52"/>
      <c r="Z1320" s="52">
        <f>SUM(Z1313:Z1316)</f>
        <v>0</v>
      </c>
      <c r="AA1320" s="9"/>
      <c r="AB1320" s="670"/>
      <c r="AC1320" s="57"/>
      <c r="AD1320" s="497"/>
      <c r="AE1320" s="1061"/>
      <c r="AF1320" s="57"/>
      <c r="AG1320" s="1061"/>
      <c r="AH1320" s="57"/>
      <c r="AI1320" s="57"/>
      <c r="AJ1320" s="57"/>
      <c r="AK1320" s="57"/>
      <c r="AL1320" s="57"/>
      <c r="AM1320" s="57"/>
      <c r="AN1320" s="57"/>
    </row>
    <row r="1321" spans="1:40" s="22" customFormat="1" ht="18" hidden="1" customHeight="1">
      <c r="A1321" s="1479" t="s">
        <v>594</v>
      </c>
      <c r="B1321" s="1479"/>
      <c r="C1321" s="1479"/>
      <c r="D1321" s="1452"/>
      <c r="E1321" s="1452"/>
      <c r="F1321" s="1452"/>
      <c r="G1321" s="1452"/>
      <c r="H1321" s="1452"/>
      <c r="I1321" s="1452"/>
      <c r="J1321" s="1452"/>
      <c r="K1321" s="1452"/>
      <c r="L1321" s="1452"/>
      <c r="M1321" s="1452"/>
      <c r="N1321" s="1452"/>
      <c r="O1321" s="1452"/>
      <c r="P1321" s="1452"/>
      <c r="Q1321" s="1452"/>
      <c r="R1321" s="1452"/>
      <c r="S1321" s="1452"/>
      <c r="T1321" s="1452"/>
      <c r="U1321" s="1452"/>
      <c r="V1321" s="1452"/>
      <c r="W1321" s="1452"/>
      <c r="X1321" s="1452"/>
      <c r="Y1321" s="1452"/>
      <c r="Z1321" s="1452"/>
      <c r="AA1321" s="24"/>
      <c r="AB1321" s="670"/>
      <c r="AC1321" s="57"/>
      <c r="AD1321" s="497"/>
      <c r="AE1321" s="1061"/>
      <c r="AF1321" s="57"/>
      <c r="AG1321" s="57"/>
      <c r="AH1321" s="57"/>
      <c r="AI1321" s="57"/>
      <c r="AJ1321" s="57"/>
      <c r="AK1321" s="57"/>
      <c r="AL1321" s="57"/>
      <c r="AM1321" s="57"/>
      <c r="AN1321" s="57"/>
    </row>
    <row r="1322" spans="1:40" s="7" customFormat="1" ht="18" hidden="1" customHeight="1">
      <c r="A1322" s="55">
        <f>A1319+1</f>
        <v>1017</v>
      </c>
      <c r="B1322" s="42" t="s">
        <v>857</v>
      </c>
      <c r="C1322" s="52">
        <f>D1322+L1322+N1322+P1322+R1322+T1322+V1322+W1322+X1322+Z1322</f>
        <v>871053.58000000007</v>
      </c>
      <c r="D1322" s="52">
        <f>SUM(F1322:J1322)</f>
        <v>871053.58000000007</v>
      </c>
      <c r="E1322" s="52"/>
      <c r="F1322" s="51">
        <v>488822.08</v>
      </c>
      <c r="G1322" s="51"/>
      <c r="H1322" s="51"/>
      <c r="I1322" s="51"/>
      <c r="J1322" s="51">
        <v>382231.5</v>
      </c>
      <c r="K1322" s="55"/>
      <c r="L1322" s="51"/>
      <c r="M1322" s="51"/>
      <c r="N1322" s="52"/>
      <c r="O1322" s="52"/>
      <c r="P1322" s="52"/>
      <c r="Q1322" s="51"/>
      <c r="R1322" s="52"/>
      <c r="S1322" s="51"/>
      <c r="T1322" s="52"/>
      <c r="U1322" s="52"/>
      <c r="V1322" s="52"/>
      <c r="W1322" s="52"/>
      <c r="X1322" s="284"/>
      <c r="Y1322" s="52"/>
      <c r="Z1322" s="284"/>
      <c r="AA1322" s="9"/>
      <c r="AB1322" s="670"/>
      <c r="AC1322" s="497"/>
      <c r="AD1322" s="497"/>
      <c r="AE1322" s="1061"/>
      <c r="AF1322" s="57"/>
      <c r="AG1322" s="57"/>
      <c r="AH1322" s="57"/>
      <c r="AI1322" s="57"/>
      <c r="AJ1322" s="57"/>
      <c r="AK1322" s="57"/>
      <c r="AL1322" s="57"/>
      <c r="AM1322" s="57"/>
      <c r="AN1322" s="57"/>
    </row>
    <row r="1323" spans="1:40" s="7" customFormat="1" ht="18" hidden="1" customHeight="1">
      <c r="A1323" s="55">
        <f>A1322+1</f>
        <v>1018</v>
      </c>
      <c r="B1323" s="42" t="s">
        <v>858</v>
      </c>
      <c r="C1323" s="52">
        <f>D1323+L1323+N1323+P1323+R1323+T1323+V1323+W1323+X1323+Z1323</f>
        <v>931466.04</v>
      </c>
      <c r="D1323" s="52">
        <f>SUM(F1323:J1323)</f>
        <v>931466.04</v>
      </c>
      <c r="E1323" s="52"/>
      <c r="F1323" s="51">
        <v>491309.52</v>
      </c>
      <c r="G1323" s="51"/>
      <c r="H1323" s="51"/>
      <c r="I1323" s="51"/>
      <c r="J1323" s="51">
        <v>440156.52</v>
      </c>
      <c r="K1323" s="55"/>
      <c r="L1323" s="51"/>
      <c r="M1323" s="51"/>
      <c r="N1323" s="52"/>
      <c r="O1323" s="52"/>
      <c r="P1323" s="52"/>
      <c r="Q1323" s="51"/>
      <c r="R1323" s="52"/>
      <c r="S1323" s="51"/>
      <c r="T1323" s="52"/>
      <c r="U1323" s="52"/>
      <c r="V1323" s="52"/>
      <c r="W1323" s="52"/>
      <c r="X1323" s="284"/>
      <c r="Y1323" s="52"/>
      <c r="Z1323" s="284"/>
      <c r="AA1323" s="9"/>
      <c r="AB1323" s="670"/>
      <c r="AC1323" s="497"/>
      <c r="AD1323" s="497"/>
      <c r="AE1323" s="1061"/>
      <c r="AF1323" s="57"/>
      <c r="AG1323" s="57"/>
      <c r="AH1323" s="57"/>
      <c r="AI1323" s="57"/>
      <c r="AJ1323" s="57"/>
      <c r="AK1323" s="57"/>
      <c r="AL1323" s="57"/>
      <c r="AM1323" s="57"/>
      <c r="AN1323" s="57"/>
    </row>
    <row r="1324" spans="1:40" s="7" customFormat="1" ht="18" hidden="1" customHeight="1">
      <c r="A1324" s="55">
        <f>A1323+1</f>
        <v>1019</v>
      </c>
      <c r="B1324" s="42" t="s">
        <v>859</v>
      </c>
      <c r="C1324" s="52">
        <f>D1324+L1324+N1324+P1324+R1324+T1324+V1324+W1324+X1324+Z1324</f>
        <v>1016547.5800000001</v>
      </c>
      <c r="D1324" s="52">
        <f>SUM(F1324:J1324)</f>
        <v>1016547.5800000001</v>
      </c>
      <c r="E1324" s="52"/>
      <c r="F1324" s="51">
        <v>576391.06000000006</v>
      </c>
      <c r="G1324" s="51"/>
      <c r="H1324" s="51"/>
      <c r="I1324" s="51"/>
      <c r="J1324" s="51">
        <v>440156.52</v>
      </c>
      <c r="K1324" s="55"/>
      <c r="L1324" s="51"/>
      <c r="M1324" s="51"/>
      <c r="N1324" s="52"/>
      <c r="O1324" s="52"/>
      <c r="P1324" s="52"/>
      <c r="Q1324" s="51"/>
      <c r="R1324" s="52"/>
      <c r="S1324" s="51"/>
      <c r="T1324" s="52"/>
      <c r="U1324" s="52"/>
      <c r="V1324" s="52"/>
      <c r="W1324" s="52"/>
      <c r="X1324" s="284"/>
      <c r="Y1324" s="52"/>
      <c r="Z1324" s="284"/>
      <c r="AA1324" s="9"/>
      <c r="AB1324" s="670"/>
      <c r="AC1324" s="497"/>
      <c r="AD1324" s="497"/>
      <c r="AE1324" s="1061"/>
      <c r="AF1324" s="57"/>
      <c r="AG1324" s="57"/>
      <c r="AH1324" s="57"/>
      <c r="AI1324" s="57"/>
      <c r="AJ1324" s="57"/>
      <c r="AK1324" s="57"/>
      <c r="AL1324" s="57"/>
      <c r="AM1324" s="57"/>
      <c r="AN1324" s="57"/>
    </row>
    <row r="1325" spans="1:40" s="7" customFormat="1" ht="18" hidden="1" customHeight="1">
      <c r="A1325" s="55">
        <f>A1324+1</f>
        <v>1020</v>
      </c>
      <c r="B1325" s="42" t="s">
        <v>860</v>
      </c>
      <c r="C1325" s="52">
        <f>D1325+L1325+N1325+P1325+R1325+T1325+V1325+W1325+X1325+Z1325</f>
        <v>904187.98</v>
      </c>
      <c r="D1325" s="52">
        <f>SUM(F1325:J1325)</f>
        <v>904187.98</v>
      </c>
      <c r="E1325" s="52"/>
      <c r="F1325" s="51">
        <v>464031.46</v>
      </c>
      <c r="G1325" s="51"/>
      <c r="H1325" s="51"/>
      <c r="I1325" s="51"/>
      <c r="J1325" s="51">
        <v>440156.52</v>
      </c>
      <c r="K1325" s="55"/>
      <c r="L1325" s="51"/>
      <c r="M1325" s="51"/>
      <c r="N1325" s="52"/>
      <c r="O1325" s="52"/>
      <c r="P1325" s="52"/>
      <c r="Q1325" s="51"/>
      <c r="R1325" s="52"/>
      <c r="S1325" s="51"/>
      <c r="T1325" s="52"/>
      <c r="U1325" s="52"/>
      <c r="V1325" s="52"/>
      <c r="W1325" s="52"/>
      <c r="X1325" s="284"/>
      <c r="Y1325" s="52"/>
      <c r="Z1325" s="284"/>
      <c r="AA1325" s="9"/>
      <c r="AB1325" s="670"/>
      <c r="AC1325" s="497"/>
      <c r="AD1325" s="497"/>
      <c r="AE1325" s="1061"/>
      <c r="AF1325" s="57"/>
      <c r="AG1325" s="57"/>
      <c r="AH1325" s="57"/>
      <c r="AI1325" s="57"/>
      <c r="AJ1325" s="57"/>
      <c r="AK1325" s="57"/>
      <c r="AL1325" s="57"/>
      <c r="AM1325" s="57"/>
      <c r="AN1325" s="57"/>
    </row>
    <row r="1326" spans="1:40" s="7" customFormat="1" ht="18" hidden="1" customHeight="1">
      <c r="A1326" s="55">
        <f>A1325+1</f>
        <v>1021</v>
      </c>
      <c r="B1326" s="42" t="s">
        <v>861</v>
      </c>
      <c r="C1326" s="52">
        <f>D1326+L1326+N1326+P1326+R1326+T1326+V1326+W1326+X1326+Z1326</f>
        <v>1018564.2000000001</v>
      </c>
      <c r="D1326" s="52">
        <f>SUM(F1326:J1326)</f>
        <v>1018564.2000000001</v>
      </c>
      <c r="E1326" s="52"/>
      <c r="F1326" s="51">
        <v>578407.68000000005</v>
      </c>
      <c r="G1326" s="51"/>
      <c r="H1326" s="51"/>
      <c r="I1326" s="51"/>
      <c r="J1326" s="51">
        <v>440156.52</v>
      </c>
      <c r="K1326" s="55"/>
      <c r="L1326" s="51"/>
      <c r="M1326" s="51"/>
      <c r="N1326" s="52"/>
      <c r="O1326" s="52"/>
      <c r="P1326" s="52"/>
      <c r="Q1326" s="51"/>
      <c r="R1326" s="52"/>
      <c r="S1326" s="51"/>
      <c r="T1326" s="52"/>
      <c r="U1326" s="52"/>
      <c r="V1326" s="52"/>
      <c r="W1326" s="52"/>
      <c r="X1326" s="284"/>
      <c r="Y1326" s="52"/>
      <c r="Z1326" s="284"/>
      <c r="AA1326" s="9"/>
      <c r="AB1326" s="670"/>
      <c r="AC1326" s="497"/>
      <c r="AD1326" s="497"/>
      <c r="AE1326" s="1061"/>
      <c r="AF1326" s="57"/>
      <c r="AG1326" s="57"/>
      <c r="AH1326" s="57"/>
      <c r="AI1326" s="57"/>
      <c r="AJ1326" s="57"/>
      <c r="AK1326" s="57"/>
      <c r="AL1326" s="57"/>
      <c r="AM1326" s="57"/>
      <c r="AN1326" s="57"/>
    </row>
    <row r="1327" spans="1:40" s="7" customFormat="1" ht="18" hidden="1" customHeight="1">
      <c r="A1327" s="1475" t="s">
        <v>518</v>
      </c>
      <c r="B1327" s="1475"/>
      <c r="C1327" s="52">
        <f t="shared" ref="C1327:Z1327" si="187">SUM(C1322:C1326)</f>
        <v>4741819.38</v>
      </c>
      <c r="D1327" s="52">
        <f t="shared" si="187"/>
        <v>4741819.38</v>
      </c>
      <c r="E1327" s="52"/>
      <c r="F1327" s="52">
        <f t="shared" si="187"/>
        <v>2598961.8000000003</v>
      </c>
      <c r="G1327" s="52">
        <f t="shared" si="187"/>
        <v>0</v>
      </c>
      <c r="H1327" s="52">
        <f t="shared" si="187"/>
        <v>0</v>
      </c>
      <c r="I1327" s="52">
        <f t="shared" si="187"/>
        <v>0</v>
      </c>
      <c r="J1327" s="52">
        <f t="shared" si="187"/>
        <v>2142857.58</v>
      </c>
      <c r="K1327" s="52">
        <f t="shared" si="187"/>
        <v>0</v>
      </c>
      <c r="L1327" s="52">
        <f t="shared" si="187"/>
        <v>0</v>
      </c>
      <c r="M1327" s="52">
        <f t="shared" si="187"/>
        <v>0</v>
      </c>
      <c r="N1327" s="52">
        <f t="shared" si="187"/>
        <v>0</v>
      </c>
      <c r="O1327" s="52">
        <f t="shared" si="187"/>
        <v>0</v>
      </c>
      <c r="P1327" s="52">
        <f t="shared" si="187"/>
        <v>0</v>
      </c>
      <c r="Q1327" s="52">
        <f t="shared" si="187"/>
        <v>0</v>
      </c>
      <c r="R1327" s="52">
        <f t="shared" si="187"/>
        <v>0</v>
      </c>
      <c r="S1327" s="52">
        <f t="shared" si="187"/>
        <v>0</v>
      </c>
      <c r="T1327" s="52">
        <f t="shared" si="187"/>
        <v>0</v>
      </c>
      <c r="U1327" s="52">
        <f t="shared" si="187"/>
        <v>0</v>
      </c>
      <c r="V1327" s="52">
        <f t="shared" si="187"/>
        <v>0</v>
      </c>
      <c r="W1327" s="52">
        <f t="shared" si="187"/>
        <v>0</v>
      </c>
      <c r="X1327" s="52">
        <f t="shared" si="187"/>
        <v>0</v>
      </c>
      <c r="Y1327" s="52"/>
      <c r="Z1327" s="52">
        <f t="shared" si="187"/>
        <v>0</v>
      </c>
      <c r="AA1327" s="9"/>
      <c r="AB1327" s="670"/>
      <c r="AC1327" s="497"/>
      <c r="AD1327" s="497"/>
      <c r="AE1327" s="1061"/>
      <c r="AF1327" s="57"/>
      <c r="AG1327" s="1061"/>
      <c r="AH1327" s="57"/>
      <c r="AI1327" s="57"/>
      <c r="AJ1327" s="57"/>
      <c r="AK1327" s="57"/>
      <c r="AL1327" s="57"/>
      <c r="AM1327" s="57"/>
      <c r="AN1327" s="57"/>
    </row>
    <row r="1328" spans="1:40" s="22" customFormat="1" ht="18" hidden="1" customHeight="1">
      <c r="A1328" s="1479" t="s">
        <v>595</v>
      </c>
      <c r="B1328" s="1479"/>
      <c r="C1328" s="1479"/>
      <c r="D1328" s="1452"/>
      <c r="E1328" s="1452"/>
      <c r="F1328" s="1452"/>
      <c r="G1328" s="1452"/>
      <c r="H1328" s="1452"/>
      <c r="I1328" s="1452"/>
      <c r="J1328" s="1452"/>
      <c r="K1328" s="1452"/>
      <c r="L1328" s="1452"/>
      <c r="M1328" s="1452"/>
      <c r="N1328" s="1452"/>
      <c r="O1328" s="1452"/>
      <c r="P1328" s="1452"/>
      <c r="Q1328" s="1452"/>
      <c r="R1328" s="1452"/>
      <c r="S1328" s="1452"/>
      <c r="T1328" s="1452"/>
      <c r="U1328" s="1452"/>
      <c r="V1328" s="1452"/>
      <c r="W1328" s="1452"/>
      <c r="X1328" s="1452"/>
      <c r="Y1328" s="1452"/>
      <c r="Z1328" s="1452"/>
      <c r="AA1328" s="24"/>
      <c r="AB1328" s="670"/>
      <c r="AC1328" s="57"/>
      <c r="AD1328" s="497"/>
      <c r="AE1328" s="1061"/>
      <c r="AF1328" s="57"/>
      <c r="AG1328" s="57"/>
      <c r="AH1328" s="57"/>
      <c r="AI1328" s="57"/>
      <c r="AJ1328" s="57"/>
      <c r="AK1328" s="57"/>
      <c r="AL1328" s="57"/>
      <c r="AM1328" s="57"/>
      <c r="AN1328" s="57"/>
    </row>
    <row r="1329" spans="1:40" s="7" customFormat="1" ht="18" hidden="1" customHeight="1">
      <c r="A1329" s="55">
        <f>A1326+1</f>
        <v>1022</v>
      </c>
      <c r="B1329" s="42" t="s">
        <v>862</v>
      </c>
      <c r="C1329" s="52">
        <f t="shared" ref="C1329:C1335" si="188">D1329+L1329+N1329+P1329+R1329+T1329+V1329+W1329+X1329+Z1329</f>
        <v>659451.26</v>
      </c>
      <c r="D1329" s="52">
        <f>SUM(F1329:J1329)</f>
        <v>659451.26</v>
      </c>
      <c r="E1329" s="52"/>
      <c r="F1329" s="52">
        <v>659451.26</v>
      </c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284"/>
      <c r="Y1329" s="52"/>
      <c r="Z1329" s="284"/>
      <c r="AA1329" s="9"/>
      <c r="AB1329" s="670"/>
      <c r="AC1329" s="497"/>
      <c r="AD1329" s="497"/>
      <c r="AE1329" s="1061"/>
      <c r="AF1329" s="57"/>
      <c r="AG1329" s="57"/>
      <c r="AH1329" s="57"/>
      <c r="AI1329" s="57"/>
      <c r="AJ1329" s="57"/>
      <c r="AK1329" s="57"/>
      <c r="AL1329" s="57"/>
      <c r="AM1329" s="57"/>
      <c r="AN1329" s="57"/>
    </row>
    <row r="1330" spans="1:40" s="7" customFormat="1" ht="18" hidden="1" customHeight="1">
      <c r="A1330" s="55">
        <f t="shared" ref="A1330:A1335" si="189">A1329+1</f>
        <v>1023</v>
      </c>
      <c r="B1330" s="42" t="s">
        <v>863</v>
      </c>
      <c r="C1330" s="52">
        <f t="shared" si="188"/>
        <v>589041.84</v>
      </c>
      <c r="D1330" s="52">
        <f t="shared" ref="D1330:D1335" si="190">SUM(F1330:J1330)</f>
        <v>589041.84</v>
      </c>
      <c r="E1330" s="52"/>
      <c r="F1330" s="52">
        <v>589041.84</v>
      </c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284"/>
      <c r="Y1330" s="52"/>
      <c r="Z1330" s="284"/>
      <c r="AA1330" s="9"/>
      <c r="AB1330" s="670"/>
      <c r="AC1330" s="497"/>
      <c r="AD1330" s="497"/>
      <c r="AE1330" s="1061"/>
      <c r="AF1330" s="57"/>
      <c r="AG1330" s="57"/>
      <c r="AH1330" s="57"/>
      <c r="AI1330" s="57"/>
      <c r="AJ1330" s="57"/>
      <c r="AK1330" s="57"/>
      <c r="AL1330" s="57"/>
      <c r="AM1330" s="57"/>
      <c r="AN1330" s="57"/>
    </row>
    <row r="1331" spans="1:40" s="7" customFormat="1" ht="18" hidden="1" customHeight="1">
      <c r="A1331" s="55">
        <f t="shared" si="189"/>
        <v>1024</v>
      </c>
      <c r="B1331" s="42" t="s">
        <v>864</v>
      </c>
      <c r="C1331" s="52">
        <f t="shared" si="188"/>
        <v>265607.38</v>
      </c>
      <c r="D1331" s="52">
        <f t="shared" si="190"/>
        <v>265607.38</v>
      </c>
      <c r="E1331" s="52"/>
      <c r="F1331" s="52">
        <v>265607.38</v>
      </c>
      <c r="G1331" s="52"/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284"/>
      <c r="Y1331" s="52"/>
      <c r="Z1331" s="284"/>
      <c r="AA1331" s="9"/>
      <c r="AB1331" s="670"/>
      <c r="AC1331" s="57"/>
      <c r="AD1331" s="497"/>
      <c r="AE1331" s="1061"/>
      <c r="AF1331" s="57"/>
      <c r="AG1331" s="57"/>
      <c r="AH1331" s="57"/>
      <c r="AI1331" s="57"/>
      <c r="AJ1331" s="57"/>
      <c r="AK1331" s="57"/>
      <c r="AL1331" s="57"/>
      <c r="AM1331" s="57"/>
      <c r="AN1331" s="57"/>
    </row>
    <row r="1332" spans="1:40" s="7" customFormat="1" ht="18" hidden="1" customHeight="1">
      <c r="A1332" s="55">
        <f t="shared" si="189"/>
        <v>1025</v>
      </c>
      <c r="B1332" s="42" t="s">
        <v>865</v>
      </c>
      <c r="C1332" s="52">
        <f t="shared" si="188"/>
        <v>11806085.26</v>
      </c>
      <c r="D1332" s="52">
        <f t="shared" si="190"/>
        <v>507801.19999999995</v>
      </c>
      <c r="E1332" s="52"/>
      <c r="F1332" s="52">
        <v>347335.36</v>
      </c>
      <c r="G1332" s="52"/>
      <c r="H1332" s="52"/>
      <c r="I1332" s="52"/>
      <c r="J1332" s="52">
        <v>160465.84</v>
      </c>
      <c r="K1332" s="52"/>
      <c r="L1332" s="52"/>
      <c r="M1332" s="52">
        <v>443</v>
      </c>
      <c r="N1332" s="52">
        <v>2645244.94</v>
      </c>
      <c r="O1332" s="52"/>
      <c r="P1332" s="52"/>
      <c r="Q1332" s="52">
        <v>450</v>
      </c>
      <c r="R1332" s="52">
        <v>4974798.58</v>
      </c>
      <c r="S1332" s="121"/>
      <c r="T1332" s="52">
        <v>3678240.54</v>
      </c>
      <c r="U1332" s="52"/>
      <c r="V1332" s="52"/>
      <c r="W1332" s="52"/>
      <c r="X1332" s="284"/>
      <c r="Y1332" s="52"/>
      <c r="Z1332" s="284"/>
      <c r="AA1332" s="9"/>
      <c r="AB1332" s="670"/>
      <c r="AC1332" s="57"/>
      <c r="AD1332" s="497"/>
      <c r="AE1332" s="1061"/>
      <c r="AF1332" s="57"/>
      <c r="AG1332" s="57"/>
      <c r="AH1332" s="57"/>
      <c r="AI1332" s="57"/>
      <c r="AJ1332" s="57"/>
      <c r="AK1332" s="57"/>
      <c r="AL1332" s="57"/>
      <c r="AM1332" s="57"/>
      <c r="AN1332" s="57"/>
    </row>
    <row r="1333" spans="1:40" s="7" customFormat="1" ht="18" hidden="1" customHeight="1">
      <c r="A1333" s="55">
        <f t="shared" si="189"/>
        <v>1026</v>
      </c>
      <c r="B1333" s="42" t="s">
        <v>866</v>
      </c>
      <c r="C1333" s="52">
        <f t="shared" si="188"/>
        <v>11458749.899999999</v>
      </c>
      <c r="D1333" s="52">
        <f t="shared" si="190"/>
        <v>160465.84</v>
      </c>
      <c r="E1333" s="52"/>
      <c r="F1333" s="52"/>
      <c r="G1333" s="52"/>
      <c r="H1333" s="52"/>
      <c r="I1333" s="52"/>
      <c r="J1333" s="52">
        <v>160465.84</v>
      </c>
      <c r="K1333" s="52"/>
      <c r="L1333" s="52"/>
      <c r="M1333" s="52">
        <v>443</v>
      </c>
      <c r="N1333" s="52">
        <v>2645244.94</v>
      </c>
      <c r="O1333" s="52"/>
      <c r="P1333" s="52"/>
      <c r="Q1333" s="52">
        <v>450</v>
      </c>
      <c r="R1333" s="52">
        <v>4974798.58</v>
      </c>
      <c r="S1333" s="121"/>
      <c r="T1333" s="52">
        <v>3678240.54</v>
      </c>
      <c r="U1333" s="52"/>
      <c r="V1333" s="52"/>
      <c r="W1333" s="52"/>
      <c r="X1333" s="284"/>
      <c r="Y1333" s="52"/>
      <c r="Z1333" s="284"/>
      <c r="AA1333" s="9"/>
      <c r="AB1333" s="670"/>
      <c r="AC1333" s="57"/>
      <c r="AD1333" s="497"/>
      <c r="AE1333" s="1061"/>
      <c r="AF1333" s="57"/>
      <c r="AG1333" s="57"/>
      <c r="AH1333" s="57"/>
      <c r="AI1333" s="57"/>
      <c r="AJ1333" s="57"/>
      <c r="AK1333" s="57"/>
      <c r="AL1333" s="57"/>
      <c r="AM1333" s="57"/>
      <c r="AN1333" s="57"/>
    </row>
    <row r="1334" spans="1:40" s="7" customFormat="1" ht="18" hidden="1" customHeight="1">
      <c r="A1334" s="55">
        <f t="shared" si="189"/>
        <v>1027</v>
      </c>
      <c r="B1334" s="42" t="s">
        <v>867</v>
      </c>
      <c r="C1334" s="52">
        <f t="shared" si="188"/>
        <v>11458749.899999999</v>
      </c>
      <c r="D1334" s="52">
        <f t="shared" si="190"/>
        <v>160465.84</v>
      </c>
      <c r="E1334" s="52"/>
      <c r="F1334" s="52"/>
      <c r="G1334" s="52"/>
      <c r="H1334" s="52"/>
      <c r="I1334" s="52"/>
      <c r="J1334" s="52">
        <v>160465.84</v>
      </c>
      <c r="K1334" s="52"/>
      <c r="L1334" s="52"/>
      <c r="M1334" s="52">
        <v>443</v>
      </c>
      <c r="N1334" s="52">
        <v>2645244.94</v>
      </c>
      <c r="O1334" s="52"/>
      <c r="P1334" s="52"/>
      <c r="Q1334" s="52">
        <v>450</v>
      </c>
      <c r="R1334" s="52">
        <v>4974798.58</v>
      </c>
      <c r="S1334" s="121"/>
      <c r="T1334" s="52">
        <v>3678240.54</v>
      </c>
      <c r="U1334" s="52"/>
      <c r="V1334" s="52"/>
      <c r="W1334" s="52"/>
      <c r="X1334" s="284"/>
      <c r="Y1334" s="52"/>
      <c r="Z1334" s="284"/>
      <c r="AA1334" s="9"/>
      <c r="AB1334" s="670"/>
      <c r="AC1334" s="57"/>
      <c r="AD1334" s="497"/>
      <c r="AE1334" s="1061"/>
      <c r="AF1334" s="57"/>
      <c r="AG1334" s="57"/>
      <c r="AH1334" s="57"/>
      <c r="AI1334" s="57"/>
      <c r="AJ1334" s="57"/>
      <c r="AK1334" s="57"/>
      <c r="AL1334" s="57"/>
      <c r="AM1334" s="57"/>
      <c r="AN1334" s="57"/>
    </row>
    <row r="1335" spans="1:40" s="7" customFormat="1" ht="18" hidden="1" customHeight="1">
      <c r="A1335" s="55">
        <f t="shared" si="189"/>
        <v>1028</v>
      </c>
      <c r="B1335" s="42" t="s">
        <v>868</v>
      </c>
      <c r="C1335" s="52">
        <f t="shared" si="188"/>
        <v>375651.82</v>
      </c>
      <c r="D1335" s="52">
        <f t="shared" si="190"/>
        <v>375651.82</v>
      </c>
      <c r="E1335" s="52"/>
      <c r="F1335" s="52">
        <f>368490.4+7161.42</f>
        <v>375651.82</v>
      </c>
      <c r="G1335" s="52"/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284"/>
      <c r="Y1335" s="52"/>
      <c r="Z1335" s="284"/>
      <c r="AA1335" s="9" t="s">
        <v>889</v>
      </c>
      <c r="AB1335" s="670"/>
      <c r="AC1335" s="497"/>
      <c r="AD1335" s="497"/>
      <c r="AE1335" s="1061"/>
      <c r="AF1335" s="57"/>
      <c r="AG1335" s="57"/>
      <c r="AH1335" s="57"/>
      <c r="AI1335" s="57"/>
      <c r="AJ1335" s="57"/>
      <c r="AK1335" s="57"/>
      <c r="AL1335" s="57"/>
      <c r="AM1335" s="57"/>
      <c r="AN1335" s="57"/>
    </row>
    <row r="1336" spans="1:40" s="7" customFormat="1" ht="18" hidden="1" customHeight="1">
      <c r="A1336" s="1475" t="s">
        <v>518</v>
      </c>
      <c r="B1336" s="1475"/>
      <c r="C1336" s="52">
        <f t="shared" ref="C1336:Z1336" si="191">SUM(C1329:C1335)</f>
        <v>36613337.359999999</v>
      </c>
      <c r="D1336" s="52">
        <f t="shared" si="191"/>
        <v>2718485.1799999997</v>
      </c>
      <c r="E1336" s="52"/>
      <c r="F1336" s="52">
        <f t="shared" si="191"/>
        <v>2237087.6599999997</v>
      </c>
      <c r="G1336" s="52">
        <f t="shared" si="191"/>
        <v>0</v>
      </c>
      <c r="H1336" s="52">
        <f t="shared" si="191"/>
        <v>0</v>
      </c>
      <c r="I1336" s="52">
        <f t="shared" si="191"/>
        <v>0</v>
      </c>
      <c r="J1336" s="52">
        <f t="shared" si="191"/>
        <v>481397.52</v>
      </c>
      <c r="K1336" s="52">
        <f t="shared" si="191"/>
        <v>0</v>
      </c>
      <c r="L1336" s="52">
        <f t="shared" si="191"/>
        <v>0</v>
      </c>
      <c r="M1336" s="52">
        <f t="shared" si="191"/>
        <v>1329</v>
      </c>
      <c r="N1336" s="52">
        <f t="shared" si="191"/>
        <v>7935734.8200000003</v>
      </c>
      <c r="O1336" s="52">
        <f t="shared" si="191"/>
        <v>0</v>
      </c>
      <c r="P1336" s="52">
        <f t="shared" si="191"/>
        <v>0</v>
      </c>
      <c r="Q1336" s="52">
        <f t="shared" si="191"/>
        <v>1350</v>
      </c>
      <c r="R1336" s="52">
        <f t="shared" si="191"/>
        <v>14924395.74</v>
      </c>
      <c r="S1336" s="52">
        <f t="shared" si="191"/>
        <v>0</v>
      </c>
      <c r="T1336" s="52">
        <f t="shared" si="191"/>
        <v>11034721.620000001</v>
      </c>
      <c r="U1336" s="52">
        <f t="shared" si="191"/>
        <v>0</v>
      </c>
      <c r="V1336" s="52">
        <f t="shared" si="191"/>
        <v>0</v>
      </c>
      <c r="W1336" s="52">
        <f t="shared" si="191"/>
        <v>0</v>
      </c>
      <c r="X1336" s="52">
        <f t="shared" si="191"/>
        <v>0</v>
      </c>
      <c r="Y1336" s="52"/>
      <c r="Z1336" s="52">
        <f t="shared" si="191"/>
        <v>0</v>
      </c>
      <c r="AA1336" s="9"/>
      <c r="AB1336" s="670"/>
      <c r="AC1336" s="497"/>
      <c r="AD1336" s="497"/>
      <c r="AE1336" s="1061"/>
      <c r="AF1336" s="57"/>
      <c r="AG1336" s="1061"/>
      <c r="AH1336" s="57"/>
      <c r="AI1336" s="57"/>
      <c r="AJ1336" s="57"/>
      <c r="AK1336" s="57"/>
      <c r="AL1336" s="57"/>
      <c r="AM1336" s="57"/>
      <c r="AN1336" s="57"/>
    </row>
    <row r="1337" spans="1:40" s="17" customFormat="1" ht="18" hidden="1" customHeight="1">
      <c r="A1337" s="1479" t="s">
        <v>596</v>
      </c>
      <c r="B1337" s="1479"/>
      <c r="C1337" s="61" t="e">
        <f t="shared" ref="C1337:Z1337" si="192">C1336+C1327+C1320+C1311</f>
        <v>#REF!</v>
      </c>
      <c r="D1337" s="61">
        <f t="shared" si="192"/>
        <v>33415232.919999998</v>
      </c>
      <c r="E1337" s="61"/>
      <c r="F1337" s="61">
        <f t="shared" si="192"/>
        <v>4836049.46</v>
      </c>
      <c r="G1337" s="61">
        <f t="shared" si="192"/>
        <v>20638923.340000004</v>
      </c>
      <c r="H1337" s="61">
        <f t="shared" si="192"/>
        <v>1217526.3599999999</v>
      </c>
      <c r="I1337" s="61">
        <f t="shared" si="192"/>
        <v>2556801.58</v>
      </c>
      <c r="J1337" s="61">
        <f t="shared" si="192"/>
        <v>4165932.18</v>
      </c>
      <c r="K1337" s="61">
        <f t="shared" si="192"/>
        <v>0</v>
      </c>
      <c r="L1337" s="61">
        <f t="shared" si="192"/>
        <v>0</v>
      </c>
      <c r="M1337" s="61">
        <f t="shared" si="192"/>
        <v>1329</v>
      </c>
      <c r="N1337" s="61">
        <f t="shared" si="192"/>
        <v>7935734.8200000003</v>
      </c>
      <c r="O1337" s="61">
        <f t="shared" si="192"/>
        <v>0</v>
      </c>
      <c r="P1337" s="61">
        <f t="shared" si="192"/>
        <v>1605188.22</v>
      </c>
      <c r="Q1337" s="61">
        <f t="shared" si="192"/>
        <v>1350</v>
      </c>
      <c r="R1337" s="61" t="e">
        <f t="shared" si="192"/>
        <v>#REF!</v>
      </c>
      <c r="S1337" s="61">
        <f t="shared" si="192"/>
        <v>0</v>
      </c>
      <c r="T1337" s="61">
        <f t="shared" si="192"/>
        <v>12948236.760000002</v>
      </c>
      <c r="U1337" s="61">
        <f t="shared" si="192"/>
        <v>0</v>
      </c>
      <c r="V1337" s="61">
        <f t="shared" si="192"/>
        <v>0</v>
      </c>
      <c r="W1337" s="61">
        <f t="shared" si="192"/>
        <v>573966.16</v>
      </c>
      <c r="X1337" s="61" t="e">
        <f t="shared" si="192"/>
        <v>#REF!</v>
      </c>
      <c r="Y1337" s="61"/>
      <c r="Z1337" s="61">
        <f t="shared" si="192"/>
        <v>0</v>
      </c>
      <c r="AA1337" s="9"/>
      <c r="AB1337" s="670"/>
      <c r="AC1337" s="497"/>
      <c r="AD1337" s="497"/>
      <c r="AE1337" s="1061"/>
      <c r="AF1337" s="1264"/>
      <c r="AG1337" s="1264"/>
      <c r="AH1337" s="1264"/>
      <c r="AI1337" s="1264"/>
      <c r="AJ1337" s="1264"/>
      <c r="AK1337" s="1264"/>
      <c r="AL1337" s="1264"/>
      <c r="AM1337" s="1264"/>
      <c r="AN1337" s="1264"/>
    </row>
    <row r="1338" spans="1:40" s="7" customFormat="1" ht="18" hidden="1" customHeight="1">
      <c r="A1338" s="1485" t="s">
        <v>597</v>
      </c>
      <c r="B1338" s="1485"/>
      <c r="C1338" s="61" t="e">
        <f>C1337+C1304+C1196+C1136+C1088+C1053+C1010+C922+C867+C811+C650+C638+C603+C413+C322+C236+C144+C80</f>
        <v>#REF!</v>
      </c>
      <c r="D1338" s="61" t="e">
        <f>D1337+D1304+D1196+D1136+D1088+D1053+D1010+D922+D867+D811+D650+D638+D603+D413+D322+D236+D144+D80</f>
        <v>#REF!</v>
      </c>
      <c r="E1338" s="61"/>
      <c r="F1338" s="61">
        <f t="shared" ref="F1338:X1338" si="193">F1337+F1304+F1196+F1136+F1088+F1053+F1010+F922+F867+F811+F650+F638+F603+F413+F322+F236+F144+F80</f>
        <v>117433816.25999999</v>
      </c>
      <c r="G1338" s="61">
        <f t="shared" si="193"/>
        <v>348701348.56999999</v>
      </c>
      <c r="H1338" s="61">
        <f t="shared" si="193"/>
        <v>56865389.059999995</v>
      </c>
      <c r="I1338" s="61">
        <f t="shared" si="193"/>
        <v>69478899.159999996</v>
      </c>
      <c r="J1338" s="61">
        <f t="shared" si="193"/>
        <v>48991026.339999996</v>
      </c>
      <c r="K1338" s="61">
        <f t="shared" si="193"/>
        <v>13</v>
      </c>
      <c r="L1338" s="61">
        <f t="shared" si="193"/>
        <v>35381806</v>
      </c>
      <c r="M1338" s="61">
        <f t="shared" si="193"/>
        <v>88223.485000000001</v>
      </c>
      <c r="N1338" s="61">
        <f t="shared" si="193"/>
        <v>251047658.48000002</v>
      </c>
      <c r="O1338" s="61">
        <f t="shared" si="193"/>
        <v>181553.91000000003</v>
      </c>
      <c r="P1338" s="61">
        <f t="shared" si="193"/>
        <v>313621299.48000002</v>
      </c>
      <c r="Q1338" s="61">
        <f t="shared" si="193"/>
        <v>215188.16999999995</v>
      </c>
      <c r="R1338" s="61" t="e">
        <f t="shared" si="193"/>
        <v>#REF!</v>
      </c>
      <c r="S1338" s="61">
        <f t="shared" si="193"/>
        <v>180.2</v>
      </c>
      <c r="T1338" s="61">
        <f t="shared" si="193"/>
        <v>50142523.520000003</v>
      </c>
      <c r="U1338" s="61">
        <f t="shared" si="193"/>
        <v>3587.96</v>
      </c>
      <c r="V1338" s="61">
        <f t="shared" si="193"/>
        <v>6507309</v>
      </c>
      <c r="W1338" s="61">
        <f t="shared" si="193"/>
        <v>6762999.2799999993</v>
      </c>
      <c r="X1338" s="61" t="e">
        <f t="shared" si="193"/>
        <v>#REF!</v>
      </c>
      <c r="Y1338" s="61"/>
      <c r="Z1338" s="61">
        <f>Z1337+Z1304+Z1196+Z1136+Z1088+Z1053+Z1010+Z922+Z867+Z811+Z650+Z638+Z603+Z413+Z322+Z236+Z144+Z80</f>
        <v>1000000</v>
      </c>
      <c r="AA1338" s="9"/>
      <c r="AB1338" s="670"/>
      <c r="AC1338" s="497"/>
      <c r="AD1338" s="497"/>
      <c r="AE1338" s="1061"/>
      <c r="AF1338" s="57"/>
      <c r="AG1338" s="57"/>
      <c r="AH1338" s="57"/>
      <c r="AI1338" s="57"/>
      <c r="AJ1338" s="57"/>
      <c r="AK1338" s="57"/>
      <c r="AL1338" s="57"/>
      <c r="AM1338" s="57"/>
      <c r="AN1338" s="57"/>
    </row>
    <row r="1339" spans="1:40" s="7" customFormat="1" ht="18" hidden="1" customHeight="1">
      <c r="A1339" s="1578" t="s">
        <v>639</v>
      </c>
      <c r="B1339" s="1578"/>
      <c r="C1339" s="67" t="e">
        <f>C1338*2.14%</f>
        <v>#REF!</v>
      </c>
      <c r="D1339" s="52"/>
      <c r="E1339" s="52"/>
      <c r="F1339" s="52"/>
      <c r="G1339" s="52"/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284"/>
      <c r="Y1339" s="52"/>
      <c r="Z1339" s="284"/>
      <c r="AA1339" s="9"/>
      <c r="AB1339" s="670"/>
      <c r="AC1339" s="57"/>
      <c r="AD1339" s="497"/>
      <c r="AE1339" s="1061"/>
      <c r="AF1339" s="57"/>
      <c r="AG1339" s="57"/>
      <c r="AH1339" s="57"/>
      <c r="AI1339" s="57"/>
      <c r="AJ1339" s="57"/>
      <c r="AK1339" s="57"/>
      <c r="AL1339" s="57"/>
      <c r="AM1339" s="57"/>
      <c r="AN1339" s="57"/>
    </row>
    <row r="1340" spans="1:40" s="7" customFormat="1" ht="18" hidden="1" customHeight="1">
      <c r="A1340" s="1479" t="s">
        <v>638</v>
      </c>
      <c r="B1340" s="1479"/>
      <c r="C1340" s="78" t="e">
        <f>C1338+C1339</f>
        <v>#REF!</v>
      </c>
      <c r="D1340" s="52"/>
      <c r="E1340" s="52"/>
      <c r="F1340" s="52"/>
      <c r="G1340" s="52"/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284"/>
      <c r="Y1340" s="52"/>
      <c r="Z1340" s="284"/>
      <c r="AA1340" s="9"/>
      <c r="AB1340" s="670"/>
      <c r="AC1340" s="57"/>
      <c r="AD1340" s="497"/>
      <c r="AE1340" s="1061"/>
      <c r="AF1340" s="57"/>
      <c r="AG1340" s="1061"/>
      <c r="AH1340" s="57"/>
      <c r="AI1340" s="57"/>
      <c r="AJ1340" s="57"/>
      <c r="AK1340" s="57"/>
      <c r="AL1340" s="57"/>
      <c r="AM1340" s="57"/>
      <c r="AN1340" s="57"/>
    </row>
    <row r="1341" spans="1:40" s="7" customFormat="1">
      <c r="A1341" s="57"/>
      <c r="B1341" s="57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41"/>
      <c r="Y1341" s="1382"/>
      <c r="Z1341" s="41"/>
      <c r="AA1341" s="1322"/>
      <c r="AB1341" s="57"/>
      <c r="AC1341" s="57"/>
      <c r="AD1341" s="57"/>
      <c r="AE1341" s="1061"/>
      <c r="AF1341" s="57"/>
      <c r="AG1341" s="57"/>
      <c r="AH1341" s="57"/>
      <c r="AI1341" s="57"/>
      <c r="AJ1341" s="57"/>
      <c r="AK1341" s="57"/>
      <c r="AL1341" s="57"/>
      <c r="AM1341" s="57"/>
      <c r="AN1341" s="57"/>
    </row>
    <row r="1342" spans="1:40" s="7" customFormat="1">
      <c r="A1342" s="57"/>
      <c r="B1342" s="57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41"/>
      <c r="Y1342" s="1382"/>
      <c r="Z1342" s="41"/>
      <c r="AA1342" s="1322"/>
      <c r="AB1342" s="57"/>
      <c r="AC1342" s="57"/>
      <c r="AD1342" s="57"/>
      <c r="AE1342" s="1061"/>
      <c r="AF1342" s="57"/>
      <c r="AG1342" s="57"/>
      <c r="AH1342" s="57"/>
      <c r="AI1342" s="57"/>
      <c r="AJ1342" s="57"/>
      <c r="AK1342" s="57"/>
      <c r="AL1342" s="57"/>
      <c r="AM1342" s="57"/>
      <c r="AN1342" s="57"/>
    </row>
    <row r="1343" spans="1:40" s="7" customFormat="1">
      <c r="A1343" s="57"/>
      <c r="B1343" s="57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41"/>
      <c r="Y1343" s="1368"/>
      <c r="Z1343" s="41"/>
      <c r="AA1343" s="1322"/>
      <c r="AB1343" s="57"/>
      <c r="AC1343" s="57"/>
      <c r="AD1343" s="57"/>
      <c r="AE1343" s="1061"/>
      <c r="AF1343" s="57"/>
      <c r="AG1343" s="57"/>
      <c r="AH1343" s="57"/>
      <c r="AI1343" s="57"/>
      <c r="AJ1343" s="57"/>
      <c r="AK1343" s="57"/>
      <c r="AL1343" s="57"/>
      <c r="AM1343" s="57"/>
      <c r="AN1343" s="57"/>
    </row>
    <row r="1344" spans="1:40" s="7" customFormat="1">
      <c r="A1344" s="57"/>
      <c r="B1344" s="57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41"/>
      <c r="Y1344" s="1368"/>
      <c r="Z1344" s="41"/>
      <c r="AA1344" s="1322"/>
      <c r="AB1344" s="57"/>
      <c r="AC1344" s="57"/>
      <c r="AD1344" s="57"/>
      <c r="AE1344" s="1061"/>
      <c r="AF1344" s="57"/>
      <c r="AG1344" s="57"/>
      <c r="AH1344" s="57"/>
      <c r="AI1344" s="57"/>
      <c r="AJ1344" s="57"/>
      <c r="AK1344" s="57"/>
      <c r="AL1344" s="57"/>
      <c r="AM1344" s="57"/>
      <c r="AN1344" s="57"/>
    </row>
    <row r="1345" spans="1:40" s="7" customFormat="1">
      <c r="A1345" s="57"/>
      <c r="B1345" s="57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41"/>
      <c r="Y1345" s="1368"/>
      <c r="Z1345" s="41"/>
      <c r="AA1345" s="1322"/>
      <c r="AB1345" s="57"/>
      <c r="AC1345" s="57"/>
      <c r="AD1345" s="57"/>
      <c r="AE1345" s="1061"/>
      <c r="AF1345" s="57"/>
      <c r="AG1345" s="57"/>
      <c r="AH1345" s="57"/>
      <c r="AI1345" s="57"/>
      <c r="AJ1345" s="57"/>
      <c r="AK1345" s="57"/>
      <c r="AL1345" s="57"/>
      <c r="AM1345" s="57"/>
      <c r="AN1345" s="57"/>
    </row>
    <row r="1346" spans="1:40" s="4" customFormat="1">
      <c r="A1346" s="57"/>
      <c r="B1346" s="57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41"/>
      <c r="Y1346" s="1368"/>
      <c r="Z1346" s="41"/>
      <c r="AA1346" s="1"/>
      <c r="AB1346" s="3"/>
      <c r="AC1346" s="3"/>
      <c r="AD1346" s="3"/>
      <c r="AE1346" s="32"/>
      <c r="AF1346" s="3"/>
      <c r="AG1346" s="3"/>
      <c r="AH1346" s="3"/>
      <c r="AI1346" s="3"/>
      <c r="AJ1346" s="3"/>
      <c r="AK1346" s="3"/>
      <c r="AL1346" s="3"/>
      <c r="AM1346" s="3"/>
      <c r="AN1346" s="3"/>
    </row>
    <row r="1347" spans="1:40" s="4" customFormat="1">
      <c r="A1347" s="57"/>
      <c r="B1347" s="57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41"/>
      <c r="Y1347" s="1368"/>
      <c r="Z1347" s="41"/>
      <c r="AA1347" s="1"/>
      <c r="AB1347" s="3"/>
      <c r="AC1347" s="3"/>
      <c r="AD1347" s="3"/>
      <c r="AE1347" s="32"/>
      <c r="AF1347" s="3"/>
      <c r="AG1347" s="3"/>
      <c r="AH1347" s="3"/>
      <c r="AI1347" s="3"/>
      <c r="AJ1347" s="3"/>
      <c r="AK1347" s="3"/>
      <c r="AL1347" s="3"/>
      <c r="AM1347" s="3"/>
      <c r="AN1347" s="3"/>
    </row>
    <row r="1348" spans="1:40" s="4" customFormat="1">
      <c r="A1348" s="57"/>
      <c r="B1348" s="57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41"/>
      <c r="Y1348" s="1368"/>
      <c r="Z1348" s="41"/>
      <c r="AA1348" s="1"/>
      <c r="AB1348" s="3"/>
      <c r="AC1348" s="3"/>
      <c r="AD1348" s="3"/>
      <c r="AE1348" s="32"/>
      <c r="AF1348" s="3"/>
      <c r="AG1348" s="3"/>
      <c r="AH1348" s="3"/>
      <c r="AI1348" s="3"/>
      <c r="AJ1348" s="3"/>
      <c r="AK1348" s="3"/>
      <c r="AL1348" s="3"/>
      <c r="AM1348" s="3"/>
      <c r="AN1348" s="3"/>
    </row>
    <row r="1349" spans="1:40" s="4" customFormat="1">
      <c r="A1349" s="57"/>
      <c r="B1349" s="57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41"/>
      <c r="Y1349" s="1368"/>
      <c r="Z1349" s="41"/>
      <c r="AA1349" s="1"/>
      <c r="AB1349" s="3"/>
      <c r="AC1349" s="3"/>
      <c r="AD1349" s="3"/>
      <c r="AE1349" s="32"/>
      <c r="AF1349" s="3"/>
      <c r="AG1349" s="3"/>
      <c r="AH1349" s="3"/>
      <c r="AI1349" s="3"/>
      <c r="AJ1349" s="3"/>
      <c r="AK1349" s="3"/>
      <c r="AL1349" s="3"/>
      <c r="AM1349" s="3"/>
      <c r="AN1349" s="3"/>
    </row>
    <row r="1350" spans="1:40" s="4" customFormat="1">
      <c r="A1350" s="57"/>
      <c r="B1350" s="57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41"/>
      <c r="Y1350" s="1368"/>
      <c r="Z1350" s="41"/>
      <c r="AA1350" s="1"/>
      <c r="AB1350" s="3"/>
      <c r="AC1350" s="3"/>
      <c r="AD1350" s="3"/>
      <c r="AE1350" s="32"/>
      <c r="AF1350" s="3"/>
      <c r="AG1350" s="3"/>
      <c r="AH1350" s="3"/>
      <c r="AI1350" s="3"/>
      <c r="AJ1350" s="3"/>
      <c r="AK1350" s="3"/>
      <c r="AL1350" s="3"/>
      <c r="AM1350" s="3"/>
      <c r="AN1350" s="3"/>
    </row>
    <row r="1351" spans="1:40" s="4" customFormat="1">
      <c r="A1351" s="57"/>
      <c r="B1351" s="57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41"/>
      <c r="Y1351" s="1368"/>
      <c r="Z1351" s="41"/>
      <c r="AA1351" s="1"/>
      <c r="AB1351" s="3"/>
      <c r="AC1351" s="3"/>
      <c r="AD1351" s="3"/>
      <c r="AE1351" s="32"/>
      <c r="AF1351" s="3"/>
      <c r="AG1351" s="3"/>
      <c r="AH1351" s="3"/>
      <c r="AI1351" s="3"/>
      <c r="AJ1351" s="3"/>
      <c r="AK1351" s="3"/>
      <c r="AL1351" s="3"/>
      <c r="AM1351" s="3"/>
      <c r="AN1351" s="3"/>
    </row>
    <row r="1352" spans="1:40" s="3" customFormat="1">
      <c r="A1352" s="57"/>
      <c r="B1352" s="57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41"/>
      <c r="Y1352" s="1368"/>
      <c r="Z1352" s="41"/>
      <c r="AA1352" s="1"/>
      <c r="AE1352" s="32"/>
    </row>
    <row r="1353" spans="1:40" s="3" customFormat="1">
      <c r="A1353" s="57"/>
      <c r="B1353" s="57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41"/>
      <c r="Y1353" s="1368"/>
      <c r="Z1353" s="41"/>
      <c r="AA1353" s="1"/>
      <c r="AE1353" s="32"/>
    </row>
    <row r="1354" spans="1:40" s="3" customFormat="1">
      <c r="A1354" s="57"/>
      <c r="B1354" s="57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41"/>
      <c r="Y1354" s="1368"/>
      <c r="Z1354" s="41"/>
      <c r="AA1354" s="1"/>
      <c r="AE1354" s="32"/>
    </row>
    <row r="1355" spans="1:40" s="3" customFormat="1">
      <c r="A1355" s="57"/>
      <c r="B1355" s="57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41"/>
      <c r="Y1355" s="1368"/>
      <c r="Z1355" s="41"/>
      <c r="AA1355" s="1"/>
      <c r="AE1355" s="32"/>
    </row>
    <row r="1356" spans="1:40" s="3" customFormat="1">
      <c r="A1356" s="57"/>
      <c r="B1356" s="57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41"/>
      <c r="Y1356" s="1368"/>
      <c r="Z1356" s="41"/>
      <c r="AA1356" s="1"/>
      <c r="AE1356" s="32"/>
    </row>
    <row r="1357" spans="1:40" s="3" customFormat="1">
      <c r="A1357" s="57"/>
      <c r="B1357" s="57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41"/>
      <c r="Y1357" s="1368"/>
      <c r="Z1357" s="41"/>
      <c r="AA1357" s="1"/>
      <c r="AE1357" s="32"/>
    </row>
    <row r="1358" spans="1:40" s="3" customFormat="1">
      <c r="A1358" s="57"/>
      <c r="B1358" s="57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41"/>
      <c r="Y1358" s="1368"/>
      <c r="Z1358" s="41"/>
      <c r="AA1358" s="1"/>
      <c r="AE1358" s="32"/>
    </row>
    <row r="1359" spans="1:40" s="3" customFormat="1">
      <c r="A1359" s="57"/>
      <c r="B1359" s="57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41"/>
      <c r="Y1359" s="1368"/>
      <c r="Z1359" s="41"/>
      <c r="AA1359" s="1"/>
      <c r="AE1359" s="32"/>
    </row>
    <row r="1360" spans="1:40" s="3" customFormat="1">
      <c r="A1360" s="57"/>
      <c r="B1360" s="57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41"/>
      <c r="Y1360" s="1368"/>
      <c r="Z1360" s="41"/>
      <c r="AA1360" s="1"/>
      <c r="AE1360" s="32"/>
    </row>
  </sheetData>
  <autoFilter ref="A8:AG1340">
    <filterColumn colId="0">
      <colorFilter dxfId="3"/>
    </filterColumn>
  </autoFilter>
  <mergeCells count="376">
    <mergeCell ref="D1328:Z1328"/>
    <mergeCell ref="A1338:B1338"/>
    <mergeCell ref="A1339:B1339"/>
    <mergeCell ref="A1337:B1337"/>
    <mergeCell ref="D1312:Z1312"/>
    <mergeCell ref="A1304:B1304"/>
    <mergeCell ref="A1305:Z1305"/>
    <mergeCell ref="A1340:B1340"/>
    <mergeCell ref="A1320:B1320"/>
    <mergeCell ref="A1321:C1321"/>
    <mergeCell ref="D1321:Z1321"/>
    <mergeCell ref="A1336:B1336"/>
    <mergeCell ref="A1328:C1328"/>
    <mergeCell ref="A1327:B1327"/>
    <mergeCell ref="Z1191:AA1191"/>
    <mergeCell ref="Z1192:AA1192"/>
    <mergeCell ref="A1303:B1303"/>
    <mergeCell ref="A1309:F1309"/>
    <mergeCell ref="A1311:B1311"/>
    <mergeCell ref="A1312:C1312"/>
    <mergeCell ref="A1207:B1207"/>
    <mergeCell ref="Z1195:AA1195"/>
    <mergeCell ref="A1196:B1196"/>
    <mergeCell ref="Z1193:AA1193"/>
    <mergeCell ref="Z1194:AA1194"/>
    <mergeCell ref="A1197:Z1197"/>
    <mergeCell ref="A1204:B1204"/>
    <mergeCell ref="Z1188:AA1188"/>
    <mergeCell ref="Z1189:AA1189"/>
    <mergeCell ref="Z1190:AA1190"/>
    <mergeCell ref="Z1181:AA1181"/>
    <mergeCell ref="Z1185:AA1185"/>
    <mergeCell ref="Z1186:AA1186"/>
    <mergeCell ref="Z1187:AA1187"/>
    <mergeCell ref="Z1183:AA1183"/>
    <mergeCell ref="Z1184:AA1184"/>
    <mergeCell ref="Z1182:AA1182"/>
    <mergeCell ref="Z1170:AA1170"/>
    <mergeCell ref="Z1171:AA1171"/>
    <mergeCell ref="Z1158:AA1158"/>
    <mergeCell ref="Z1159:AA1159"/>
    <mergeCell ref="Z1160:AA1160"/>
    <mergeCell ref="Z1166:AA1166"/>
    <mergeCell ref="Z1177:AA1177"/>
    <mergeCell ref="Z1178:AA1178"/>
    <mergeCell ref="Z1179:AA1179"/>
    <mergeCell ref="Z1172:AA1172"/>
    <mergeCell ref="Z1173:AA1173"/>
    <mergeCell ref="Z1174:AA1174"/>
    <mergeCell ref="Z1175:AA1175"/>
    <mergeCell ref="Z1176:AA1176"/>
    <mergeCell ref="Z1161:AA1161"/>
    <mergeCell ref="Z1162:AA1162"/>
    <mergeCell ref="Z1145:AA1145"/>
    <mergeCell ref="A1135:B1135"/>
    <mergeCell ref="A1137:Z1137"/>
    <mergeCell ref="Z1138:AA1138"/>
    <mergeCell ref="Z1142:AA1142"/>
    <mergeCell ref="A1136:B1136"/>
    <mergeCell ref="Z1154:AA1154"/>
    <mergeCell ref="Z1155:AA1155"/>
    <mergeCell ref="Z1156:AA1156"/>
    <mergeCell ref="Z1157:AA1157"/>
    <mergeCell ref="D1090:Z1090"/>
    <mergeCell ref="A1092:B1092"/>
    <mergeCell ref="Z1152:AA1152"/>
    <mergeCell ref="Z1153:AA1153"/>
    <mergeCell ref="Z1143:AA1143"/>
    <mergeCell ref="Z1144:AA1144"/>
    <mergeCell ref="Z1148:AA1148"/>
    <mergeCell ref="Z1149:AA1149"/>
    <mergeCell ref="Z1150:AA1150"/>
    <mergeCell ref="Z1151:AA1151"/>
    <mergeCell ref="Z1147:AA1147"/>
    <mergeCell ref="A1083:B1083"/>
    <mergeCell ref="A1084:C1084"/>
    <mergeCell ref="D1084:Z1084"/>
    <mergeCell ref="Z1139:AA1139"/>
    <mergeCell ref="A1093:C1093"/>
    <mergeCell ref="D1093:Z1093"/>
    <mergeCell ref="A1098:B1098"/>
    <mergeCell ref="A1099:C1099"/>
    <mergeCell ref="D1099:Z1099"/>
    <mergeCell ref="A1069:C1069"/>
    <mergeCell ref="D1069:Z1069"/>
    <mergeCell ref="A1060:B1060"/>
    <mergeCell ref="Z1140:AA1140"/>
    <mergeCell ref="Z1141:AA1141"/>
    <mergeCell ref="Z1146:AA1146"/>
    <mergeCell ref="A1088:B1088"/>
    <mergeCell ref="A1011:Z1011"/>
    <mergeCell ref="A1012:B1012"/>
    <mergeCell ref="A1023:B1023"/>
    <mergeCell ref="A1029:B1029"/>
    <mergeCell ref="A1089:Z1089"/>
    <mergeCell ref="A1090:C1090"/>
    <mergeCell ref="A1087:B1087"/>
    <mergeCell ref="A1053:B1053"/>
    <mergeCell ref="A1054:Z1054"/>
    <mergeCell ref="A1068:B1068"/>
    <mergeCell ref="A1033:B1033"/>
    <mergeCell ref="A1061:C1061"/>
    <mergeCell ref="D1061:Z1061"/>
    <mergeCell ref="A1052:B1052"/>
    <mergeCell ref="A1055:C1055"/>
    <mergeCell ref="D1055:Z1055"/>
    <mergeCell ref="A1058:C1058"/>
    <mergeCell ref="D1058:Z1058"/>
    <mergeCell ref="A1002:C1002"/>
    <mergeCell ref="A1006:B1006"/>
    <mergeCell ref="A1007:C1007"/>
    <mergeCell ref="D1034:Z1034"/>
    <mergeCell ref="A1034:C1034"/>
    <mergeCell ref="D1007:Z1007"/>
    <mergeCell ref="A1009:B1009"/>
    <mergeCell ref="A1010:B1010"/>
    <mergeCell ref="A1030:C1030"/>
    <mergeCell ref="D1030:Z1030"/>
    <mergeCell ref="A992:B992"/>
    <mergeCell ref="A993:C993"/>
    <mergeCell ref="D993:Z993"/>
    <mergeCell ref="A1001:B1001"/>
    <mergeCell ref="A966:B966"/>
    <mergeCell ref="A967:C967"/>
    <mergeCell ref="A984:C984"/>
    <mergeCell ref="D984:Z984"/>
    <mergeCell ref="D967:Z967"/>
    <mergeCell ref="A983:B983"/>
    <mergeCell ref="A961:C961"/>
    <mergeCell ref="D961:Z961"/>
    <mergeCell ref="A933:C933"/>
    <mergeCell ref="D933:Z933"/>
    <mergeCell ref="A923:Z923"/>
    <mergeCell ref="A924:C924"/>
    <mergeCell ref="D924:Z924"/>
    <mergeCell ref="A944:B944"/>
    <mergeCell ref="A960:B960"/>
    <mergeCell ref="A945:C945"/>
    <mergeCell ref="D945:Z945"/>
    <mergeCell ref="A888:B888"/>
    <mergeCell ref="A889:C889"/>
    <mergeCell ref="D889:Z889"/>
    <mergeCell ref="A892:B892"/>
    <mergeCell ref="D913:Z913"/>
    <mergeCell ref="A918:B918"/>
    <mergeCell ref="A881:B881"/>
    <mergeCell ref="A882:C882"/>
    <mergeCell ref="A884:B884"/>
    <mergeCell ref="A932:B932"/>
    <mergeCell ref="A893:C893"/>
    <mergeCell ref="A912:B912"/>
    <mergeCell ref="A913:C913"/>
    <mergeCell ref="A921:B921"/>
    <mergeCell ref="A922:B922"/>
    <mergeCell ref="A919:C919"/>
    <mergeCell ref="A738:B738"/>
    <mergeCell ref="A739:C739"/>
    <mergeCell ref="D739:Z739"/>
    <mergeCell ref="A885:C885"/>
    <mergeCell ref="D885:Z885"/>
    <mergeCell ref="A868:Z868"/>
    <mergeCell ref="A869:C869"/>
    <mergeCell ref="D869:Z869"/>
    <mergeCell ref="A879:C879"/>
    <mergeCell ref="D879:Z879"/>
    <mergeCell ref="A867:B867"/>
    <mergeCell ref="A811:B811"/>
    <mergeCell ref="A878:B878"/>
    <mergeCell ref="A813:C813"/>
    <mergeCell ref="A750:C750"/>
    <mergeCell ref="D750:Z750"/>
    <mergeCell ref="A742:C742"/>
    <mergeCell ref="D742:Z742"/>
    <mergeCell ref="A749:B749"/>
    <mergeCell ref="A757:B757"/>
    <mergeCell ref="A809:B809"/>
    <mergeCell ref="A866:B866"/>
    <mergeCell ref="D882:Z882"/>
    <mergeCell ref="A812:Z812"/>
    <mergeCell ref="A709:B709"/>
    <mergeCell ref="A710:C710"/>
    <mergeCell ref="D710:Z710"/>
    <mergeCell ref="A727:B727"/>
    <mergeCell ref="A728:C728"/>
    <mergeCell ref="D728:Z728"/>
    <mergeCell ref="D813:Z813"/>
    <mergeCell ref="A741:B741"/>
    <mergeCell ref="A643:B643"/>
    <mergeCell ref="A651:Z651"/>
    <mergeCell ref="A652:C652"/>
    <mergeCell ref="D652:Z652"/>
    <mergeCell ref="A649:B649"/>
    <mergeCell ref="A644:C644"/>
    <mergeCell ref="A650:B650"/>
    <mergeCell ref="A610:B610"/>
    <mergeCell ref="A611:G611"/>
    <mergeCell ref="A595:G595"/>
    <mergeCell ref="A600:G600"/>
    <mergeCell ref="A603:B603"/>
    <mergeCell ref="A604:Z604"/>
    <mergeCell ref="A605:C605"/>
    <mergeCell ref="D605:Z605"/>
    <mergeCell ref="A639:Z639"/>
    <mergeCell ref="A640:C640"/>
    <mergeCell ref="D640:Z640"/>
    <mergeCell ref="A632:B632"/>
    <mergeCell ref="A633:C633"/>
    <mergeCell ref="D633:Z633"/>
    <mergeCell ref="A637:B637"/>
    <mergeCell ref="A638:B638"/>
    <mergeCell ref="A588:G588"/>
    <mergeCell ref="A419:G419"/>
    <mergeCell ref="A555:F555"/>
    <mergeCell ref="A558:C558"/>
    <mergeCell ref="D558:Z558"/>
    <mergeCell ref="A581:B581"/>
    <mergeCell ref="A390:C390"/>
    <mergeCell ref="D390:Z390"/>
    <mergeCell ref="A393:B393"/>
    <mergeCell ref="A394:C394"/>
    <mergeCell ref="A582:F582"/>
    <mergeCell ref="A584:G584"/>
    <mergeCell ref="A554:B554"/>
    <mergeCell ref="A424:F424"/>
    <mergeCell ref="D394:Z394"/>
    <mergeCell ref="A405:B405"/>
    <mergeCell ref="A422:G422"/>
    <mergeCell ref="A427:J427"/>
    <mergeCell ref="A542:B542"/>
    <mergeCell ref="A543:C543"/>
    <mergeCell ref="D543:Z543"/>
    <mergeCell ref="D397:Z397"/>
    <mergeCell ref="A406:C406"/>
    <mergeCell ref="D406:Z406"/>
    <mergeCell ref="A412:B412"/>
    <mergeCell ref="A414:Z414"/>
    <mergeCell ref="A413:B413"/>
    <mergeCell ref="A271:B271"/>
    <mergeCell ref="D276:Z276"/>
    <mergeCell ref="A301:B301"/>
    <mergeCell ref="A302:C302"/>
    <mergeCell ref="D302:Z302"/>
    <mergeCell ref="A323:Z323"/>
    <mergeCell ref="A324:C324"/>
    <mergeCell ref="A418:B418"/>
    <mergeCell ref="A356:C356"/>
    <mergeCell ref="D356:Z356"/>
    <mergeCell ref="A384:B384"/>
    <mergeCell ref="A385:C385"/>
    <mergeCell ref="A389:B389"/>
    <mergeCell ref="A415:C415"/>
    <mergeCell ref="D415:Z415"/>
    <mergeCell ref="A397:C397"/>
    <mergeCell ref="D324:Z324"/>
    <mergeCell ref="A272:C272"/>
    <mergeCell ref="D272:Z272"/>
    <mergeCell ref="A266:C266"/>
    <mergeCell ref="D266:Z266"/>
    <mergeCell ref="A355:B355"/>
    <mergeCell ref="A275:B275"/>
    <mergeCell ref="A276:C276"/>
    <mergeCell ref="A321:B321"/>
    <mergeCell ref="A322:B322"/>
    <mergeCell ref="A251:B251"/>
    <mergeCell ref="A253:C253"/>
    <mergeCell ref="D253:Z253"/>
    <mergeCell ref="A224:B224"/>
    <mergeCell ref="A215:C215"/>
    <mergeCell ref="D215:Z215"/>
    <mergeCell ref="A219:B219"/>
    <mergeCell ref="A220:G220"/>
    <mergeCell ref="H220:AA220"/>
    <mergeCell ref="A236:B236"/>
    <mergeCell ref="A227:B227"/>
    <mergeCell ref="A228:C228"/>
    <mergeCell ref="D228:Z228"/>
    <mergeCell ref="A235:B235"/>
    <mergeCell ref="A214:B214"/>
    <mergeCell ref="A225:C225"/>
    <mergeCell ref="D225:Z225"/>
    <mergeCell ref="A238:C238"/>
    <mergeCell ref="A140:B140"/>
    <mergeCell ref="A141:C141"/>
    <mergeCell ref="D141:Z141"/>
    <mergeCell ref="A143:B143"/>
    <mergeCell ref="A145:Z145"/>
    <mergeCell ref="A146:C146"/>
    <mergeCell ref="D146:Z146"/>
    <mergeCell ref="A237:Z237"/>
    <mergeCell ref="A265:B265"/>
    <mergeCell ref="A144:B144"/>
    <mergeCell ref="A192:B192"/>
    <mergeCell ref="A172:C172"/>
    <mergeCell ref="D172:Z172"/>
    <mergeCell ref="A175:B175"/>
    <mergeCell ref="A176:C176"/>
    <mergeCell ref="D176:Z176"/>
    <mergeCell ref="A193:C193"/>
    <mergeCell ref="D193:Z193"/>
    <mergeCell ref="A151:B151"/>
    <mergeCell ref="A171:B171"/>
    <mergeCell ref="A178:B178"/>
    <mergeCell ref="A179:C179"/>
    <mergeCell ref="D179:Z179"/>
    <mergeCell ref="A137:C137"/>
    <mergeCell ref="D137:Z137"/>
    <mergeCell ref="AB4:AB6"/>
    <mergeCell ref="D5:D6"/>
    <mergeCell ref="F5:J5"/>
    <mergeCell ref="W4:W6"/>
    <mergeCell ref="X4:X6"/>
    <mergeCell ref="Y4:Y6"/>
    <mergeCell ref="A79:B79"/>
    <mergeCell ref="A113:C113"/>
    <mergeCell ref="A88:B88"/>
    <mergeCell ref="A85:B85"/>
    <mergeCell ref="A86:C86"/>
    <mergeCell ref="D113:Z113"/>
    <mergeCell ref="A98:B98"/>
    <mergeCell ref="A99:C99"/>
    <mergeCell ref="D99:Z99"/>
    <mergeCell ref="A102:B102"/>
    <mergeCell ref="A103:C103"/>
    <mergeCell ref="A105:B105"/>
    <mergeCell ref="D86:Z86"/>
    <mergeCell ref="A109:C109"/>
    <mergeCell ref="A82:C82"/>
    <mergeCell ref="A48:B48"/>
    <mergeCell ref="A49:C49"/>
    <mergeCell ref="A66:C66"/>
    <mergeCell ref="A80:B80"/>
    <mergeCell ref="A81:Z81"/>
    <mergeCell ref="D66:Z66"/>
    <mergeCell ref="D89:Z89"/>
    <mergeCell ref="A136:B136"/>
    <mergeCell ref="A112:B112"/>
    <mergeCell ref="A89:C89"/>
    <mergeCell ref="A127:C127"/>
    <mergeCell ref="A131:B131"/>
    <mergeCell ref="A108:B108"/>
    <mergeCell ref="A117:B117"/>
    <mergeCell ref="A124:C124"/>
    <mergeCell ref="A126:B126"/>
    <mergeCell ref="A106:C106"/>
    <mergeCell ref="D118:Z118"/>
    <mergeCell ref="A120:B120"/>
    <mergeCell ref="A121:C121"/>
    <mergeCell ref="A123:B123"/>
    <mergeCell ref="A118:C118"/>
    <mergeCell ref="A132:C132"/>
    <mergeCell ref="M4:N6"/>
    <mergeCell ref="O4:P6"/>
    <mergeCell ref="D49:Z49"/>
    <mergeCell ref="A52:B52"/>
    <mergeCell ref="A53:C53"/>
    <mergeCell ref="D53:Z53"/>
    <mergeCell ref="AE1:AE10"/>
    <mergeCell ref="A9:Z9"/>
    <mergeCell ref="A65:B65"/>
    <mergeCell ref="A1:Z1"/>
    <mergeCell ref="AA4:AA6"/>
    <mergeCell ref="A10:C10"/>
    <mergeCell ref="D10:Z10"/>
    <mergeCell ref="A43:B43"/>
    <mergeCell ref="A44:C44"/>
    <mergeCell ref="D44:Z44"/>
    <mergeCell ref="A3:A7"/>
    <mergeCell ref="B3:B7"/>
    <mergeCell ref="C3:C6"/>
    <mergeCell ref="D3:Z3"/>
    <mergeCell ref="Q4:R6"/>
    <mergeCell ref="S4:T6"/>
    <mergeCell ref="U4:V6"/>
    <mergeCell ref="Z4:Z6"/>
    <mergeCell ref="D4:J4"/>
    <mergeCell ref="K4:L6"/>
  </mergeCells>
  <phoneticPr fontId="21" type="noConversion"/>
  <printOptions horizontalCentered="1"/>
  <pageMargins left="0.15748031496062992" right="0.15748031496062992" top="0.35433070866141736" bottom="0.23622047244094491" header="0.15748031496062992" footer="0.15748031496062992"/>
  <pageSetup paperSize="9" scale="33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76"/>
  <sheetViews>
    <sheetView view="pageBreakPreview" zoomScale="70" zoomScaleNormal="90" zoomScaleSheetLayoutView="70" workbookViewId="0">
      <pane xSplit="2" ySplit="10" topLeftCell="C11" activePane="bottomRight" state="frozen"/>
      <selection activeCell="H18" sqref="H18"/>
      <selection pane="topRight" activeCell="H18" sqref="H18"/>
      <selection pane="bottomLeft" activeCell="H18" sqref="H18"/>
      <selection pane="bottomRight" activeCell="H18" sqref="H18"/>
    </sheetView>
  </sheetViews>
  <sheetFormatPr defaultRowHeight="12.75"/>
  <cols>
    <col min="1" max="1" width="6.42578125" style="57" customWidth="1"/>
    <col min="2" max="2" width="45.42578125" style="57" customWidth="1"/>
    <col min="3" max="3" width="14.85546875" style="58" customWidth="1"/>
    <col min="4" max="4" width="15.85546875" style="58" customWidth="1"/>
    <col min="5" max="5" width="10.28515625" style="58" customWidth="1"/>
    <col min="6" max="6" width="15.5703125" style="58" customWidth="1"/>
    <col min="7" max="7" width="11.28515625" style="58" customWidth="1"/>
    <col min="8" max="8" width="16.85546875" style="58" customWidth="1"/>
    <col min="9" max="9" width="7.7109375" style="58" customWidth="1"/>
    <col min="10" max="10" width="14.28515625" style="58" customWidth="1"/>
    <col min="11" max="11" width="27.42578125" style="1" customWidth="1"/>
    <col min="12" max="12" width="20.5703125" style="2" customWidth="1"/>
    <col min="13" max="13" width="15.42578125" style="2" customWidth="1"/>
    <col min="14" max="14" width="18.7109375" style="2" customWidth="1"/>
    <col min="15" max="15" width="31" style="33" customWidth="1"/>
    <col min="16" max="16" width="9.140625" style="2"/>
    <col min="17" max="17" width="20.85546875" style="2" customWidth="1"/>
    <col min="18" max="16384" width="9.140625" style="2"/>
  </cols>
  <sheetData>
    <row r="1" spans="1:15" s="7" customFormat="1">
      <c r="A1" s="1438" t="s">
        <v>894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5"/>
      <c r="O1" s="1448"/>
    </row>
    <row r="2" spans="1:15" s="7" customFormat="1">
      <c r="A2" s="57"/>
      <c r="B2" s="57"/>
      <c r="C2" s="58"/>
      <c r="D2" s="58"/>
      <c r="E2" s="58"/>
      <c r="F2" s="58"/>
      <c r="G2" s="58"/>
      <c r="H2" s="58"/>
      <c r="I2" s="58"/>
      <c r="J2" s="58"/>
      <c r="K2" s="15"/>
      <c r="O2" s="1448"/>
    </row>
    <row r="3" spans="1:15" s="7" customFormat="1" ht="12.75" customHeight="1">
      <c r="A3" s="1455" t="s">
        <v>500</v>
      </c>
      <c r="B3" s="1455" t="s">
        <v>501</v>
      </c>
      <c r="C3" s="1459"/>
      <c r="D3" s="1459"/>
      <c r="E3" s="1459"/>
      <c r="F3" s="1459"/>
      <c r="G3" s="1459"/>
      <c r="H3" s="1459"/>
      <c r="I3" s="1459"/>
      <c r="J3" s="1459"/>
      <c r="K3" s="15"/>
      <c r="O3" s="1448"/>
    </row>
    <row r="4" spans="1:15" s="7" customFormat="1" ht="22.5" customHeight="1">
      <c r="A4" s="1456"/>
      <c r="B4" s="1456"/>
      <c r="C4" s="1461" t="s">
        <v>641</v>
      </c>
      <c r="D4" s="1462"/>
      <c r="E4" s="1461" t="s">
        <v>642</v>
      </c>
      <c r="F4" s="1462"/>
      <c r="G4" s="1461" t="s">
        <v>643</v>
      </c>
      <c r="H4" s="1462"/>
      <c r="I4" s="1461" t="s">
        <v>644</v>
      </c>
      <c r="J4" s="1462"/>
      <c r="K4" s="15"/>
      <c r="O4" s="1448"/>
    </row>
    <row r="5" spans="1:15" s="7" customFormat="1" ht="51.75" customHeight="1">
      <c r="A5" s="1456"/>
      <c r="B5" s="1456"/>
      <c r="C5" s="1463"/>
      <c r="D5" s="1464"/>
      <c r="E5" s="1463"/>
      <c r="F5" s="1464"/>
      <c r="G5" s="1463"/>
      <c r="H5" s="1464"/>
      <c r="I5" s="1463"/>
      <c r="J5" s="1464"/>
      <c r="K5" s="15"/>
      <c r="O5" s="1448"/>
    </row>
    <row r="6" spans="1:15" s="7" customFormat="1" ht="53.25" customHeight="1">
      <c r="A6" s="1456"/>
      <c r="B6" s="1456"/>
      <c r="C6" s="1465"/>
      <c r="D6" s="1466"/>
      <c r="E6" s="1465"/>
      <c r="F6" s="1466"/>
      <c r="G6" s="1465"/>
      <c r="H6" s="1466"/>
      <c r="I6" s="1465"/>
      <c r="J6" s="1466"/>
      <c r="K6" s="15"/>
      <c r="O6" s="1448"/>
    </row>
    <row r="7" spans="1:15" s="11" customFormat="1" ht="19.5" customHeight="1">
      <c r="A7" s="1457"/>
      <c r="B7" s="1457"/>
      <c r="C7" s="59" t="s">
        <v>514</v>
      </c>
      <c r="D7" s="59" t="s">
        <v>512</v>
      </c>
      <c r="E7" s="59" t="s">
        <v>514</v>
      </c>
      <c r="F7" s="59" t="s">
        <v>512</v>
      </c>
      <c r="G7" s="59" t="s">
        <v>514</v>
      </c>
      <c r="H7" s="59" t="s">
        <v>512</v>
      </c>
      <c r="I7" s="59" t="s">
        <v>515</v>
      </c>
      <c r="J7" s="59" t="s">
        <v>512</v>
      </c>
      <c r="K7" s="16"/>
      <c r="O7" s="1448"/>
    </row>
    <row r="8" spans="1:15" s="11" customFormat="1" ht="22.5" customHeight="1">
      <c r="A8" s="56">
        <v>1</v>
      </c>
      <c r="B8" s="56">
        <v>2</v>
      </c>
      <c r="C8" s="56">
        <v>12</v>
      </c>
      <c r="D8" s="56">
        <v>13</v>
      </c>
      <c r="E8" s="56">
        <v>14</v>
      </c>
      <c r="F8" s="56">
        <v>15</v>
      </c>
      <c r="G8" s="56">
        <v>16</v>
      </c>
      <c r="H8" s="56">
        <v>17</v>
      </c>
      <c r="I8" s="56">
        <v>18</v>
      </c>
      <c r="J8" s="56">
        <v>19</v>
      </c>
      <c r="K8" s="16"/>
      <c r="O8" s="1448"/>
    </row>
    <row r="9" spans="1:15" s="7" customFormat="1" ht="12.75" customHeight="1">
      <c r="A9" s="1487" t="s">
        <v>598</v>
      </c>
      <c r="B9" s="1487"/>
      <c r="C9" s="1487"/>
      <c r="D9" s="1487"/>
      <c r="E9" s="1487"/>
      <c r="F9" s="1487"/>
      <c r="G9" s="1487"/>
      <c r="H9" s="1487"/>
      <c r="I9" s="1487"/>
      <c r="J9" s="1487"/>
      <c r="K9" s="5"/>
      <c r="O9" s="1448"/>
    </row>
    <row r="10" spans="1:15" s="22" customFormat="1" ht="17.25" customHeight="1">
      <c r="A10" s="1475" t="s">
        <v>599</v>
      </c>
      <c r="B10" s="1475"/>
      <c r="C10" s="1495"/>
      <c r="D10" s="1495"/>
      <c r="E10" s="1495"/>
      <c r="F10" s="1495"/>
      <c r="G10" s="1495"/>
      <c r="H10" s="1495"/>
      <c r="I10" s="1495"/>
      <c r="J10" s="1495"/>
      <c r="K10" s="21"/>
      <c r="M10" s="23"/>
      <c r="O10" s="1448"/>
    </row>
    <row r="11" spans="1:15" s="7" customFormat="1" ht="17.25" customHeight="1">
      <c r="A11" s="261" t="e">
        <f>#REF!+1</f>
        <v>#REF!</v>
      </c>
      <c r="B11" s="42" t="s">
        <v>679</v>
      </c>
      <c r="C11" s="120"/>
      <c r="D11" s="51">
        <v>6608361.0800000001</v>
      </c>
      <c r="E11" s="51"/>
      <c r="F11" s="51"/>
      <c r="G11" s="51"/>
      <c r="H11" s="51">
        <v>8140777.3399999999</v>
      </c>
      <c r="I11" s="51"/>
      <c r="J11" s="51"/>
      <c r="K11" s="9"/>
      <c r="L11" s="8"/>
      <c r="M11" s="8"/>
      <c r="O11" s="28"/>
    </row>
    <row r="12" spans="1:15" s="7" customFormat="1" ht="12.75" customHeight="1">
      <c r="A12" s="1586" t="s">
        <v>607</v>
      </c>
      <c r="B12" s="1587"/>
      <c r="C12" s="1587"/>
      <c r="D12" s="1587"/>
      <c r="E12" s="1587"/>
      <c r="F12" s="1587"/>
      <c r="G12" s="1587"/>
      <c r="H12" s="1587"/>
      <c r="I12" s="1587"/>
      <c r="J12" s="1587"/>
      <c r="K12" s="9"/>
      <c r="L12" s="8"/>
      <c r="N12" s="8"/>
      <c r="O12" s="28"/>
    </row>
    <row r="13" spans="1:15" s="7" customFormat="1" ht="12.75" customHeight="1">
      <c r="A13" s="1588" t="s">
        <v>690</v>
      </c>
      <c r="B13" s="1589"/>
      <c r="C13" s="1590"/>
      <c r="D13" s="1590"/>
      <c r="E13" s="1590"/>
      <c r="F13" s="1590"/>
      <c r="G13" s="1590"/>
      <c r="H13" s="1590"/>
      <c r="I13" s="1590"/>
      <c r="J13" s="1590"/>
      <c r="K13" s="9"/>
      <c r="L13" s="8"/>
      <c r="N13" s="8"/>
      <c r="O13" s="28"/>
    </row>
    <row r="14" spans="1:15" s="7" customFormat="1" ht="12.75" customHeight="1">
      <c r="A14" s="261" t="e">
        <f>#REF!+1</f>
        <v>#REF!</v>
      </c>
      <c r="B14" s="42" t="s">
        <v>689</v>
      </c>
      <c r="C14" s="121"/>
      <c r="D14" s="51">
        <v>5599992.0800000001</v>
      </c>
      <c r="E14" s="51"/>
      <c r="F14" s="52"/>
      <c r="G14" s="52"/>
      <c r="H14" s="52"/>
      <c r="I14" s="52"/>
      <c r="J14" s="52"/>
      <c r="K14" s="9"/>
      <c r="L14" s="8"/>
      <c r="N14" s="8"/>
      <c r="O14" s="28"/>
    </row>
    <row r="15" spans="1:15" s="7" customFormat="1" ht="12.75" customHeight="1">
      <c r="A15" s="1509" t="s">
        <v>518</v>
      </c>
      <c r="B15" s="1510"/>
      <c r="C15" s="52">
        <f t="shared" ref="C15:J15" si="0">SUM(C14)</f>
        <v>0</v>
      </c>
      <c r="D15" s="52">
        <f t="shared" si="0"/>
        <v>5599992.0800000001</v>
      </c>
      <c r="E15" s="52">
        <f t="shared" si="0"/>
        <v>0</v>
      </c>
      <c r="F15" s="52">
        <f t="shared" si="0"/>
        <v>0</v>
      </c>
      <c r="G15" s="52">
        <f t="shared" si="0"/>
        <v>0</v>
      </c>
      <c r="H15" s="52">
        <f t="shared" si="0"/>
        <v>0</v>
      </c>
      <c r="I15" s="52">
        <f t="shared" si="0"/>
        <v>0</v>
      </c>
      <c r="J15" s="52">
        <f t="shared" si="0"/>
        <v>0</v>
      </c>
      <c r="K15" s="9"/>
      <c r="L15" s="8"/>
      <c r="M15" s="8"/>
      <c r="N15" s="8"/>
      <c r="O15" s="28"/>
    </row>
    <row r="16" spans="1:15" s="7" customFormat="1" ht="12.75" customHeight="1">
      <c r="A16" s="1586" t="s">
        <v>516</v>
      </c>
      <c r="B16" s="1587"/>
      <c r="C16" s="1587"/>
      <c r="D16" s="1587"/>
      <c r="E16" s="1587"/>
      <c r="F16" s="1587"/>
      <c r="G16" s="1587"/>
      <c r="H16" s="1587"/>
      <c r="I16" s="1587"/>
      <c r="J16" s="1587"/>
      <c r="K16" s="9"/>
      <c r="L16" s="8"/>
      <c r="N16" s="8"/>
      <c r="O16" s="28"/>
    </row>
    <row r="17" spans="1:15" s="7" customFormat="1" ht="15.75" customHeight="1">
      <c r="A17" s="1475" t="s">
        <v>523</v>
      </c>
      <c r="B17" s="1475"/>
      <c r="C17" s="1495"/>
      <c r="D17" s="1495"/>
      <c r="E17" s="1495"/>
      <c r="F17" s="1495"/>
      <c r="G17" s="1495"/>
      <c r="H17" s="1495"/>
      <c r="I17" s="1495"/>
      <c r="J17" s="1495"/>
      <c r="K17" s="9"/>
      <c r="L17" s="8"/>
      <c r="N17" s="8"/>
      <c r="O17" s="28"/>
    </row>
    <row r="18" spans="1:15" s="7" customFormat="1" ht="15.75" customHeight="1">
      <c r="A18" s="56" t="e">
        <f>#REF!+1</f>
        <v>#REF!</v>
      </c>
      <c r="B18" s="42" t="s">
        <v>524</v>
      </c>
      <c r="C18" s="52"/>
      <c r="D18" s="52"/>
      <c r="E18" s="52"/>
      <c r="F18" s="52"/>
      <c r="G18" s="121"/>
      <c r="H18" s="52">
        <v>6067142.2800000003</v>
      </c>
      <c r="I18" s="52"/>
      <c r="J18" s="52"/>
      <c r="K18" s="9"/>
      <c r="L18" s="8"/>
      <c r="N18" s="8"/>
      <c r="O18" s="28"/>
    </row>
    <row r="19" spans="1:15" s="22" customFormat="1" ht="15.75" customHeight="1">
      <c r="A19" s="1536" t="s">
        <v>534</v>
      </c>
      <c r="B19" s="1536"/>
      <c r="C19" s="1583"/>
      <c r="D19" s="1583"/>
      <c r="E19" s="1583"/>
      <c r="F19" s="1583"/>
      <c r="G19" s="1583"/>
      <c r="H19" s="1583"/>
      <c r="I19" s="1583"/>
      <c r="J19" s="1583"/>
      <c r="K19" s="24"/>
      <c r="L19" s="23"/>
      <c r="N19" s="8"/>
      <c r="O19" s="27"/>
    </row>
    <row r="20" spans="1:15" s="7" customFormat="1" ht="15.75" customHeight="1">
      <c r="A20" s="56" t="e">
        <f>#REF!+1</f>
        <v>#REF!</v>
      </c>
      <c r="B20" s="46" t="s">
        <v>536</v>
      </c>
      <c r="C20" s="52"/>
      <c r="D20" s="52"/>
      <c r="E20" s="121"/>
      <c r="F20" s="52">
        <v>5261559.82</v>
      </c>
      <c r="G20" s="121"/>
      <c r="H20" s="52">
        <v>4661155.76</v>
      </c>
      <c r="I20" s="121"/>
      <c r="J20" s="52">
        <v>2214795.1</v>
      </c>
      <c r="K20" s="9" t="s">
        <v>890</v>
      </c>
      <c r="L20" s="8"/>
      <c r="N20" s="8"/>
      <c r="O20" s="28"/>
    </row>
    <row r="21" spans="1:15" s="7" customFormat="1" ht="12.75" customHeight="1">
      <c r="A21" s="1579" t="s">
        <v>609</v>
      </c>
      <c r="B21" s="1579"/>
      <c r="C21" s="1579"/>
      <c r="D21" s="1579"/>
      <c r="E21" s="1579"/>
      <c r="F21" s="1579"/>
      <c r="G21" s="1579"/>
      <c r="H21" s="1579"/>
      <c r="I21" s="1579"/>
      <c r="J21" s="1579"/>
      <c r="K21" s="9"/>
      <c r="L21" s="8"/>
      <c r="M21" s="5"/>
      <c r="N21" s="8"/>
      <c r="O21" s="28"/>
    </row>
    <row r="22" spans="1:15" s="22" customFormat="1" ht="18" customHeight="1">
      <c r="A22" s="1475" t="s">
        <v>611</v>
      </c>
      <c r="B22" s="1475"/>
      <c r="C22" s="1495"/>
      <c r="D22" s="1495"/>
      <c r="E22" s="1495"/>
      <c r="F22" s="1495"/>
      <c r="G22" s="1495"/>
      <c r="H22" s="1495"/>
      <c r="I22" s="1495"/>
      <c r="J22" s="1495"/>
      <c r="K22" s="24"/>
      <c r="L22" s="23"/>
      <c r="M22" s="21"/>
      <c r="N22" s="8"/>
      <c r="O22" s="27"/>
    </row>
    <row r="23" spans="1:15" s="7" customFormat="1" ht="18" customHeight="1">
      <c r="A23" s="55" t="e">
        <f>#REF!+1</f>
        <v>#REF!</v>
      </c>
      <c r="B23" s="42" t="s">
        <v>743</v>
      </c>
      <c r="C23" s="120"/>
      <c r="D23" s="51">
        <v>2506188.91</v>
      </c>
      <c r="E23" s="51"/>
      <c r="F23" s="51"/>
      <c r="G23" s="120"/>
      <c r="H23" s="51">
        <v>4380902.22</v>
      </c>
      <c r="I23" s="51"/>
      <c r="J23" s="51"/>
      <c r="K23" s="9"/>
      <c r="L23" s="8"/>
      <c r="M23" s="5"/>
      <c r="N23" s="8"/>
      <c r="O23" s="28"/>
    </row>
    <row r="24" spans="1:15" s="7" customFormat="1" ht="18" customHeight="1">
      <c r="A24" s="55" t="e">
        <f>A23+1</f>
        <v>#REF!</v>
      </c>
      <c r="B24" s="42" t="s">
        <v>744</v>
      </c>
      <c r="C24" s="120"/>
      <c r="D24" s="51">
        <v>5288730.5</v>
      </c>
      <c r="E24" s="51"/>
      <c r="F24" s="51"/>
      <c r="G24" s="120"/>
      <c r="H24" s="51">
        <v>4107302.7</v>
      </c>
      <c r="I24" s="51"/>
      <c r="J24" s="51"/>
      <c r="K24" s="9"/>
      <c r="L24" s="8"/>
      <c r="M24" s="12"/>
      <c r="N24" s="8"/>
      <c r="O24" s="28"/>
    </row>
    <row r="25" spans="1:15" s="22" customFormat="1" ht="18" customHeight="1">
      <c r="A25" s="1475" t="s">
        <v>612</v>
      </c>
      <c r="B25" s="1475"/>
      <c r="C25" s="1495"/>
      <c r="D25" s="1495"/>
      <c r="E25" s="1495"/>
      <c r="F25" s="1495"/>
      <c r="G25" s="1495"/>
      <c r="H25" s="1495"/>
      <c r="I25" s="1495"/>
      <c r="J25" s="1495"/>
      <c r="K25" s="24"/>
      <c r="L25" s="23"/>
      <c r="M25" s="21"/>
      <c r="N25" s="8"/>
      <c r="O25" s="27"/>
    </row>
    <row r="26" spans="1:15" s="7" customFormat="1" ht="18" customHeight="1">
      <c r="A26" s="55" t="e">
        <f>#REF!+1</f>
        <v>#REF!</v>
      </c>
      <c r="B26" s="47" t="s">
        <v>747</v>
      </c>
      <c r="C26" s="120"/>
      <c r="D26" s="51">
        <v>2987765.9</v>
      </c>
      <c r="E26" s="51"/>
      <c r="F26" s="51"/>
      <c r="G26" s="51"/>
      <c r="H26" s="51"/>
      <c r="I26" s="51"/>
      <c r="J26" s="51"/>
      <c r="K26" s="9"/>
      <c r="L26" s="8"/>
      <c r="M26" s="10"/>
      <c r="N26" s="8"/>
      <c r="O26" s="28"/>
    </row>
    <row r="27" spans="1:15" s="7" customFormat="1" ht="12.75" customHeight="1">
      <c r="A27" s="1579" t="s">
        <v>538</v>
      </c>
      <c r="B27" s="1579"/>
      <c r="C27" s="1579"/>
      <c r="D27" s="1579"/>
      <c r="E27" s="1579"/>
      <c r="F27" s="1579"/>
      <c r="G27" s="1579"/>
      <c r="H27" s="1579"/>
      <c r="I27" s="1579"/>
      <c r="J27" s="1579"/>
      <c r="K27" s="9"/>
      <c r="L27" s="8"/>
      <c r="N27" s="8"/>
      <c r="O27" s="28"/>
    </row>
    <row r="28" spans="1:15" s="22" customFormat="1" ht="15" customHeight="1">
      <c r="A28" s="1475" t="s">
        <v>539</v>
      </c>
      <c r="B28" s="1475"/>
      <c r="C28" s="1495"/>
      <c r="D28" s="1495"/>
      <c r="E28" s="1495"/>
      <c r="F28" s="1495"/>
      <c r="G28" s="1495"/>
      <c r="H28" s="1495"/>
      <c r="I28" s="1495"/>
      <c r="J28" s="1495"/>
      <c r="K28" s="24"/>
      <c r="L28" s="23"/>
      <c r="N28" s="8"/>
      <c r="O28" s="27"/>
    </row>
    <row r="29" spans="1:15" s="7" customFormat="1" ht="15" customHeight="1">
      <c r="A29" s="55" t="e">
        <f>#REF!+1</f>
        <v>#REF!</v>
      </c>
      <c r="B29" s="42" t="s">
        <v>749</v>
      </c>
      <c r="C29" s="52"/>
      <c r="D29" s="51"/>
      <c r="E29" s="121"/>
      <c r="F29" s="51">
        <v>10690054.24</v>
      </c>
      <c r="G29" s="52"/>
      <c r="H29" s="51"/>
      <c r="I29" s="51"/>
      <c r="J29" s="51"/>
      <c r="K29" s="9"/>
      <c r="L29" s="8"/>
      <c r="N29" s="8"/>
      <c r="O29" s="28"/>
    </row>
    <row r="30" spans="1:15" s="7" customFormat="1" ht="15" customHeight="1">
      <c r="A30" s="55" t="e">
        <f>#REF!+1</f>
        <v>#REF!</v>
      </c>
      <c r="B30" s="42" t="s">
        <v>751</v>
      </c>
      <c r="C30" s="52"/>
      <c r="D30" s="51"/>
      <c r="E30" s="52"/>
      <c r="F30" s="51"/>
      <c r="G30" s="121"/>
      <c r="H30" s="51">
        <v>10264397.560000001</v>
      </c>
      <c r="I30" s="51"/>
      <c r="J30" s="51"/>
      <c r="K30" s="9"/>
      <c r="L30" s="8"/>
      <c r="N30" s="8"/>
      <c r="O30" s="28"/>
    </row>
    <row r="31" spans="1:15" s="7" customFormat="1" ht="15" customHeight="1">
      <c r="A31" s="55" t="e">
        <f>A30+1</f>
        <v>#REF!</v>
      </c>
      <c r="B31" s="42" t="s">
        <v>752</v>
      </c>
      <c r="C31" s="52"/>
      <c r="D31" s="51"/>
      <c r="E31" s="52"/>
      <c r="F31" s="51"/>
      <c r="G31" s="121"/>
      <c r="H31" s="51">
        <v>6353226.2000000002</v>
      </c>
      <c r="I31" s="51"/>
      <c r="J31" s="52"/>
      <c r="K31" s="9"/>
      <c r="L31" s="8"/>
      <c r="N31" s="8"/>
      <c r="O31" s="28"/>
    </row>
    <row r="32" spans="1:15" s="7" customFormat="1" ht="15" customHeight="1">
      <c r="A32" s="55" t="e">
        <f>A31+1</f>
        <v>#REF!</v>
      </c>
      <c r="B32" s="42" t="s">
        <v>756</v>
      </c>
      <c r="C32" s="121"/>
      <c r="D32" s="51">
        <v>1879107.52</v>
      </c>
      <c r="E32" s="120"/>
      <c r="F32" s="51">
        <v>10011643.92</v>
      </c>
      <c r="G32" s="120"/>
      <c r="H32" s="51">
        <v>10160583.52</v>
      </c>
      <c r="I32" s="51"/>
      <c r="J32" s="51"/>
      <c r="K32" s="9"/>
      <c r="L32" s="8"/>
      <c r="N32" s="8"/>
      <c r="O32" s="28"/>
    </row>
    <row r="33" spans="1:15" s="7" customFormat="1" ht="15" customHeight="1">
      <c r="A33" s="55" t="e">
        <f>#REF!+1</f>
        <v>#REF!</v>
      </c>
      <c r="B33" s="42" t="s">
        <v>753</v>
      </c>
      <c r="C33" s="52"/>
      <c r="D33" s="51"/>
      <c r="E33" s="121"/>
      <c r="F33" s="51">
        <v>4511549.46</v>
      </c>
      <c r="G33" s="52"/>
      <c r="H33" s="51"/>
      <c r="I33" s="51"/>
      <c r="J33" s="51"/>
      <c r="K33" s="9"/>
      <c r="L33" s="8"/>
      <c r="N33" s="8"/>
      <c r="O33" s="28"/>
    </row>
    <row r="34" spans="1:15" s="7" customFormat="1" ht="15" customHeight="1">
      <c r="A34" s="55" t="e">
        <f>A33+1</f>
        <v>#REF!</v>
      </c>
      <c r="B34" s="42" t="s">
        <v>754</v>
      </c>
      <c r="C34" s="52"/>
      <c r="D34" s="51"/>
      <c r="E34" s="121"/>
      <c r="F34" s="51">
        <v>4511549.46</v>
      </c>
      <c r="G34" s="52"/>
      <c r="H34" s="52"/>
      <c r="I34" s="51"/>
      <c r="J34" s="51"/>
      <c r="K34" s="9"/>
      <c r="L34" s="8"/>
      <c r="M34" s="8"/>
      <c r="N34" s="8"/>
      <c r="O34" s="28"/>
    </row>
    <row r="35" spans="1:15" s="22" customFormat="1" ht="17.25" customHeight="1">
      <c r="A35" s="1509" t="s">
        <v>543</v>
      </c>
      <c r="B35" s="1585"/>
      <c r="C35" s="1584"/>
      <c r="D35" s="1584"/>
      <c r="E35" s="1584"/>
      <c r="F35" s="1584"/>
      <c r="G35" s="1584"/>
      <c r="H35" s="1584"/>
      <c r="I35" s="1584"/>
      <c r="J35" s="1584"/>
      <c r="K35" s="24"/>
      <c r="L35" s="23"/>
      <c r="N35" s="8"/>
      <c r="O35" s="27"/>
    </row>
    <row r="36" spans="1:15" s="7" customFormat="1" ht="14.25" customHeight="1" thickBot="1">
      <c r="A36" s="55" t="e">
        <f>#REF!+1</f>
        <v>#REF!</v>
      </c>
      <c r="B36" s="42" t="s">
        <v>757</v>
      </c>
      <c r="C36" s="667">
        <v>2489</v>
      </c>
      <c r="D36" s="668">
        <v>12738702</v>
      </c>
      <c r="E36" s="121"/>
      <c r="F36" s="52">
        <v>22769046.359999999</v>
      </c>
      <c r="G36" s="52"/>
      <c r="H36" s="52"/>
      <c r="I36" s="52"/>
      <c r="J36" s="52"/>
      <c r="K36" s="9" t="s">
        <v>890</v>
      </c>
      <c r="L36" s="8"/>
      <c r="N36" s="8"/>
      <c r="O36" s="28"/>
    </row>
    <row r="37" spans="1:15" s="7" customFormat="1" ht="15" customHeight="1">
      <c r="A37" s="55" t="e">
        <f>A36+1</f>
        <v>#REF!</v>
      </c>
      <c r="B37" s="42" t="s">
        <v>758</v>
      </c>
      <c r="C37" s="52"/>
      <c r="D37" s="52"/>
      <c r="E37" s="52"/>
      <c r="F37" s="52"/>
      <c r="G37" s="121"/>
      <c r="H37" s="52">
        <v>11480621.199999999</v>
      </c>
      <c r="I37" s="52"/>
      <c r="J37" s="52"/>
      <c r="K37" s="9" t="s">
        <v>889</v>
      </c>
      <c r="L37" s="8"/>
      <c r="N37" s="8"/>
      <c r="O37" s="28"/>
    </row>
    <row r="38" spans="1:15" s="7" customFormat="1" ht="15" customHeight="1">
      <c r="A38" s="310" t="e">
        <f>A37+1</f>
        <v>#REF!</v>
      </c>
      <c r="B38" s="173" t="s">
        <v>759</v>
      </c>
      <c r="C38" s="311"/>
      <c r="D38" s="311"/>
      <c r="E38" s="311"/>
      <c r="F38" s="311"/>
      <c r="G38" s="312"/>
      <c r="H38" s="311">
        <v>11314415.84</v>
      </c>
      <c r="I38" s="311"/>
      <c r="J38" s="311"/>
      <c r="K38" s="9" t="s">
        <v>883</v>
      </c>
      <c r="L38" s="8"/>
      <c r="N38" s="8"/>
      <c r="O38" s="28"/>
    </row>
    <row r="39" spans="1:15" s="314" customFormat="1" ht="15" customHeight="1">
      <c r="A39" s="55" t="e">
        <f>A38+1</f>
        <v>#REF!</v>
      </c>
      <c r="B39" s="42" t="s">
        <v>760</v>
      </c>
      <c r="C39" s="52"/>
      <c r="D39" s="52"/>
      <c r="E39" s="52"/>
      <c r="F39" s="52"/>
      <c r="G39" s="121"/>
      <c r="H39" s="52">
        <v>11572074.74</v>
      </c>
      <c r="I39" s="52"/>
      <c r="J39" s="52"/>
      <c r="K39" s="94" t="s">
        <v>892</v>
      </c>
      <c r="L39" s="94"/>
      <c r="N39" s="94"/>
      <c r="O39" s="315"/>
    </row>
    <row r="40" spans="1:15" s="134" customFormat="1" ht="14.25" customHeight="1">
      <c r="A40" s="55" t="e">
        <f>A39+1</f>
        <v>#REF!</v>
      </c>
      <c r="B40" s="664" t="s">
        <v>50</v>
      </c>
      <c r="C40" s="319"/>
      <c r="D40" s="318"/>
      <c r="E40" s="320"/>
      <c r="F40" s="316"/>
      <c r="G40" s="316"/>
      <c r="H40" s="316"/>
      <c r="I40" s="316"/>
      <c r="J40" s="316"/>
    </row>
    <row r="41" spans="1:15" s="7" customFormat="1" ht="15" customHeight="1">
      <c r="A41" s="1536" t="s">
        <v>544</v>
      </c>
      <c r="B41" s="1536"/>
      <c r="C41" s="1583"/>
      <c r="D41" s="1583"/>
      <c r="E41" s="1583"/>
      <c r="F41" s="1583"/>
      <c r="G41" s="1583"/>
      <c r="H41" s="1583"/>
      <c r="I41" s="1583"/>
      <c r="J41" s="1583"/>
      <c r="K41" s="9"/>
      <c r="L41" s="8"/>
      <c r="M41" s="5"/>
      <c r="N41" s="8"/>
      <c r="O41" s="29"/>
    </row>
    <row r="42" spans="1:15" s="22" customFormat="1" ht="15" customHeight="1">
      <c r="A42" s="56" t="e">
        <f>#REF!+1</f>
        <v>#REF!</v>
      </c>
      <c r="B42" s="80" t="s">
        <v>870</v>
      </c>
      <c r="C42" s="60"/>
      <c r="D42" s="60"/>
      <c r="E42" s="60"/>
      <c r="F42" s="60"/>
      <c r="G42" s="321"/>
      <c r="H42" s="51">
        <v>1581597.66</v>
      </c>
      <c r="I42" s="60"/>
      <c r="J42" s="60"/>
      <c r="K42" s="24"/>
      <c r="L42" s="23"/>
      <c r="M42" s="21"/>
      <c r="N42" s="8"/>
      <c r="O42" s="30"/>
    </row>
    <row r="43" spans="1:15" s="7" customFormat="1" ht="15" customHeight="1">
      <c r="A43" s="55" t="e">
        <f>A42+1</f>
        <v>#REF!</v>
      </c>
      <c r="B43" s="669" t="s">
        <v>761</v>
      </c>
      <c r="C43" s="120"/>
      <c r="D43" s="51">
        <v>4508767.0199999996</v>
      </c>
      <c r="E43" s="51"/>
      <c r="F43" s="51"/>
      <c r="G43" s="120"/>
      <c r="H43" s="51">
        <v>4317473.68</v>
      </c>
      <c r="I43" s="51"/>
      <c r="J43" s="51"/>
      <c r="K43" s="9"/>
      <c r="L43" s="8"/>
      <c r="M43" s="5"/>
      <c r="N43" s="8"/>
      <c r="O43" s="29"/>
    </row>
    <row r="44" spans="1:15" s="7" customFormat="1" ht="15" customHeight="1">
      <c r="A44" s="55" t="e">
        <f>A43+1</f>
        <v>#REF!</v>
      </c>
      <c r="B44" s="669" t="s">
        <v>762</v>
      </c>
      <c r="C44" s="120"/>
      <c r="D44" s="51">
        <v>3851109.36</v>
      </c>
      <c r="E44" s="51"/>
      <c r="F44" s="51"/>
      <c r="G44" s="120"/>
      <c r="H44" s="51">
        <v>3047110.46</v>
      </c>
      <c r="I44" s="51"/>
      <c r="J44" s="51"/>
      <c r="K44" s="9"/>
      <c r="L44" s="8"/>
      <c r="M44" s="5"/>
      <c r="N44" s="8"/>
      <c r="O44" s="29"/>
    </row>
    <row r="45" spans="1:15" s="7" customFormat="1" ht="15" customHeight="1">
      <c r="A45" s="55" t="e">
        <f>A44+1</f>
        <v>#REF!</v>
      </c>
      <c r="B45" s="669" t="s">
        <v>763</v>
      </c>
      <c r="C45" s="51"/>
      <c r="D45" s="51"/>
      <c r="E45" s="120"/>
      <c r="F45" s="51">
        <v>7311777.96</v>
      </c>
      <c r="G45" s="120"/>
      <c r="H45" s="51">
        <v>17964138.280000001</v>
      </c>
      <c r="I45" s="51"/>
      <c r="J45" s="51"/>
      <c r="K45" s="9"/>
      <c r="L45" s="8"/>
      <c r="M45" s="5"/>
      <c r="N45" s="8"/>
      <c r="O45" s="29"/>
    </row>
    <row r="46" spans="1:15" s="7" customFormat="1" ht="15" customHeight="1">
      <c r="A46" s="55" t="e">
        <f>A45+1</f>
        <v>#REF!</v>
      </c>
      <c r="B46" s="669" t="s">
        <v>764</v>
      </c>
      <c r="C46" s="51"/>
      <c r="D46" s="51"/>
      <c r="E46" s="120"/>
      <c r="F46" s="51">
        <v>7311777.96</v>
      </c>
      <c r="G46" s="120"/>
      <c r="H46" s="51">
        <v>17964138.280000001</v>
      </c>
      <c r="I46" s="51"/>
      <c r="J46" s="51"/>
      <c r="K46" s="9"/>
      <c r="L46" s="8"/>
      <c r="M46" s="5"/>
      <c r="N46" s="8"/>
      <c r="O46" s="29"/>
    </row>
    <row r="47" spans="1:15" s="7" customFormat="1" ht="15" customHeight="1">
      <c r="A47" s="1579" t="s">
        <v>614</v>
      </c>
      <c r="B47" s="1579"/>
      <c r="C47" s="1579"/>
      <c r="D47" s="1579"/>
      <c r="E47" s="1579"/>
      <c r="F47" s="1579"/>
      <c r="G47" s="1579"/>
      <c r="H47" s="1579"/>
      <c r="I47" s="1579"/>
      <c r="J47" s="1579"/>
      <c r="K47" s="9"/>
      <c r="L47" s="8"/>
      <c r="M47" s="5"/>
      <c r="N47" s="8"/>
      <c r="O47" s="29"/>
    </row>
    <row r="48" spans="1:15" s="22" customFormat="1" ht="17.25" customHeight="1">
      <c r="A48" s="1475" t="s">
        <v>615</v>
      </c>
      <c r="B48" s="1475"/>
      <c r="C48" s="1495"/>
      <c r="D48" s="1495"/>
      <c r="E48" s="1495"/>
      <c r="F48" s="1495"/>
      <c r="G48" s="1495"/>
      <c r="H48" s="1495"/>
      <c r="I48" s="1495"/>
      <c r="J48" s="1495"/>
      <c r="K48" s="24"/>
      <c r="L48" s="23"/>
      <c r="M48" s="21"/>
      <c r="N48" s="8"/>
      <c r="O48" s="30"/>
    </row>
    <row r="49" spans="1:15" s="7" customFormat="1" ht="17.25" customHeight="1">
      <c r="A49" s="55" t="e">
        <f>#REF!+1</f>
        <v>#REF!</v>
      </c>
      <c r="B49" s="82" t="s">
        <v>695</v>
      </c>
      <c r="C49" s="52"/>
      <c r="D49" s="52"/>
      <c r="E49" s="121"/>
      <c r="F49" s="51">
        <v>153900.32</v>
      </c>
      <c r="G49" s="121"/>
      <c r="H49" s="52">
        <v>4918321.42</v>
      </c>
      <c r="I49" s="51"/>
      <c r="J49" s="51"/>
      <c r="K49" s="9"/>
      <c r="L49" s="8"/>
      <c r="M49" s="9"/>
      <c r="N49" s="8"/>
      <c r="O49" s="29"/>
    </row>
    <row r="50" spans="1:15" s="7" customFormat="1" ht="17.25" customHeight="1">
      <c r="A50" s="55" t="e">
        <f t="shared" ref="A50:A61" si="1">A49+1</f>
        <v>#REF!</v>
      </c>
      <c r="B50" s="42" t="s">
        <v>696</v>
      </c>
      <c r="C50" s="52"/>
      <c r="D50" s="52"/>
      <c r="E50" s="121"/>
      <c r="F50" s="51">
        <v>497037.24</v>
      </c>
      <c r="G50" s="121"/>
      <c r="H50" s="52">
        <v>4809163.16</v>
      </c>
      <c r="I50" s="51"/>
      <c r="J50" s="51"/>
      <c r="K50" s="9"/>
      <c r="L50" s="8"/>
      <c r="M50" s="9"/>
      <c r="N50" s="8"/>
      <c r="O50" s="29"/>
    </row>
    <row r="51" spans="1:15" s="7" customFormat="1" ht="17.25" customHeight="1">
      <c r="A51" s="55" t="e">
        <f t="shared" si="1"/>
        <v>#REF!</v>
      </c>
      <c r="B51" s="42" t="s">
        <v>697</v>
      </c>
      <c r="C51" s="52"/>
      <c r="D51" s="52"/>
      <c r="E51" s="121"/>
      <c r="F51" s="51">
        <v>1261493.1599999999</v>
      </c>
      <c r="G51" s="121"/>
      <c r="H51" s="52">
        <v>4692410.42</v>
      </c>
      <c r="I51" s="51"/>
      <c r="J51" s="51"/>
      <c r="K51" s="9"/>
      <c r="L51" s="8"/>
      <c r="M51" s="8"/>
      <c r="N51" s="8"/>
      <c r="O51" s="28"/>
    </row>
    <row r="52" spans="1:15" s="7" customFormat="1" ht="17.25" customHeight="1">
      <c r="A52" s="55" t="e">
        <f>#REF!+1</f>
        <v>#REF!</v>
      </c>
      <c r="B52" s="42" t="s">
        <v>698</v>
      </c>
      <c r="C52" s="52"/>
      <c r="D52" s="52"/>
      <c r="E52" s="121"/>
      <c r="F52" s="51">
        <v>323357.76</v>
      </c>
      <c r="G52" s="121"/>
      <c r="H52" s="52">
        <v>4505383.96</v>
      </c>
      <c r="I52" s="51"/>
      <c r="J52" s="51"/>
      <c r="K52" s="9"/>
      <c r="L52" s="8"/>
      <c r="M52" s="8"/>
      <c r="N52" s="8"/>
      <c r="O52" s="28"/>
    </row>
    <row r="53" spans="1:15" s="7" customFormat="1" ht="17.25" customHeight="1">
      <c r="A53" s="55" t="e">
        <f t="shared" si="1"/>
        <v>#REF!</v>
      </c>
      <c r="B53" s="42" t="s">
        <v>699</v>
      </c>
      <c r="C53" s="51"/>
      <c r="D53" s="52"/>
      <c r="E53" s="120"/>
      <c r="F53" s="51">
        <v>379607.92</v>
      </c>
      <c r="G53" s="120"/>
      <c r="H53" s="51">
        <v>4882725.54</v>
      </c>
      <c r="I53" s="51"/>
      <c r="J53" s="51"/>
      <c r="K53" s="9"/>
      <c r="L53" s="8"/>
      <c r="M53" s="5"/>
      <c r="N53" s="8"/>
      <c r="O53" s="28"/>
    </row>
    <row r="54" spans="1:15" s="7" customFormat="1" ht="17.25" customHeight="1">
      <c r="A54" s="55" t="e">
        <f>#REF!+1</f>
        <v>#REF!</v>
      </c>
      <c r="B54" s="42" t="s">
        <v>616</v>
      </c>
      <c r="C54" s="51"/>
      <c r="D54" s="52"/>
      <c r="E54" s="120"/>
      <c r="F54" s="51">
        <v>332402.65999999997</v>
      </c>
      <c r="G54" s="120"/>
      <c r="H54" s="52">
        <v>7140480.2199999997</v>
      </c>
      <c r="I54" s="51"/>
      <c r="J54" s="51"/>
      <c r="K54" s="9"/>
      <c r="L54" s="8"/>
      <c r="M54" s="5"/>
      <c r="N54" s="8"/>
      <c r="O54" s="28"/>
    </row>
    <row r="55" spans="1:15" s="7" customFormat="1" ht="17.25" customHeight="1">
      <c r="A55" s="55" t="e">
        <f>#REF!+1</f>
        <v>#REF!</v>
      </c>
      <c r="B55" s="42" t="s">
        <v>618</v>
      </c>
      <c r="C55" s="51"/>
      <c r="D55" s="51"/>
      <c r="E55" s="51"/>
      <c r="F55" s="51"/>
      <c r="G55" s="120"/>
      <c r="H55" s="51">
        <v>1281726.6200000001</v>
      </c>
      <c r="I55" s="51"/>
      <c r="J55" s="51"/>
      <c r="K55" s="9"/>
      <c r="L55" s="8"/>
      <c r="M55" s="5"/>
      <c r="N55" s="8"/>
      <c r="O55" s="28"/>
    </row>
    <row r="56" spans="1:15" s="7" customFormat="1" ht="17.25" customHeight="1">
      <c r="A56" s="55" t="e">
        <f t="shared" si="1"/>
        <v>#REF!</v>
      </c>
      <c r="B56" s="42" t="s">
        <v>619</v>
      </c>
      <c r="C56" s="51"/>
      <c r="D56" s="52"/>
      <c r="E56" s="120"/>
      <c r="F56" s="51">
        <v>377356.92</v>
      </c>
      <c r="G56" s="120"/>
      <c r="H56" s="51">
        <v>2633241.92</v>
      </c>
      <c r="I56" s="51"/>
      <c r="J56" s="51"/>
      <c r="K56" s="9"/>
      <c r="L56" s="8"/>
      <c r="M56" s="5"/>
      <c r="N56" s="8"/>
      <c r="O56" s="28"/>
    </row>
    <row r="57" spans="1:15" s="7" customFormat="1" ht="17.25" customHeight="1">
      <c r="A57" s="55" t="e">
        <f t="shared" si="1"/>
        <v>#REF!</v>
      </c>
      <c r="B57" s="42" t="s">
        <v>620</v>
      </c>
      <c r="C57" s="51"/>
      <c r="D57" s="52"/>
      <c r="E57" s="120"/>
      <c r="F57" s="51">
        <v>5532092.3200000003</v>
      </c>
      <c r="G57" s="120"/>
      <c r="H57" s="51">
        <v>7556222.04</v>
      </c>
      <c r="I57" s="51"/>
      <c r="J57" s="51"/>
      <c r="K57" s="9"/>
      <c r="L57" s="8"/>
      <c r="M57" s="5"/>
      <c r="N57" s="8"/>
      <c r="O57" s="28"/>
    </row>
    <row r="58" spans="1:15" s="7" customFormat="1" ht="17.25" customHeight="1">
      <c r="A58" s="55" t="e">
        <f t="shared" si="1"/>
        <v>#REF!</v>
      </c>
      <c r="B58" s="42" t="s">
        <v>652</v>
      </c>
      <c r="C58" s="120"/>
      <c r="D58" s="52">
        <v>3664024.4</v>
      </c>
      <c r="E58" s="51"/>
      <c r="F58" s="51"/>
      <c r="G58" s="120"/>
      <c r="H58" s="51">
        <v>1900727.48</v>
      </c>
      <c r="I58" s="51"/>
      <c r="J58" s="51"/>
      <c r="K58" s="9"/>
      <c r="L58" s="8"/>
      <c r="M58" s="5"/>
      <c r="N58" s="8"/>
      <c r="O58" s="28"/>
    </row>
    <row r="59" spans="1:15" s="7" customFormat="1" ht="17.25" customHeight="1">
      <c r="A59" s="55" t="e">
        <f>#REF!+1</f>
        <v>#REF!</v>
      </c>
      <c r="B59" s="42" t="s">
        <v>700</v>
      </c>
      <c r="C59" s="51"/>
      <c r="D59" s="51"/>
      <c r="E59" s="120"/>
      <c r="F59" s="51">
        <v>1528622.28</v>
      </c>
      <c r="G59" s="51"/>
      <c r="H59" s="52"/>
      <c r="I59" s="51"/>
      <c r="J59" s="51"/>
      <c r="K59" s="9"/>
      <c r="L59" s="8"/>
      <c r="M59" s="8"/>
      <c r="N59" s="8"/>
      <c r="O59" s="28"/>
    </row>
    <row r="60" spans="1:15" s="7" customFormat="1" ht="17.25" customHeight="1">
      <c r="A60" s="55" t="e">
        <f t="shared" si="1"/>
        <v>#REF!</v>
      </c>
      <c r="B60" s="42" t="s">
        <v>701</v>
      </c>
      <c r="C60" s="51"/>
      <c r="D60" s="51"/>
      <c r="E60" s="120"/>
      <c r="F60" s="51">
        <v>1227076.6499999999</v>
      </c>
      <c r="G60" s="120"/>
      <c r="H60" s="52">
        <v>4273535.6500000004</v>
      </c>
      <c r="I60" s="51"/>
      <c r="J60" s="51"/>
      <c r="K60" s="9"/>
      <c r="L60" s="8"/>
      <c r="M60" s="8"/>
      <c r="N60" s="8"/>
      <c r="O60" s="28"/>
    </row>
    <row r="61" spans="1:15" s="7" customFormat="1" ht="17.25" customHeight="1">
      <c r="A61" s="55" t="e">
        <f t="shared" si="1"/>
        <v>#REF!</v>
      </c>
      <c r="B61" s="42" t="s">
        <v>702</v>
      </c>
      <c r="C61" s="51"/>
      <c r="D61" s="51"/>
      <c r="E61" s="120"/>
      <c r="F61" s="51">
        <v>6718777.2199999997</v>
      </c>
      <c r="G61" s="120"/>
      <c r="H61" s="51">
        <v>9246154.3200000003</v>
      </c>
      <c r="I61" s="51"/>
      <c r="J61" s="51"/>
      <c r="K61" s="9"/>
      <c r="L61" s="8"/>
      <c r="M61" s="5"/>
      <c r="N61" s="8"/>
      <c r="O61" s="28"/>
    </row>
    <row r="62" spans="1:15" s="22" customFormat="1" ht="17.25" customHeight="1">
      <c r="A62" s="55" t="e">
        <f>#REF!+1</f>
        <v>#REF!</v>
      </c>
      <c r="B62" s="81" t="s">
        <v>871</v>
      </c>
      <c r="C62" s="60"/>
      <c r="D62" s="60"/>
      <c r="E62" s="60"/>
      <c r="F62" s="60"/>
      <c r="G62" s="321"/>
      <c r="H62" s="51">
        <v>3492778.76</v>
      </c>
      <c r="I62" s="60"/>
      <c r="J62" s="60"/>
      <c r="K62" s="24"/>
      <c r="L62" s="23"/>
      <c r="M62" s="21"/>
      <c r="N62" s="8"/>
      <c r="O62" s="30"/>
    </row>
    <row r="63" spans="1:15" s="7" customFormat="1" ht="17.25" customHeight="1">
      <c r="A63" s="55" t="e">
        <f>#REF!+1</f>
        <v>#REF!</v>
      </c>
      <c r="B63" s="42" t="s">
        <v>704</v>
      </c>
      <c r="C63" s="120"/>
      <c r="D63" s="52">
        <v>2266358.7400000002</v>
      </c>
      <c r="E63" s="51"/>
      <c r="F63" s="51"/>
      <c r="G63" s="120"/>
      <c r="H63" s="52">
        <v>2691656.7</v>
      </c>
      <c r="I63" s="51"/>
      <c r="J63" s="51"/>
      <c r="K63" s="9"/>
      <c r="L63" s="8"/>
      <c r="M63" s="8"/>
      <c r="N63" s="8"/>
      <c r="O63" s="28"/>
    </row>
    <row r="64" spans="1:15" s="7" customFormat="1" ht="17.25" customHeight="1">
      <c r="A64" s="55" t="e">
        <f>#REF!+1</f>
        <v>#REF!</v>
      </c>
      <c r="B64" s="82" t="s">
        <v>621</v>
      </c>
      <c r="C64" s="51"/>
      <c r="D64" s="52"/>
      <c r="E64" s="120"/>
      <c r="F64" s="51">
        <v>506286.08000000002</v>
      </c>
      <c r="G64" s="120"/>
      <c r="H64" s="51">
        <v>3026685.84</v>
      </c>
      <c r="I64" s="51"/>
      <c r="J64" s="51"/>
      <c r="K64" s="9"/>
      <c r="L64" s="8"/>
      <c r="M64" s="5"/>
      <c r="N64" s="8"/>
      <c r="O64" s="28"/>
    </row>
    <row r="65" spans="1:15" s="7" customFormat="1" ht="17.25" customHeight="1">
      <c r="A65" s="55" t="e">
        <f>A64+1</f>
        <v>#REF!</v>
      </c>
      <c r="B65" s="42" t="s">
        <v>622</v>
      </c>
      <c r="C65" s="51"/>
      <c r="D65" s="52"/>
      <c r="E65" s="51"/>
      <c r="F65" s="52"/>
      <c r="G65" s="120"/>
      <c r="H65" s="51">
        <v>3845703.78</v>
      </c>
      <c r="I65" s="51"/>
      <c r="J65" s="51"/>
      <c r="K65" s="9"/>
      <c r="L65" s="8"/>
      <c r="M65" s="5"/>
      <c r="N65" s="8"/>
      <c r="O65" s="28"/>
    </row>
    <row r="66" spans="1:15" s="7" customFormat="1" ht="17.25" customHeight="1">
      <c r="A66" s="55" t="e">
        <f>#REF!+1</f>
        <v>#REF!</v>
      </c>
      <c r="B66" s="42" t="s">
        <v>623</v>
      </c>
      <c r="C66" s="51"/>
      <c r="D66" s="52"/>
      <c r="E66" s="120"/>
      <c r="F66" s="51">
        <v>367373.62</v>
      </c>
      <c r="G66" s="120"/>
      <c r="H66" s="51">
        <v>1510821.76</v>
      </c>
      <c r="I66" s="51"/>
      <c r="J66" s="51"/>
      <c r="K66" s="9"/>
      <c r="L66" s="8"/>
      <c r="M66" s="5"/>
      <c r="N66" s="8"/>
      <c r="O66" s="28"/>
    </row>
    <row r="67" spans="1:15" s="7" customFormat="1" ht="17.25" customHeight="1">
      <c r="A67" s="55" t="e">
        <f>A66+1</f>
        <v>#REF!</v>
      </c>
      <c r="B67" s="42" t="s">
        <v>624</v>
      </c>
      <c r="C67" s="51"/>
      <c r="D67" s="52"/>
      <c r="E67" s="120"/>
      <c r="F67" s="51">
        <v>1215193.74</v>
      </c>
      <c r="G67" s="51"/>
      <c r="H67" s="52"/>
      <c r="I67" s="51"/>
      <c r="J67" s="51"/>
      <c r="K67" s="9"/>
      <c r="L67" s="8"/>
      <c r="M67" s="8"/>
      <c r="N67" s="8"/>
      <c r="O67" s="28"/>
    </row>
    <row r="68" spans="1:15" s="7" customFormat="1" ht="17.25" customHeight="1">
      <c r="A68" s="1475" t="s">
        <v>625</v>
      </c>
      <c r="B68" s="1475"/>
      <c r="C68" s="1495"/>
      <c r="D68" s="1495"/>
      <c r="E68" s="1495"/>
      <c r="F68" s="1495"/>
      <c r="G68" s="1495"/>
      <c r="H68" s="1495"/>
      <c r="I68" s="1495"/>
      <c r="J68" s="1495"/>
      <c r="K68" s="9"/>
      <c r="L68" s="8"/>
      <c r="M68" s="5"/>
      <c r="N68" s="8"/>
      <c r="O68" s="28"/>
    </row>
    <row r="69" spans="1:15" s="7" customFormat="1" ht="17.25" customHeight="1">
      <c r="A69" s="55" t="e">
        <f>A67+1</f>
        <v>#REF!</v>
      </c>
      <c r="B69" s="82" t="s">
        <v>765</v>
      </c>
      <c r="C69" s="120"/>
      <c r="D69" s="51">
        <v>2010118.72</v>
      </c>
      <c r="E69" s="51"/>
      <c r="F69" s="51"/>
      <c r="G69" s="51"/>
      <c r="H69" s="51"/>
      <c r="I69" s="51"/>
      <c r="J69" s="51"/>
      <c r="K69" s="9"/>
      <c r="L69" s="8"/>
      <c r="M69" s="5"/>
      <c r="N69" s="8"/>
      <c r="O69" s="28"/>
    </row>
    <row r="70" spans="1:15" s="22" customFormat="1" ht="17.25" customHeight="1">
      <c r="A70" s="1475" t="s">
        <v>626</v>
      </c>
      <c r="B70" s="1475"/>
      <c r="C70" s="1495"/>
      <c r="D70" s="1495"/>
      <c r="E70" s="1495"/>
      <c r="F70" s="1495"/>
      <c r="G70" s="1495"/>
      <c r="H70" s="1495"/>
      <c r="I70" s="1495"/>
      <c r="J70" s="1495"/>
      <c r="K70" s="24"/>
      <c r="L70" s="23"/>
      <c r="M70" s="21"/>
      <c r="N70" s="8"/>
      <c r="O70" s="27"/>
    </row>
    <row r="71" spans="1:15" s="7" customFormat="1" ht="17.25" customHeight="1">
      <c r="A71" s="55" t="e">
        <f>#REF!+1</f>
        <v>#REF!</v>
      </c>
      <c r="B71" s="82" t="s">
        <v>766</v>
      </c>
      <c r="C71" s="120"/>
      <c r="D71" s="51">
        <v>1801359.68</v>
      </c>
      <c r="E71" s="51"/>
      <c r="F71" s="51"/>
      <c r="G71" s="51"/>
      <c r="H71" s="51"/>
      <c r="I71" s="51"/>
      <c r="J71" s="51"/>
      <c r="K71" s="9"/>
      <c r="L71" s="8"/>
      <c r="M71" s="5"/>
      <c r="N71" s="8"/>
      <c r="O71" s="28"/>
    </row>
    <row r="72" spans="1:15" s="7" customFormat="1" ht="18" customHeight="1">
      <c r="A72" s="1579" t="s">
        <v>546</v>
      </c>
      <c r="B72" s="1579"/>
      <c r="C72" s="1579"/>
      <c r="D72" s="1579"/>
      <c r="E72" s="1579"/>
      <c r="F72" s="1579"/>
      <c r="G72" s="1579"/>
      <c r="H72" s="1579"/>
      <c r="I72" s="1579"/>
      <c r="J72" s="1579"/>
      <c r="K72" s="9"/>
      <c r="L72" s="8"/>
      <c r="N72" s="8"/>
      <c r="O72" s="28"/>
    </row>
    <row r="73" spans="1:15" s="7" customFormat="1" ht="15" customHeight="1">
      <c r="A73" s="1579" t="s">
        <v>628</v>
      </c>
      <c r="B73" s="1579"/>
      <c r="C73" s="1579"/>
      <c r="D73" s="1579"/>
      <c r="E73" s="1579"/>
      <c r="F73" s="1579"/>
      <c r="G73" s="1579"/>
      <c r="H73" s="1579"/>
      <c r="I73" s="1579"/>
      <c r="J73" s="1579"/>
      <c r="K73" s="9"/>
      <c r="L73" s="8"/>
      <c r="M73" s="5"/>
      <c r="N73" s="8"/>
      <c r="O73" s="28"/>
    </row>
    <row r="74" spans="1:15" s="22" customFormat="1" ht="17.25" customHeight="1">
      <c r="A74" s="1475" t="s">
        <v>629</v>
      </c>
      <c r="B74" s="1475"/>
      <c r="C74" s="1495"/>
      <c r="D74" s="1495"/>
      <c r="E74" s="1495"/>
      <c r="F74" s="1495"/>
      <c r="G74" s="1495"/>
      <c r="H74" s="1495"/>
      <c r="I74" s="1495"/>
      <c r="J74" s="1495"/>
      <c r="K74" s="24"/>
      <c r="L74" s="23"/>
      <c r="M74" s="21"/>
      <c r="N74" s="8"/>
      <c r="O74" s="27"/>
    </row>
    <row r="75" spans="1:15" s="7" customFormat="1" ht="17.25" customHeight="1">
      <c r="A75" s="261" t="e">
        <f>#REF!+1</f>
        <v>#REF!</v>
      </c>
      <c r="B75" s="82" t="s">
        <v>775</v>
      </c>
      <c r="C75" s="52"/>
      <c r="D75" s="52"/>
      <c r="E75" s="52"/>
      <c r="F75" s="52"/>
      <c r="G75" s="121"/>
      <c r="H75" s="52">
        <v>4085322.84</v>
      </c>
      <c r="I75" s="52"/>
      <c r="J75" s="52"/>
      <c r="K75" s="9"/>
      <c r="L75" s="8"/>
      <c r="M75" s="8"/>
      <c r="N75" s="8"/>
      <c r="O75" s="28"/>
    </row>
    <row r="76" spans="1:15" s="7" customFormat="1" ht="17.25" customHeight="1">
      <c r="A76" s="261" t="e">
        <f>A75+1</f>
        <v>#REF!</v>
      </c>
      <c r="B76" s="42" t="s">
        <v>776</v>
      </c>
      <c r="C76" s="52"/>
      <c r="D76" s="52"/>
      <c r="E76" s="52"/>
      <c r="F76" s="52"/>
      <c r="G76" s="121"/>
      <c r="H76" s="52">
        <v>4256669.46</v>
      </c>
      <c r="I76" s="52"/>
      <c r="J76" s="52"/>
      <c r="K76" s="9"/>
      <c r="L76" s="8"/>
      <c r="M76" s="5"/>
      <c r="N76" s="8"/>
      <c r="O76" s="28"/>
    </row>
    <row r="77" spans="1:15" s="7" customFormat="1" ht="17.25" customHeight="1">
      <c r="A77" s="1475" t="s">
        <v>630</v>
      </c>
      <c r="B77" s="1475"/>
      <c r="C77" s="1495"/>
      <c r="D77" s="1495"/>
      <c r="E77" s="1495"/>
      <c r="F77" s="1495"/>
      <c r="G77" s="1495"/>
      <c r="H77" s="1495"/>
      <c r="I77" s="1495"/>
      <c r="J77" s="1495"/>
      <c r="K77" s="9"/>
      <c r="L77" s="8"/>
      <c r="M77" s="5"/>
      <c r="N77" s="8"/>
      <c r="O77" s="28"/>
    </row>
    <row r="78" spans="1:15" s="7" customFormat="1" ht="17.25" customHeight="1">
      <c r="A78" s="55" t="e">
        <f>#REF!+1</f>
        <v>#REF!</v>
      </c>
      <c r="B78" s="82" t="s">
        <v>778</v>
      </c>
      <c r="C78" s="121"/>
      <c r="D78" s="52">
        <v>2246921.7799999998</v>
      </c>
      <c r="E78" s="52"/>
      <c r="F78" s="52"/>
      <c r="G78" s="121"/>
      <c r="H78" s="52">
        <v>6339713.3799999999</v>
      </c>
      <c r="I78" s="52"/>
      <c r="J78" s="52"/>
      <c r="K78" s="9" t="s">
        <v>891</v>
      </c>
      <c r="L78" s="8"/>
      <c r="M78" s="8"/>
      <c r="N78" s="8"/>
      <c r="O78" s="28"/>
    </row>
    <row r="79" spans="1:15" s="7" customFormat="1" ht="12.75" customHeight="1">
      <c r="A79" s="1579" t="s">
        <v>556</v>
      </c>
      <c r="B79" s="1579"/>
      <c r="C79" s="1579"/>
      <c r="D79" s="1579"/>
      <c r="E79" s="1579"/>
      <c r="F79" s="1579"/>
      <c r="G79" s="1579"/>
      <c r="H79" s="1579"/>
      <c r="I79" s="1579"/>
      <c r="J79" s="1579"/>
      <c r="K79" s="9"/>
      <c r="L79" s="8"/>
      <c r="N79" s="8"/>
      <c r="O79" s="28"/>
    </row>
    <row r="80" spans="1:15" s="22" customFormat="1" ht="15.75" customHeight="1">
      <c r="A80" s="1475" t="s">
        <v>879</v>
      </c>
      <c r="B80" s="1475"/>
      <c r="C80" s="1495"/>
      <c r="D80" s="1495"/>
      <c r="E80" s="1495"/>
      <c r="F80" s="1495"/>
      <c r="G80" s="1495"/>
      <c r="H80" s="1495"/>
      <c r="I80" s="1495"/>
      <c r="J80" s="1495"/>
      <c r="K80" s="24"/>
      <c r="L80" s="23"/>
      <c r="N80" s="8"/>
      <c r="O80" s="27"/>
    </row>
    <row r="81" spans="1:15" s="7" customFormat="1" ht="15.75" customHeight="1">
      <c r="A81" s="56" t="e">
        <f>#REF!+1</f>
        <v>#REF!</v>
      </c>
      <c r="B81" s="45" t="s">
        <v>880</v>
      </c>
      <c r="C81" s="52"/>
      <c r="D81" s="52"/>
      <c r="E81" s="52"/>
      <c r="F81" s="52"/>
      <c r="G81" s="121"/>
      <c r="H81" s="52">
        <v>21763176.600000001</v>
      </c>
      <c r="I81" s="52"/>
      <c r="J81" s="52"/>
      <c r="K81" s="9" t="s">
        <v>893</v>
      </c>
      <c r="L81" s="8"/>
      <c r="N81" s="8"/>
      <c r="O81" s="28"/>
    </row>
    <row r="82" spans="1:15" s="7" customFormat="1" ht="15.75" customHeight="1">
      <c r="A82" s="56" t="e">
        <f>A81+1</f>
        <v>#REF!</v>
      </c>
      <c r="B82" s="45" t="s">
        <v>881</v>
      </c>
      <c r="C82" s="52"/>
      <c r="D82" s="52"/>
      <c r="E82" s="121"/>
      <c r="F82" s="52">
        <v>6445075.04</v>
      </c>
      <c r="G82" s="52"/>
      <c r="H82" s="52"/>
      <c r="I82" s="52"/>
      <c r="J82" s="52"/>
      <c r="K82" s="9"/>
      <c r="L82" s="8"/>
      <c r="N82" s="8"/>
      <c r="O82" s="28"/>
    </row>
    <row r="83" spans="1:15" s="17" customFormat="1" ht="16.5" customHeight="1">
      <c r="A83" s="1579" t="s">
        <v>560</v>
      </c>
      <c r="B83" s="1579"/>
      <c r="C83" s="1579"/>
      <c r="D83" s="1579"/>
      <c r="E83" s="1579"/>
      <c r="F83" s="1579"/>
      <c r="G83" s="1579"/>
      <c r="H83" s="1579"/>
      <c r="I83" s="1579"/>
      <c r="J83" s="1579"/>
      <c r="K83" s="9"/>
      <c r="L83" s="8"/>
      <c r="N83" s="8"/>
      <c r="O83" s="28"/>
    </row>
    <row r="84" spans="1:15" s="22" customFormat="1" ht="18.75" customHeight="1">
      <c r="A84" s="1578" t="s">
        <v>567</v>
      </c>
      <c r="B84" s="1578"/>
      <c r="C84" s="1495"/>
      <c r="D84" s="1495"/>
      <c r="E84" s="1495"/>
      <c r="F84" s="1495"/>
      <c r="G84" s="1495"/>
      <c r="H84" s="1495"/>
      <c r="I84" s="1495"/>
      <c r="J84" s="1495"/>
      <c r="K84" s="24"/>
      <c r="L84" s="23"/>
      <c r="N84" s="8"/>
      <c r="O84" s="27"/>
    </row>
    <row r="85" spans="1:15" s="7" customFormat="1" ht="18.75" customHeight="1" thickBot="1">
      <c r="A85" s="55" t="e">
        <f>#REF!+1</f>
        <v>#REF!</v>
      </c>
      <c r="B85" s="42" t="s">
        <v>808</v>
      </c>
      <c r="C85" s="52"/>
      <c r="D85" s="52"/>
      <c r="E85" s="666">
        <v>379.2</v>
      </c>
      <c r="F85" s="666">
        <v>3792000</v>
      </c>
      <c r="G85" s="121"/>
      <c r="H85" s="52">
        <v>1109322.72</v>
      </c>
      <c r="I85" s="52"/>
      <c r="J85" s="52"/>
      <c r="K85" s="9"/>
      <c r="L85" s="8"/>
      <c r="N85" s="8"/>
      <c r="O85" s="28"/>
    </row>
    <row r="86" spans="1:15" s="7" customFormat="1" ht="18.75" customHeight="1">
      <c r="A86" s="1579" t="s">
        <v>577</v>
      </c>
      <c r="B86" s="1579"/>
      <c r="C86" s="1579"/>
      <c r="D86" s="1579"/>
      <c r="E86" s="1579"/>
      <c r="F86" s="1579"/>
      <c r="G86" s="1579"/>
      <c r="H86" s="1579"/>
      <c r="I86" s="1579"/>
      <c r="J86" s="1579"/>
      <c r="K86" s="9"/>
      <c r="L86" s="8"/>
      <c r="N86" s="8"/>
      <c r="O86" s="28"/>
    </row>
    <row r="87" spans="1:15" s="7" customFormat="1" ht="18.75" customHeight="1">
      <c r="A87" s="1582" t="s">
        <v>579</v>
      </c>
      <c r="B87" s="1582"/>
      <c r="C87" s="1495"/>
      <c r="D87" s="1495"/>
      <c r="E87" s="1495"/>
      <c r="F87" s="1495"/>
      <c r="G87" s="1495"/>
      <c r="H87" s="1495"/>
      <c r="I87" s="1495"/>
      <c r="J87" s="1495"/>
      <c r="K87" s="9"/>
      <c r="L87" s="8"/>
      <c r="N87" s="8"/>
      <c r="O87" s="28"/>
    </row>
    <row r="88" spans="1:15" s="7" customFormat="1" ht="18.75" customHeight="1">
      <c r="A88" s="56" t="e">
        <f>#REF!+1</f>
        <v>#REF!</v>
      </c>
      <c r="B88" s="94" t="s">
        <v>821</v>
      </c>
      <c r="C88" s="523"/>
      <c r="D88" s="284">
        <v>2139871</v>
      </c>
      <c r="E88" s="657"/>
      <c r="F88" s="657"/>
      <c r="G88" s="523"/>
      <c r="H88" s="284">
        <v>1013789</v>
      </c>
      <c r="I88" s="657"/>
      <c r="J88" s="657"/>
      <c r="K88" s="9"/>
      <c r="L88" s="8"/>
      <c r="N88" s="8"/>
      <c r="O88" s="28"/>
    </row>
    <row r="89" spans="1:15" s="7" customFormat="1" ht="18.75" customHeight="1">
      <c r="A89" s="1578" t="s">
        <v>578</v>
      </c>
      <c r="B89" s="1578"/>
      <c r="C89" s="1495"/>
      <c r="D89" s="1495"/>
      <c r="E89" s="1495"/>
      <c r="F89" s="1495"/>
      <c r="G89" s="1495"/>
      <c r="H89" s="1495"/>
      <c r="I89" s="1495"/>
      <c r="J89" s="1495"/>
      <c r="K89" s="9"/>
      <c r="L89" s="8"/>
      <c r="N89" s="8"/>
      <c r="O89" s="28"/>
    </row>
    <row r="90" spans="1:15" s="7" customFormat="1" ht="18.75" customHeight="1">
      <c r="A90" s="55" t="e">
        <f>A88+1</f>
        <v>#REF!</v>
      </c>
      <c r="B90" s="82" t="s">
        <v>820</v>
      </c>
      <c r="C90" s="51"/>
      <c r="D90" s="51"/>
      <c r="E90" s="51"/>
      <c r="F90" s="51"/>
      <c r="G90" s="120"/>
      <c r="H90" s="51">
        <v>3812503.3</v>
      </c>
      <c r="I90" s="51"/>
      <c r="J90" s="51"/>
      <c r="K90" s="9"/>
      <c r="L90" s="8"/>
      <c r="N90" s="8"/>
      <c r="O90" s="28"/>
    </row>
    <row r="91" spans="1:15" s="22" customFormat="1" ht="18.75" customHeight="1">
      <c r="A91" s="1475" t="s">
        <v>582</v>
      </c>
      <c r="B91" s="1475"/>
      <c r="C91" s="1495"/>
      <c r="D91" s="1495"/>
      <c r="E91" s="1495"/>
      <c r="F91" s="1495"/>
      <c r="G91" s="1495"/>
      <c r="H91" s="1495"/>
      <c r="I91" s="1495"/>
      <c r="J91" s="1495"/>
      <c r="K91" s="24"/>
      <c r="L91" s="23"/>
      <c r="N91" s="8"/>
      <c r="O91" s="27"/>
    </row>
    <row r="92" spans="1:15" s="7" customFormat="1" ht="18.75" customHeight="1">
      <c r="A92" s="55" t="e">
        <f>#REF!+1</f>
        <v>#REF!</v>
      </c>
      <c r="B92" s="48" t="s">
        <v>832</v>
      </c>
      <c r="C92" s="69"/>
      <c r="D92" s="52"/>
      <c r="E92" s="69"/>
      <c r="F92" s="69"/>
      <c r="G92" s="524"/>
      <c r="H92" s="69">
        <v>3657661.34</v>
      </c>
      <c r="I92" s="524"/>
      <c r="J92" s="69">
        <v>3762717.92</v>
      </c>
      <c r="K92" s="9"/>
      <c r="L92" s="8"/>
      <c r="N92" s="8"/>
      <c r="O92" s="28"/>
    </row>
    <row r="93" spans="1:15" s="7" customFormat="1" ht="18.75" customHeight="1">
      <c r="A93" s="1580" t="s">
        <v>585</v>
      </c>
      <c r="B93" s="1580"/>
      <c r="C93" s="1580"/>
      <c r="D93" s="1580"/>
      <c r="E93" s="1580"/>
      <c r="F93" s="1580"/>
      <c r="G93" s="1580"/>
      <c r="H93" s="1580"/>
      <c r="I93" s="1580"/>
      <c r="J93" s="1580"/>
      <c r="K93" s="9"/>
      <c r="L93" s="8"/>
      <c r="N93" s="8"/>
      <c r="O93" s="28"/>
    </row>
    <row r="94" spans="1:15" s="7" customFormat="1" ht="18" customHeight="1">
      <c r="A94" s="1581" t="s">
        <v>589</v>
      </c>
      <c r="B94" s="1581"/>
      <c r="C94" s="1495"/>
      <c r="D94" s="1495"/>
      <c r="E94" s="1495"/>
      <c r="F94" s="1495"/>
      <c r="G94" s="1495"/>
      <c r="H94" s="1495"/>
      <c r="I94" s="1495"/>
      <c r="J94" s="1495"/>
      <c r="K94" s="9"/>
      <c r="L94" s="8"/>
      <c r="N94" s="8"/>
      <c r="O94" s="28"/>
    </row>
    <row r="95" spans="1:15" s="7" customFormat="1" ht="18" customHeight="1">
      <c r="A95" s="71" t="e">
        <f>#REF!+1</f>
        <v>#REF!</v>
      </c>
      <c r="B95" s="42" t="s">
        <v>846</v>
      </c>
      <c r="C95" s="534">
        <v>1700</v>
      </c>
      <c r="D95" s="534">
        <v>2820359</v>
      </c>
      <c r="E95" s="121"/>
      <c r="F95" s="52">
        <v>17251879.66</v>
      </c>
      <c r="G95" s="52"/>
      <c r="H95" s="52"/>
      <c r="I95" s="73"/>
      <c r="J95" s="73"/>
      <c r="K95" s="9"/>
      <c r="L95" s="8"/>
      <c r="N95" s="8"/>
      <c r="O95" s="28"/>
    </row>
    <row r="96" spans="1:15" s="7" customFormat="1" ht="18" customHeight="1">
      <c r="A96" s="71" t="e">
        <f>#REF!+1</f>
        <v>#REF!</v>
      </c>
      <c r="B96" s="42" t="s">
        <v>842</v>
      </c>
      <c r="C96" s="121"/>
      <c r="D96" s="52">
        <v>2579264.06</v>
      </c>
      <c r="E96" s="121"/>
      <c r="F96" s="52">
        <v>10895627.939999999</v>
      </c>
      <c r="G96" s="121"/>
      <c r="H96" s="52">
        <v>4745811.32</v>
      </c>
      <c r="I96" s="73"/>
      <c r="J96" s="51"/>
      <c r="K96" s="9"/>
      <c r="L96" s="8"/>
      <c r="N96" s="8"/>
      <c r="O96" s="28"/>
    </row>
    <row r="97" spans="1:15" s="7" customFormat="1" ht="18" customHeight="1">
      <c r="A97" s="71" t="e">
        <f>#REF!+1</f>
        <v>#REF!</v>
      </c>
      <c r="B97" s="42" t="s">
        <v>844</v>
      </c>
      <c r="C97" s="52"/>
      <c r="D97" s="52"/>
      <c r="E97" s="52"/>
      <c r="F97" s="52"/>
      <c r="G97" s="121"/>
      <c r="H97" s="52">
        <v>7617521.8600000003</v>
      </c>
      <c r="I97" s="73"/>
      <c r="J97" s="51"/>
      <c r="K97" s="9"/>
      <c r="L97" s="8"/>
      <c r="N97" s="8"/>
      <c r="O97" s="28"/>
    </row>
    <row r="98" spans="1:15" s="7" customFormat="1" ht="18" customHeight="1">
      <c r="A98" s="1580" t="s">
        <v>591</v>
      </c>
      <c r="B98" s="1580"/>
      <c r="C98" s="1580"/>
      <c r="D98" s="1580"/>
      <c r="E98" s="1580"/>
      <c r="F98" s="1580"/>
      <c r="G98" s="1580"/>
      <c r="H98" s="1580"/>
      <c r="I98" s="1580"/>
      <c r="J98" s="1580"/>
      <c r="K98" s="9"/>
      <c r="L98" s="8"/>
      <c r="N98" s="8"/>
      <c r="O98" s="28"/>
    </row>
    <row r="99" spans="1:15" s="7" customFormat="1" ht="18" customHeight="1">
      <c r="A99" s="71" t="e">
        <f>#REF!+1</f>
        <v>#REF!</v>
      </c>
      <c r="B99" s="42" t="s">
        <v>848</v>
      </c>
      <c r="C99" s="66"/>
      <c r="D99" s="66"/>
      <c r="E99" s="73"/>
      <c r="F99" s="73"/>
      <c r="G99" s="597"/>
      <c r="H99" s="73">
        <v>10473055.779999999</v>
      </c>
      <c r="I99" s="73"/>
      <c r="J99" s="73"/>
      <c r="K99" s="9"/>
      <c r="L99" s="8"/>
      <c r="N99" s="8"/>
      <c r="O99" s="28"/>
    </row>
    <row r="100" spans="1:15" s="7" customFormat="1" ht="18" customHeight="1">
      <c r="A100" s="71" t="e">
        <f>#REF!+1</f>
        <v>#REF!</v>
      </c>
      <c r="B100" s="42" t="s">
        <v>851</v>
      </c>
      <c r="C100" s="66"/>
      <c r="D100" s="66"/>
      <c r="E100" s="73"/>
      <c r="F100" s="73"/>
      <c r="G100" s="597"/>
      <c r="H100" s="73">
        <v>7759597.4000000004</v>
      </c>
      <c r="I100" s="73"/>
      <c r="J100" s="73"/>
      <c r="K100" s="9"/>
      <c r="L100" s="8"/>
      <c r="N100" s="8"/>
      <c r="O100" s="28"/>
    </row>
    <row r="101" spans="1:15" s="7" customFormat="1" ht="18" customHeight="1">
      <c r="A101" s="71" t="e">
        <f>A100+1</f>
        <v>#REF!</v>
      </c>
      <c r="B101" s="42" t="s">
        <v>852</v>
      </c>
      <c r="C101" s="66"/>
      <c r="D101" s="66"/>
      <c r="E101" s="197">
        <v>514</v>
      </c>
      <c r="F101" s="197">
        <v>250000</v>
      </c>
      <c r="G101" s="597"/>
      <c r="H101" s="73">
        <v>5732613.46</v>
      </c>
      <c r="I101" s="73"/>
      <c r="J101" s="73"/>
      <c r="K101" s="9"/>
      <c r="L101" s="8"/>
      <c r="N101" s="8"/>
      <c r="O101" s="28"/>
    </row>
    <row r="102" spans="1:15" s="7" customFormat="1" ht="18" customHeight="1">
      <c r="A102" s="1579" t="s">
        <v>635</v>
      </c>
      <c r="B102" s="1579"/>
      <c r="C102" s="1579"/>
      <c r="D102" s="1579"/>
      <c r="E102" s="1579"/>
      <c r="F102" s="1579"/>
      <c r="G102" s="1579"/>
      <c r="H102" s="1579"/>
      <c r="I102" s="1579"/>
      <c r="J102" s="1579"/>
      <c r="K102" s="9"/>
      <c r="L102" s="8"/>
      <c r="M102" s="5"/>
      <c r="N102" s="8"/>
      <c r="O102" s="28"/>
    </row>
    <row r="103" spans="1:15" s="184" customFormat="1">
      <c r="A103" s="670" t="s">
        <v>636</v>
      </c>
      <c r="B103" s="655"/>
      <c r="C103" s="600"/>
      <c r="D103" s="600"/>
      <c r="E103" s="600"/>
      <c r="F103" s="600"/>
      <c r="G103" s="600"/>
      <c r="H103" s="600"/>
      <c r="I103" s="600"/>
      <c r="J103" s="600"/>
    </row>
    <row r="104" spans="1:15" s="7" customFormat="1" ht="19.5" customHeight="1">
      <c r="A104" s="71" t="e">
        <f>#REF!+1</f>
        <v>#REF!</v>
      </c>
      <c r="B104" s="656" t="s">
        <v>877</v>
      </c>
      <c r="C104" s="52"/>
      <c r="D104" s="51"/>
      <c r="E104" s="52"/>
      <c r="F104" s="52"/>
      <c r="G104" s="121"/>
      <c r="H104" s="52">
        <v>10889487.220000001</v>
      </c>
      <c r="I104" s="52"/>
      <c r="J104" s="52"/>
      <c r="K104" s="25"/>
      <c r="L104" s="8"/>
      <c r="M104" s="8"/>
      <c r="N104" s="8"/>
      <c r="O104" s="28"/>
    </row>
    <row r="105" spans="1:15" s="7" customFormat="1" ht="19.5" customHeight="1">
      <c r="A105" s="56" t="e">
        <f>A104+1</f>
        <v>#REF!</v>
      </c>
      <c r="B105" s="656" t="s">
        <v>878</v>
      </c>
      <c r="C105" s="52"/>
      <c r="D105" s="51"/>
      <c r="E105" s="52"/>
      <c r="F105" s="52"/>
      <c r="G105" s="121"/>
      <c r="H105" s="52">
        <v>3955022.52</v>
      </c>
      <c r="I105" s="52"/>
      <c r="J105" s="52"/>
      <c r="K105" s="25"/>
      <c r="L105" s="8"/>
      <c r="M105" s="8"/>
      <c r="N105" s="8"/>
      <c r="O105" s="28"/>
    </row>
    <row r="106" spans="1:15" s="7" customFormat="1" ht="19.5" customHeight="1">
      <c r="A106" s="56" t="e">
        <f>#REF!+1</f>
        <v>#REF!</v>
      </c>
      <c r="B106" s="42" t="s">
        <v>854</v>
      </c>
      <c r="C106" s="120"/>
      <c r="D106" s="52">
        <v>2383024.16</v>
      </c>
      <c r="E106" s="51"/>
      <c r="F106" s="51"/>
      <c r="G106" s="51"/>
      <c r="H106" s="51"/>
      <c r="I106" s="52"/>
      <c r="J106" s="52"/>
      <c r="K106" s="9"/>
      <c r="L106" s="8"/>
      <c r="M106" s="5"/>
      <c r="N106" s="8"/>
      <c r="O106" s="28"/>
    </row>
    <row r="107" spans="1:15" s="7" customFormat="1" ht="18" customHeight="1">
      <c r="A107" s="1579" t="s">
        <v>882</v>
      </c>
      <c r="B107" s="1579"/>
      <c r="C107" s="1579"/>
      <c r="D107" s="1579"/>
      <c r="E107" s="1579"/>
      <c r="F107" s="1579"/>
      <c r="G107" s="1579"/>
      <c r="H107" s="1579"/>
      <c r="I107" s="1579"/>
      <c r="J107" s="1579"/>
      <c r="K107" s="9"/>
      <c r="L107" s="8"/>
      <c r="N107" s="8"/>
      <c r="O107" s="28"/>
    </row>
    <row r="108" spans="1:15" s="7" customFormat="1" ht="18" customHeight="1">
      <c r="A108" s="1475" t="s">
        <v>574</v>
      </c>
      <c r="B108" s="1475"/>
      <c r="C108" s="1495"/>
      <c r="D108" s="1495"/>
      <c r="E108" s="1495"/>
      <c r="F108" s="1495"/>
      <c r="G108" s="1495"/>
      <c r="H108" s="1495"/>
      <c r="I108" s="1495"/>
      <c r="J108" s="1495"/>
      <c r="K108" s="9"/>
      <c r="L108" s="8"/>
      <c r="N108" s="8"/>
      <c r="O108" s="28"/>
    </row>
    <row r="109" spans="1:15" s="7" customFormat="1" ht="18" customHeight="1">
      <c r="A109" s="56" t="e">
        <f>#REF!+1</f>
        <v>#REF!</v>
      </c>
      <c r="B109" s="50" t="s">
        <v>856</v>
      </c>
      <c r="C109" s="52"/>
      <c r="D109" s="52"/>
      <c r="E109" s="121"/>
      <c r="F109" s="52">
        <v>1605188.22</v>
      </c>
      <c r="G109" s="52"/>
      <c r="H109" s="665" t="s">
        <v>1422</v>
      </c>
      <c r="I109" s="121"/>
      <c r="J109" s="52">
        <v>1913515.14</v>
      </c>
      <c r="K109" s="9"/>
      <c r="L109" s="8"/>
      <c r="N109" s="8"/>
      <c r="O109" s="28"/>
    </row>
    <row r="110" spans="1:15" s="22" customFormat="1" ht="18" customHeight="1">
      <c r="A110" s="1475" t="s">
        <v>595</v>
      </c>
      <c r="B110" s="1475"/>
      <c r="C110" s="1495"/>
      <c r="D110" s="1495"/>
      <c r="E110" s="1495"/>
      <c r="F110" s="1495"/>
      <c r="G110" s="1495"/>
      <c r="H110" s="1495"/>
      <c r="I110" s="1495"/>
      <c r="J110" s="1495"/>
      <c r="K110" s="24"/>
      <c r="L110" s="23"/>
      <c r="N110" s="8"/>
      <c r="O110" s="27"/>
    </row>
    <row r="111" spans="1:15" s="7" customFormat="1" ht="18" customHeight="1">
      <c r="A111" s="55" t="e">
        <f>#REF!+1</f>
        <v>#REF!</v>
      </c>
      <c r="B111" s="42" t="s">
        <v>865</v>
      </c>
      <c r="C111" s="121"/>
      <c r="D111" s="52">
        <v>2645244.94</v>
      </c>
      <c r="E111" s="52"/>
      <c r="F111" s="52"/>
      <c r="G111" s="121"/>
      <c r="H111" s="52">
        <v>4974798.58</v>
      </c>
      <c r="I111" s="121"/>
      <c r="J111" s="52">
        <v>3678240.54</v>
      </c>
      <c r="K111" s="9"/>
      <c r="L111" s="8"/>
      <c r="N111" s="8"/>
      <c r="O111" s="28"/>
    </row>
    <row r="112" spans="1:15" s="7" customFormat="1" ht="18" customHeight="1">
      <c r="A112" s="55" t="e">
        <f>A111+1</f>
        <v>#REF!</v>
      </c>
      <c r="B112" s="42" t="s">
        <v>866</v>
      </c>
      <c r="C112" s="121"/>
      <c r="D112" s="52">
        <v>2645244.94</v>
      </c>
      <c r="E112" s="52"/>
      <c r="F112" s="52"/>
      <c r="G112" s="121"/>
      <c r="H112" s="52">
        <v>4974798.58</v>
      </c>
      <c r="I112" s="121"/>
      <c r="J112" s="52">
        <v>3678240.54</v>
      </c>
      <c r="K112" s="9"/>
      <c r="L112" s="8"/>
      <c r="N112" s="8"/>
      <c r="O112" s="28"/>
    </row>
    <row r="113" spans="1:15" s="7" customFormat="1" ht="18" customHeight="1">
      <c r="A113" s="55" t="e">
        <f>A112+1</f>
        <v>#REF!</v>
      </c>
      <c r="B113" s="42" t="s">
        <v>867</v>
      </c>
      <c r="C113" s="121"/>
      <c r="D113" s="52">
        <v>2645244.94</v>
      </c>
      <c r="E113" s="52"/>
      <c r="F113" s="52"/>
      <c r="G113" s="121"/>
      <c r="H113" s="52">
        <v>4974798.58</v>
      </c>
      <c r="I113" s="121"/>
      <c r="J113" s="52">
        <v>3678240.54</v>
      </c>
      <c r="K113" s="9"/>
      <c r="L113" s="8"/>
      <c r="N113" s="8"/>
      <c r="O113" s="28"/>
    </row>
    <row r="114" spans="1:15" s="7" customFormat="1">
      <c r="A114" s="57"/>
      <c r="B114" s="57"/>
      <c r="C114" s="58"/>
      <c r="D114" s="58"/>
      <c r="E114" s="58"/>
      <c r="F114" s="58"/>
      <c r="G114" s="58"/>
      <c r="H114" s="58"/>
      <c r="I114" s="58"/>
      <c r="J114" s="58"/>
      <c r="K114" s="15"/>
      <c r="O114" s="28"/>
    </row>
    <row r="115" spans="1:15" s="7" customFormat="1">
      <c r="A115" s="57"/>
      <c r="B115" s="57"/>
      <c r="C115" s="58"/>
      <c r="D115" s="58"/>
      <c r="E115" s="58"/>
      <c r="F115" s="58"/>
      <c r="G115" s="58"/>
      <c r="H115" s="58"/>
      <c r="I115" s="58"/>
      <c r="J115" s="58"/>
      <c r="K115" s="15"/>
      <c r="O115" s="28"/>
    </row>
    <row r="116" spans="1:15" s="7" customFormat="1">
      <c r="A116" s="57"/>
      <c r="B116" s="57"/>
      <c r="C116" s="58"/>
      <c r="D116" s="58"/>
      <c r="E116" s="58"/>
      <c r="F116" s="58"/>
      <c r="G116" s="58"/>
      <c r="H116" s="58"/>
      <c r="I116" s="58"/>
      <c r="J116" s="58"/>
      <c r="K116" s="15"/>
      <c r="O116" s="28"/>
    </row>
    <row r="117" spans="1:15" s="7" customFormat="1">
      <c r="A117" s="57"/>
      <c r="B117" s="57"/>
      <c r="C117" s="58"/>
      <c r="D117" s="58"/>
      <c r="E117" s="58"/>
      <c r="F117" s="58"/>
      <c r="G117" s="58"/>
      <c r="H117" s="58"/>
      <c r="I117" s="58"/>
      <c r="J117" s="58"/>
      <c r="K117" s="15"/>
      <c r="O117" s="28"/>
    </row>
    <row r="118" spans="1:15" s="7" customFormat="1">
      <c r="A118" s="57"/>
      <c r="B118" s="57"/>
      <c r="C118" s="58"/>
      <c r="D118" s="58"/>
      <c r="E118" s="58"/>
      <c r="F118" s="58"/>
      <c r="G118" s="58"/>
      <c r="H118" s="58"/>
      <c r="I118" s="58"/>
      <c r="J118" s="58"/>
      <c r="K118" s="15"/>
      <c r="O118" s="28"/>
    </row>
    <row r="119" spans="1:15" s="4" customFormat="1">
      <c r="A119" s="57"/>
      <c r="B119" s="57"/>
      <c r="C119" s="58"/>
      <c r="D119" s="58"/>
      <c r="E119" s="58"/>
      <c r="F119" s="58"/>
      <c r="G119" s="58"/>
      <c r="H119" s="58"/>
      <c r="I119" s="58"/>
      <c r="J119" s="58"/>
      <c r="K119" s="6"/>
      <c r="O119" s="31"/>
    </row>
    <row r="120" spans="1:15" s="4" customFormat="1">
      <c r="A120" s="57"/>
      <c r="B120" s="57"/>
      <c r="C120" s="58"/>
      <c r="D120" s="58"/>
      <c r="E120" s="58"/>
      <c r="F120" s="58"/>
      <c r="G120" s="58"/>
      <c r="H120" s="58"/>
      <c r="I120" s="58"/>
      <c r="J120" s="58"/>
      <c r="K120" s="6"/>
      <c r="O120" s="31"/>
    </row>
    <row r="121" spans="1:15" s="4" customFormat="1">
      <c r="A121" s="57"/>
      <c r="B121" s="57"/>
      <c r="C121" s="58"/>
      <c r="D121" s="58"/>
      <c r="E121" s="58"/>
      <c r="F121" s="58"/>
      <c r="G121" s="58"/>
      <c r="H121" s="58"/>
      <c r="I121" s="58"/>
      <c r="J121" s="58"/>
      <c r="K121" s="6"/>
      <c r="O121" s="31"/>
    </row>
    <row r="122" spans="1:15" s="4" customFormat="1">
      <c r="A122" s="57"/>
      <c r="B122" s="57"/>
      <c r="C122" s="58"/>
      <c r="D122" s="58"/>
      <c r="E122" s="58"/>
      <c r="F122" s="58"/>
      <c r="G122" s="58"/>
      <c r="H122" s="58"/>
      <c r="I122" s="58"/>
      <c r="J122" s="58"/>
      <c r="K122" s="6"/>
      <c r="O122" s="31"/>
    </row>
    <row r="123" spans="1:15" s="4" customFormat="1">
      <c r="A123" s="57"/>
      <c r="B123" s="57"/>
      <c r="C123" s="58"/>
      <c r="D123" s="58"/>
      <c r="E123" s="58"/>
      <c r="F123" s="58"/>
      <c r="G123" s="58"/>
      <c r="H123" s="58"/>
      <c r="I123" s="58"/>
      <c r="J123" s="58"/>
      <c r="K123" s="6"/>
      <c r="O123" s="31"/>
    </row>
    <row r="124" spans="1:15" s="4" customFormat="1">
      <c r="A124" s="57"/>
      <c r="B124" s="57"/>
      <c r="C124" s="58"/>
      <c r="D124" s="58"/>
      <c r="E124" s="58"/>
      <c r="F124" s="58"/>
      <c r="G124" s="58"/>
      <c r="H124" s="58"/>
      <c r="I124" s="58"/>
      <c r="J124" s="58"/>
      <c r="K124" s="6"/>
      <c r="O124" s="31"/>
    </row>
    <row r="125" spans="1:15" s="3" customFormat="1">
      <c r="A125" s="57"/>
      <c r="B125" s="57"/>
      <c r="C125" s="58"/>
      <c r="D125" s="58"/>
      <c r="E125" s="58"/>
      <c r="F125" s="58"/>
      <c r="G125" s="58"/>
      <c r="H125" s="58"/>
      <c r="I125" s="58"/>
      <c r="J125" s="58"/>
      <c r="K125" s="1"/>
      <c r="O125" s="32"/>
    </row>
    <row r="126" spans="1:15" s="3" customFormat="1">
      <c r="A126" s="57"/>
      <c r="B126" s="57"/>
      <c r="C126" s="58"/>
      <c r="D126" s="58"/>
      <c r="E126" s="58"/>
      <c r="F126" s="58"/>
      <c r="G126" s="58"/>
      <c r="H126" s="58"/>
      <c r="I126" s="58"/>
      <c r="J126" s="58"/>
      <c r="K126" s="1"/>
      <c r="O126" s="32"/>
    </row>
    <row r="127" spans="1:15" s="3" customFormat="1">
      <c r="A127" s="57"/>
      <c r="B127" s="57"/>
      <c r="C127" s="58"/>
      <c r="D127" s="58"/>
      <c r="E127" s="58"/>
      <c r="F127" s="58"/>
      <c r="G127" s="58"/>
      <c r="H127" s="58"/>
      <c r="I127" s="58"/>
      <c r="J127" s="58"/>
      <c r="K127" s="1"/>
      <c r="O127" s="32"/>
    </row>
    <row r="128" spans="1:15" s="3" customFormat="1">
      <c r="A128" s="57"/>
      <c r="B128" s="57"/>
      <c r="C128" s="58"/>
      <c r="D128" s="58"/>
      <c r="E128" s="58"/>
      <c r="F128" s="58"/>
      <c r="G128" s="58"/>
      <c r="H128" s="58"/>
      <c r="I128" s="58"/>
      <c r="J128" s="58"/>
      <c r="K128" s="1"/>
      <c r="O128" s="32"/>
    </row>
    <row r="129" spans="1:15" s="3" customFormat="1">
      <c r="A129" s="57"/>
      <c r="B129" s="57"/>
      <c r="C129" s="58"/>
      <c r="D129" s="58"/>
      <c r="E129" s="58"/>
      <c r="F129" s="58"/>
      <c r="G129" s="58"/>
      <c r="H129" s="58"/>
      <c r="I129" s="58"/>
      <c r="J129" s="58"/>
      <c r="K129" s="1"/>
      <c r="O129" s="32"/>
    </row>
    <row r="130" spans="1:15" s="3" customFormat="1">
      <c r="A130" s="57"/>
      <c r="B130" s="57"/>
      <c r="C130" s="58"/>
      <c r="D130" s="58"/>
      <c r="E130" s="58"/>
      <c r="F130" s="58"/>
      <c r="G130" s="58"/>
      <c r="H130" s="58"/>
      <c r="I130" s="58"/>
      <c r="J130" s="58"/>
      <c r="K130" s="1"/>
      <c r="O130" s="32"/>
    </row>
    <row r="131" spans="1:15" s="3" customFormat="1">
      <c r="A131" s="57"/>
      <c r="B131" s="57"/>
      <c r="C131" s="58"/>
      <c r="D131" s="58"/>
      <c r="E131" s="58"/>
      <c r="F131" s="58"/>
      <c r="G131" s="58"/>
      <c r="H131" s="58"/>
      <c r="I131" s="58"/>
      <c r="J131" s="58"/>
      <c r="K131" s="1"/>
      <c r="O131" s="32"/>
    </row>
    <row r="132" spans="1:15" s="3" customFormat="1">
      <c r="A132" s="57"/>
      <c r="B132" s="57"/>
      <c r="C132" s="58"/>
      <c r="D132" s="58"/>
      <c r="E132" s="58"/>
      <c r="F132" s="58"/>
      <c r="G132" s="58"/>
      <c r="H132" s="58"/>
      <c r="I132" s="58"/>
      <c r="J132" s="58"/>
      <c r="K132" s="1"/>
      <c r="O132" s="32"/>
    </row>
    <row r="133" spans="1:15" s="3" customFormat="1">
      <c r="A133" s="57"/>
      <c r="B133" s="57"/>
      <c r="C133" s="58"/>
      <c r="D133" s="58"/>
      <c r="E133" s="58"/>
      <c r="F133" s="58"/>
      <c r="G133" s="58"/>
      <c r="H133" s="58"/>
      <c r="I133" s="58"/>
      <c r="J133" s="58"/>
      <c r="K133" s="1"/>
      <c r="O133" s="32"/>
    </row>
    <row r="134" spans="1:15" s="3" customFormat="1">
      <c r="A134" s="57"/>
      <c r="B134" s="57"/>
      <c r="C134" s="58"/>
      <c r="D134" s="58"/>
      <c r="E134" s="58"/>
      <c r="F134" s="58"/>
      <c r="G134" s="58"/>
      <c r="H134" s="58"/>
      <c r="I134" s="58"/>
      <c r="J134" s="58"/>
      <c r="K134" s="1"/>
      <c r="O134" s="32"/>
    </row>
    <row r="135" spans="1:15" s="3" customFormat="1">
      <c r="A135" s="57"/>
      <c r="B135" s="57"/>
      <c r="C135" s="58"/>
      <c r="D135" s="58"/>
      <c r="E135" s="58"/>
      <c r="F135" s="58"/>
      <c r="G135" s="58"/>
      <c r="H135" s="58"/>
      <c r="I135" s="58"/>
      <c r="J135" s="58"/>
      <c r="K135" s="1"/>
      <c r="O135" s="32"/>
    </row>
    <row r="136" spans="1:15" s="3" customFormat="1">
      <c r="A136" s="57"/>
      <c r="B136" s="57"/>
      <c r="C136" s="58"/>
      <c r="D136" s="58"/>
      <c r="E136" s="58"/>
      <c r="F136" s="58"/>
      <c r="G136" s="58"/>
      <c r="H136" s="58"/>
      <c r="I136" s="58"/>
      <c r="J136" s="58"/>
      <c r="K136" s="1"/>
      <c r="O136" s="32"/>
    </row>
    <row r="137" spans="1:15" s="3" customFormat="1">
      <c r="A137" s="57"/>
      <c r="B137" s="57"/>
      <c r="C137" s="58"/>
      <c r="D137" s="58"/>
      <c r="E137" s="58"/>
      <c r="F137" s="58"/>
      <c r="G137" s="58"/>
      <c r="H137" s="58"/>
      <c r="I137" s="58"/>
      <c r="J137" s="58"/>
      <c r="K137" s="1"/>
      <c r="O137" s="32"/>
    </row>
    <row r="138" spans="1:15" s="3" customFormat="1">
      <c r="A138" s="57"/>
      <c r="B138" s="57"/>
      <c r="C138" s="58"/>
      <c r="D138" s="58"/>
      <c r="E138" s="58"/>
      <c r="F138" s="58"/>
      <c r="G138" s="58"/>
      <c r="H138" s="58"/>
      <c r="I138" s="58"/>
      <c r="J138" s="58"/>
      <c r="K138" s="1"/>
      <c r="O138" s="32"/>
    </row>
    <row r="139" spans="1:15" s="3" customFormat="1">
      <c r="A139" s="57"/>
      <c r="B139" s="57"/>
      <c r="C139" s="58"/>
      <c r="D139" s="58"/>
      <c r="E139" s="58"/>
      <c r="F139" s="58"/>
      <c r="G139" s="58"/>
      <c r="H139" s="58"/>
      <c r="I139" s="58"/>
      <c r="J139" s="58"/>
      <c r="K139" s="1"/>
      <c r="O139" s="32"/>
    </row>
    <row r="140" spans="1:15" s="3" customFormat="1">
      <c r="A140" s="57"/>
      <c r="B140" s="57"/>
      <c r="C140" s="58"/>
      <c r="D140" s="58"/>
      <c r="E140" s="58"/>
      <c r="F140" s="58"/>
      <c r="G140" s="58"/>
      <c r="H140" s="58"/>
      <c r="I140" s="58"/>
      <c r="J140" s="58"/>
      <c r="K140" s="1"/>
      <c r="O140" s="32"/>
    </row>
    <row r="141" spans="1:15" s="3" customFormat="1">
      <c r="A141" s="57"/>
      <c r="B141" s="57"/>
      <c r="C141" s="58"/>
      <c r="D141" s="58"/>
      <c r="E141" s="58"/>
      <c r="F141" s="58"/>
      <c r="G141" s="58"/>
      <c r="H141" s="58"/>
      <c r="I141" s="58"/>
      <c r="J141" s="58"/>
      <c r="K141" s="1"/>
      <c r="O141" s="32"/>
    </row>
    <row r="142" spans="1:15" s="3" customFormat="1">
      <c r="A142" s="57"/>
      <c r="B142" s="57"/>
      <c r="C142" s="58"/>
      <c r="D142" s="58"/>
      <c r="E142" s="58"/>
      <c r="F142" s="58"/>
      <c r="G142" s="58"/>
      <c r="H142" s="58"/>
      <c r="I142" s="58"/>
      <c r="J142" s="58"/>
      <c r="K142" s="1"/>
      <c r="O142" s="32"/>
    </row>
    <row r="143" spans="1:15" s="3" customFormat="1">
      <c r="A143" s="57"/>
      <c r="B143" s="57"/>
      <c r="C143" s="58"/>
      <c r="D143" s="58"/>
      <c r="E143" s="58"/>
      <c r="F143" s="58"/>
      <c r="G143" s="58"/>
      <c r="H143" s="58"/>
      <c r="I143" s="58"/>
      <c r="J143" s="58"/>
      <c r="K143" s="1"/>
      <c r="O143" s="32"/>
    </row>
    <row r="144" spans="1:15" s="3" customFormat="1">
      <c r="A144" s="57"/>
      <c r="B144" s="57"/>
      <c r="C144" s="58"/>
      <c r="D144" s="58"/>
      <c r="E144" s="58"/>
      <c r="F144" s="58"/>
      <c r="G144" s="58"/>
      <c r="H144" s="58"/>
      <c r="I144" s="58"/>
      <c r="J144" s="58"/>
      <c r="K144" s="1"/>
      <c r="O144" s="32"/>
    </row>
    <row r="145" spans="1:15" s="3" customFormat="1">
      <c r="A145" s="57"/>
      <c r="B145" s="57"/>
      <c r="C145" s="58"/>
      <c r="D145" s="58"/>
      <c r="E145" s="58"/>
      <c r="F145" s="58"/>
      <c r="G145" s="58"/>
      <c r="H145" s="58"/>
      <c r="I145" s="58"/>
      <c r="J145" s="58"/>
      <c r="K145" s="1"/>
      <c r="O145" s="32"/>
    </row>
    <row r="146" spans="1:15" s="3" customFormat="1">
      <c r="A146" s="57"/>
      <c r="B146" s="57"/>
      <c r="C146" s="58"/>
      <c r="D146" s="58"/>
      <c r="E146" s="58"/>
      <c r="F146" s="58"/>
      <c r="G146" s="58"/>
      <c r="H146" s="58"/>
      <c r="I146" s="58"/>
      <c r="J146" s="58"/>
      <c r="K146" s="1"/>
      <c r="O146" s="32"/>
    </row>
    <row r="147" spans="1:15" s="3" customFormat="1">
      <c r="A147" s="57"/>
      <c r="B147" s="57"/>
      <c r="C147" s="58"/>
      <c r="D147" s="58"/>
      <c r="E147" s="58"/>
      <c r="F147" s="58"/>
      <c r="G147" s="58"/>
      <c r="H147" s="58"/>
      <c r="I147" s="58"/>
      <c r="J147" s="58"/>
      <c r="K147" s="1"/>
      <c r="O147" s="32"/>
    </row>
    <row r="148" spans="1:15" s="3" customFormat="1">
      <c r="A148" s="57"/>
      <c r="B148" s="57"/>
      <c r="C148" s="58"/>
      <c r="D148" s="58"/>
      <c r="E148" s="58"/>
      <c r="F148" s="58"/>
      <c r="G148" s="58"/>
      <c r="H148" s="58"/>
      <c r="I148" s="58"/>
      <c r="J148" s="58"/>
      <c r="K148" s="1"/>
      <c r="O148" s="32"/>
    </row>
    <row r="149" spans="1:15" s="3" customFormat="1">
      <c r="A149" s="57"/>
      <c r="B149" s="57"/>
      <c r="C149" s="58"/>
      <c r="D149" s="58"/>
      <c r="E149" s="58"/>
      <c r="F149" s="58"/>
      <c r="G149" s="58"/>
      <c r="H149" s="58"/>
      <c r="I149" s="58"/>
      <c r="J149" s="58"/>
      <c r="K149" s="1"/>
      <c r="O149" s="32"/>
    </row>
    <row r="150" spans="1:15" s="3" customFormat="1">
      <c r="A150" s="57"/>
      <c r="B150" s="57"/>
      <c r="C150" s="58"/>
      <c r="D150" s="58"/>
      <c r="E150" s="58"/>
      <c r="F150" s="58"/>
      <c r="G150" s="58"/>
      <c r="H150" s="58"/>
      <c r="I150" s="58"/>
      <c r="J150" s="58"/>
      <c r="K150" s="1"/>
      <c r="O150" s="32"/>
    </row>
    <row r="151" spans="1:15" s="3" customFormat="1">
      <c r="A151" s="57"/>
      <c r="B151" s="57"/>
      <c r="C151" s="58"/>
      <c r="D151" s="58"/>
      <c r="E151" s="58"/>
      <c r="F151" s="58"/>
      <c r="G151" s="58"/>
      <c r="H151" s="58"/>
      <c r="I151" s="58"/>
      <c r="J151" s="58"/>
      <c r="K151" s="1"/>
      <c r="O151" s="32"/>
    </row>
    <row r="152" spans="1:15" s="3" customFormat="1">
      <c r="A152" s="57"/>
      <c r="B152" s="57"/>
      <c r="C152" s="58"/>
      <c r="D152" s="58"/>
      <c r="E152" s="58"/>
      <c r="F152" s="58"/>
      <c r="G152" s="58"/>
      <c r="H152" s="58"/>
      <c r="I152" s="58"/>
      <c r="J152" s="58"/>
      <c r="K152" s="1"/>
      <c r="O152" s="32"/>
    </row>
    <row r="153" spans="1:15" s="3" customFormat="1">
      <c r="A153" s="57"/>
      <c r="B153" s="57"/>
      <c r="C153" s="58"/>
      <c r="D153" s="58"/>
      <c r="E153" s="58"/>
      <c r="F153" s="58"/>
      <c r="G153" s="58"/>
      <c r="H153" s="58"/>
      <c r="I153" s="58"/>
      <c r="J153" s="58"/>
      <c r="K153" s="1"/>
      <c r="O153" s="32"/>
    </row>
    <row r="154" spans="1:15" s="3" customFormat="1">
      <c r="A154" s="57"/>
      <c r="B154" s="57"/>
      <c r="C154" s="58"/>
      <c r="D154" s="58"/>
      <c r="E154" s="58"/>
      <c r="F154" s="58"/>
      <c r="G154" s="58"/>
      <c r="H154" s="58"/>
      <c r="I154" s="58"/>
      <c r="J154" s="58"/>
      <c r="K154" s="1"/>
      <c r="O154" s="32"/>
    </row>
    <row r="155" spans="1:15" s="3" customFormat="1">
      <c r="A155" s="57"/>
      <c r="B155" s="57"/>
      <c r="C155" s="58"/>
      <c r="D155" s="58"/>
      <c r="E155" s="58"/>
      <c r="F155" s="58"/>
      <c r="G155" s="58"/>
      <c r="H155" s="58"/>
      <c r="I155" s="58"/>
      <c r="J155" s="58"/>
      <c r="K155" s="1"/>
      <c r="O155" s="32"/>
    </row>
    <row r="156" spans="1:15" s="3" customFormat="1">
      <c r="A156" s="57"/>
      <c r="B156" s="57"/>
      <c r="C156" s="58"/>
      <c r="D156" s="58"/>
      <c r="E156" s="58"/>
      <c r="F156" s="58"/>
      <c r="G156" s="58"/>
      <c r="H156" s="58"/>
      <c r="I156" s="58"/>
      <c r="J156" s="58"/>
      <c r="K156" s="1"/>
      <c r="O156" s="32"/>
    </row>
    <row r="157" spans="1:15" s="3" customFormat="1">
      <c r="A157" s="57"/>
      <c r="B157" s="57"/>
      <c r="C157" s="58"/>
      <c r="D157" s="58"/>
      <c r="E157" s="58"/>
      <c r="F157" s="58"/>
      <c r="G157" s="58"/>
      <c r="H157" s="58"/>
      <c r="I157" s="58"/>
      <c r="J157" s="58"/>
      <c r="K157" s="1"/>
      <c r="O157" s="32"/>
    </row>
    <row r="158" spans="1:15" s="3" customFormat="1">
      <c r="A158" s="57"/>
      <c r="B158" s="57"/>
      <c r="C158" s="58"/>
      <c r="D158" s="58"/>
      <c r="E158" s="58"/>
      <c r="F158" s="58"/>
      <c r="G158" s="58"/>
      <c r="H158" s="58"/>
      <c r="I158" s="58"/>
      <c r="J158" s="58"/>
      <c r="K158" s="1"/>
      <c r="O158" s="32"/>
    </row>
    <row r="159" spans="1:15" s="3" customFormat="1">
      <c r="A159" s="57"/>
      <c r="B159" s="57"/>
      <c r="C159" s="58"/>
      <c r="D159" s="58"/>
      <c r="E159" s="58"/>
      <c r="F159" s="58"/>
      <c r="G159" s="58"/>
      <c r="H159" s="58"/>
      <c r="I159" s="58"/>
      <c r="J159" s="58"/>
      <c r="K159" s="1"/>
      <c r="O159" s="32"/>
    </row>
    <row r="160" spans="1:15" s="3" customFormat="1">
      <c r="A160" s="57"/>
      <c r="B160" s="57"/>
      <c r="C160" s="58"/>
      <c r="D160" s="58"/>
      <c r="E160" s="58"/>
      <c r="F160" s="58"/>
      <c r="G160" s="58"/>
      <c r="H160" s="58"/>
      <c r="I160" s="58"/>
      <c r="J160" s="58"/>
      <c r="K160" s="1"/>
      <c r="O160" s="32"/>
    </row>
    <row r="161" spans="1:15" s="3" customFormat="1">
      <c r="A161" s="57"/>
      <c r="B161" s="57"/>
      <c r="C161" s="58"/>
      <c r="D161" s="58"/>
      <c r="E161" s="58"/>
      <c r="F161" s="58"/>
      <c r="G161" s="58"/>
      <c r="H161" s="58"/>
      <c r="I161" s="58"/>
      <c r="J161" s="58"/>
      <c r="K161" s="1"/>
      <c r="O161" s="32"/>
    </row>
    <row r="162" spans="1:15" s="3" customFormat="1">
      <c r="A162" s="57"/>
      <c r="B162" s="57"/>
      <c r="C162" s="58"/>
      <c r="D162" s="58"/>
      <c r="E162" s="58"/>
      <c r="F162" s="58"/>
      <c r="G162" s="58"/>
      <c r="H162" s="58"/>
      <c r="I162" s="58"/>
      <c r="J162" s="58"/>
      <c r="K162" s="1"/>
      <c r="O162" s="32"/>
    </row>
    <row r="163" spans="1:15" s="3" customFormat="1">
      <c r="A163" s="57"/>
      <c r="B163" s="57"/>
      <c r="C163" s="58"/>
      <c r="D163" s="58"/>
      <c r="E163" s="58"/>
      <c r="F163" s="58"/>
      <c r="G163" s="58"/>
      <c r="H163" s="58"/>
      <c r="I163" s="58"/>
      <c r="J163" s="58"/>
      <c r="K163" s="1"/>
      <c r="O163" s="32"/>
    </row>
    <row r="164" spans="1:15" s="3" customFormat="1">
      <c r="A164" s="57"/>
      <c r="B164" s="57"/>
      <c r="C164" s="58"/>
      <c r="D164" s="58"/>
      <c r="E164" s="58"/>
      <c r="F164" s="58"/>
      <c r="G164" s="58"/>
      <c r="H164" s="58"/>
      <c r="I164" s="58"/>
      <c r="J164" s="58"/>
      <c r="K164" s="1"/>
      <c r="O164" s="32"/>
    </row>
    <row r="165" spans="1:15" s="3" customFormat="1">
      <c r="A165" s="57"/>
      <c r="B165" s="57"/>
      <c r="C165" s="58"/>
      <c r="D165" s="58"/>
      <c r="E165" s="58"/>
      <c r="F165" s="58"/>
      <c r="G165" s="58"/>
      <c r="H165" s="58"/>
      <c r="I165" s="58"/>
      <c r="J165" s="58"/>
      <c r="K165" s="1"/>
      <c r="O165" s="32"/>
    </row>
    <row r="166" spans="1:15" s="3" customFormat="1">
      <c r="A166" s="57"/>
      <c r="B166" s="57"/>
      <c r="C166" s="58"/>
      <c r="D166" s="58"/>
      <c r="E166" s="58"/>
      <c r="F166" s="58"/>
      <c r="G166" s="58"/>
      <c r="H166" s="58"/>
      <c r="I166" s="58"/>
      <c r="J166" s="58"/>
      <c r="K166" s="1"/>
      <c r="O166" s="32"/>
    </row>
    <row r="167" spans="1:15" s="3" customFormat="1">
      <c r="A167" s="57"/>
      <c r="B167" s="57"/>
      <c r="C167" s="58"/>
      <c r="D167" s="58"/>
      <c r="E167" s="58"/>
      <c r="F167" s="58"/>
      <c r="G167" s="58"/>
      <c r="H167" s="58"/>
      <c r="I167" s="58"/>
      <c r="J167" s="58"/>
      <c r="K167" s="1"/>
      <c r="O167" s="32"/>
    </row>
    <row r="168" spans="1:15" s="3" customFormat="1">
      <c r="A168" s="57"/>
      <c r="B168" s="57"/>
      <c r="C168" s="58"/>
      <c r="D168" s="58"/>
      <c r="E168" s="58"/>
      <c r="F168" s="58"/>
      <c r="G168" s="58"/>
      <c r="H168" s="58"/>
      <c r="I168" s="58"/>
      <c r="J168" s="58"/>
      <c r="K168" s="1"/>
      <c r="O168" s="32"/>
    </row>
    <row r="169" spans="1:15" s="3" customFormat="1">
      <c r="A169" s="57"/>
      <c r="B169" s="57"/>
      <c r="C169" s="58"/>
      <c r="D169" s="58"/>
      <c r="E169" s="58"/>
      <c r="F169" s="58"/>
      <c r="G169" s="58"/>
      <c r="H169" s="58"/>
      <c r="I169" s="58"/>
      <c r="J169" s="58"/>
      <c r="K169" s="1"/>
      <c r="O169" s="32"/>
    </row>
    <row r="170" spans="1:15" s="3" customFormat="1">
      <c r="A170" s="57"/>
      <c r="B170" s="57"/>
      <c r="C170" s="58"/>
      <c r="D170" s="58"/>
      <c r="E170" s="58"/>
      <c r="F170" s="58"/>
      <c r="G170" s="58"/>
      <c r="H170" s="58"/>
      <c r="I170" s="58"/>
      <c r="J170" s="58"/>
      <c r="K170" s="1"/>
      <c r="O170" s="32"/>
    </row>
    <row r="171" spans="1:15" s="3" customFormat="1">
      <c r="A171" s="57"/>
      <c r="B171" s="57"/>
      <c r="C171" s="58"/>
      <c r="D171" s="58"/>
      <c r="E171" s="58"/>
      <c r="F171" s="58"/>
      <c r="G171" s="58"/>
      <c r="H171" s="58"/>
      <c r="I171" s="58"/>
      <c r="J171" s="58"/>
      <c r="K171" s="1"/>
      <c r="O171" s="32"/>
    </row>
    <row r="172" spans="1:15" s="3" customFormat="1">
      <c r="A172" s="57"/>
      <c r="B172" s="57"/>
      <c r="C172" s="58"/>
      <c r="D172" s="58"/>
      <c r="E172" s="58"/>
      <c r="F172" s="58"/>
      <c r="G172" s="58"/>
      <c r="H172" s="58"/>
      <c r="I172" s="58"/>
      <c r="J172" s="58"/>
      <c r="K172" s="1"/>
      <c r="O172" s="32"/>
    </row>
    <row r="173" spans="1:15" s="3" customFormat="1">
      <c r="A173" s="57"/>
      <c r="B173" s="57"/>
      <c r="C173" s="58"/>
      <c r="D173" s="58"/>
      <c r="E173" s="58"/>
      <c r="F173" s="58"/>
      <c r="G173" s="58"/>
      <c r="H173" s="58"/>
      <c r="I173" s="58"/>
      <c r="J173" s="58"/>
      <c r="K173" s="1"/>
      <c r="O173" s="32"/>
    </row>
    <row r="174" spans="1:15" s="3" customFormat="1">
      <c r="A174" s="57"/>
      <c r="B174" s="57"/>
      <c r="C174" s="58"/>
      <c r="D174" s="58"/>
      <c r="E174" s="58"/>
      <c r="F174" s="58"/>
      <c r="G174" s="58"/>
      <c r="H174" s="58"/>
      <c r="I174" s="58"/>
      <c r="J174" s="58"/>
      <c r="K174" s="1"/>
      <c r="O174" s="32"/>
    </row>
    <row r="175" spans="1:15" s="3" customFormat="1">
      <c r="A175" s="57"/>
      <c r="B175" s="57"/>
      <c r="C175" s="58"/>
      <c r="D175" s="58"/>
      <c r="E175" s="58"/>
      <c r="F175" s="58"/>
      <c r="G175" s="58"/>
      <c r="H175" s="58"/>
      <c r="I175" s="58"/>
      <c r="J175" s="58"/>
      <c r="K175" s="1"/>
      <c r="O175" s="32"/>
    </row>
    <row r="176" spans="1:15" s="3" customFormat="1">
      <c r="A176" s="57"/>
      <c r="B176" s="57"/>
      <c r="C176" s="58"/>
      <c r="D176" s="58"/>
      <c r="E176" s="58"/>
      <c r="F176" s="58"/>
      <c r="G176" s="58"/>
      <c r="H176" s="58"/>
      <c r="I176" s="58"/>
      <c r="J176" s="58"/>
      <c r="K176" s="1"/>
      <c r="O176" s="32"/>
    </row>
  </sheetData>
  <autoFilter ref="A8:Q113"/>
  <mergeCells count="69">
    <mergeCell ref="O1:O10"/>
    <mergeCell ref="A3:A7"/>
    <mergeCell ref="B3:B7"/>
    <mergeCell ref="C3:J3"/>
    <mergeCell ref="C4:D6"/>
    <mergeCell ref="G4:H6"/>
    <mergeCell ref="I4:J6"/>
    <mergeCell ref="E4:F6"/>
    <mergeCell ref="A9:J9"/>
    <mergeCell ref="A21:J21"/>
    <mergeCell ref="A19:B19"/>
    <mergeCell ref="C19:J19"/>
    <mergeCell ref="A17:B17"/>
    <mergeCell ref="C17:J17"/>
    <mergeCell ref="A1:J1"/>
    <mergeCell ref="A10:B10"/>
    <mergeCell ref="A16:J16"/>
    <mergeCell ref="A13:B13"/>
    <mergeCell ref="C13:J13"/>
    <mergeCell ref="A15:B15"/>
    <mergeCell ref="C10:J10"/>
    <mergeCell ref="A12:J12"/>
    <mergeCell ref="A28:B28"/>
    <mergeCell ref="C28:J28"/>
    <mergeCell ref="A22:B22"/>
    <mergeCell ref="C22:J22"/>
    <mergeCell ref="A25:B25"/>
    <mergeCell ref="C25:J25"/>
    <mergeCell ref="A27:J27"/>
    <mergeCell ref="A80:B80"/>
    <mergeCell ref="C80:J80"/>
    <mergeCell ref="A77:B77"/>
    <mergeCell ref="C77:J77"/>
    <mergeCell ref="A79:J79"/>
    <mergeCell ref="C35:J35"/>
    <mergeCell ref="A35:B35"/>
    <mergeCell ref="A47:J47"/>
    <mergeCell ref="A68:B68"/>
    <mergeCell ref="C68:J68"/>
    <mergeCell ref="A41:B41"/>
    <mergeCell ref="C41:J41"/>
    <mergeCell ref="A48:B48"/>
    <mergeCell ref="C48:J48"/>
    <mergeCell ref="A86:J86"/>
    <mergeCell ref="A84:B84"/>
    <mergeCell ref="C84:J84"/>
    <mergeCell ref="A83:J83"/>
    <mergeCell ref="A70:B70"/>
    <mergeCell ref="C70:J70"/>
    <mergeCell ref="A73:J73"/>
    <mergeCell ref="A74:B74"/>
    <mergeCell ref="C74:J74"/>
    <mergeCell ref="A72:J72"/>
    <mergeCell ref="A93:J93"/>
    <mergeCell ref="A91:B91"/>
    <mergeCell ref="C91:J91"/>
    <mergeCell ref="A87:B87"/>
    <mergeCell ref="C87:J87"/>
    <mergeCell ref="A89:B89"/>
    <mergeCell ref="C89:J89"/>
    <mergeCell ref="A102:J102"/>
    <mergeCell ref="A98:J98"/>
    <mergeCell ref="A94:B94"/>
    <mergeCell ref="C94:J94"/>
    <mergeCell ref="A110:B110"/>
    <mergeCell ref="C110:J110"/>
    <mergeCell ref="A107:J107"/>
    <mergeCell ref="A108:B108"/>
    <mergeCell ref="C108:J108"/>
  </mergeCells>
  <phoneticPr fontId="21" type="noConversion"/>
  <printOptions horizontalCentered="1"/>
  <pageMargins left="0.15748031496062992" right="0.15748031496062992" top="0.35433070866141736" bottom="0.23622047244094491" header="0.15748031496062992" footer="0.15748031496062992"/>
  <pageSetup paperSize="9" scale="63" fitToHeight="0" orientation="portrait" cellComments="asDisplayed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IV1328"/>
  <sheetViews>
    <sheetView view="pageBreakPreview" zoomScale="55" zoomScaleNormal="90" zoomScaleSheetLayoutView="55" workbookViewId="0">
      <pane xSplit="11" ySplit="17" topLeftCell="L781" activePane="bottomRight" state="frozen"/>
      <selection activeCell="AA4" sqref="AA4:AA6"/>
      <selection pane="topRight" activeCell="AA4" sqref="AA4:AA6"/>
      <selection pane="bottomLeft" activeCell="AA4" sqref="AA4:AA6"/>
      <selection pane="bottomRight" activeCell="AA4" sqref="AA4:AA6"/>
    </sheetView>
  </sheetViews>
  <sheetFormatPr defaultRowHeight="12.75"/>
  <cols>
    <col min="1" max="1" width="6.42578125" style="57" customWidth="1"/>
    <col min="2" max="2" width="41.5703125" style="57" customWidth="1"/>
    <col min="3" max="3" width="19.28515625" style="58" customWidth="1"/>
    <col min="4" max="4" width="17.28515625" style="58" customWidth="1"/>
    <col min="5" max="5" width="16.42578125" style="58" customWidth="1"/>
    <col min="6" max="6" width="15.140625" style="58" customWidth="1"/>
    <col min="7" max="9" width="14.28515625" style="58" customWidth="1"/>
    <col min="10" max="10" width="10" style="58" customWidth="1"/>
    <col min="11" max="11" width="16.7109375" style="58" customWidth="1"/>
    <col min="12" max="12" width="14.85546875" style="58" customWidth="1"/>
    <col min="13" max="13" width="15.85546875" style="58" customWidth="1"/>
    <col min="14" max="14" width="10.28515625" style="58" customWidth="1"/>
    <col min="15" max="15" width="15.5703125" style="58" customWidth="1"/>
    <col min="16" max="16" width="11.28515625" style="58" customWidth="1"/>
    <col min="17" max="17" width="16.85546875" style="58" customWidth="1"/>
    <col min="18" max="18" width="10" style="58" customWidth="1"/>
    <col min="19" max="19" width="14.28515625" style="58" customWidth="1"/>
    <col min="20" max="20" width="12.140625" style="58" customWidth="1"/>
    <col min="21" max="21" width="15.28515625" style="58" customWidth="1"/>
    <col min="22" max="22" width="15.7109375" style="58" customWidth="1"/>
    <col min="23" max="23" width="15.7109375" style="41" customWidth="1"/>
    <col min="24" max="24" width="15.7109375" style="1150" customWidth="1"/>
    <col min="25" max="25" width="15.7109375" style="41" customWidth="1"/>
    <col min="26" max="26" width="27.42578125" style="1" customWidth="1"/>
    <col min="27" max="27" width="75.5703125" style="3" customWidth="1"/>
    <col min="28" max="28" width="15.42578125" style="3" customWidth="1"/>
    <col min="29" max="29" width="18.7109375" style="3" customWidth="1"/>
    <col min="30" max="30" width="31" style="32" customWidth="1"/>
    <col min="31" max="31" width="9.140625" style="3"/>
    <col min="32" max="32" width="20.85546875" style="3" customWidth="1"/>
    <col min="33" max="39" width="9.140625" style="3"/>
    <col min="40" max="16384" width="9.140625" style="2"/>
  </cols>
  <sheetData>
    <row r="1" spans="1:39" s="7" customFormat="1">
      <c r="A1" s="1438" t="s">
        <v>894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V1" s="1438"/>
      <c r="W1" s="1438"/>
      <c r="X1" s="1438"/>
      <c r="Y1" s="1438"/>
      <c r="Z1" s="1322"/>
      <c r="AA1" s="57"/>
      <c r="AB1" s="57"/>
      <c r="AC1" s="57"/>
      <c r="AD1" s="1472"/>
      <c r="AE1" s="57"/>
      <c r="AF1" s="57"/>
      <c r="AG1" s="57"/>
      <c r="AH1" s="57"/>
      <c r="AI1" s="57"/>
      <c r="AJ1" s="57"/>
      <c r="AK1" s="57"/>
      <c r="AL1" s="57"/>
      <c r="AM1" s="57"/>
    </row>
    <row r="2" spans="1:39" s="7" customFormat="1">
      <c r="A2" s="57"/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41"/>
      <c r="X2" s="1150"/>
      <c r="Y2" s="41"/>
      <c r="Z2" s="1322"/>
      <c r="AA2" s="57"/>
      <c r="AB2" s="57"/>
      <c r="AC2" s="57"/>
      <c r="AD2" s="1472"/>
      <c r="AE2" s="57"/>
      <c r="AF2" s="57"/>
      <c r="AG2" s="57"/>
      <c r="AH2" s="57"/>
      <c r="AI2" s="57"/>
      <c r="AJ2" s="57"/>
      <c r="AK2" s="57"/>
      <c r="AL2" s="57"/>
      <c r="AM2" s="57"/>
    </row>
    <row r="3" spans="1:39" s="7" customFormat="1" ht="12.75" customHeight="1">
      <c r="A3" s="1455" t="s">
        <v>500</v>
      </c>
      <c r="B3" s="1455" t="s">
        <v>501</v>
      </c>
      <c r="C3" s="1455" t="s">
        <v>502</v>
      </c>
      <c r="D3" s="1458" t="s">
        <v>646</v>
      </c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  <c r="P3" s="1459"/>
      <c r="Q3" s="1459"/>
      <c r="R3" s="1459"/>
      <c r="S3" s="1459"/>
      <c r="T3" s="1459"/>
      <c r="U3" s="1459"/>
      <c r="V3" s="1459"/>
      <c r="W3" s="1459"/>
      <c r="X3" s="1459"/>
      <c r="Y3" s="1460"/>
      <c r="Z3" s="1322"/>
      <c r="AA3" s="57"/>
      <c r="AB3" s="57"/>
      <c r="AC3" s="57"/>
      <c r="AD3" s="1472"/>
      <c r="AE3" s="57"/>
      <c r="AF3" s="57"/>
      <c r="AG3" s="57"/>
      <c r="AH3" s="57"/>
      <c r="AI3" s="57"/>
      <c r="AJ3" s="57"/>
      <c r="AK3" s="57"/>
      <c r="AL3" s="57"/>
      <c r="AM3" s="57"/>
    </row>
    <row r="4" spans="1:39" s="7" customFormat="1" ht="22.5" customHeight="1">
      <c r="A4" s="1456"/>
      <c r="B4" s="1456"/>
      <c r="C4" s="1456"/>
      <c r="D4" s="1469" t="s">
        <v>647</v>
      </c>
      <c r="E4" s="1470"/>
      <c r="F4" s="1470"/>
      <c r="G4" s="1470"/>
      <c r="H4" s="1470"/>
      <c r="I4" s="1471"/>
      <c r="J4" s="1461" t="s">
        <v>640</v>
      </c>
      <c r="K4" s="1462"/>
      <c r="L4" s="1461" t="s">
        <v>641</v>
      </c>
      <c r="M4" s="1462"/>
      <c r="N4" s="1461" t="s">
        <v>642</v>
      </c>
      <c r="O4" s="1462"/>
      <c r="P4" s="1461" t="s">
        <v>643</v>
      </c>
      <c r="Q4" s="1462"/>
      <c r="R4" s="1461" t="s">
        <v>644</v>
      </c>
      <c r="S4" s="1462"/>
      <c r="T4" s="1461" t="s">
        <v>645</v>
      </c>
      <c r="U4" s="1462"/>
      <c r="V4" s="1455" t="s">
        <v>503</v>
      </c>
      <c r="W4" s="1506" t="s">
        <v>504</v>
      </c>
      <c r="X4" s="1503" t="s">
        <v>1454</v>
      </c>
      <c r="Y4" s="1439" t="s">
        <v>869</v>
      </c>
      <c r="Z4" s="1476" t="s">
        <v>1456</v>
      </c>
      <c r="AA4" s="1503" t="s">
        <v>1455</v>
      </c>
      <c r="AB4" s="57"/>
      <c r="AC4" s="57"/>
      <c r="AD4" s="1472"/>
      <c r="AE4" s="57"/>
      <c r="AF4" s="57"/>
      <c r="AG4" s="57"/>
      <c r="AH4" s="57"/>
      <c r="AI4" s="57"/>
      <c r="AJ4" s="57"/>
      <c r="AK4" s="57"/>
      <c r="AL4" s="57"/>
      <c r="AM4" s="57"/>
    </row>
    <row r="5" spans="1:39" s="7" customFormat="1" ht="51.75" customHeight="1">
      <c r="A5" s="1456"/>
      <c r="B5" s="1456"/>
      <c r="C5" s="1456"/>
      <c r="D5" s="1455" t="s">
        <v>505</v>
      </c>
      <c r="E5" s="1469" t="s">
        <v>506</v>
      </c>
      <c r="F5" s="1470"/>
      <c r="G5" s="1470"/>
      <c r="H5" s="1470"/>
      <c r="I5" s="1471"/>
      <c r="J5" s="1463"/>
      <c r="K5" s="1464"/>
      <c r="L5" s="1463"/>
      <c r="M5" s="1464"/>
      <c r="N5" s="1463"/>
      <c r="O5" s="1464"/>
      <c r="P5" s="1463"/>
      <c r="Q5" s="1464"/>
      <c r="R5" s="1463"/>
      <c r="S5" s="1464"/>
      <c r="T5" s="1463"/>
      <c r="U5" s="1464"/>
      <c r="V5" s="1456"/>
      <c r="W5" s="1507"/>
      <c r="X5" s="1504"/>
      <c r="Y5" s="1467"/>
      <c r="Z5" s="1477"/>
      <c r="AA5" s="1504"/>
      <c r="AB5" s="57"/>
      <c r="AC5" s="57"/>
      <c r="AD5" s="1472"/>
      <c r="AE5" s="57"/>
      <c r="AF5" s="57"/>
      <c r="AG5" s="57"/>
      <c r="AH5" s="57"/>
      <c r="AI5" s="57"/>
      <c r="AJ5" s="57"/>
      <c r="AK5" s="57"/>
      <c r="AL5" s="57"/>
      <c r="AM5" s="57"/>
    </row>
    <row r="6" spans="1:39" s="7" customFormat="1" ht="53.25" customHeight="1">
      <c r="A6" s="1456"/>
      <c r="B6" s="1456"/>
      <c r="C6" s="1457"/>
      <c r="D6" s="1457"/>
      <c r="E6" s="59" t="s">
        <v>507</v>
      </c>
      <c r="F6" s="59" t="s">
        <v>508</v>
      </c>
      <c r="G6" s="59" t="s">
        <v>509</v>
      </c>
      <c r="H6" s="59" t="s">
        <v>510</v>
      </c>
      <c r="I6" s="59" t="s">
        <v>511</v>
      </c>
      <c r="J6" s="1465"/>
      <c r="K6" s="1466"/>
      <c r="L6" s="1465"/>
      <c r="M6" s="1466"/>
      <c r="N6" s="1465"/>
      <c r="O6" s="1466"/>
      <c r="P6" s="1465"/>
      <c r="Q6" s="1466"/>
      <c r="R6" s="1465"/>
      <c r="S6" s="1466"/>
      <c r="T6" s="1465"/>
      <c r="U6" s="1466"/>
      <c r="V6" s="1457"/>
      <c r="W6" s="1508"/>
      <c r="X6" s="1505"/>
      <c r="Y6" s="1468"/>
      <c r="Z6" s="1478"/>
      <c r="AA6" s="1505"/>
      <c r="AB6" s="57"/>
      <c r="AC6" s="57"/>
      <c r="AD6" s="1472"/>
      <c r="AE6" s="57"/>
      <c r="AF6" s="57"/>
      <c r="AG6" s="57"/>
      <c r="AH6" s="57"/>
      <c r="AI6" s="57"/>
      <c r="AJ6" s="57"/>
      <c r="AK6" s="57"/>
      <c r="AL6" s="57"/>
      <c r="AM6" s="57"/>
    </row>
    <row r="7" spans="1:39" s="11" customFormat="1" ht="19.5" customHeight="1">
      <c r="A7" s="1457"/>
      <c r="B7" s="1457"/>
      <c r="C7" s="59" t="s">
        <v>512</v>
      </c>
      <c r="D7" s="59" t="s">
        <v>512</v>
      </c>
      <c r="E7" s="59" t="s">
        <v>512</v>
      </c>
      <c r="F7" s="59" t="s">
        <v>512</v>
      </c>
      <c r="G7" s="59" t="s">
        <v>512</v>
      </c>
      <c r="H7" s="59" t="s">
        <v>512</v>
      </c>
      <c r="I7" s="59" t="s">
        <v>512</v>
      </c>
      <c r="J7" s="59" t="s">
        <v>513</v>
      </c>
      <c r="K7" s="59" t="s">
        <v>512</v>
      </c>
      <c r="L7" s="59" t="s">
        <v>514</v>
      </c>
      <c r="M7" s="59" t="s">
        <v>512</v>
      </c>
      <c r="N7" s="59" t="s">
        <v>514</v>
      </c>
      <c r="O7" s="59" t="s">
        <v>512</v>
      </c>
      <c r="P7" s="59" t="s">
        <v>514</v>
      </c>
      <c r="Q7" s="59" t="s">
        <v>512</v>
      </c>
      <c r="R7" s="59" t="s">
        <v>515</v>
      </c>
      <c r="S7" s="59" t="s">
        <v>512</v>
      </c>
      <c r="T7" s="59" t="s">
        <v>514</v>
      </c>
      <c r="U7" s="59" t="s">
        <v>512</v>
      </c>
      <c r="V7" s="59" t="s">
        <v>512</v>
      </c>
      <c r="W7" s="38" t="s">
        <v>512</v>
      </c>
      <c r="X7" s="1151"/>
      <c r="Y7" s="1147" t="s">
        <v>512</v>
      </c>
      <c r="Z7" s="1323"/>
      <c r="AA7" s="659"/>
      <c r="AB7" s="84"/>
      <c r="AC7" s="84"/>
      <c r="AD7" s="1472"/>
      <c r="AE7" s="84"/>
      <c r="AF7" s="84"/>
      <c r="AG7" s="84"/>
      <c r="AH7" s="84"/>
      <c r="AI7" s="84"/>
      <c r="AJ7" s="84"/>
      <c r="AK7" s="84"/>
      <c r="AL7" s="84"/>
      <c r="AM7" s="84"/>
    </row>
    <row r="8" spans="1:39" s="11" customFormat="1" ht="22.5" customHeight="1">
      <c r="A8" s="56">
        <v>1</v>
      </c>
      <c r="B8" s="56">
        <v>2</v>
      </c>
      <c r="C8" s="56">
        <v>3</v>
      </c>
      <c r="D8" s="56">
        <v>4</v>
      </c>
      <c r="E8" s="56">
        <v>5</v>
      </c>
      <c r="F8" s="56">
        <v>6</v>
      </c>
      <c r="G8" s="56">
        <v>7</v>
      </c>
      <c r="H8" s="56">
        <v>8</v>
      </c>
      <c r="I8" s="56">
        <v>9</v>
      </c>
      <c r="J8" s="56">
        <v>10</v>
      </c>
      <c r="K8" s="56">
        <v>11</v>
      </c>
      <c r="L8" s="56">
        <v>12</v>
      </c>
      <c r="M8" s="56">
        <v>13</v>
      </c>
      <c r="N8" s="56">
        <v>14</v>
      </c>
      <c r="O8" s="56">
        <v>15</v>
      </c>
      <c r="P8" s="56">
        <v>16</v>
      </c>
      <c r="Q8" s="56">
        <v>17</v>
      </c>
      <c r="R8" s="56">
        <v>18</v>
      </c>
      <c r="S8" s="56">
        <v>19</v>
      </c>
      <c r="T8" s="56">
        <v>20</v>
      </c>
      <c r="U8" s="56">
        <v>21</v>
      </c>
      <c r="V8" s="56">
        <v>22</v>
      </c>
      <c r="W8" s="261">
        <v>23</v>
      </c>
      <c r="X8" s="1152"/>
      <c r="Y8" s="1148">
        <v>24</v>
      </c>
      <c r="Z8" s="1323"/>
      <c r="AA8" s="659"/>
      <c r="AB8" s="84"/>
      <c r="AC8" s="84"/>
      <c r="AD8" s="1472"/>
      <c r="AE8" s="84"/>
      <c r="AF8" s="84"/>
      <c r="AG8" s="84"/>
      <c r="AH8" s="84"/>
      <c r="AI8" s="84"/>
      <c r="AJ8" s="84"/>
      <c r="AK8" s="84"/>
      <c r="AL8" s="84"/>
      <c r="AM8" s="84"/>
    </row>
    <row r="9" spans="1:39" s="7" customFormat="1" ht="12.75" customHeight="1">
      <c r="A9" s="1591" t="s">
        <v>598</v>
      </c>
      <c r="B9" s="1591"/>
      <c r="C9" s="1591"/>
      <c r="D9" s="1591"/>
      <c r="E9" s="1591"/>
      <c r="F9" s="1591"/>
      <c r="G9" s="1591"/>
      <c r="H9" s="1591"/>
      <c r="I9" s="1591"/>
      <c r="J9" s="1591"/>
      <c r="K9" s="1591"/>
      <c r="L9" s="1591"/>
      <c r="M9" s="1591"/>
      <c r="N9" s="1591"/>
      <c r="O9" s="1591"/>
      <c r="P9" s="1591"/>
      <c r="Q9" s="1591"/>
      <c r="R9" s="1591"/>
      <c r="S9" s="1591"/>
      <c r="T9" s="1591"/>
      <c r="U9" s="1591"/>
      <c r="V9" s="1591"/>
      <c r="W9" s="1591"/>
      <c r="X9" s="1599"/>
      <c r="Y9" s="1599"/>
      <c r="Z9" s="1324"/>
      <c r="AA9" s="97"/>
      <c r="AB9" s="57"/>
      <c r="AC9" s="57"/>
      <c r="AD9" s="1472"/>
      <c r="AE9" s="57"/>
      <c r="AF9" s="57"/>
      <c r="AG9" s="57"/>
      <c r="AH9" s="57"/>
      <c r="AI9" s="57"/>
      <c r="AJ9" s="57"/>
      <c r="AK9" s="57"/>
      <c r="AL9" s="57"/>
      <c r="AM9" s="57"/>
    </row>
    <row r="10" spans="1:39" s="22" customFormat="1" ht="17.25" customHeight="1">
      <c r="A10" s="1537" t="s">
        <v>599</v>
      </c>
      <c r="B10" s="1537"/>
      <c r="C10" s="1537"/>
      <c r="D10" s="1452"/>
      <c r="E10" s="1452"/>
      <c r="F10" s="1452"/>
      <c r="G10" s="1452"/>
      <c r="H10" s="1452"/>
      <c r="I10" s="1452"/>
      <c r="J10" s="1452"/>
      <c r="K10" s="1452"/>
      <c r="L10" s="1452"/>
      <c r="M10" s="1452"/>
      <c r="N10" s="1452"/>
      <c r="O10" s="1452"/>
      <c r="P10" s="1452"/>
      <c r="Q10" s="1452"/>
      <c r="R10" s="1452"/>
      <c r="S10" s="1452"/>
      <c r="T10" s="1452"/>
      <c r="U10" s="1452"/>
      <c r="V10" s="1452"/>
      <c r="W10" s="1452"/>
      <c r="X10" s="1480"/>
      <c r="Y10" s="1480"/>
      <c r="Z10" s="1324"/>
      <c r="AA10" s="97"/>
      <c r="AB10" s="497"/>
      <c r="AC10" s="57"/>
      <c r="AD10" s="1472"/>
      <c r="AE10" s="57"/>
      <c r="AF10" s="57"/>
      <c r="AG10" s="57"/>
      <c r="AH10" s="57"/>
      <c r="AI10" s="57"/>
      <c r="AJ10" s="57"/>
      <c r="AK10" s="57"/>
      <c r="AL10" s="57"/>
      <c r="AM10" s="57"/>
    </row>
    <row r="11" spans="1:39" s="22" customFormat="1" ht="12.75" hidden="1" customHeight="1">
      <c r="A11" s="687">
        <v>1</v>
      </c>
      <c r="B11" s="95" t="s">
        <v>895</v>
      </c>
      <c r="C11" s="284">
        <f t="shared" ref="C11:C42" si="0">D11+K11+M11+O11+Q11+S11+U11+V11+W11+Y11</f>
        <v>350000</v>
      </c>
      <c r="D11" s="285">
        <f>E11+F11+G11+H11+I11</f>
        <v>350000</v>
      </c>
      <c r="E11" s="118">
        <v>350000</v>
      </c>
      <c r="F11" s="56"/>
      <c r="G11" s="56"/>
      <c r="H11" s="56"/>
      <c r="I11" s="57"/>
      <c r="J11" s="56"/>
      <c r="K11" s="96"/>
      <c r="L11" s="96"/>
      <c r="M11" s="96"/>
      <c r="N11" s="96"/>
      <c r="O11" s="96"/>
      <c r="P11" s="96"/>
      <c r="Q11" s="96"/>
      <c r="R11" s="96"/>
      <c r="S11" s="658"/>
      <c r="T11" s="658"/>
      <c r="U11" s="658"/>
      <c r="V11" s="658"/>
      <c r="W11" s="285"/>
      <c r="X11" s="1153"/>
      <c r="Y11" s="663"/>
      <c r="Z11" s="1236" t="s">
        <v>896</v>
      </c>
      <c r="AA11" s="97"/>
      <c r="AB11" s="49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</row>
    <row r="12" spans="1:39" s="22" customFormat="1" hidden="1">
      <c r="A12" s="688">
        <f>A11+1</f>
        <v>2</v>
      </c>
      <c r="B12" s="95" t="s">
        <v>897</v>
      </c>
      <c r="C12" s="284">
        <f t="shared" si="0"/>
        <v>350000</v>
      </c>
      <c r="D12" s="285">
        <f>E12+F12+G12+H12+I12</f>
        <v>350000</v>
      </c>
      <c r="E12" s="118">
        <v>350000</v>
      </c>
      <c r="F12" s="56"/>
      <c r="G12" s="56"/>
      <c r="H12" s="56"/>
      <c r="I12" s="57"/>
      <c r="J12" s="56"/>
      <c r="K12" s="96"/>
      <c r="L12" s="96"/>
      <c r="M12" s="96"/>
      <c r="N12" s="96"/>
      <c r="O12" s="96"/>
      <c r="P12" s="96"/>
      <c r="Q12" s="96"/>
      <c r="R12" s="96"/>
      <c r="S12" s="658"/>
      <c r="T12" s="658"/>
      <c r="U12" s="658"/>
      <c r="V12" s="658"/>
      <c r="W12" s="285"/>
      <c r="X12" s="1298"/>
      <c r="Y12" s="663"/>
      <c r="Z12" s="1236"/>
      <c r="AA12" s="97"/>
      <c r="AB12" s="49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</row>
    <row r="13" spans="1:39" s="22" customFormat="1" ht="12.75" hidden="1" customHeight="1">
      <c r="A13" s="688">
        <f>A12+1</f>
        <v>3</v>
      </c>
      <c r="B13" s="97" t="s">
        <v>898</v>
      </c>
      <c r="C13" s="284">
        <f t="shared" si="0"/>
        <v>1050000</v>
      </c>
      <c r="D13" s="285">
        <f>E13+F13+G13+H13+I13</f>
        <v>1050000</v>
      </c>
      <c r="E13" s="55"/>
      <c r="F13" s="118">
        <v>750000</v>
      </c>
      <c r="G13" s="118">
        <v>150000</v>
      </c>
      <c r="H13" s="118">
        <v>150000</v>
      </c>
      <c r="I13" s="57"/>
      <c r="J13" s="56"/>
      <c r="K13" s="98"/>
      <c r="L13" s="99"/>
      <c r="M13" s="99"/>
      <c r="N13" s="99"/>
      <c r="O13" s="99"/>
      <c r="P13" s="99"/>
      <c r="Q13" s="99"/>
      <c r="R13" s="99"/>
      <c r="S13" s="658"/>
      <c r="T13" s="658"/>
      <c r="U13" s="658"/>
      <c r="V13" s="658"/>
      <c r="W13" s="285"/>
      <c r="X13" s="1298"/>
      <c r="Y13" s="663"/>
      <c r="Z13" s="1236"/>
      <c r="AA13" s="97"/>
      <c r="AB13" s="49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</row>
    <row r="14" spans="1:39" s="22" customFormat="1" ht="12.75" hidden="1" customHeight="1">
      <c r="A14" s="688">
        <f t="shared" ref="A14:A42" si="1">A13+1</f>
        <v>4</v>
      </c>
      <c r="B14" s="97" t="s">
        <v>899</v>
      </c>
      <c r="C14" s="284">
        <f t="shared" si="0"/>
        <v>750000</v>
      </c>
      <c r="D14" s="285">
        <f>E14+F14+G14+H14+I14</f>
        <v>750000</v>
      </c>
      <c r="E14" s="118">
        <v>750000</v>
      </c>
      <c r="F14" s="56"/>
      <c r="G14" s="56"/>
      <c r="H14" s="56"/>
      <c r="I14" s="57"/>
      <c r="J14" s="56"/>
      <c r="K14" s="98"/>
      <c r="L14" s="99"/>
      <c r="M14" s="99"/>
      <c r="N14" s="99"/>
      <c r="O14" s="99"/>
      <c r="P14" s="99"/>
      <c r="Q14" s="99"/>
      <c r="R14" s="57"/>
      <c r="S14" s="658"/>
      <c r="T14" s="658"/>
      <c r="U14" s="658"/>
      <c r="V14" s="658"/>
      <c r="W14" s="285"/>
      <c r="X14" s="1298"/>
      <c r="Y14" s="663"/>
      <c r="Z14" s="1236"/>
      <c r="AA14" s="97"/>
      <c r="AB14" s="49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</row>
    <row r="15" spans="1:39" s="22" customFormat="1" ht="12.75" customHeight="1">
      <c r="A15" s="686">
        <f t="shared" si="1"/>
        <v>5</v>
      </c>
      <c r="B15" s="97" t="s">
        <v>900</v>
      </c>
      <c r="C15" s="284">
        <f t="shared" si="0"/>
        <v>5610000</v>
      </c>
      <c r="D15" s="285">
        <f>E15+F15+G15+H15+I15</f>
        <v>1200000</v>
      </c>
      <c r="E15" s="118">
        <v>450000</v>
      </c>
      <c r="F15" s="118">
        <v>600000</v>
      </c>
      <c r="G15" s="56"/>
      <c r="H15" s="118">
        <v>150000</v>
      </c>
      <c r="I15" s="57"/>
      <c r="J15" s="56"/>
      <c r="K15" s="56"/>
      <c r="L15" s="100">
        <v>1742</v>
      </c>
      <c r="M15" s="101"/>
      <c r="N15" s="101"/>
      <c r="O15" s="101"/>
      <c r="P15" s="102">
        <v>2474</v>
      </c>
      <c r="Q15" s="102">
        <v>4410000</v>
      </c>
      <c r="S15" s="658"/>
      <c r="T15" s="658"/>
      <c r="U15" s="658"/>
      <c r="V15" s="658"/>
      <c r="W15" s="285"/>
      <c r="X15" s="1298"/>
      <c r="Y15" s="663"/>
      <c r="Z15" s="1324"/>
      <c r="AA15" s="97"/>
      <c r="AB15" s="49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</row>
    <row r="16" spans="1:39" s="22" customFormat="1" ht="12.75" hidden="1" customHeight="1">
      <c r="A16" s="688">
        <f t="shared" si="1"/>
        <v>6</v>
      </c>
      <c r="B16" s="103" t="s">
        <v>901</v>
      </c>
      <c r="C16" s="284">
        <f t="shared" si="0"/>
        <v>0</v>
      </c>
      <c r="D16" s="285"/>
      <c r="E16" s="56"/>
      <c r="F16" s="56"/>
      <c r="G16" s="56"/>
      <c r="H16" s="56"/>
      <c r="I16" s="57"/>
      <c r="J16" s="56"/>
      <c r="K16" s="56"/>
      <c r="L16" s="101" t="s">
        <v>902</v>
      </c>
      <c r="M16" s="1311"/>
      <c r="N16" s="101"/>
      <c r="O16" s="101"/>
      <c r="P16" s="1312"/>
      <c r="Q16" s="1312"/>
      <c r="R16" s="57"/>
      <c r="S16" s="658"/>
      <c r="T16" s="658"/>
      <c r="U16" s="658"/>
      <c r="V16" s="658"/>
      <c r="W16" s="285"/>
      <c r="X16" s="1298"/>
      <c r="Y16" s="663"/>
      <c r="Z16" s="1236"/>
      <c r="AA16" s="97"/>
      <c r="AB16" s="49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</row>
    <row r="17" spans="1:39" s="22" customFormat="1" ht="12.75" hidden="1" customHeight="1">
      <c r="A17" s="688">
        <f t="shared" si="1"/>
        <v>7</v>
      </c>
      <c r="B17" s="97" t="s">
        <v>917</v>
      </c>
      <c r="C17" s="284">
        <f t="shared" si="0"/>
        <v>1400000</v>
      </c>
      <c r="D17" s="285">
        <f>E17+F17+G17+H17+I17</f>
        <v>1400000</v>
      </c>
      <c r="E17" s="118">
        <v>450000</v>
      </c>
      <c r="F17" s="118">
        <v>650000</v>
      </c>
      <c r="G17" s="118">
        <v>150000</v>
      </c>
      <c r="H17" s="118">
        <v>150000</v>
      </c>
      <c r="I17" s="57"/>
      <c r="J17" s="56"/>
      <c r="K17" s="98"/>
      <c r="L17" s="99"/>
      <c r="M17" s="99"/>
      <c r="N17" s="99"/>
      <c r="O17" s="99"/>
      <c r="P17" s="99"/>
      <c r="Q17" s="99"/>
      <c r="R17" s="57"/>
      <c r="S17" s="658"/>
      <c r="T17" s="658"/>
      <c r="U17" s="658"/>
      <c r="V17" s="658"/>
      <c r="W17" s="285"/>
      <c r="X17" s="1298"/>
      <c r="Y17" s="663"/>
      <c r="Z17" s="1236"/>
      <c r="AA17" s="97"/>
      <c r="AB17" s="49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</row>
    <row r="18" spans="1:39" s="22" customFormat="1" ht="12.75" hidden="1" customHeight="1">
      <c r="A18" s="688">
        <f t="shared" si="1"/>
        <v>8</v>
      </c>
      <c r="B18" s="97" t="s">
        <v>916</v>
      </c>
      <c r="C18" s="284">
        <f t="shared" si="0"/>
        <v>6446000</v>
      </c>
      <c r="D18" s="285">
        <f>E18+F18+G18+H18+I18</f>
        <v>1520000</v>
      </c>
      <c r="E18" s="118">
        <v>750000</v>
      </c>
      <c r="F18" s="56"/>
      <c r="G18" s="118">
        <v>370000</v>
      </c>
      <c r="H18" s="118">
        <v>400000</v>
      </c>
      <c r="I18" s="57"/>
      <c r="J18" s="56"/>
      <c r="K18" s="55"/>
      <c r="L18" s="101"/>
      <c r="M18" s="101"/>
      <c r="N18" s="104"/>
      <c r="O18" s="101"/>
      <c r="P18" s="101">
        <v>2760</v>
      </c>
      <c r="Q18" s="119">
        <v>4926000</v>
      </c>
      <c r="R18" s="57"/>
      <c r="S18" s="658"/>
      <c r="T18" s="658"/>
      <c r="U18" s="658"/>
      <c r="V18" s="658"/>
      <c r="W18" s="285"/>
      <c r="X18" s="1298"/>
      <c r="Y18" s="663"/>
      <c r="Z18" s="1236"/>
      <c r="AA18" s="97"/>
      <c r="AB18" s="49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</row>
    <row r="19" spans="1:39" s="22" customFormat="1" ht="12.75" hidden="1" customHeight="1">
      <c r="A19" s="688">
        <f t="shared" si="1"/>
        <v>9</v>
      </c>
      <c r="B19" s="97" t="s">
        <v>915</v>
      </c>
      <c r="C19" s="284">
        <f t="shared" si="0"/>
        <v>2320000</v>
      </c>
      <c r="D19" s="285">
        <f>E19+F19+G19+H19+I19</f>
        <v>0</v>
      </c>
      <c r="E19" s="56"/>
      <c r="F19" s="56"/>
      <c r="G19" s="56"/>
      <c r="H19" s="56"/>
      <c r="I19" s="57"/>
      <c r="J19" s="56"/>
      <c r="K19" s="55"/>
      <c r="L19" s="101"/>
      <c r="M19" s="101"/>
      <c r="N19" s="104"/>
      <c r="O19" s="101"/>
      <c r="P19" s="101">
        <v>1300</v>
      </c>
      <c r="Q19" s="119">
        <v>2320000</v>
      </c>
      <c r="R19" s="57"/>
      <c r="S19" s="658"/>
      <c r="T19" s="658"/>
      <c r="U19" s="658"/>
      <c r="V19" s="658"/>
      <c r="W19" s="285"/>
      <c r="X19" s="1298"/>
      <c r="Y19" s="663"/>
      <c r="Z19" s="1236"/>
      <c r="AA19" s="97"/>
      <c r="AB19" s="49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</row>
    <row r="20" spans="1:39" s="110" customFormat="1" ht="12.75" hidden="1" customHeight="1">
      <c r="A20" s="688">
        <f t="shared" si="1"/>
        <v>10</v>
      </c>
      <c r="B20" s="106" t="s">
        <v>914</v>
      </c>
      <c r="C20" s="107">
        <f t="shared" si="0"/>
        <v>850000</v>
      </c>
      <c r="D20" s="108">
        <f>E20+F20+G20+H20+I20</f>
        <v>850000</v>
      </c>
      <c r="E20" s="109"/>
      <c r="F20" s="109">
        <v>850000</v>
      </c>
      <c r="G20" s="109"/>
      <c r="H20" s="109"/>
      <c r="I20" s="726"/>
      <c r="J20" s="109"/>
      <c r="K20" s="111"/>
      <c r="L20" s="112"/>
      <c r="M20" s="112"/>
      <c r="N20" s="113"/>
      <c r="O20" s="112"/>
      <c r="P20" s="112"/>
      <c r="Q20" s="112"/>
      <c r="R20" s="726"/>
      <c r="S20" s="114"/>
      <c r="T20" s="114"/>
      <c r="U20" s="114"/>
      <c r="V20" s="114"/>
      <c r="W20" s="108"/>
      <c r="X20" s="1299"/>
      <c r="Y20" s="1149"/>
      <c r="Z20" s="1237"/>
      <c r="AA20" s="106"/>
      <c r="AB20" s="1091"/>
      <c r="AC20" s="726"/>
      <c r="AD20" s="726"/>
      <c r="AE20" s="726"/>
      <c r="AF20" s="726"/>
      <c r="AG20" s="726"/>
      <c r="AH20" s="726"/>
      <c r="AI20" s="726"/>
      <c r="AJ20" s="726"/>
      <c r="AK20" s="726"/>
      <c r="AL20" s="726"/>
      <c r="AM20" s="726"/>
    </row>
    <row r="21" spans="1:39" s="7" customFormat="1" ht="17.25" hidden="1" customHeight="1">
      <c r="A21" s="688">
        <f t="shared" si="1"/>
        <v>11</v>
      </c>
      <c r="B21" s="117" t="s">
        <v>600</v>
      </c>
      <c r="C21" s="52">
        <f t="shared" si="0"/>
        <v>5612874.1399999997</v>
      </c>
      <c r="D21" s="51">
        <f>SUM(E21:I21)</f>
        <v>5612874.1399999997</v>
      </c>
      <c r="E21" s="51"/>
      <c r="F21" s="51">
        <v>5612874.1399999997</v>
      </c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285"/>
      <c r="X21" s="1298"/>
      <c r="Y21" s="287"/>
      <c r="Z21" s="1238"/>
      <c r="AA21" s="670"/>
      <c r="AB21" s="497"/>
      <c r="AC21" s="57"/>
      <c r="AD21" s="1061"/>
      <c r="AE21" s="57"/>
      <c r="AF21" s="57"/>
      <c r="AG21" s="57"/>
      <c r="AH21" s="57"/>
      <c r="AI21" s="57"/>
      <c r="AJ21" s="57"/>
      <c r="AK21" s="57"/>
      <c r="AL21" s="57"/>
      <c r="AM21" s="57"/>
    </row>
    <row r="22" spans="1:39" s="7" customFormat="1" ht="17.25" hidden="1" customHeight="1">
      <c r="A22" s="688">
        <f t="shared" si="1"/>
        <v>12</v>
      </c>
      <c r="B22" s="42" t="s">
        <v>680</v>
      </c>
      <c r="C22" s="52">
        <f t="shared" si="0"/>
        <v>8867047.4600000009</v>
      </c>
      <c r="D22" s="51">
        <f>SUM(E22:I22)</f>
        <v>4498295.7</v>
      </c>
      <c r="E22" s="51">
        <v>1499761.12</v>
      </c>
      <c r="F22" s="51">
        <v>1940087.56</v>
      </c>
      <c r="G22" s="51">
        <v>385402.16</v>
      </c>
      <c r="H22" s="51">
        <v>473161.12</v>
      </c>
      <c r="I22" s="51">
        <v>199883.74</v>
      </c>
      <c r="J22" s="51"/>
      <c r="K22" s="51"/>
      <c r="L22" s="51"/>
      <c r="M22" s="51"/>
      <c r="N22" s="51"/>
      <c r="O22" s="51"/>
      <c r="P22" s="51"/>
      <c r="Q22" s="51">
        <v>4368751.76</v>
      </c>
      <c r="R22" s="51"/>
      <c r="S22" s="51"/>
      <c r="T22" s="51"/>
      <c r="U22" s="51"/>
      <c r="V22" s="51"/>
      <c r="W22" s="285"/>
      <c r="X22" s="1153"/>
      <c r="Y22" s="287"/>
      <c r="Z22" s="1238"/>
      <c r="AA22" s="670"/>
      <c r="AB22" s="497"/>
      <c r="AC22" s="57"/>
      <c r="AD22" s="1061"/>
      <c r="AE22" s="57"/>
      <c r="AF22" s="57"/>
      <c r="AG22" s="57"/>
      <c r="AH22" s="57"/>
      <c r="AI22" s="57"/>
      <c r="AJ22" s="57"/>
      <c r="AK22" s="57"/>
      <c r="AL22" s="57"/>
      <c r="AM22" s="57"/>
    </row>
    <row r="23" spans="1:39" s="22" customFormat="1" ht="12.75" hidden="1" customHeight="1">
      <c r="A23" s="688">
        <f t="shared" si="1"/>
        <v>13</v>
      </c>
      <c r="B23" s="97" t="s">
        <v>913</v>
      </c>
      <c r="C23" s="284">
        <f t="shared" si="0"/>
        <v>400000</v>
      </c>
      <c r="D23" s="285">
        <f t="shared" ref="D23:D29" si="2">E23+F23+G23+H23+I23</f>
        <v>400000</v>
      </c>
      <c r="E23" s="118">
        <v>400000</v>
      </c>
      <c r="F23" s="56"/>
      <c r="G23" s="56"/>
      <c r="H23" s="56"/>
      <c r="I23" s="57"/>
      <c r="J23" s="56"/>
      <c r="K23" s="55"/>
      <c r="L23" s="101"/>
      <c r="M23" s="101"/>
      <c r="N23" s="104"/>
      <c r="O23" s="101"/>
      <c r="P23" s="101"/>
      <c r="Q23" s="101"/>
      <c r="R23" s="57"/>
      <c r="S23" s="658"/>
      <c r="T23" s="658"/>
      <c r="U23" s="658"/>
      <c r="V23" s="658"/>
      <c r="W23" s="285"/>
      <c r="X23" s="1153"/>
      <c r="Y23" s="663"/>
      <c r="Z23" s="1236"/>
      <c r="AA23" s="97"/>
      <c r="AB23" s="49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</row>
    <row r="24" spans="1:39" s="22" customFormat="1" ht="12.75" hidden="1" customHeight="1">
      <c r="A24" s="688">
        <f t="shared" si="1"/>
        <v>14</v>
      </c>
      <c r="B24" s="97" t="s">
        <v>912</v>
      </c>
      <c r="C24" s="284">
        <f t="shared" si="0"/>
        <v>3500000</v>
      </c>
      <c r="D24" s="285">
        <f t="shared" si="2"/>
        <v>350000</v>
      </c>
      <c r="E24" s="118">
        <v>350000</v>
      </c>
      <c r="F24" s="56"/>
      <c r="G24" s="56"/>
      <c r="H24" s="56"/>
      <c r="I24" s="57"/>
      <c r="J24" s="56"/>
      <c r="K24" s="55"/>
      <c r="L24" s="101"/>
      <c r="M24" s="101"/>
      <c r="N24" s="104"/>
      <c r="O24" s="101"/>
      <c r="P24" s="101">
        <v>1764</v>
      </c>
      <c r="Q24" s="119">
        <v>3150000</v>
      </c>
      <c r="R24" s="57"/>
      <c r="S24" s="658"/>
      <c r="T24" s="658"/>
      <c r="U24" s="658"/>
      <c r="V24" s="658"/>
      <c r="W24" s="285"/>
      <c r="X24" s="1153"/>
      <c r="Y24" s="663"/>
      <c r="Z24" s="1236"/>
      <c r="AA24" s="97"/>
      <c r="AB24" s="49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</row>
    <row r="25" spans="1:39" s="22" customFormat="1" ht="12.75" hidden="1" customHeight="1">
      <c r="A25" s="688">
        <f t="shared" si="1"/>
        <v>15</v>
      </c>
      <c r="B25" s="97" t="s">
        <v>911</v>
      </c>
      <c r="C25" s="284">
        <f t="shared" si="0"/>
        <v>2130000</v>
      </c>
      <c r="D25" s="285">
        <f t="shared" si="2"/>
        <v>0</v>
      </c>
      <c r="E25" s="238"/>
      <c r="F25" s="56"/>
      <c r="G25" s="56"/>
      <c r="H25" s="56"/>
      <c r="I25" s="57"/>
      <c r="J25" s="56"/>
      <c r="K25" s="55"/>
      <c r="L25" s="101">
        <v>1433</v>
      </c>
      <c r="M25" s="119">
        <v>2130000</v>
      </c>
      <c r="N25" s="104"/>
      <c r="O25" s="101"/>
      <c r="P25" s="101"/>
      <c r="Q25" s="101"/>
      <c r="R25" s="57"/>
      <c r="S25" s="658"/>
      <c r="T25" s="658"/>
      <c r="U25" s="658"/>
      <c r="V25" s="658"/>
      <c r="W25" s="285"/>
      <c r="X25" s="1153"/>
      <c r="Y25" s="663"/>
      <c r="Z25" s="1236"/>
      <c r="AA25" s="97"/>
      <c r="AB25" s="49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</row>
    <row r="26" spans="1:39" s="22" customFormat="1" ht="12.75" hidden="1" customHeight="1">
      <c r="A26" s="688">
        <f t="shared" si="1"/>
        <v>16</v>
      </c>
      <c r="B26" s="97" t="s">
        <v>910</v>
      </c>
      <c r="C26" s="284">
        <f t="shared" si="0"/>
        <v>400000</v>
      </c>
      <c r="D26" s="285">
        <f t="shared" si="2"/>
        <v>400000</v>
      </c>
      <c r="E26" s="118">
        <v>400000</v>
      </c>
      <c r="F26" s="56"/>
      <c r="G26" s="56"/>
      <c r="H26" s="56"/>
      <c r="I26" s="57"/>
      <c r="J26" s="56"/>
      <c r="K26" s="55"/>
      <c r="L26" s="101"/>
      <c r="M26" s="101"/>
      <c r="N26" s="104"/>
      <c r="O26" s="101"/>
      <c r="P26" s="101"/>
      <c r="Q26" s="101"/>
      <c r="R26" s="57"/>
      <c r="S26" s="658"/>
      <c r="T26" s="658"/>
      <c r="U26" s="658"/>
      <c r="V26" s="658"/>
      <c r="W26" s="285"/>
      <c r="X26" s="1153"/>
      <c r="Y26" s="663"/>
      <c r="Z26" s="1236"/>
      <c r="AA26" s="97"/>
      <c r="AB26" s="49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</row>
    <row r="27" spans="1:39" s="22" customFormat="1" ht="12.75" hidden="1" customHeight="1">
      <c r="A27" s="688">
        <f t="shared" si="1"/>
        <v>17</v>
      </c>
      <c r="B27" s="97" t="s">
        <v>909</v>
      </c>
      <c r="C27" s="284">
        <f t="shared" si="0"/>
        <v>2120000</v>
      </c>
      <c r="D27" s="285">
        <f t="shared" si="2"/>
        <v>0</v>
      </c>
      <c r="E27" s="238"/>
      <c r="F27" s="56"/>
      <c r="G27" s="56"/>
      <c r="H27" s="56"/>
      <c r="I27" s="57"/>
      <c r="J27" s="56"/>
      <c r="K27" s="55"/>
      <c r="L27" s="101">
        <v>1405</v>
      </c>
      <c r="M27" s="119">
        <v>2120000</v>
      </c>
      <c r="N27" s="104"/>
      <c r="O27" s="101"/>
      <c r="P27" s="101"/>
      <c r="Q27" s="101"/>
      <c r="R27" s="57"/>
      <c r="S27" s="658"/>
      <c r="T27" s="658"/>
      <c r="U27" s="658"/>
      <c r="V27" s="658"/>
      <c r="W27" s="285"/>
      <c r="X27" s="1153"/>
      <c r="Y27" s="663"/>
      <c r="Z27" s="1236"/>
      <c r="AA27" s="97"/>
      <c r="AB27" s="49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</row>
    <row r="28" spans="1:39" s="22" customFormat="1" ht="12.75" hidden="1" customHeight="1">
      <c r="A28" s="688">
        <f t="shared" si="1"/>
        <v>18</v>
      </c>
      <c r="B28" s="97" t="s">
        <v>908</v>
      </c>
      <c r="C28" s="284">
        <f t="shared" si="0"/>
        <v>400000</v>
      </c>
      <c r="D28" s="285">
        <f t="shared" si="2"/>
        <v>400000</v>
      </c>
      <c r="E28" s="118">
        <v>400000</v>
      </c>
      <c r="F28" s="56"/>
      <c r="G28" s="56"/>
      <c r="H28" s="56"/>
      <c r="I28" s="57"/>
      <c r="J28" s="56"/>
      <c r="K28" s="55"/>
      <c r="L28" s="101"/>
      <c r="M28" s="101"/>
      <c r="N28" s="104"/>
      <c r="O28" s="101"/>
      <c r="P28" s="101"/>
      <c r="Q28" s="101"/>
      <c r="R28" s="57"/>
      <c r="S28" s="658"/>
      <c r="T28" s="658"/>
      <c r="U28" s="658"/>
      <c r="V28" s="658"/>
      <c r="W28" s="285"/>
      <c r="X28" s="1153"/>
      <c r="Y28" s="663"/>
      <c r="Z28" s="1236"/>
      <c r="AA28" s="97"/>
      <c r="AB28" s="49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</row>
    <row r="29" spans="1:39" s="22" customFormat="1" ht="12.75" hidden="1" customHeight="1">
      <c r="A29" s="688">
        <f t="shared" si="1"/>
        <v>19</v>
      </c>
      <c r="B29" s="97" t="s">
        <v>907</v>
      </c>
      <c r="C29" s="284">
        <f t="shared" si="0"/>
        <v>400000</v>
      </c>
      <c r="D29" s="285">
        <f t="shared" si="2"/>
        <v>400000</v>
      </c>
      <c r="E29" s="118">
        <v>400000</v>
      </c>
      <c r="F29" s="56"/>
      <c r="G29" s="56"/>
      <c r="H29" s="56"/>
      <c r="I29" s="57"/>
      <c r="J29" s="56"/>
      <c r="K29" s="55"/>
      <c r="L29" s="101"/>
      <c r="M29" s="101"/>
      <c r="N29" s="104"/>
      <c r="O29" s="101"/>
      <c r="P29" s="101"/>
      <c r="Q29" s="101"/>
      <c r="R29" s="57"/>
      <c r="S29" s="658"/>
      <c r="T29" s="658"/>
      <c r="U29" s="658"/>
      <c r="V29" s="658"/>
      <c r="W29" s="285"/>
      <c r="X29" s="1153"/>
      <c r="Y29" s="663"/>
      <c r="Z29" s="1236"/>
      <c r="AA29" s="97"/>
      <c r="AB29" s="49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</row>
    <row r="30" spans="1:39" s="7" customFormat="1" ht="17.25" hidden="1" customHeight="1">
      <c r="A30" s="55">
        <f t="shared" si="1"/>
        <v>20</v>
      </c>
      <c r="B30" s="42" t="s">
        <v>679</v>
      </c>
      <c r="C30" s="52">
        <f t="shared" si="0"/>
        <v>14749138.42</v>
      </c>
      <c r="D30" s="51">
        <f>SUM(E30:I30)</f>
        <v>0</v>
      </c>
      <c r="E30" s="51"/>
      <c r="F30" s="51"/>
      <c r="G30" s="51"/>
      <c r="H30" s="51"/>
      <c r="I30" s="51"/>
      <c r="J30" s="51"/>
      <c r="K30" s="51"/>
      <c r="L30" s="120"/>
      <c r="M30" s="51">
        <v>6608361.0800000001</v>
      </c>
      <c r="N30" s="51"/>
      <c r="O30" s="51"/>
      <c r="P30" s="51"/>
      <c r="Q30" s="51">
        <v>8140777.3399999999</v>
      </c>
      <c r="R30" s="51"/>
      <c r="S30" s="51"/>
      <c r="T30" s="51"/>
      <c r="U30" s="51"/>
      <c r="V30" s="51"/>
      <c r="W30" s="285"/>
      <c r="X30" s="1153"/>
      <c r="Y30" s="287"/>
      <c r="Z30" s="1238"/>
      <c r="AA30" s="670"/>
      <c r="AB30" s="497"/>
      <c r="AC30" s="57"/>
      <c r="AD30" s="1061"/>
      <c r="AE30" s="57"/>
      <c r="AF30" s="57"/>
      <c r="AG30" s="57"/>
      <c r="AH30" s="57"/>
      <c r="AI30" s="57"/>
      <c r="AJ30" s="57"/>
      <c r="AK30" s="57"/>
      <c r="AL30" s="57"/>
      <c r="AM30" s="57"/>
    </row>
    <row r="31" spans="1:39" s="22" customFormat="1" ht="12.75" hidden="1" customHeight="1">
      <c r="A31" s="688">
        <f t="shared" si="1"/>
        <v>21</v>
      </c>
      <c r="B31" s="97" t="s">
        <v>906</v>
      </c>
      <c r="C31" s="284">
        <f t="shared" si="0"/>
        <v>350000</v>
      </c>
      <c r="D31" s="285">
        <f>E31+F31+G31+H31+I31</f>
        <v>350000</v>
      </c>
      <c r="E31" s="118">
        <v>350000</v>
      </c>
      <c r="F31" s="56"/>
      <c r="G31" s="56"/>
      <c r="H31" s="56"/>
      <c r="I31" s="57"/>
      <c r="J31" s="56"/>
      <c r="K31" s="55"/>
      <c r="L31" s="101"/>
      <c r="M31" s="101"/>
      <c r="N31" s="104"/>
      <c r="O31" s="101"/>
      <c r="P31" s="101"/>
      <c r="Q31" s="101"/>
      <c r="R31" s="57"/>
      <c r="S31" s="658"/>
      <c r="T31" s="658"/>
      <c r="U31" s="658"/>
      <c r="V31" s="658"/>
      <c r="W31" s="285"/>
      <c r="X31" s="1153"/>
      <c r="Y31" s="663"/>
      <c r="Z31" s="1236"/>
      <c r="AA31" s="97"/>
      <c r="AB31" s="49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</row>
    <row r="32" spans="1:39" s="22" customFormat="1" ht="12.75" hidden="1" customHeight="1">
      <c r="A32" s="688">
        <f t="shared" si="1"/>
        <v>22</v>
      </c>
      <c r="B32" s="105" t="s">
        <v>905</v>
      </c>
      <c r="C32" s="284">
        <f t="shared" si="0"/>
        <v>350000</v>
      </c>
      <c r="D32" s="285">
        <f>E32+F32+G32+H32+I32</f>
        <v>350000</v>
      </c>
      <c r="E32" s="118">
        <v>350000</v>
      </c>
      <c r="F32" s="56"/>
      <c r="G32" s="56"/>
      <c r="H32" s="56"/>
      <c r="I32" s="57"/>
      <c r="J32" s="56"/>
      <c r="K32" s="55"/>
      <c r="L32" s="101"/>
      <c r="M32" s="101"/>
      <c r="N32" s="104"/>
      <c r="O32" s="101"/>
      <c r="P32" s="101"/>
      <c r="Q32" s="101"/>
      <c r="R32" s="57"/>
      <c r="S32" s="658"/>
      <c r="T32" s="658"/>
      <c r="U32" s="658"/>
      <c r="V32" s="658"/>
      <c r="W32" s="285"/>
      <c r="X32" s="1153"/>
      <c r="Y32" s="663"/>
      <c r="Z32" s="1236"/>
      <c r="AA32" s="97"/>
      <c r="AB32" s="49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</row>
    <row r="33" spans="1:39" s="22" customFormat="1" ht="12.75" hidden="1" customHeight="1">
      <c r="A33" s="688">
        <f>A32+1</f>
        <v>23</v>
      </c>
      <c r="B33" s="105" t="s">
        <v>904</v>
      </c>
      <c r="C33" s="284">
        <f t="shared" si="0"/>
        <v>350000</v>
      </c>
      <c r="D33" s="285">
        <f>E33+F33+G33+H33+I33</f>
        <v>350000</v>
      </c>
      <c r="E33" s="118">
        <v>350000</v>
      </c>
      <c r="F33" s="56"/>
      <c r="G33" s="56"/>
      <c r="H33" s="56"/>
      <c r="I33" s="57"/>
      <c r="J33" s="56"/>
      <c r="K33" s="55"/>
      <c r="L33" s="101"/>
      <c r="M33" s="101"/>
      <c r="N33" s="104"/>
      <c r="O33" s="101"/>
      <c r="P33" s="101"/>
      <c r="Q33" s="101"/>
      <c r="R33" s="57"/>
      <c r="S33" s="658"/>
      <c r="T33" s="658"/>
      <c r="U33" s="658"/>
      <c r="V33" s="658"/>
      <c r="W33" s="285"/>
      <c r="X33" s="1153"/>
      <c r="Y33" s="663"/>
      <c r="Z33" s="1236"/>
      <c r="AA33" s="97"/>
      <c r="AB33" s="49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</row>
    <row r="34" spans="1:39" s="22" customFormat="1" ht="12.75" hidden="1" customHeight="1">
      <c r="A34" s="688">
        <f t="shared" si="1"/>
        <v>24</v>
      </c>
      <c r="B34" s="105" t="s">
        <v>903</v>
      </c>
      <c r="C34" s="284">
        <f t="shared" si="0"/>
        <v>2035000</v>
      </c>
      <c r="D34" s="285">
        <f>E34+F34+G34+H34+I34</f>
        <v>0</v>
      </c>
      <c r="E34" s="56"/>
      <c r="F34" s="56"/>
      <c r="G34" s="56"/>
      <c r="H34" s="56"/>
      <c r="I34" s="57"/>
      <c r="J34" s="56"/>
      <c r="K34" s="55"/>
      <c r="L34" s="101">
        <v>1345</v>
      </c>
      <c r="M34" s="119">
        <v>2035000</v>
      </c>
      <c r="N34" s="104"/>
      <c r="O34" s="101"/>
      <c r="P34" s="101"/>
      <c r="Q34" s="101"/>
      <c r="R34" s="57"/>
      <c r="S34" s="658"/>
      <c r="T34" s="658"/>
      <c r="U34" s="658"/>
      <c r="V34" s="658"/>
      <c r="W34" s="285"/>
      <c r="X34" s="1153"/>
      <c r="Y34" s="663"/>
      <c r="Z34" s="1236"/>
      <c r="AA34" s="97"/>
      <c r="AB34" s="49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</row>
    <row r="35" spans="1:39" s="7" customFormat="1" ht="17.25" hidden="1" customHeight="1">
      <c r="A35" s="55">
        <f t="shared" si="1"/>
        <v>25</v>
      </c>
      <c r="B35" s="42" t="s">
        <v>653</v>
      </c>
      <c r="C35" s="52">
        <f t="shared" si="0"/>
        <v>7599756.96</v>
      </c>
      <c r="D35" s="51">
        <f t="shared" ref="D35:D42" si="3">SUM(E35:I35)</f>
        <v>7599756.96</v>
      </c>
      <c r="E35" s="51"/>
      <c r="F35" s="51">
        <v>4933335.74</v>
      </c>
      <c r="G35" s="51">
        <v>780791.84</v>
      </c>
      <c r="H35" s="51">
        <v>1241335.22</v>
      </c>
      <c r="I35" s="51">
        <v>644294.16</v>
      </c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285"/>
      <c r="X35" s="1153"/>
      <c r="Y35" s="287"/>
      <c r="Z35" s="1238"/>
      <c r="AA35" s="670"/>
      <c r="AB35" s="497"/>
      <c r="AC35" s="57"/>
      <c r="AD35" s="1061"/>
      <c r="AE35" s="57"/>
      <c r="AF35" s="57"/>
      <c r="AG35" s="57"/>
      <c r="AH35" s="57"/>
      <c r="AI35" s="57"/>
      <c r="AJ35" s="57"/>
      <c r="AK35" s="57"/>
      <c r="AL35" s="57"/>
      <c r="AM35" s="57"/>
    </row>
    <row r="36" spans="1:39" s="7" customFormat="1" ht="17.25" hidden="1" customHeight="1">
      <c r="A36" s="55">
        <f t="shared" si="1"/>
        <v>26</v>
      </c>
      <c r="B36" s="42" t="s">
        <v>677</v>
      </c>
      <c r="C36" s="52">
        <f t="shared" si="0"/>
        <v>20849101.399999999</v>
      </c>
      <c r="D36" s="51">
        <f t="shared" si="3"/>
        <v>7820381.5600000005</v>
      </c>
      <c r="E36" s="51">
        <v>2435145.94</v>
      </c>
      <c r="F36" s="51">
        <v>3934167.2</v>
      </c>
      <c r="G36" s="51">
        <v>412823</v>
      </c>
      <c r="H36" s="51">
        <v>604316.93999999994</v>
      </c>
      <c r="I36" s="51">
        <v>433928.48</v>
      </c>
      <c r="J36" s="51"/>
      <c r="K36" s="51"/>
      <c r="L36" s="51"/>
      <c r="M36" s="51"/>
      <c r="N36" s="51"/>
      <c r="O36" s="51"/>
      <c r="P36" s="51"/>
      <c r="Q36" s="51">
        <v>13028719.84</v>
      </c>
      <c r="R36" s="51"/>
      <c r="S36" s="51"/>
      <c r="T36" s="51"/>
      <c r="U36" s="51"/>
      <c r="V36" s="51"/>
      <c r="W36" s="285"/>
      <c r="X36" s="1153"/>
      <c r="Y36" s="287"/>
      <c r="Z36" s="1238"/>
      <c r="AA36" s="670"/>
      <c r="AB36" s="497"/>
      <c r="AC36" s="57"/>
      <c r="AD36" s="1061"/>
      <c r="AE36" s="57"/>
      <c r="AF36" s="57"/>
      <c r="AG36" s="57"/>
      <c r="AH36" s="57"/>
      <c r="AI36" s="57"/>
      <c r="AJ36" s="57"/>
      <c r="AK36" s="57"/>
      <c r="AL36" s="57"/>
      <c r="AM36" s="57"/>
    </row>
    <row r="37" spans="1:39" s="7" customFormat="1" ht="17.25" hidden="1" customHeight="1">
      <c r="A37" s="55">
        <f t="shared" si="1"/>
        <v>27</v>
      </c>
      <c r="B37" s="79" t="s">
        <v>601</v>
      </c>
      <c r="C37" s="52">
        <f t="shared" si="0"/>
        <v>12149914.84</v>
      </c>
      <c r="D37" s="51">
        <f t="shared" si="3"/>
        <v>0</v>
      </c>
      <c r="E37" s="51"/>
      <c r="F37" s="51"/>
      <c r="G37" s="51"/>
      <c r="H37" s="51"/>
      <c r="I37" s="51"/>
      <c r="J37" s="51"/>
      <c r="K37" s="51"/>
      <c r="L37" s="51"/>
      <c r="M37" s="51">
        <v>4771023.2</v>
      </c>
      <c r="N37" s="51"/>
      <c r="O37" s="51"/>
      <c r="P37" s="51"/>
      <c r="Q37" s="51">
        <v>7378891.6399999997</v>
      </c>
      <c r="R37" s="51"/>
      <c r="S37" s="51"/>
      <c r="T37" s="51"/>
      <c r="U37" s="51"/>
      <c r="V37" s="51"/>
      <c r="W37" s="285"/>
      <c r="X37" s="1153"/>
      <c r="Y37" s="287"/>
      <c r="Z37" s="1238"/>
      <c r="AA37" s="670"/>
      <c r="AB37" s="497"/>
      <c r="AC37" s="57"/>
      <c r="AD37" s="1061"/>
      <c r="AE37" s="57"/>
      <c r="AF37" s="57"/>
      <c r="AG37" s="57"/>
      <c r="AH37" s="57"/>
      <c r="AI37" s="57"/>
      <c r="AJ37" s="57"/>
      <c r="AK37" s="57"/>
      <c r="AL37" s="57"/>
      <c r="AM37" s="57"/>
    </row>
    <row r="38" spans="1:39" s="7" customFormat="1" ht="17.25" hidden="1" customHeight="1">
      <c r="A38" s="55">
        <f t="shared" si="1"/>
        <v>28</v>
      </c>
      <c r="B38" s="79" t="s">
        <v>602</v>
      </c>
      <c r="C38" s="52">
        <f t="shared" si="0"/>
        <v>12084029.539999999</v>
      </c>
      <c r="D38" s="51">
        <f t="shared" si="3"/>
        <v>0</v>
      </c>
      <c r="E38" s="51"/>
      <c r="F38" s="51"/>
      <c r="G38" s="51"/>
      <c r="H38" s="51"/>
      <c r="I38" s="51"/>
      <c r="J38" s="51"/>
      <c r="K38" s="51"/>
      <c r="L38" s="51"/>
      <c r="M38" s="51">
        <v>4771023.2</v>
      </c>
      <c r="N38" s="51"/>
      <c r="O38" s="51"/>
      <c r="P38" s="51"/>
      <c r="Q38" s="51">
        <v>7313006.3399999999</v>
      </c>
      <c r="R38" s="51"/>
      <c r="S38" s="51"/>
      <c r="T38" s="51"/>
      <c r="U38" s="51"/>
      <c r="V38" s="51"/>
      <c r="W38" s="285"/>
      <c r="X38" s="1153"/>
      <c r="Y38" s="287"/>
      <c r="Z38" s="1238"/>
      <c r="AA38" s="670"/>
      <c r="AB38" s="497"/>
      <c r="AC38" s="57"/>
      <c r="AD38" s="1061"/>
      <c r="AE38" s="57"/>
      <c r="AF38" s="57"/>
      <c r="AG38" s="57"/>
      <c r="AH38" s="57"/>
      <c r="AI38" s="57"/>
      <c r="AJ38" s="57"/>
      <c r="AK38" s="57"/>
      <c r="AL38" s="57"/>
      <c r="AM38" s="57"/>
    </row>
    <row r="39" spans="1:39" s="7" customFormat="1" ht="17.25" hidden="1" customHeight="1">
      <c r="A39" s="55">
        <f t="shared" si="1"/>
        <v>29</v>
      </c>
      <c r="B39" s="42" t="s">
        <v>684</v>
      </c>
      <c r="C39" s="52">
        <f t="shared" si="0"/>
        <v>69049639.919999987</v>
      </c>
      <c r="D39" s="51">
        <f t="shared" si="3"/>
        <v>13934393.439999999</v>
      </c>
      <c r="E39" s="51">
        <v>3510779.66</v>
      </c>
      <c r="F39" s="51">
        <v>7676506.5199999996</v>
      </c>
      <c r="G39" s="51">
        <v>1108392.8799999999</v>
      </c>
      <c r="H39" s="51">
        <v>1232013.22</v>
      </c>
      <c r="I39" s="51">
        <v>406701.16</v>
      </c>
      <c r="J39" s="51"/>
      <c r="K39" s="51"/>
      <c r="L39" s="51"/>
      <c r="M39" s="51"/>
      <c r="N39" s="51"/>
      <c r="O39" s="51">
        <v>14156600.42</v>
      </c>
      <c r="P39" s="51"/>
      <c r="Q39" s="51">
        <v>13609340.02</v>
      </c>
      <c r="R39" s="51"/>
      <c r="S39" s="92">
        <v>27349306.039999999</v>
      </c>
      <c r="T39" s="51"/>
      <c r="U39" s="51"/>
      <c r="V39" s="51"/>
      <c r="W39" s="285"/>
      <c r="X39" s="1153"/>
      <c r="Y39" s="287"/>
      <c r="Z39" s="1238"/>
      <c r="AA39" s="670"/>
      <c r="AB39" s="497"/>
      <c r="AC39" s="497"/>
      <c r="AD39" s="1061"/>
      <c r="AE39" s="57"/>
      <c r="AF39" s="57"/>
      <c r="AG39" s="57"/>
      <c r="AH39" s="57"/>
      <c r="AI39" s="57"/>
      <c r="AJ39" s="57"/>
      <c r="AK39" s="57"/>
      <c r="AL39" s="57"/>
      <c r="AM39" s="57"/>
    </row>
    <row r="40" spans="1:39" s="7" customFormat="1" ht="17.25" hidden="1" customHeight="1">
      <c r="A40" s="55">
        <f t="shared" si="1"/>
        <v>30</v>
      </c>
      <c r="B40" s="42" t="s">
        <v>603</v>
      </c>
      <c r="C40" s="52">
        <f t="shared" si="0"/>
        <v>3948331.92</v>
      </c>
      <c r="D40" s="51">
        <f t="shared" si="3"/>
        <v>0</v>
      </c>
      <c r="E40" s="51"/>
      <c r="F40" s="51"/>
      <c r="G40" s="51"/>
      <c r="H40" s="51"/>
      <c r="I40" s="51"/>
      <c r="J40" s="51"/>
      <c r="K40" s="51"/>
      <c r="L40" s="51"/>
      <c r="M40" s="51">
        <v>3948331.92</v>
      </c>
      <c r="N40" s="51"/>
      <c r="O40" s="51"/>
      <c r="P40" s="51"/>
      <c r="Q40" s="51"/>
      <c r="R40" s="51"/>
      <c r="S40" s="51"/>
      <c r="T40" s="51"/>
      <c r="U40" s="51"/>
      <c r="V40" s="51"/>
      <c r="W40" s="285"/>
      <c r="X40" s="1153"/>
      <c r="Y40" s="287"/>
      <c r="Z40" s="1238"/>
      <c r="AA40" s="670"/>
      <c r="AB40" s="497"/>
      <c r="AC40" s="57"/>
      <c r="AD40" s="1061"/>
      <c r="AE40" s="57"/>
      <c r="AF40" s="57"/>
      <c r="AG40" s="57"/>
      <c r="AH40" s="57"/>
      <c r="AI40" s="57"/>
      <c r="AJ40" s="57"/>
      <c r="AK40" s="57"/>
      <c r="AL40" s="57"/>
      <c r="AM40" s="57"/>
    </row>
    <row r="41" spans="1:39" s="7" customFormat="1" ht="17.25" hidden="1" customHeight="1">
      <c r="A41" s="55">
        <f t="shared" si="1"/>
        <v>31</v>
      </c>
      <c r="B41" s="42" t="s">
        <v>604</v>
      </c>
      <c r="C41" s="52">
        <f t="shared" si="0"/>
        <v>1976647.5</v>
      </c>
      <c r="D41" s="51">
        <f t="shared" si="3"/>
        <v>1976647.5</v>
      </c>
      <c r="E41" s="51"/>
      <c r="F41" s="51">
        <v>1976647.5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285"/>
      <c r="X41" s="1153"/>
      <c r="Y41" s="287"/>
      <c r="Z41" s="1238"/>
      <c r="AA41" s="670"/>
      <c r="AB41" s="497"/>
      <c r="AC41" s="57"/>
      <c r="AD41" s="1061"/>
      <c r="AE41" s="57"/>
      <c r="AF41" s="57"/>
      <c r="AG41" s="57"/>
      <c r="AH41" s="57"/>
      <c r="AI41" s="57"/>
      <c r="AJ41" s="57"/>
      <c r="AK41" s="57"/>
      <c r="AL41" s="57"/>
      <c r="AM41" s="57"/>
    </row>
    <row r="42" spans="1:39" s="7" customFormat="1" ht="17.25" hidden="1" customHeight="1">
      <c r="A42" s="55">
        <f t="shared" si="1"/>
        <v>32</v>
      </c>
      <c r="B42" s="42" t="s">
        <v>685</v>
      </c>
      <c r="C42" s="52">
        <f t="shared" si="0"/>
        <v>23630519.110000003</v>
      </c>
      <c r="D42" s="51">
        <f t="shared" si="3"/>
        <v>10863456.01</v>
      </c>
      <c r="E42" s="51">
        <v>2610605.19</v>
      </c>
      <c r="F42" s="51">
        <v>5996389.9199999999</v>
      </c>
      <c r="G42" s="51">
        <v>867427.44</v>
      </c>
      <c r="H42" s="51">
        <v>1048510.24</v>
      </c>
      <c r="I42" s="51">
        <v>340523.22</v>
      </c>
      <c r="J42" s="51"/>
      <c r="K42" s="51"/>
      <c r="L42" s="51"/>
      <c r="M42" s="51"/>
      <c r="N42" s="51"/>
      <c r="O42" s="51">
        <v>3562572.22</v>
      </c>
      <c r="P42" s="51"/>
      <c r="Q42" s="51">
        <v>6367701.2599999998</v>
      </c>
      <c r="R42" s="51"/>
      <c r="S42" s="51">
        <v>2836789.62</v>
      </c>
      <c r="T42" s="51"/>
      <c r="U42" s="51"/>
      <c r="V42" s="51"/>
      <c r="W42" s="285"/>
      <c r="X42" s="1153"/>
      <c r="Y42" s="287"/>
      <c r="Z42" s="1238"/>
      <c r="AA42" s="670"/>
      <c r="AB42" s="497"/>
      <c r="AC42" s="497"/>
      <c r="AD42" s="1061"/>
      <c r="AE42" s="57"/>
      <c r="AF42" s="57"/>
      <c r="AG42" s="57"/>
      <c r="AH42" s="57"/>
      <c r="AI42" s="57"/>
      <c r="AJ42" s="57"/>
      <c r="AK42" s="57"/>
      <c r="AL42" s="57"/>
      <c r="AM42" s="57"/>
    </row>
    <row r="43" spans="1:39" s="7" customFormat="1" ht="17.25" hidden="1" customHeight="1">
      <c r="A43" s="1475" t="s">
        <v>518</v>
      </c>
      <c r="B43" s="1475"/>
      <c r="C43" s="52">
        <f t="shared" ref="C43:Y43" si="4">SUM(C22:C42)</f>
        <v>187339127.06999999</v>
      </c>
      <c r="D43" s="52">
        <f t="shared" si="4"/>
        <v>49692931.169999994</v>
      </c>
      <c r="E43" s="52">
        <f t="shared" si="4"/>
        <v>13056291.91</v>
      </c>
      <c r="F43" s="52">
        <f t="shared" si="4"/>
        <v>26457134.439999998</v>
      </c>
      <c r="G43" s="52">
        <f t="shared" si="4"/>
        <v>3554837.32</v>
      </c>
      <c r="H43" s="52">
        <f t="shared" si="4"/>
        <v>4599336.74</v>
      </c>
      <c r="I43" s="52">
        <f t="shared" si="4"/>
        <v>2025330.7599999998</v>
      </c>
      <c r="J43" s="52">
        <f t="shared" si="4"/>
        <v>0</v>
      </c>
      <c r="K43" s="52">
        <f t="shared" si="4"/>
        <v>0</v>
      </c>
      <c r="L43" s="52">
        <f t="shared" si="4"/>
        <v>4183</v>
      </c>
      <c r="M43" s="52">
        <f t="shared" si="4"/>
        <v>26383739.399999999</v>
      </c>
      <c r="N43" s="52">
        <f t="shared" si="4"/>
        <v>0</v>
      </c>
      <c r="O43" s="52">
        <f t="shared" si="4"/>
        <v>17719172.640000001</v>
      </c>
      <c r="P43" s="52">
        <f t="shared" si="4"/>
        <v>1764</v>
      </c>
      <c r="Q43" s="52">
        <f t="shared" si="4"/>
        <v>63357188.199999996</v>
      </c>
      <c r="R43" s="52">
        <f t="shared" si="4"/>
        <v>0</v>
      </c>
      <c r="S43" s="52">
        <f t="shared" si="4"/>
        <v>30186095.66</v>
      </c>
      <c r="T43" s="52">
        <f t="shared" si="4"/>
        <v>0</v>
      </c>
      <c r="U43" s="52">
        <f t="shared" si="4"/>
        <v>0</v>
      </c>
      <c r="V43" s="52">
        <f t="shared" si="4"/>
        <v>0</v>
      </c>
      <c r="W43" s="52">
        <f t="shared" si="4"/>
        <v>0</v>
      </c>
      <c r="X43" s="1154"/>
      <c r="Y43" s="306">
        <f t="shared" si="4"/>
        <v>0</v>
      </c>
      <c r="Z43" s="1238"/>
      <c r="AA43" s="670"/>
      <c r="AB43" s="497"/>
      <c r="AC43" s="497"/>
      <c r="AD43" s="1061"/>
      <c r="AE43" s="57"/>
      <c r="AF43" s="1061"/>
      <c r="AG43" s="57"/>
      <c r="AH43" s="57"/>
      <c r="AI43" s="57"/>
      <c r="AJ43" s="57"/>
      <c r="AK43" s="57"/>
      <c r="AL43" s="57"/>
      <c r="AM43" s="57"/>
    </row>
    <row r="44" spans="1:39" s="7" customFormat="1" ht="12.75" hidden="1" customHeight="1">
      <c r="A44" s="1481" t="s">
        <v>918</v>
      </c>
      <c r="B44" s="1481"/>
      <c r="C44" s="1481"/>
      <c r="D44" s="1452"/>
      <c r="E44" s="1452"/>
      <c r="F44" s="1452"/>
      <c r="G44" s="1452"/>
      <c r="H44" s="1452"/>
      <c r="I44" s="1452"/>
      <c r="J44" s="1452"/>
      <c r="K44" s="1452"/>
      <c r="L44" s="1452"/>
      <c r="M44" s="1452"/>
      <c r="N44" s="1452"/>
      <c r="O44" s="1452"/>
      <c r="P44" s="1452"/>
      <c r="Q44" s="1452"/>
      <c r="R44" s="1452"/>
      <c r="S44" s="1452"/>
      <c r="T44" s="1452"/>
      <c r="U44" s="1452"/>
      <c r="V44" s="1452"/>
      <c r="W44" s="1452"/>
      <c r="X44" s="1480"/>
      <c r="Y44" s="1480"/>
      <c r="Z44" s="1238"/>
      <c r="AA44" s="670"/>
      <c r="AB44" s="49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</row>
    <row r="45" spans="1:39" s="7" customFormat="1" hidden="1">
      <c r="A45" s="687">
        <f>A42+1</f>
        <v>33</v>
      </c>
      <c r="B45" s="122" t="s">
        <v>919</v>
      </c>
      <c r="C45" s="52">
        <f>D45+K45+M45+O45+Q45+S45+U45+V45+W45+Y45</f>
        <v>0</v>
      </c>
      <c r="D45" s="285">
        <f>E45+F45+G45+H45+I45</f>
        <v>0</v>
      </c>
      <c r="E45" s="672"/>
      <c r="F45" s="672"/>
      <c r="G45" s="672"/>
      <c r="H45" s="672"/>
      <c r="I45" s="672"/>
      <c r="J45" s="285"/>
      <c r="K45" s="285"/>
      <c r="L45" s="285"/>
      <c r="M45" s="123"/>
      <c r="N45" s="285"/>
      <c r="O45" s="285"/>
      <c r="P45" s="672"/>
      <c r="Q45" s="672"/>
      <c r="R45" s="285"/>
      <c r="S45" s="285"/>
      <c r="T45" s="285"/>
      <c r="U45" s="285"/>
      <c r="V45" s="285"/>
      <c r="W45" s="285"/>
      <c r="X45" s="1153">
        <v>631803.86</v>
      </c>
      <c r="Y45" s="287"/>
      <c r="Z45" s="1236" t="s">
        <v>920</v>
      </c>
      <c r="AA45" s="670" t="s">
        <v>1457</v>
      </c>
      <c r="AB45" s="497"/>
      <c r="AC45" s="497"/>
      <c r="AD45" s="57"/>
      <c r="AE45" s="57"/>
      <c r="AF45" s="57"/>
      <c r="AG45" s="57"/>
      <c r="AH45" s="57"/>
      <c r="AI45" s="57"/>
      <c r="AJ45" s="57"/>
      <c r="AK45" s="57"/>
      <c r="AL45" s="57"/>
      <c r="AM45" s="57"/>
    </row>
    <row r="46" spans="1:39" s="7" customFormat="1" hidden="1">
      <c r="A46" s="688">
        <f>A45+1</f>
        <v>34</v>
      </c>
      <c r="B46" s="122" t="s">
        <v>921</v>
      </c>
      <c r="C46" s="52">
        <f>D46+K46+M46+O46+Q46+S46+U46+V46+W46+Y46</f>
        <v>0</v>
      </c>
      <c r="D46" s="285"/>
      <c r="E46" s="672"/>
      <c r="F46" s="672"/>
      <c r="G46" s="672"/>
      <c r="H46" s="672"/>
      <c r="I46" s="672"/>
      <c r="J46" s="285"/>
      <c r="K46" s="285"/>
      <c r="L46" s="285"/>
      <c r="M46" s="123"/>
      <c r="N46" s="285"/>
      <c r="O46" s="285"/>
      <c r="P46" s="672"/>
      <c r="Q46" s="672"/>
      <c r="R46" s="285"/>
      <c r="S46" s="285"/>
      <c r="T46" s="285"/>
      <c r="U46" s="285"/>
      <c r="V46" s="285"/>
      <c r="W46" s="285"/>
      <c r="X46" s="1153">
        <v>888477.14999999991</v>
      </c>
      <c r="Y46" s="287"/>
      <c r="Z46" s="1236" t="s">
        <v>920</v>
      </c>
      <c r="AA46" s="670" t="s">
        <v>1457</v>
      </c>
      <c r="AB46" s="497"/>
      <c r="AC46" s="49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s="7" customFormat="1" hidden="1">
      <c r="A47" s="688">
        <f>A46+1</f>
        <v>35</v>
      </c>
      <c r="B47" s="122" t="s">
        <v>922</v>
      </c>
      <c r="C47" s="52">
        <f>D47+K47+M47+O47+Q47+S47+U47+V47+W47+Y47</f>
        <v>0</v>
      </c>
      <c r="D47" s="285"/>
      <c r="E47" s="672"/>
      <c r="F47" s="672"/>
      <c r="G47" s="672"/>
      <c r="H47" s="672"/>
      <c r="I47" s="672"/>
      <c r="J47" s="285"/>
      <c r="K47" s="285"/>
      <c r="L47" s="285"/>
      <c r="M47" s="123"/>
      <c r="N47" s="285"/>
      <c r="O47" s="285"/>
      <c r="P47" s="672"/>
      <c r="Q47" s="672"/>
      <c r="R47" s="285"/>
      <c r="S47" s="285"/>
      <c r="T47" s="285"/>
      <c r="U47" s="285"/>
      <c r="V47" s="285"/>
      <c r="W47" s="285"/>
      <c r="X47" s="1153">
        <v>628026.98</v>
      </c>
      <c r="Y47" s="287"/>
      <c r="Z47" s="1236" t="s">
        <v>920</v>
      </c>
      <c r="AA47" s="670" t="s">
        <v>1457</v>
      </c>
      <c r="AB47" s="497"/>
      <c r="AC47" s="49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s="7" customFormat="1" ht="12.75" hidden="1" customHeight="1">
      <c r="A48" s="1482" t="s">
        <v>518</v>
      </c>
      <c r="B48" s="1482"/>
      <c r="C48" s="284">
        <f>SUM(C46:C47)</f>
        <v>0</v>
      </c>
      <c r="D48" s="284">
        <f t="shared" ref="D48:Y48" si="5">SUM(D46:D47)</f>
        <v>0</v>
      </c>
      <c r="E48" s="284">
        <f t="shared" si="5"/>
        <v>0</v>
      </c>
      <c r="F48" s="284">
        <f t="shared" si="5"/>
        <v>0</v>
      </c>
      <c r="G48" s="284">
        <f t="shared" si="5"/>
        <v>0</v>
      </c>
      <c r="H48" s="284">
        <f t="shared" si="5"/>
        <v>0</v>
      </c>
      <c r="I48" s="284">
        <f t="shared" si="5"/>
        <v>0</v>
      </c>
      <c r="J48" s="284">
        <f t="shared" si="5"/>
        <v>0</v>
      </c>
      <c r="K48" s="284">
        <f t="shared" si="5"/>
        <v>0</v>
      </c>
      <c r="L48" s="284">
        <f t="shared" si="5"/>
        <v>0</v>
      </c>
      <c r="M48" s="284">
        <f t="shared" si="5"/>
        <v>0</v>
      </c>
      <c r="N48" s="284">
        <f t="shared" si="5"/>
        <v>0</v>
      </c>
      <c r="O48" s="284">
        <f t="shared" si="5"/>
        <v>0</v>
      </c>
      <c r="P48" s="284">
        <f t="shared" si="5"/>
        <v>0</v>
      </c>
      <c r="Q48" s="284">
        <f t="shared" si="5"/>
        <v>0</v>
      </c>
      <c r="R48" s="284">
        <f t="shared" si="5"/>
        <v>0</v>
      </c>
      <c r="S48" s="284">
        <f t="shared" si="5"/>
        <v>0</v>
      </c>
      <c r="T48" s="284">
        <f t="shared" si="5"/>
        <v>0</v>
      </c>
      <c r="U48" s="284">
        <f t="shared" si="5"/>
        <v>0</v>
      </c>
      <c r="V48" s="284">
        <f t="shared" si="5"/>
        <v>0</v>
      </c>
      <c r="W48" s="284">
        <f t="shared" si="5"/>
        <v>0</v>
      </c>
      <c r="X48" s="1154"/>
      <c r="Y48" s="1308">
        <f t="shared" si="5"/>
        <v>0</v>
      </c>
      <c r="Z48" s="1238"/>
      <c r="AA48" s="670"/>
      <c r="AB48" s="497"/>
      <c r="AC48" s="497"/>
      <c r="AD48" s="57"/>
      <c r="AE48" s="57"/>
      <c r="AF48" s="57"/>
      <c r="AG48" s="57"/>
      <c r="AH48" s="57"/>
      <c r="AI48" s="57"/>
      <c r="AJ48" s="57"/>
      <c r="AK48" s="57"/>
      <c r="AL48" s="57"/>
      <c r="AM48" s="57"/>
    </row>
    <row r="49" spans="1:39" s="7" customFormat="1" ht="12.75" hidden="1" customHeight="1">
      <c r="A49" s="1489" t="s">
        <v>923</v>
      </c>
      <c r="B49" s="1490"/>
      <c r="C49" s="1490"/>
      <c r="D49" s="1452"/>
      <c r="E49" s="1452"/>
      <c r="F49" s="1452"/>
      <c r="G49" s="1452"/>
      <c r="H49" s="1452"/>
      <c r="I49" s="1452"/>
      <c r="J49" s="1452"/>
      <c r="K49" s="1452"/>
      <c r="L49" s="1452"/>
      <c r="M49" s="1452"/>
      <c r="N49" s="1452"/>
      <c r="O49" s="1452"/>
      <c r="P49" s="1452"/>
      <c r="Q49" s="1452"/>
      <c r="R49" s="1452"/>
      <c r="S49" s="1452"/>
      <c r="T49" s="1452"/>
      <c r="U49" s="1452"/>
      <c r="V49" s="1452"/>
      <c r="W49" s="1452"/>
      <c r="X49" s="1480"/>
      <c r="Y49" s="1480"/>
      <c r="Z49" s="1238"/>
      <c r="AA49" s="670"/>
      <c r="AB49" s="497"/>
      <c r="AC49" s="497"/>
      <c r="AD49" s="57"/>
      <c r="AE49" s="57"/>
      <c r="AF49" s="57"/>
      <c r="AG49" s="57"/>
      <c r="AH49" s="57"/>
      <c r="AI49" s="57"/>
      <c r="AJ49" s="57"/>
      <c r="AK49" s="57"/>
      <c r="AL49" s="57"/>
      <c r="AM49" s="57"/>
    </row>
    <row r="50" spans="1:39" s="7" customFormat="1" ht="12.75" hidden="1" customHeight="1">
      <c r="A50" s="687">
        <f>A47+1</f>
        <v>36</v>
      </c>
      <c r="B50" s="124" t="s">
        <v>924</v>
      </c>
      <c r="C50" s="284">
        <f>D50+K50+M50+O50+Q50+S50+U50+V50+W50+Y50</f>
        <v>7800000</v>
      </c>
      <c r="D50" s="125">
        <v>7300000</v>
      </c>
      <c r="E50" s="284"/>
      <c r="F50" s="673"/>
      <c r="G50" s="673"/>
      <c r="H50" s="673"/>
      <c r="I50" s="673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126">
        <v>500000</v>
      </c>
      <c r="W50" s="284"/>
      <c r="X50" s="1154">
        <v>369856.56</v>
      </c>
      <c r="Y50" s="1308"/>
      <c r="Z50" s="1238"/>
      <c r="AA50" s="670" t="s">
        <v>1458</v>
      </c>
      <c r="AB50" s="497"/>
      <c r="AC50" s="497"/>
      <c r="AD50" s="57"/>
      <c r="AE50" s="57"/>
      <c r="AF50" s="57"/>
      <c r="AG50" s="57"/>
      <c r="AH50" s="57"/>
      <c r="AI50" s="57"/>
      <c r="AJ50" s="57"/>
      <c r="AK50" s="57"/>
      <c r="AL50" s="57"/>
      <c r="AM50" s="57"/>
    </row>
    <row r="51" spans="1:39" s="7" customFormat="1" ht="12.75" hidden="1" customHeight="1">
      <c r="A51" s="688">
        <f>A50+1</f>
        <v>37</v>
      </c>
      <c r="B51" s="124" t="s">
        <v>925</v>
      </c>
      <c r="C51" s="284">
        <f>D51+K51+M51+O51+Q51+S51+U51+V51+W51+Y51</f>
        <v>9800000</v>
      </c>
      <c r="D51" s="125">
        <v>9300000</v>
      </c>
      <c r="E51" s="284"/>
      <c r="F51" s="673"/>
      <c r="G51" s="673"/>
      <c r="H51" s="673"/>
      <c r="I51" s="673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126">
        <v>500000</v>
      </c>
      <c r="W51" s="284">
        <f>Y51+AF51+AH51+AJ51+AL51+AN51+AP51+AQ51+AR51+AS51</f>
        <v>0</v>
      </c>
      <c r="X51" s="1154">
        <v>456494.63</v>
      </c>
      <c r="Y51" s="1308">
        <f>Z51+AG51+AI51+AK51+AM51+AO51+AQ51+AR51+AS51+AT51</f>
        <v>0</v>
      </c>
      <c r="Z51" s="1238"/>
      <c r="AA51" s="670" t="s">
        <v>1458</v>
      </c>
      <c r="AB51" s="497"/>
      <c r="AC51" s="497"/>
      <c r="AD51" s="57"/>
      <c r="AE51" s="57"/>
      <c r="AF51" s="57"/>
      <c r="AG51" s="57"/>
      <c r="AH51" s="57"/>
      <c r="AI51" s="57"/>
      <c r="AJ51" s="57"/>
      <c r="AK51" s="57"/>
      <c r="AL51" s="57"/>
      <c r="AM51" s="57"/>
    </row>
    <row r="52" spans="1:39" s="7" customFormat="1" ht="12.75" hidden="1" customHeight="1">
      <c r="A52" s="1482" t="s">
        <v>518</v>
      </c>
      <c r="B52" s="1482"/>
      <c r="C52" s="284">
        <f>SUM(C50:C51)</f>
        <v>17600000</v>
      </c>
      <c r="D52" s="284">
        <f t="shared" ref="D52:Y52" si="6">SUM(D50:D51)</f>
        <v>16600000</v>
      </c>
      <c r="E52" s="284">
        <f t="shared" si="6"/>
        <v>0</v>
      </c>
      <c r="F52" s="284">
        <f t="shared" si="6"/>
        <v>0</v>
      </c>
      <c r="G52" s="284">
        <f t="shared" si="6"/>
        <v>0</v>
      </c>
      <c r="H52" s="284">
        <f t="shared" si="6"/>
        <v>0</v>
      </c>
      <c r="I52" s="284">
        <f t="shared" si="6"/>
        <v>0</v>
      </c>
      <c r="J52" s="284">
        <f t="shared" si="6"/>
        <v>0</v>
      </c>
      <c r="K52" s="284">
        <f t="shared" si="6"/>
        <v>0</v>
      </c>
      <c r="L52" s="284">
        <f t="shared" si="6"/>
        <v>0</v>
      </c>
      <c r="M52" s="284">
        <f t="shared" si="6"/>
        <v>0</v>
      </c>
      <c r="N52" s="284">
        <f t="shared" si="6"/>
        <v>0</v>
      </c>
      <c r="O52" s="284">
        <f t="shared" si="6"/>
        <v>0</v>
      </c>
      <c r="P52" s="284">
        <f t="shared" si="6"/>
        <v>0</v>
      </c>
      <c r="Q52" s="284">
        <f t="shared" si="6"/>
        <v>0</v>
      </c>
      <c r="R52" s="284">
        <f t="shared" si="6"/>
        <v>0</v>
      </c>
      <c r="S52" s="284">
        <f t="shared" si="6"/>
        <v>0</v>
      </c>
      <c r="T52" s="284">
        <f t="shared" si="6"/>
        <v>0</v>
      </c>
      <c r="U52" s="284">
        <f t="shared" si="6"/>
        <v>0</v>
      </c>
      <c r="V52" s="284">
        <f t="shared" si="6"/>
        <v>1000000</v>
      </c>
      <c r="W52" s="284">
        <f t="shared" si="6"/>
        <v>0</v>
      </c>
      <c r="X52" s="1154"/>
      <c r="Y52" s="1308">
        <f t="shared" si="6"/>
        <v>0</v>
      </c>
      <c r="Z52" s="1238"/>
      <c r="AA52" s="670"/>
      <c r="AB52" s="497"/>
      <c r="AC52" s="497"/>
      <c r="AD52" s="57"/>
      <c r="AE52" s="57"/>
      <c r="AF52" s="57"/>
      <c r="AG52" s="57"/>
      <c r="AH52" s="57"/>
      <c r="AI52" s="57"/>
      <c r="AJ52" s="57"/>
      <c r="AK52" s="57"/>
      <c r="AL52" s="57"/>
      <c r="AM52" s="57"/>
    </row>
    <row r="53" spans="1:39" s="7" customFormat="1" ht="17.25" hidden="1" customHeight="1">
      <c r="A53" s="1479" t="s">
        <v>605</v>
      </c>
      <c r="B53" s="1479"/>
      <c r="C53" s="1479"/>
      <c r="D53" s="1452"/>
      <c r="E53" s="1452"/>
      <c r="F53" s="1452"/>
      <c r="G53" s="1452"/>
      <c r="H53" s="1452"/>
      <c r="I53" s="1452"/>
      <c r="J53" s="1452"/>
      <c r="K53" s="1452"/>
      <c r="L53" s="1452"/>
      <c r="M53" s="1452"/>
      <c r="N53" s="1452"/>
      <c r="O53" s="1452"/>
      <c r="P53" s="1452"/>
      <c r="Q53" s="1452"/>
      <c r="R53" s="1452"/>
      <c r="S53" s="1452"/>
      <c r="T53" s="1452"/>
      <c r="U53" s="1452"/>
      <c r="V53" s="1452"/>
      <c r="W53" s="1452"/>
      <c r="X53" s="1480"/>
      <c r="Y53" s="1480"/>
      <c r="Z53" s="1238"/>
      <c r="AA53" s="670"/>
      <c r="AB53" s="497"/>
      <c r="AC53" s="497"/>
      <c r="AD53" s="1061"/>
      <c r="AE53" s="57"/>
      <c r="AF53" s="57"/>
      <c r="AG53" s="57"/>
      <c r="AH53" s="57"/>
      <c r="AI53" s="57"/>
      <c r="AJ53" s="57"/>
      <c r="AK53" s="57"/>
      <c r="AL53" s="57"/>
      <c r="AM53" s="57"/>
    </row>
    <row r="54" spans="1:39" s="7" customFormat="1" ht="12.75" hidden="1" customHeight="1">
      <c r="A54" s="688">
        <f>A51+1</f>
        <v>38</v>
      </c>
      <c r="B54" s="567" t="s">
        <v>926</v>
      </c>
      <c r="C54" s="284">
        <f t="shared" ref="C54:C64" si="7">D54+K54+M54+O54+Q54+S54+U54+V54+W54+Y54</f>
        <v>0</v>
      </c>
      <c r="D54" s="285">
        <f>E54+F54+G54+H54+I54</f>
        <v>0</v>
      </c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127">
        <v>100</v>
      </c>
      <c r="Q54" s="130"/>
      <c r="R54" s="285"/>
      <c r="S54" s="285"/>
      <c r="T54" s="285"/>
      <c r="U54" s="285"/>
      <c r="V54" s="285"/>
      <c r="W54" s="285"/>
      <c r="X54" s="1153">
        <v>282252.40000000002</v>
      </c>
      <c r="Y54" s="287"/>
      <c r="Z54" s="1236" t="s">
        <v>896</v>
      </c>
      <c r="AA54" s="670" t="s">
        <v>1459</v>
      </c>
      <c r="AB54" s="49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</row>
    <row r="55" spans="1:39" customFormat="1" ht="24" hidden="1" customHeight="1">
      <c r="A55" s="688">
        <f t="shared" ref="A55:A64" si="8">A54+1</f>
        <v>39</v>
      </c>
      <c r="B55" s="568" t="s">
        <v>927</v>
      </c>
      <c r="C55" s="284">
        <f t="shared" si="7"/>
        <v>1295</v>
      </c>
      <c r="D55" s="127">
        <v>1200</v>
      </c>
      <c r="E55" s="130">
        <v>1200</v>
      </c>
      <c r="F55" s="127">
        <v>0</v>
      </c>
      <c r="G55" s="127">
        <v>0</v>
      </c>
      <c r="H55" s="127">
        <v>0</v>
      </c>
      <c r="I55" s="127">
        <v>0</v>
      </c>
      <c r="J55" s="127">
        <v>0</v>
      </c>
      <c r="K55" s="127">
        <v>0</v>
      </c>
      <c r="L55" s="127">
        <v>0</v>
      </c>
      <c r="M55" s="127">
        <v>0</v>
      </c>
      <c r="N55" s="127">
        <v>0</v>
      </c>
      <c r="O55" s="127">
        <v>0</v>
      </c>
      <c r="P55" s="127">
        <v>100</v>
      </c>
      <c r="Q55" s="130"/>
      <c r="R55" s="127">
        <v>0</v>
      </c>
      <c r="S55" s="127">
        <v>0</v>
      </c>
      <c r="T55" s="127">
        <v>0</v>
      </c>
      <c r="U55" s="127">
        <v>0</v>
      </c>
      <c r="V55" s="127">
        <v>0</v>
      </c>
      <c r="W55" s="127">
        <v>95</v>
      </c>
      <c r="X55" s="1155">
        <v>372310.80000000005</v>
      </c>
      <c r="Y55" s="128"/>
      <c r="Z55" s="1239"/>
      <c r="AA55" s="670" t="s">
        <v>1460</v>
      </c>
      <c r="AB55" s="346"/>
      <c r="AC55" s="346"/>
      <c r="AD55" s="463"/>
      <c r="AE55" s="463"/>
      <c r="AF55" s="463"/>
      <c r="AG55" s="463"/>
      <c r="AH55" s="463"/>
      <c r="AI55" s="463"/>
      <c r="AJ55" s="463"/>
      <c r="AK55" s="463"/>
      <c r="AL55" s="463"/>
      <c r="AM55" s="463"/>
    </row>
    <row r="56" spans="1:39" s="7" customFormat="1" ht="12.75" hidden="1" customHeight="1">
      <c r="A56" s="688">
        <f t="shared" si="8"/>
        <v>40</v>
      </c>
      <c r="B56" s="567" t="s">
        <v>928</v>
      </c>
      <c r="C56" s="284">
        <f t="shared" si="7"/>
        <v>0</v>
      </c>
      <c r="D56" s="285">
        <f>E56+F56+G56+H56+I56</f>
        <v>0</v>
      </c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127">
        <v>100</v>
      </c>
      <c r="Q56" s="130"/>
      <c r="R56" s="285"/>
      <c r="S56" s="285"/>
      <c r="T56" s="285"/>
      <c r="U56" s="285"/>
      <c r="V56" s="285"/>
      <c r="W56" s="285"/>
      <c r="X56" s="1153">
        <v>282252.40000000002</v>
      </c>
      <c r="Y56" s="287"/>
      <c r="Z56" s="1236" t="s">
        <v>896</v>
      </c>
      <c r="AA56" s="670" t="s">
        <v>1459</v>
      </c>
      <c r="AB56" s="49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</row>
    <row r="57" spans="1:39" s="7" customFormat="1" ht="12.75" hidden="1" customHeight="1">
      <c r="A57" s="688">
        <f t="shared" si="8"/>
        <v>41</v>
      </c>
      <c r="B57" s="569" t="s">
        <v>929</v>
      </c>
      <c r="C57" s="284">
        <f t="shared" si="7"/>
        <v>0</v>
      </c>
      <c r="D57" s="285">
        <f>E57+F57+G57+H57+I57</f>
        <v>0</v>
      </c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129">
        <v>138</v>
      </c>
      <c r="Q57" s="131"/>
      <c r="R57" s="285"/>
      <c r="S57" s="285"/>
      <c r="T57" s="285"/>
      <c r="U57" s="285"/>
      <c r="V57" s="285"/>
      <c r="W57" s="285"/>
      <c r="X57" s="1153">
        <v>338123.8</v>
      </c>
      <c r="Y57" s="287"/>
      <c r="Z57" s="1236"/>
      <c r="AA57" s="670" t="s">
        <v>1459</v>
      </c>
      <c r="AB57" s="49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</row>
    <row r="58" spans="1:39" s="7" customFormat="1" ht="17.25" hidden="1" customHeight="1">
      <c r="A58" s="688">
        <f t="shared" si="8"/>
        <v>42</v>
      </c>
      <c r="B58" s="44" t="s">
        <v>686</v>
      </c>
      <c r="C58" s="52">
        <f t="shared" si="7"/>
        <v>776968.64</v>
      </c>
      <c r="D58" s="51">
        <f>SUM(E58:I58)</f>
        <v>776968.64</v>
      </c>
      <c r="E58" s="51">
        <v>776968.64</v>
      </c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285"/>
      <c r="X58" s="1153">
        <v>434932.72</v>
      </c>
      <c r="Y58" s="287"/>
      <c r="Z58" s="1238"/>
      <c r="AA58" s="670" t="s">
        <v>1461</v>
      </c>
      <c r="AB58" s="497"/>
      <c r="AC58" s="497"/>
      <c r="AD58" s="1061"/>
      <c r="AE58" s="57"/>
      <c r="AF58" s="57"/>
      <c r="AG58" s="57"/>
      <c r="AH58" s="57"/>
      <c r="AI58" s="57"/>
      <c r="AJ58" s="57"/>
      <c r="AK58" s="57"/>
      <c r="AL58" s="57"/>
      <c r="AM58" s="57"/>
    </row>
    <row r="59" spans="1:39" s="7" customFormat="1" ht="17.25" hidden="1" customHeight="1">
      <c r="A59" s="688">
        <f t="shared" si="8"/>
        <v>43</v>
      </c>
      <c r="B59" s="44" t="s">
        <v>687</v>
      </c>
      <c r="C59" s="52">
        <f t="shared" si="7"/>
        <v>777905.56</v>
      </c>
      <c r="D59" s="51">
        <f>SUM(E59:I59)</f>
        <v>777905.56</v>
      </c>
      <c r="E59" s="51">
        <v>777905.56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285"/>
      <c r="X59" s="1153">
        <v>434932.72</v>
      </c>
      <c r="Y59" s="287"/>
      <c r="Z59" s="1238"/>
      <c r="AA59" s="670" t="s">
        <v>1461</v>
      </c>
      <c r="AB59" s="497"/>
      <c r="AC59" s="497"/>
      <c r="AD59" s="1061"/>
      <c r="AE59" s="57"/>
      <c r="AF59" s="57"/>
      <c r="AG59" s="57"/>
      <c r="AH59" s="57"/>
      <c r="AI59" s="57"/>
      <c r="AJ59" s="57"/>
      <c r="AK59" s="57"/>
      <c r="AL59" s="57"/>
      <c r="AM59" s="57"/>
    </row>
    <row r="60" spans="1:39" s="7" customFormat="1" ht="17.25" hidden="1" customHeight="1">
      <c r="A60" s="688">
        <f t="shared" si="8"/>
        <v>44</v>
      </c>
      <c r="B60" s="44" t="s">
        <v>688</v>
      </c>
      <c r="C60" s="52">
        <f t="shared" si="7"/>
        <v>778848.38</v>
      </c>
      <c r="D60" s="51">
        <f>SUM(E60:I60)</f>
        <v>778848.38</v>
      </c>
      <c r="E60" s="51">
        <v>778848.38</v>
      </c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285"/>
      <c r="X60" s="1153">
        <v>429637.49</v>
      </c>
      <c r="Y60" s="287"/>
      <c r="Z60" s="1238"/>
      <c r="AA60" s="670" t="s">
        <v>1461</v>
      </c>
      <c r="AB60" s="497"/>
      <c r="AC60" s="497"/>
      <c r="AD60" s="1061"/>
      <c r="AE60" s="57"/>
      <c r="AF60" s="57"/>
      <c r="AG60" s="57"/>
      <c r="AH60" s="57"/>
      <c r="AI60" s="57"/>
      <c r="AJ60" s="57"/>
      <c r="AK60" s="57"/>
      <c r="AL60" s="57"/>
      <c r="AM60" s="57"/>
    </row>
    <row r="61" spans="1:39" s="7" customFormat="1" ht="12.75" hidden="1" customHeight="1">
      <c r="A61" s="688">
        <f t="shared" si="8"/>
        <v>45</v>
      </c>
      <c r="B61" s="569" t="s">
        <v>930</v>
      </c>
      <c r="C61" s="284">
        <f t="shared" si="7"/>
        <v>0</v>
      </c>
      <c r="D61" s="285">
        <f>E61+F61+G61+H61+I61</f>
        <v>0</v>
      </c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129">
        <v>160.4</v>
      </c>
      <c r="Q61" s="131"/>
      <c r="R61" s="285"/>
      <c r="S61" s="285"/>
      <c r="T61" s="285"/>
      <c r="U61" s="285"/>
      <c r="V61" s="285"/>
      <c r="W61" s="285"/>
      <c r="X61" s="1153">
        <v>434663.49</v>
      </c>
      <c r="Y61" s="287"/>
      <c r="Z61" s="1236"/>
      <c r="AA61" s="670" t="s">
        <v>1459</v>
      </c>
      <c r="AB61" s="49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</row>
    <row r="62" spans="1:39" s="7" customFormat="1" ht="12.75" hidden="1" customHeight="1">
      <c r="A62" s="688">
        <f t="shared" si="8"/>
        <v>46</v>
      </c>
      <c r="B62" s="569" t="s">
        <v>931</v>
      </c>
      <c r="C62" s="284">
        <f t="shared" si="7"/>
        <v>0</v>
      </c>
      <c r="D62" s="285">
        <f>E62+F62+G62+H62+I62</f>
        <v>0</v>
      </c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129">
        <v>160.4</v>
      </c>
      <c r="Q62" s="131"/>
      <c r="R62" s="285"/>
      <c r="S62" s="285"/>
      <c r="T62" s="285"/>
      <c r="U62" s="285"/>
      <c r="V62" s="285"/>
      <c r="W62" s="285"/>
      <c r="X62" s="1153">
        <v>424073.97</v>
      </c>
      <c r="Y62" s="287"/>
      <c r="Z62" s="1236"/>
      <c r="AA62" s="670" t="s">
        <v>1459</v>
      </c>
      <c r="AB62" s="49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</row>
    <row r="63" spans="1:39" s="7" customFormat="1" ht="12.75" hidden="1" customHeight="1">
      <c r="A63" s="688">
        <f t="shared" si="8"/>
        <v>47</v>
      </c>
      <c r="B63" s="569" t="s">
        <v>932</v>
      </c>
      <c r="C63" s="284">
        <f t="shared" si="7"/>
        <v>0</v>
      </c>
      <c r="D63" s="285">
        <f>E63+F63+G63+H63+I63</f>
        <v>0</v>
      </c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129">
        <v>160.4</v>
      </c>
      <c r="Q63" s="131"/>
      <c r="R63" s="285"/>
      <c r="S63" s="285"/>
      <c r="T63" s="285"/>
      <c r="U63" s="285"/>
      <c r="V63" s="285"/>
      <c r="W63" s="285"/>
      <c r="X63" s="1153">
        <v>497985.24</v>
      </c>
      <c r="Y63" s="287"/>
      <c r="Z63" s="1236"/>
      <c r="AA63" s="670" t="s">
        <v>1459</v>
      </c>
      <c r="AB63" s="49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</row>
    <row r="64" spans="1:39" s="7" customFormat="1" ht="12.75" hidden="1" customHeight="1">
      <c r="A64" s="688">
        <f t="shared" si="8"/>
        <v>48</v>
      </c>
      <c r="B64" s="569" t="s">
        <v>933</v>
      </c>
      <c r="C64" s="284">
        <f t="shared" si="7"/>
        <v>0</v>
      </c>
      <c r="D64" s="285">
        <f>E64+F64+G64+H64+I64</f>
        <v>0</v>
      </c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129">
        <v>160.4</v>
      </c>
      <c r="Q64" s="131"/>
      <c r="R64" s="285"/>
      <c r="S64" s="285"/>
      <c r="T64" s="285"/>
      <c r="U64" s="285"/>
      <c r="V64" s="285"/>
      <c r="W64" s="285"/>
      <c r="X64" s="1153">
        <v>497989.72</v>
      </c>
      <c r="Y64" s="287"/>
      <c r="Z64" s="1236"/>
      <c r="AA64" s="670" t="s">
        <v>1459</v>
      </c>
      <c r="AB64" s="49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</row>
    <row r="65" spans="1:39" s="7" customFormat="1" ht="17.25" hidden="1" customHeight="1">
      <c r="A65" s="1475" t="s">
        <v>518</v>
      </c>
      <c r="B65" s="1475"/>
      <c r="C65" s="51">
        <f>SUM(C58:C60)</f>
        <v>2333722.58</v>
      </c>
      <c r="D65" s="51">
        <f t="shared" ref="D65:Y65" si="9">SUM(D58:D60)</f>
        <v>2333722.58</v>
      </c>
      <c r="E65" s="51">
        <f t="shared" si="9"/>
        <v>2333722.58</v>
      </c>
      <c r="F65" s="51">
        <f t="shared" si="9"/>
        <v>0</v>
      </c>
      <c r="G65" s="51">
        <f t="shared" si="9"/>
        <v>0</v>
      </c>
      <c r="H65" s="51">
        <f t="shared" si="9"/>
        <v>0</v>
      </c>
      <c r="I65" s="51">
        <f t="shared" si="9"/>
        <v>0</v>
      </c>
      <c r="J65" s="51">
        <f t="shared" si="9"/>
        <v>0</v>
      </c>
      <c r="K65" s="51">
        <f t="shared" si="9"/>
        <v>0</v>
      </c>
      <c r="L65" s="51">
        <f t="shared" si="9"/>
        <v>0</v>
      </c>
      <c r="M65" s="51">
        <f t="shared" si="9"/>
        <v>0</v>
      </c>
      <c r="N65" s="51">
        <f t="shared" si="9"/>
        <v>0</v>
      </c>
      <c r="O65" s="51">
        <f t="shared" si="9"/>
        <v>0</v>
      </c>
      <c r="P65" s="51">
        <f t="shared" si="9"/>
        <v>0</v>
      </c>
      <c r="Q65" s="51">
        <f t="shared" si="9"/>
        <v>0</v>
      </c>
      <c r="R65" s="51">
        <f t="shared" si="9"/>
        <v>0</v>
      </c>
      <c r="S65" s="51">
        <f t="shared" si="9"/>
        <v>0</v>
      </c>
      <c r="T65" s="51">
        <f t="shared" si="9"/>
        <v>0</v>
      </c>
      <c r="U65" s="51">
        <f t="shared" si="9"/>
        <v>0</v>
      </c>
      <c r="V65" s="51">
        <f t="shared" si="9"/>
        <v>0</v>
      </c>
      <c r="W65" s="51">
        <f t="shared" si="9"/>
        <v>0</v>
      </c>
      <c r="X65" s="1153"/>
      <c r="Y65" s="781">
        <f t="shared" si="9"/>
        <v>0</v>
      </c>
      <c r="Z65" s="1238"/>
      <c r="AA65" s="670"/>
      <c r="AB65" s="497"/>
      <c r="AC65" s="497"/>
      <c r="AD65" s="1061"/>
      <c r="AE65" s="57"/>
      <c r="AF65" s="57"/>
      <c r="AG65" s="57"/>
      <c r="AH65" s="57"/>
      <c r="AI65" s="57"/>
      <c r="AJ65" s="57"/>
      <c r="AK65" s="57"/>
      <c r="AL65" s="57"/>
      <c r="AM65" s="57"/>
    </row>
    <row r="66" spans="1:39" s="7" customFormat="1" ht="17.25" hidden="1" customHeight="1">
      <c r="A66" s="1491" t="s">
        <v>934</v>
      </c>
      <c r="B66" s="1491"/>
      <c r="C66" s="1491"/>
      <c r="D66" s="1495"/>
      <c r="E66" s="1495"/>
      <c r="F66" s="1495"/>
      <c r="G66" s="1495"/>
      <c r="H66" s="1495"/>
      <c r="I66" s="1495"/>
      <c r="J66" s="1495"/>
      <c r="K66" s="1495"/>
      <c r="L66" s="1495"/>
      <c r="M66" s="1495"/>
      <c r="N66" s="1495"/>
      <c r="O66" s="1495"/>
      <c r="P66" s="1495"/>
      <c r="Q66" s="1495"/>
      <c r="R66" s="1495"/>
      <c r="S66" s="1495"/>
      <c r="T66" s="1495"/>
      <c r="U66" s="1495"/>
      <c r="V66" s="1495"/>
      <c r="W66" s="1495"/>
      <c r="X66" s="1496"/>
      <c r="Y66" s="1496"/>
      <c r="Z66" s="1238"/>
      <c r="AA66" s="670"/>
      <c r="AB66" s="49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</row>
    <row r="67" spans="1:39" s="7" customFormat="1" ht="12.75" hidden="1" customHeight="1">
      <c r="A67" s="688">
        <f>A64+1</f>
        <v>49</v>
      </c>
      <c r="B67" s="182" t="s">
        <v>935</v>
      </c>
      <c r="C67" s="133">
        <f t="shared" ref="C67:C78" si="10">D67+M67+O67+Q67+S67+U67+V67+W67+Y67</f>
        <v>2087040</v>
      </c>
      <c r="D67" s="285">
        <f t="shared" ref="D67:D78" si="11">E67+F67+G67+H67+I67</f>
        <v>0</v>
      </c>
      <c r="E67" s="134"/>
      <c r="F67" s="134"/>
      <c r="G67" s="134"/>
      <c r="H67" s="134"/>
      <c r="I67" s="134"/>
      <c r="J67" s="134"/>
      <c r="K67" s="134"/>
      <c r="L67" s="134">
        <v>1250</v>
      </c>
      <c r="M67" s="142" t="s">
        <v>936</v>
      </c>
      <c r="O67" s="134"/>
      <c r="P67" s="134"/>
      <c r="Q67" s="134"/>
      <c r="R67" s="134"/>
      <c r="S67" s="134"/>
      <c r="T67" s="134"/>
      <c r="U67" s="134"/>
      <c r="V67" s="134"/>
      <c r="W67" s="136"/>
      <c r="X67" s="1156"/>
      <c r="Y67" s="287"/>
      <c r="Z67" s="1238"/>
      <c r="AA67" s="670"/>
      <c r="AB67" s="49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</row>
    <row r="68" spans="1:39" s="7" customFormat="1" ht="12.75" hidden="1" customHeight="1">
      <c r="A68" s="688">
        <f t="shared" ref="A68:A78" si="12">A67+1</f>
        <v>50</v>
      </c>
      <c r="B68" s="182" t="s">
        <v>937</v>
      </c>
      <c r="C68" s="133">
        <f t="shared" si="10"/>
        <v>973373</v>
      </c>
      <c r="D68" s="285">
        <f t="shared" si="11"/>
        <v>0</v>
      </c>
      <c r="E68" s="134"/>
      <c r="F68" s="134"/>
      <c r="G68" s="134"/>
      <c r="H68" s="134"/>
      <c r="I68" s="134"/>
      <c r="J68" s="134"/>
      <c r="K68" s="134"/>
      <c r="L68" s="134">
        <v>579</v>
      </c>
      <c r="M68" s="142" t="s">
        <v>938</v>
      </c>
      <c r="O68" s="134"/>
      <c r="P68" s="134"/>
      <c r="Q68" s="134"/>
      <c r="R68" s="134"/>
      <c r="S68" s="134"/>
      <c r="T68" s="134"/>
      <c r="U68" s="134"/>
      <c r="V68" s="134"/>
      <c r="W68" s="136"/>
      <c r="X68" s="1156"/>
      <c r="Y68" s="287"/>
      <c r="Z68" s="1238"/>
      <c r="AA68" s="670"/>
      <c r="AB68" s="49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</row>
    <row r="69" spans="1:39" s="7" customFormat="1" ht="12.75" hidden="1" customHeight="1">
      <c r="A69" s="688">
        <f t="shared" si="12"/>
        <v>51</v>
      </c>
      <c r="B69" s="570" t="s">
        <v>939</v>
      </c>
      <c r="C69" s="133">
        <f t="shared" si="10"/>
        <v>14840585</v>
      </c>
      <c r="D69" s="285">
        <f t="shared" si="11"/>
        <v>0</v>
      </c>
      <c r="E69" s="134"/>
      <c r="F69" s="134"/>
      <c r="G69" s="134"/>
      <c r="H69" s="134"/>
      <c r="I69" s="134"/>
      <c r="J69" s="134"/>
      <c r="K69" s="134"/>
      <c r="L69" s="134"/>
      <c r="M69" s="134"/>
      <c r="O69" s="134"/>
      <c r="P69" s="134"/>
      <c r="Q69" s="134"/>
      <c r="R69" s="134"/>
      <c r="S69" s="134"/>
      <c r="T69" s="134">
        <v>2546.1999999999998</v>
      </c>
      <c r="U69" s="142" t="s">
        <v>940</v>
      </c>
      <c r="W69" s="136"/>
      <c r="X69" s="1156"/>
      <c r="Y69" s="287"/>
      <c r="Z69" s="1240" t="s">
        <v>941</v>
      </c>
      <c r="AA69" s="670"/>
      <c r="AB69" s="49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</row>
    <row r="70" spans="1:39" s="7" customFormat="1" ht="12.75" hidden="1" customHeight="1">
      <c r="A70" s="688">
        <f t="shared" si="12"/>
        <v>52</v>
      </c>
      <c r="B70" s="571" t="s">
        <v>942</v>
      </c>
      <c r="C70" s="133">
        <f t="shared" si="10"/>
        <v>1303614.76</v>
      </c>
      <c r="D70" s="285">
        <f t="shared" si="11"/>
        <v>0</v>
      </c>
      <c r="E70" s="138"/>
      <c r="F70" s="138"/>
      <c r="G70" s="138"/>
      <c r="H70" s="138"/>
      <c r="I70" s="138"/>
      <c r="J70" s="138"/>
      <c r="K70" s="138"/>
      <c r="L70" s="138">
        <v>983</v>
      </c>
      <c r="M70" s="143">
        <v>1303614.76</v>
      </c>
      <c r="O70" s="138"/>
      <c r="P70" s="138"/>
      <c r="Q70" s="138"/>
      <c r="R70" s="138"/>
      <c r="S70" s="138"/>
      <c r="T70" s="138"/>
      <c r="U70" s="138"/>
      <c r="V70" s="138"/>
      <c r="W70" s="136"/>
      <c r="X70" s="1156"/>
      <c r="Y70" s="287"/>
      <c r="Z70" s="1238"/>
      <c r="AA70" s="670"/>
      <c r="AB70" s="49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</row>
    <row r="71" spans="1:39" s="7" customFormat="1" ht="12.75" hidden="1" customHeight="1">
      <c r="A71" s="688">
        <f t="shared" si="12"/>
        <v>53</v>
      </c>
      <c r="B71" s="571" t="s">
        <v>943</v>
      </c>
      <c r="C71" s="133">
        <f t="shared" si="10"/>
        <v>4298068.47</v>
      </c>
      <c r="D71" s="285">
        <f t="shared" si="11"/>
        <v>0</v>
      </c>
      <c r="E71" s="138"/>
      <c r="F71" s="138"/>
      <c r="G71" s="138"/>
      <c r="H71" s="138"/>
      <c r="I71" s="138"/>
      <c r="J71" s="138"/>
      <c r="K71" s="138"/>
      <c r="L71" s="138"/>
      <c r="M71" s="138"/>
      <c r="O71" s="138"/>
      <c r="P71" s="139" t="s">
        <v>944</v>
      </c>
      <c r="Q71" s="143">
        <v>1645538.03</v>
      </c>
      <c r="S71" s="138"/>
      <c r="T71" s="139" t="s">
        <v>945</v>
      </c>
      <c r="U71" s="143">
        <v>2652530.44</v>
      </c>
      <c r="W71" s="136"/>
      <c r="X71" s="1156"/>
      <c r="Y71" s="287"/>
      <c r="Z71" s="1238"/>
      <c r="AA71" s="670"/>
      <c r="AB71" s="49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</row>
    <row r="72" spans="1:39" s="7" customFormat="1" ht="12.75" hidden="1" customHeight="1">
      <c r="A72" s="688">
        <f t="shared" si="12"/>
        <v>54</v>
      </c>
      <c r="B72" s="572" t="s">
        <v>946</v>
      </c>
      <c r="C72" s="133">
        <f t="shared" si="10"/>
        <v>3207645</v>
      </c>
      <c r="D72" s="285">
        <f t="shared" si="11"/>
        <v>0</v>
      </c>
      <c r="E72" s="134"/>
      <c r="F72" s="134"/>
      <c r="G72" s="134"/>
      <c r="H72" s="134"/>
      <c r="I72" s="134"/>
      <c r="J72" s="134"/>
      <c r="K72" s="134"/>
      <c r="L72" s="134"/>
      <c r="M72" s="134"/>
      <c r="O72" s="134"/>
      <c r="P72" s="135" t="s">
        <v>947</v>
      </c>
      <c r="Q72" s="142" t="s">
        <v>948</v>
      </c>
      <c r="S72" s="134"/>
      <c r="T72" s="135" t="s">
        <v>947</v>
      </c>
      <c r="U72" s="142" t="s">
        <v>949</v>
      </c>
      <c r="W72" s="136"/>
      <c r="X72" s="1156"/>
      <c r="Y72" s="287"/>
      <c r="Z72" s="1238"/>
      <c r="AA72" s="670"/>
      <c r="AB72" s="49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</row>
    <row r="73" spans="1:39" s="7" customFormat="1" ht="12.75" hidden="1" customHeight="1">
      <c r="A73" s="688">
        <f t="shared" si="12"/>
        <v>55</v>
      </c>
      <c r="B73" s="182" t="s">
        <v>950</v>
      </c>
      <c r="C73" s="133">
        <f t="shared" si="10"/>
        <v>2861719</v>
      </c>
      <c r="D73" s="285">
        <f t="shared" si="11"/>
        <v>0</v>
      </c>
      <c r="E73" s="134"/>
      <c r="F73" s="134"/>
      <c r="G73" s="134"/>
      <c r="H73" s="134"/>
      <c r="I73" s="134"/>
      <c r="J73" s="134"/>
      <c r="K73" s="134"/>
      <c r="L73" s="134"/>
      <c r="M73" s="134"/>
      <c r="O73" s="134"/>
      <c r="P73" s="135" t="s">
        <v>951</v>
      </c>
      <c r="Q73" s="142" t="s">
        <v>952</v>
      </c>
      <c r="S73" s="134"/>
      <c r="T73" s="135" t="s">
        <v>951</v>
      </c>
      <c r="U73" s="142" t="s">
        <v>953</v>
      </c>
      <c r="W73" s="136"/>
      <c r="X73" s="1156"/>
      <c r="Y73" s="287"/>
      <c r="Z73" s="1238"/>
      <c r="AA73" s="670"/>
      <c r="AB73" s="49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</row>
    <row r="74" spans="1:39" s="7" customFormat="1" ht="12.75" hidden="1" customHeight="1">
      <c r="A74" s="688">
        <f t="shared" si="12"/>
        <v>56</v>
      </c>
      <c r="B74" s="570" t="s">
        <v>954</v>
      </c>
      <c r="C74" s="133">
        <f t="shared" si="10"/>
        <v>786267</v>
      </c>
      <c r="D74" s="285">
        <f t="shared" si="11"/>
        <v>0</v>
      </c>
      <c r="E74" s="134"/>
      <c r="F74" s="134"/>
      <c r="G74" s="134"/>
      <c r="H74" s="134"/>
      <c r="I74" s="134"/>
      <c r="J74" s="134"/>
      <c r="K74" s="134"/>
      <c r="L74" s="134">
        <v>1601</v>
      </c>
      <c r="M74" s="142" t="s">
        <v>955</v>
      </c>
      <c r="O74" s="134"/>
      <c r="P74" s="134"/>
      <c r="Q74" s="134"/>
      <c r="S74" s="134"/>
      <c r="T74" s="134"/>
      <c r="U74" s="134"/>
      <c r="W74" s="136"/>
      <c r="X74" s="1156"/>
      <c r="Y74" s="287"/>
      <c r="Z74" s="1238"/>
      <c r="AA74" s="670"/>
      <c r="AB74" s="49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</row>
    <row r="75" spans="1:39" s="7" customFormat="1" ht="12.75" hidden="1" customHeight="1">
      <c r="A75" s="688">
        <f t="shared" si="12"/>
        <v>57</v>
      </c>
      <c r="B75" s="570" t="s">
        <v>956</v>
      </c>
      <c r="C75" s="133">
        <f t="shared" si="10"/>
        <v>783401</v>
      </c>
      <c r="D75" s="285">
        <f t="shared" si="11"/>
        <v>783401</v>
      </c>
      <c r="E75" s="134"/>
      <c r="F75" s="134"/>
      <c r="G75" s="134"/>
      <c r="H75" s="134"/>
      <c r="I75" s="141">
        <v>783401</v>
      </c>
      <c r="K75" s="134"/>
      <c r="L75" s="134"/>
      <c r="M75" s="135"/>
      <c r="O75" s="134"/>
      <c r="P75" s="134"/>
      <c r="Q75" s="134"/>
      <c r="S75" s="134"/>
      <c r="T75" s="134"/>
      <c r="U75" s="134"/>
      <c r="W75" s="136"/>
      <c r="X75" s="1156"/>
      <c r="Y75" s="287"/>
      <c r="Z75" s="1238"/>
      <c r="AA75" s="670"/>
      <c r="AB75" s="49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</row>
    <row r="76" spans="1:39" s="7" customFormat="1" ht="12.75" hidden="1" customHeight="1">
      <c r="A76" s="688">
        <f t="shared" si="12"/>
        <v>58</v>
      </c>
      <c r="B76" s="571" t="s">
        <v>957</v>
      </c>
      <c r="C76" s="133">
        <f t="shared" si="10"/>
        <v>7347303.1699999999</v>
      </c>
      <c r="D76" s="285">
        <f t="shared" si="11"/>
        <v>0</v>
      </c>
      <c r="E76" s="138"/>
      <c r="F76" s="138"/>
      <c r="G76" s="138"/>
      <c r="H76" s="138"/>
      <c r="I76" s="138"/>
      <c r="J76" s="138"/>
      <c r="K76" s="138"/>
      <c r="L76" s="138"/>
      <c r="M76" s="138"/>
      <c r="O76" s="138"/>
      <c r="P76" s="140">
        <v>2668.6</v>
      </c>
      <c r="Q76" s="143">
        <v>2164256.4300000002</v>
      </c>
      <c r="S76" s="138"/>
      <c r="T76" s="139" t="s">
        <v>958</v>
      </c>
      <c r="U76" s="143">
        <v>5183046.74</v>
      </c>
      <c r="W76" s="136"/>
      <c r="X76" s="1156"/>
      <c r="Y76" s="287"/>
      <c r="Z76" s="1238"/>
      <c r="AA76" s="670"/>
      <c r="AB76" s="49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</row>
    <row r="77" spans="1:39" s="7" customFormat="1" ht="12.75" hidden="1" customHeight="1">
      <c r="A77" s="688">
        <f t="shared" si="12"/>
        <v>59</v>
      </c>
      <c r="B77" s="572" t="s">
        <v>959</v>
      </c>
      <c r="C77" s="133">
        <f t="shared" si="10"/>
        <v>4510731.71</v>
      </c>
      <c r="D77" s="285">
        <f t="shared" si="11"/>
        <v>0</v>
      </c>
      <c r="E77" s="138"/>
      <c r="F77" s="138"/>
      <c r="G77" s="138"/>
      <c r="H77" s="138"/>
      <c r="I77" s="138"/>
      <c r="J77" s="138"/>
      <c r="K77" s="138"/>
      <c r="L77" s="138"/>
      <c r="M77" s="138"/>
      <c r="O77" s="138"/>
      <c r="P77" s="138"/>
      <c r="Q77" s="138"/>
      <c r="S77" s="138"/>
      <c r="T77" s="139" t="s">
        <v>960</v>
      </c>
      <c r="U77" s="143">
        <v>4510731.71</v>
      </c>
      <c r="W77" s="136"/>
      <c r="X77" s="1156"/>
      <c r="Y77" s="287"/>
      <c r="Z77" s="1238"/>
      <c r="AA77" s="670"/>
      <c r="AB77" s="49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</row>
    <row r="78" spans="1:39" s="7" customFormat="1" ht="12.75" hidden="1" customHeight="1">
      <c r="A78" s="688">
        <f t="shared" si="12"/>
        <v>60</v>
      </c>
      <c r="B78" s="571" t="s">
        <v>961</v>
      </c>
      <c r="C78" s="133">
        <f t="shared" si="10"/>
        <v>2557290.15</v>
      </c>
      <c r="D78" s="285">
        <f t="shared" si="11"/>
        <v>0</v>
      </c>
      <c r="E78" s="138"/>
      <c r="F78" s="138"/>
      <c r="G78" s="138"/>
      <c r="H78" s="138"/>
      <c r="I78" s="138"/>
      <c r="J78" s="138"/>
      <c r="K78" s="138"/>
      <c r="L78" s="138">
        <v>1200</v>
      </c>
      <c r="M78" s="143">
        <v>1693991.52</v>
      </c>
      <c r="O78" s="138"/>
      <c r="P78" s="138">
        <v>1100</v>
      </c>
      <c r="Q78" s="143">
        <v>863298.63</v>
      </c>
      <c r="S78" s="138"/>
      <c r="T78" s="138"/>
      <c r="U78" s="138"/>
      <c r="V78" s="138"/>
      <c r="W78" s="136"/>
      <c r="X78" s="1156"/>
      <c r="Y78" s="287"/>
      <c r="Z78" s="1238"/>
      <c r="AA78" s="670"/>
      <c r="AB78" s="49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</row>
    <row r="79" spans="1:39" s="7" customFormat="1" ht="12.75" hidden="1" customHeight="1">
      <c r="A79" s="1482" t="s">
        <v>518</v>
      </c>
      <c r="B79" s="1482"/>
      <c r="C79" s="284">
        <f t="shared" ref="C79:Y79" si="13">SUM(C67:C78)</f>
        <v>45557038.259999998</v>
      </c>
      <c r="D79" s="284">
        <f t="shared" si="13"/>
        <v>783401</v>
      </c>
      <c r="E79" s="284">
        <f t="shared" si="13"/>
        <v>0</v>
      </c>
      <c r="F79" s="284">
        <f t="shared" si="13"/>
        <v>0</v>
      </c>
      <c r="G79" s="284">
        <f t="shared" si="13"/>
        <v>0</v>
      </c>
      <c r="H79" s="284">
        <f t="shared" si="13"/>
        <v>0</v>
      </c>
      <c r="I79" s="284">
        <f t="shared" si="13"/>
        <v>783401</v>
      </c>
      <c r="J79" s="284">
        <f t="shared" si="13"/>
        <v>0</v>
      </c>
      <c r="K79" s="284">
        <f t="shared" si="13"/>
        <v>0</v>
      </c>
      <c r="L79" s="284">
        <f t="shared" si="13"/>
        <v>5613</v>
      </c>
      <c r="M79" s="284">
        <f t="shared" si="13"/>
        <v>2997606.2800000003</v>
      </c>
      <c r="N79" s="284">
        <f t="shared" si="13"/>
        <v>0</v>
      </c>
      <c r="O79" s="284">
        <f t="shared" si="13"/>
        <v>0</v>
      </c>
      <c r="P79" s="284">
        <f t="shared" si="13"/>
        <v>3768.6</v>
      </c>
      <c r="Q79" s="284">
        <f t="shared" si="13"/>
        <v>4673093.09</v>
      </c>
      <c r="R79" s="284">
        <f t="shared" si="13"/>
        <v>0</v>
      </c>
      <c r="S79" s="284">
        <f t="shared" si="13"/>
        <v>0</v>
      </c>
      <c r="T79" s="284">
        <f t="shared" si="13"/>
        <v>2546.1999999999998</v>
      </c>
      <c r="U79" s="284">
        <f t="shared" si="13"/>
        <v>12346308.890000001</v>
      </c>
      <c r="V79" s="284">
        <f t="shared" si="13"/>
        <v>0</v>
      </c>
      <c r="W79" s="284">
        <f t="shared" si="13"/>
        <v>0</v>
      </c>
      <c r="X79" s="1154"/>
      <c r="Y79" s="1308">
        <f t="shared" si="13"/>
        <v>0</v>
      </c>
      <c r="Z79" s="1238">
        <f>E79+F79+G79+H79+I79+K79+M79+O79+Q79+S79+U79+W79+V79+Y79</f>
        <v>20800409.260000002</v>
      </c>
      <c r="AA79" s="670"/>
      <c r="AB79" s="497"/>
      <c r="AC79" s="497"/>
      <c r="AD79" s="57"/>
      <c r="AE79" s="57"/>
      <c r="AF79" s="57"/>
      <c r="AG79" s="57"/>
      <c r="AH79" s="57"/>
      <c r="AI79" s="57"/>
      <c r="AJ79" s="57"/>
      <c r="AK79" s="57"/>
      <c r="AL79" s="57"/>
      <c r="AM79" s="57"/>
    </row>
    <row r="80" spans="1:39" s="7" customFormat="1" ht="17.25" hidden="1" customHeight="1">
      <c r="A80" s="1492" t="s">
        <v>606</v>
      </c>
      <c r="B80" s="1493"/>
      <c r="C80" s="61">
        <f t="shared" ref="C80:Y80" si="14">C43+C65</f>
        <v>189672849.65000001</v>
      </c>
      <c r="D80" s="61">
        <f t="shared" si="14"/>
        <v>52026653.749999993</v>
      </c>
      <c r="E80" s="61">
        <f t="shared" si="14"/>
        <v>15390014.49</v>
      </c>
      <c r="F80" s="61">
        <f t="shared" si="14"/>
        <v>26457134.439999998</v>
      </c>
      <c r="G80" s="61">
        <f t="shared" si="14"/>
        <v>3554837.32</v>
      </c>
      <c r="H80" s="61">
        <f t="shared" si="14"/>
        <v>4599336.74</v>
      </c>
      <c r="I80" s="61">
        <f t="shared" si="14"/>
        <v>2025330.7599999998</v>
      </c>
      <c r="J80" s="61">
        <f t="shared" si="14"/>
        <v>0</v>
      </c>
      <c r="K80" s="61">
        <f t="shared" si="14"/>
        <v>0</v>
      </c>
      <c r="L80" s="61">
        <f t="shared" si="14"/>
        <v>4183</v>
      </c>
      <c r="M80" s="61">
        <f t="shared" si="14"/>
        <v>26383739.399999999</v>
      </c>
      <c r="N80" s="61">
        <f t="shared" si="14"/>
        <v>0</v>
      </c>
      <c r="O80" s="61">
        <f t="shared" si="14"/>
        <v>17719172.640000001</v>
      </c>
      <c r="P80" s="61">
        <f t="shared" si="14"/>
        <v>1764</v>
      </c>
      <c r="Q80" s="61">
        <f t="shared" si="14"/>
        <v>63357188.199999996</v>
      </c>
      <c r="R80" s="61">
        <f t="shared" si="14"/>
        <v>0</v>
      </c>
      <c r="S80" s="61">
        <f t="shared" si="14"/>
        <v>30186095.66</v>
      </c>
      <c r="T80" s="61">
        <f t="shared" si="14"/>
        <v>0</v>
      </c>
      <c r="U80" s="61">
        <f t="shared" si="14"/>
        <v>0</v>
      </c>
      <c r="V80" s="61">
        <f t="shared" si="14"/>
        <v>0</v>
      </c>
      <c r="W80" s="61">
        <f t="shared" si="14"/>
        <v>0</v>
      </c>
      <c r="X80" s="1157"/>
      <c r="Y80" s="1309">
        <f t="shared" si="14"/>
        <v>0</v>
      </c>
      <c r="Z80" s="1238"/>
      <c r="AA80" s="670"/>
      <c r="AB80" s="497"/>
      <c r="AC80" s="497"/>
      <c r="AD80" s="1061"/>
      <c r="AE80" s="57"/>
      <c r="AF80" s="57"/>
      <c r="AG80" s="57"/>
      <c r="AH80" s="57"/>
      <c r="AI80" s="57"/>
      <c r="AJ80" s="57"/>
      <c r="AK80" s="57"/>
      <c r="AL80" s="57"/>
      <c r="AM80" s="57"/>
    </row>
    <row r="81" spans="1:39" s="7" customFormat="1" ht="12.75" hidden="1" customHeight="1">
      <c r="A81" s="1488" t="s">
        <v>607</v>
      </c>
      <c r="B81" s="1602"/>
      <c r="C81" s="1602"/>
      <c r="D81" s="1602"/>
      <c r="E81" s="1602"/>
      <c r="F81" s="1602"/>
      <c r="G81" s="1602"/>
      <c r="H81" s="1602"/>
      <c r="I81" s="1602"/>
      <c r="J81" s="1602"/>
      <c r="K81" s="1602"/>
      <c r="L81" s="1602"/>
      <c r="M81" s="1602"/>
      <c r="N81" s="1602"/>
      <c r="O81" s="1602"/>
      <c r="P81" s="1602"/>
      <c r="Q81" s="1602"/>
      <c r="R81" s="1602"/>
      <c r="S81" s="1602"/>
      <c r="T81" s="1602"/>
      <c r="U81" s="1602"/>
      <c r="V81" s="1602"/>
      <c r="W81" s="1602"/>
      <c r="X81" s="1602"/>
      <c r="Y81" s="1602"/>
      <c r="Z81" s="1238"/>
      <c r="AA81" s="670"/>
      <c r="AB81" s="57"/>
      <c r="AC81" s="497"/>
      <c r="AD81" s="1061"/>
      <c r="AE81" s="57"/>
      <c r="AF81" s="57"/>
      <c r="AG81" s="57"/>
      <c r="AH81" s="57"/>
      <c r="AI81" s="57"/>
      <c r="AJ81" s="57"/>
      <c r="AK81" s="57"/>
      <c r="AL81" s="57"/>
      <c r="AM81" s="57"/>
    </row>
    <row r="82" spans="1:39" s="7" customFormat="1" ht="12.75" hidden="1" customHeight="1">
      <c r="A82" s="1486" t="s">
        <v>962</v>
      </c>
      <c r="B82" s="1486"/>
      <c r="C82" s="1486"/>
      <c r="D82" s="657"/>
      <c r="E82" s="657"/>
      <c r="F82" s="657"/>
      <c r="G82" s="657"/>
      <c r="H82" s="657"/>
      <c r="I82" s="657"/>
      <c r="J82" s="657"/>
      <c r="K82" s="657"/>
      <c r="L82" s="657"/>
      <c r="M82" s="657"/>
      <c r="N82" s="657"/>
      <c r="O82" s="657"/>
      <c r="P82" s="657"/>
      <c r="Q82" s="657"/>
      <c r="R82" s="657"/>
      <c r="S82" s="657"/>
      <c r="T82" s="657"/>
      <c r="U82" s="657"/>
      <c r="V82" s="657"/>
      <c r="W82" s="657"/>
      <c r="X82" s="1157"/>
      <c r="Y82" s="1306"/>
      <c r="Z82" s="1238"/>
      <c r="AA82" s="670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</row>
    <row r="83" spans="1:39" customFormat="1" ht="15" hidden="1">
      <c r="A83" s="688">
        <f>A78+1</f>
        <v>61</v>
      </c>
      <c r="B83" s="144" t="s">
        <v>963</v>
      </c>
      <c r="C83" s="133">
        <f>D83+M83+O83+Q83+S83+U83+V83+W83+Y83</f>
        <v>2400000</v>
      </c>
      <c r="D83" s="284"/>
      <c r="E83" s="284"/>
      <c r="F83" s="284"/>
      <c r="G83" s="284"/>
      <c r="H83" s="284"/>
      <c r="I83" s="284"/>
      <c r="J83" s="284"/>
      <c r="K83" s="284"/>
      <c r="L83" s="145">
        <v>1150</v>
      </c>
      <c r="M83" s="164">
        <v>2400000</v>
      </c>
      <c r="N83" s="284"/>
      <c r="O83" s="284"/>
      <c r="P83" s="146"/>
      <c r="Q83" s="147"/>
      <c r="R83" s="284"/>
      <c r="S83" s="284"/>
      <c r="T83" s="284"/>
      <c r="U83" s="284"/>
      <c r="V83" s="284"/>
      <c r="W83" s="148"/>
      <c r="X83" s="1158"/>
      <c r="Y83" s="1308"/>
      <c r="Z83" s="1239"/>
      <c r="AA83" s="138"/>
      <c r="AB83" s="463"/>
      <c r="AC83" s="463"/>
      <c r="AD83" s="463"/>
      <c r="AE83" s="463"/>
      <c r="AF83" s="463"/>
      <c r="AG83" s="463"/>
      <c r="AH83" s="463"/>
      <c r="AI83" s="463"/>
      <c r="AJ83" s="463"/>
      <c r="AK83" s="463"/>
      <c r="AL83" s="463"/>
      <c r="AM83" s="463"/>
    </row>
    <row r="84" spans="1:39" customFormat="1" ht="15" hidden="1" customHeight="1">
      <c r="A84" s="688">
        <f>A83+1</f>
        <v>62</v>
      </c>
      <c r="B84" s="144" t="s">
        <v>964</v>
      </c>
      <c r="C84" s="133">
        <f>D84+M84+O84+Q84+S84+U84+V84+W84+Y84</f>
        <v>2400000</v>
      </c>
      <c r="D84" s="284"/>
      <c r="E84" s="284"/>
      <c r="F84" s="284"/>
      <c r="G84" s="284"/>
      <c r="H84" s="284"/>
      <c r="I84" s="284"/>
      <c r="J84" s="284"/>
      <c r="K84" s="284"/>
      <c r="L84" s="145">
        <v>1150</v>
      </c>
      <c r="M84" s="164">
        <v>2400000</v>
      </c>
      <c r="N84" s="284"/>
      <c r="O84" s="284"/>
      <c r="P84" s="146"/>
      <c r="Q84" s="147"/>
      <c r="R84" s="284"/>
      <c r="S84" s="284"/>
      <c r="T84" s="284"/>
      <c r="U84" s="284"/>
      <c r="V84" s="284"/>
      <c r="W84" s="148"/>
      <c r="X84" s="1158"/>
      <c r="Y84" s="1308"/>
      <c r="Z84" s="1239"/>
      <c r="AA84" s="138"/>
      <c r="AB84" s="463"/>
      <c r="AC84" s="463"/>
      <c r="AD84" s="463"/>
      <c r="AE84" s="463"/>
      <c r="AF84" s="463"/>
      <c r="AG84" s="463"/>
      <c r="AH84" s="463"/>
      <c r="AI84" s="463"/>
      <c r="AJ84" s="463"/>
      <c r="AK84" s="463"/>
      <c r="AL84" s="463"/>
      <c r="AM84" s="463"/>
    </row>
    <row r="85" spans="1:39" s="7" customFormat="1" ht="12.75" hidden="1" customHeight="1">
      <c r="A85" s="1482" t="s">
        <v>518</v>
      </c>
      <c r="B85" s="1482"/>
      <c r="C85" s="285">
        <f>SUM(C83:C84)</f>
        <v>4800000</v>
      </c>
      <c r="D85" s="657"/>
      <c r="E85" s="657"/>
      <c r="F85" s="657"/>
      <c r="G85" s="657"/>
      <c r="H85" s="657"/>
      <c r="I85" s="657"/>
      <c r="J85" s="657"/>
      <c r="K85" s="657"/>
      <c r="L85" s="657"/>
      <c r="M85" s="657"/>
      <c r="N85" s="657"/>
      <c r="O85" s="657"/>
      <c r="P85" s="657"/>
      <c r="Q85" s="657"/>
      <c r="R85" s="657"/>
      <c r="S85" s="657"/>
      <c r="T85" s="657"/>
      <c r="U85" s="657"/>
      <c r="V85" s="657"/>
      <c r="W85" s="657"/>
      <c r="X85" s="1157"/>
      <c r="Y85" s="1306"/>
      <c r="Z85" s="1238"/>
      <c r="AA85" s="670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</row>
    <row r="86" spans="1:39" s="7" customFormat="1" ht="14.25" hidden="1" customHeight="1">
      <c r="A86" s="1486" t="s">
        <v>965</v>
      </c>
      <c r="B86" s="1486"/>
      <c r="C86" s="1486"/>
      <c r="D86" s="1487"/>
      <c r="E86" s="1487"/>
      <c r="F86" s="1487"/>
      <c r="G86" s="1487"/>
      <c r="H86" s="1487"/>
      <c r="I86" s="1487"/>
      <c r="J86" s="1487"/>
      <c r="K86" s="1487"/>
      <c r="L86" s="1487"/>
      <c r="M86" s="1487"/>
      <c r="N86" s="1487"/>
      <c r="O86" s="1487"/>
      <c r="P86" s="1487"/>
      <c r="Q86" s="1487"/>
      <c r="R86" s="1487"/>
      <c r="S86" s="1487"/>
      <c r="T86" s="1487"/>
      <c r="U86" s="1487"/>
      <c r="V86" s="1487"/>
      <c r="W86" s="1487"/>
      <c r="X86" s="1488"/>
      <c r="Y86" s="1488"/>
      <c r="Z86" s="1238"/>
      <c r="AA86" s="670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</row>
    <row r="87" spans="1:39" customFormat="1" ht="15" hidden="1" customHeight="1">
      <c r="A87" s="688">
        <f>A84+1</f>
        <v>63</v>
      </c>
      <c r="B87" s="144" t="s">
        <v>966</v>
      </c>
      <c r="C87" s="133">
        <f>D87+M87+O87+Q87+S87+U87+V87+W87+Y87</f>
        <v>1900000</v>
      </c>
      <c r="D87" s="284"/>
      <c r="E87" s="284"/>
      <c r="F87" s="284"/>
      <c r="G87" s="284"/>
      <c r="H87" s="284"/>
      <c r="I87" s="284"/>
      <c r="J87" s="284"/>
      <c r="K87" s="284"/>
      <c r="L87" s="145">
        <v>720</v>
      </c>
      <c r="M87" s="165">
        <v>1900000</v>
      </c>
      <c r="N87" s="284"/>
      <c r="O87" s="284"/>
      <c r="P87" s="146"/>
      <c r="Q87" s="147"/>
      <c r="R87" s="284"/>
      <c r="S87" s="284"/>
      <c r="T87" s="284"/>
      <c r="U87" s="284"/>
      <c r="V87" s="284"/>
      <c r="W87" s="148"/>
      <c r="X87" s="1158"/>
      <c r="Y87" s="284"/>
      <c r="AA87" s="138"/>
      <c r="AB87" s="463"/>
      <c r="AC87" s="463"/>
      <c r="AD87" s="463"/>
      <c r="AE87" s="463"/>
      <c r="AF87" s="463"/>
      <c r="AG87" s="463"/>
      <c r="AH87" s="463"/>
      <c r="AI87" s="463"/>
      <c r="AJ87" s="463"/>
      <c r="AK87" s="463"/>
      <c r="AL87" s="463"/>
      <c r="AM87" s="463"/>
    </row>
    <row r="88" spans="1:39" s="7" customFormat="1" ht="14.25" hidden="1" customHeight="1">
      <c r="A88" s="1482" t="s">
        <v>518</v>
      </c>
      <c r="B88" s="1482"/>
      <c r="C88" s="285">
        <f>SUM(C87:C87)</f>
        <v>1900000</v>
      </c>
      <c r="D88" s="285"/>
      <c r="E88" s="285"/>
      <c r="F88" s="285"/>
      <c r="G88" s="285"/>
      <c r="H88" s="285"/>
      <c r="I88" s="285"/>
      <c r="J88" s="285"/>
      <c r="K88" s="285"/>
      <c r="L88" s="285">
        <f>SUM(L87:L87)</f>
        <v>720</v>
      </c>
      <c r="M88" s="123">
        <f>SUM(M87:M87)</f>
        <v>1900000</v>
      </c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1159"/>
      <c r="Y88" s="285">
        <f>SUM(Y87:Y87)</f>
        <v>0</v>
      </c>
      <c r="Z88" s="9">
        <f>E88+F88+G88+H88+I88+K88+M88+O88+Q88+S88+U88+W88+V88+Y88</f>
        <v>1900000</v>
      </c>
      <c r="AA88" s="670"/>
      <c r="AB88" s="497"/>
      <c r="AC88" s="497"/>
      <c r="AD88" s="57"/>
      <c r="AE88" s="57"/>
      <c r="AF88" s="57"/>
      <c r="AG88" s="57"/>
      <c r="AH88" s="57"/>
      <c r="AI88" s="57"/>
      <c r="AJ88" s="57"/>
      <c r="AK88" s="57"/>
      <c r="AL88" s="57"/>
      <c r="AM88" s="57"/>
    </row>
    <row r="89" spans="1:39" s="7" customFormat="1" ht="14.25" hidden="1" customHeight="1">
      <c r="A89" s="1486" t="s">
        <v>967</v>
      </c>
      <c r="B89" s="1486"/>
      <c r="C89" s="1486"/>
      <c r="D89" s="1487"/>
      <c r="E89" s="1487"/>
      <c r="F89" s="1487"/>
      <c r="G89" s="1487"/>
      <c r="H89" s="1487"/>
      <c r="I89" s="1487"/>
      <c r="J89" s="1487"/>
      <c r="K89" s="1487"/>
      <c r="L89" s="1487"/>
      <c r="M89" s="1487"/>
      <c r="N89" s="1487"/>
      <c r="O89" s="1487"/>
      <c r="P89" s="1487"/>
      <c r="Q89" s="1487"/>
      <c r="R89" s="1487"/>
      <c r="S89" s="1487"/>
      <c r="T89" s="1487"/>
      <c r="U89" s="1487"/>
      <c r="V89" s="1487"/>
      <c r="W89" s="1487"/>
      <c r="X89" s="1487"/>
      <c r="Y89" s="1487"/>
      <c r="Z89" s="9"/>
      <c r="AA89" s="670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</row>
    <row r="90" spans="1:39" customFormat="1" ht="15" hidden="1">
      <c r="A90" s="688">
        <f>A87+1</f>
        <v>64</v>
      </c>
      <c r="B90" s="149" t="s">
        <v>968</v>
      </c>
      <c r="C90" s="133">
        <f t="shared" ref="C90:C97" si="15">D90+M90+O90+Q90+S90+U90+V90+W90+Y90</f>
        <v>4101282</v>
      </c>
      <c r="D90" s="238"/>
      <c r="E90" s="238"/>
      <c r="F90" s="238"/>
      <c r="G90" s="238"/>
      <c r="H90" s="238"/>
      <c r="I90" s="238"/>
      <c r="J90" s="238"/>
      <c r="K90" s="238"/>
      <c r="L90" s="150">
        <v>921</v>
      </c>
      <c r="M90" s="166">
        <v>1742532</v>
      </c>
      <c r="N90" s="151"/>
      <c r="O90" s="151"/>
      <c r="P90" s="152">
        <v>2243</v>
      </c>
      <c r="Q90" s="167">
        <v>2358750</v>
      </c>
      <c r="R90" s="238"/>
      <c r="S90" s="238"/>
      <c r="T90" s="238"/>
      <c r="U90" s="238"/>
      <c r="V90" s="238"/>
      <c r="W90" s="261"/>
      <c r="X90" s="1160"/>
      <c r="Y90" s="261"/>
      <c r="AA90" s="138"/>
      <c r="AB90" s="463"/>
      <c r="AC90" s="463"/>
      <c r="AD90" s="463"/>
      <c r="AE90" s="463"/>
      <c r="AF90" s="463"/>
      <c r="AG90" s="463"/>
      <c r="AH90" s="463"/>
      <c r="AI90" s="463"/>
      <c r="AJ90" s="463"/>
      <c r="AK90" s="463"/>
      <c r="AL90" s="463"/>
      <c r="AM90" s="463"/>
    </row>
    <row r="91" spans="1:39" customFormat="1" ht="15" hidden="1">
      <c r="A91" s="688">
        <f t="shared" ref="A91:A97" si="16">A90+1</f>
        <v>65</v>
      </c>
      <c r="B91" s="153" t="s">
        <v>969</v>
      </c>
      <c r="C91" s="133">
        <f t="shared" si="15"/>
        <v>3797522</v>
      </c>
      <c r="D91" s="238"/>
      <c r="E91" s="238"/>
      <c r="F91" s="238"/>
      <c r="G91" s="238"/>
      <c r="H91" s="238"/>
      <c r="I91" s="238"/>
      <c r="J91" s="238"/>
      <c r="K91" s="238"/>
      <c r="L91" s="150">
        <v>846</v>
      </c>
      <c r="M91" s="167">
        <v>1600632</v>
      </c>
      <c r="N91" s="151"/>
      <c r="O91" s="151"/>
      <c r="P91" s="152">
        <v>1887</v>
      </c>
      <c r="Q91" s="167">
        <v>2196890</v>
      </c>
      <c r="R91" s="238"/>
      <c r="S91" s="238"/>
      <c r="T91" s="238"/>
      <c r="U91" s="238"/>
      <c r="V91" s="238"/>
      <c r="W91" s="261"/>
      <c r="X91" s="1160"/>
      <c r="Y91" s="261"/>
      <c r="AA91" s="138"/>
      <c r="AB91" s="463"/>
      <c r="AC91" s="463"/>
      <c r="AD91" s="463"/>
      <c r="AE91" s="463"/>
      <c r="AF91" s="463"/>
      <c r="AG91" s="463"/>
      <c r="AH91" s="463"/>
      <c r="AI91" s="463"/>
      <c r="AJ91" s="463"/>
      <c r="AK91" s="463"/>
      <c r="AL91" s="463"/>
      <c r="AM91" s="463"/>
    </row>
    <row r="92" spans="1:39" customFormat="1" ht="15" hidden="1">
      <c r="A92" s="688">
        <f t="shared" si="16"/>
        <v>66</v>
      </c>
      <c r="B92" s="144" t="s">
        <v>970</v>
      </c>
      <c r="C92" s="133">
        <f t="shared" si="15"/>
        <v>3869616</v>
      </c>
      <c r="D92" s="238"/>
      <c r="E92" s="238"/>
      <c r="F92" s="238"/>
      <c r="G92" s="238"/>
      <c r="H92" s="238"/>
      <c r="I92" s="238"/>
      <c r="J92" s="238"/>
      <c r="K92" s="238"/>
      <c r="L92" s="154">
        <v>988</v>
      </c>
      <c r="M92" s="167">
        <v>1869296</v>
      </c>
      <c r="N92" s="155"/>
      <c r="O92" s="154"/>
      <c r="P92" s="156">
        <v>1786</v>
      </c>
      <c r="Q92" s="167">
        <v>2000320</v>
      </c>
      <c r="R92" s="238"/>
      <c r="S92" s="238"/>
      <c r="T92" s="238"/>
      <c r="U92" s="238"/>
      <c r="V92" s="238"/>
      <c r="W92" s="261"/>
      <c r="X92" s="1160"/>
      <c r="Y92" s="261"/>
      <c r="AA92" s="138"/>
      <c r="AB92" s="463"/>
      <c r="AC92" s="463"/>
      <c r="AD92" s="463"/>
      <c r="AE92" s="463"/>
      <c r="AF92" s="463"/>
      <c r="AG92" s="463"/>
      <c r="AH92" s="463"/>
      <c r="AI92" s="463"/>
      <c r="AJ92" s="463"/>
      <c r="AK92" s="463"/>
      <c r="AL92" s="463"/>
      <c r="AM92" s="463"/>
    </row>
    <row r="93" spans="1:39" customFormat="1" ht="15" hidden="1">
      <c r="A93" s="688">
        <f t="shared" si="16"/>
        <v>67</v>
      </c>
      <c r="B93" s="144" t="s">
        <v>971</v>
      </c>
      <c r="C93" s="133">
        <f t="shared" si="15"/>
        <v>4831906</v>
      </c>
      <c r="D93" s="238"/>
      <c r="E93" s="238"/>
      <c r="F93" s="238"/>
      <c r="G93" s="238"/>
      <c r="H93" s="238"/>
      <c r="I93" s="238"/>
      <c r="J93" s="238"/>
      <c r="K93" s="238"/>
      <c r="L93" s="154">
        <v>1280</v>
      </c>
      <c r="M93" s="167">
        <v>2421760</v>
      </c>
      <c r="N93" s="154"/>
      <c r="O93" s="154"/>
      <c r="P93" s="156">
        <v>2500</v>
      </c>
      <c r="Q93" s="167">
        <v>2410146</v>
      </c>
      <c r="R93" s="238"/>
      <c r="S93" s="238"/>
      <c r="T93" s="238"/>
      <c r="U93" s="238"/>
      <c r="V93" s="238"/>
      <c r="W93" s="261"/>
      <c r="X93" s="1160"/>
      <c r="Y93" s="261"/>
      <c r="AA93" s="138"/>
      <c r="AB93" s="463"/>
      <c r="AC93" s="463"/>
      <c r="AD93" s="463"/>
      <c r="AE93" s="463"/>
      <c r="AF93" s="463"/>
      <c r="AG93" s="463"/>
      <c r="AH93" s="463"/>
      <c r="AI93" s="463"/>
      <c r="AJ93" s="463"/>
      <c r="AK93" s="463"/>
      <c r="AL93" s="463"/>
      <c r="AM93" s="463"/>
    </row>
    <row r="94" spans="1:39" customFormat="1" ht="15" hidden="1">
      <c r="A94" s="688">
        <f t="shared" si="16"/>
        <v>68</v>
      </c>
      <c r="B94" s="157" t="s">
        <v>972</v>
      </c>
      <c r="C94" s="133">
        <f t="shared" si="15"/>
        <v>823620</v>
      </c>
      <c r="D94" s="238"/>
      <c r="E94" s="238"/>
      <c r="F94" s="238"/>
      <c r="G94" s="238"/>
      <c r="H94" s="238"/>
      <c r="I94" s="238"/>
      <c r="J94" s="238"/>
      <c r="K94" s="238"/>
      <c r="L94" s="238"/>
      <c r="M94" s="158"/>
      <c r="N94" s="238"/>
      <c r="O94" s="238"/>
      <c r="P94" s="284"/>
      <c r="Q94" s="158"/>
      <c r="R94" s="238"/>
      <c r="S94" s="238"/>
      <c r="T94" s="238"/>
      <c r="U94" s="238"/>
      <c r="V94" s="238"/>
      <c r="W94" s="1290">
        <v>823620</v>
      </c>
      <c r="X94" s="1292">
        <v>531656.93999999994</v>
      </c>
      <c r="Y94" s="261"/>
      <c r="AA94" s="138" t="s">
        <v>1458</v>
      </c>
      <c r="AB94" s="463"/>
      <c r="AC94" s="463"/>
      <c r="AD94" s="463"/>
      <c r="AE94" s="463"/>
      <c r="AF94" s="463"/>
      <c r="AG94" s="463"/>
      <c r="AH94" s="463"/>
      <c r="AI94" s="463"/>
      <c r="AJ94" s="463"/>
      <c r="AK94" s="463"/>
      <c r="AL94" s="463"/>
      <c r="AM94" s="463"/>
    </row>
    <row r="95" spans="1:39" customFormat="1" ht="15" hidden="1">
      <c r="A95" s="688">
        <f t="shared" si="16"/>
        <v>69</v>
      </c>
      <c r="B95" s="144" t="s">
        <v>973</v>
      </c>
      <c r="C95" s="133">
        <f t="shared" si="15"/>
        <v>653080</v>
      </c>
      <c r="D95" s="284"/>
      <c r="E95" s="284"/>
      <c r="F95" s="284"/>
      <c r="G95" s="284"/>
      <c r="H95" s="284"/>
      <c r="I95" s="284"/>
      <c r="J95" s="284"/>
      <c r="K95" s="284"/>
      <c r="L95" s="159"/>
      <c r="M95" s="158"/>
      <c r="N95" s="284"/>
      <c r="O95" s="284"/>
      <c r="P95" s="284"/>
      <c r="Q95" s="158"/>
      <c r="R95" s="284"/>
      <c r="S95" s="284"/>
      <c r="T95" s="284"/>
      <c r="U95" s="284"/>
      <c r="V95" s="284"/>
      <c r="W95" s="1290">
        <v>653080</v>
      </c>
      <c r="X95" s="1292">
        <v>293527.71000000002</v>
      </c>
      <c r="Y95" s="284">
        <v>0</v>
      </c>
      <c r="AA95" s="138" t="s">
        <v>1458</v>
      </c>
      <c r="AB95" s="463"/>
      <c r="AC95" s="463"/>
      <c r="AD95" s="463"/>
      <c r="AE95" s="463"/>
      <c r="AF95" s="463"/>
      <c r="AG95" s="463"/>
      <c r="AH95" s="463"/>
      <c r="AI95" s="463"/>
      <c r="AJ95" s="463"/>
      <c r="AK95" s="463"/>
      <c r="AL95" s="463"/>
      <c r="AM95" s="463"/>
    </row>
    <row r="96" spans="1:39" customFormat="1" ht="15" hidden="1">
      <c r="A96" s="688">
        <f t="shared" si="16"/>
        <v>70</v>
      </c>
      <c r="B96" s="144" t="s">
        <v>974</v>
      </c>
      <c r="C96" s="133">
        <f t="shared" si="15"/>
        <v>758750</v>
      </c>
      <c r="D96" s="284"/>
      <c r="E96" s="284"/>
      <c r="F96" s="284"/>
      <c r="G96" s="284"/>
      <c r="H96" s="284"/>
      <c r="I96" s="284"/>
      <c r="J96" s="284"/>
      <c r="K96" s="284"/>
      <c r="L96" s="159"/>
      <c r="M96" s="158"/>
      <c r="N96" s="284"/>
      <c r="O96" s="284"/>
      <c r="P96" s="284"/>
      <c r="Q96" s="158"/>
      <c r="R96" s="284"/>
      <c r="S96" s="284"/>
      <c r="T96" s="284"/>
      <c r="U96" s="284"/>
      <c r="V96" s="284"/>
      <c r="W96" s="1291">
        <v>758750</v>
      </c>
      <c r="X96" s="1293">
        <v>487044.6</v>
      </c>
      <c r="Y96" s="284"/>
      <c r="AA96" s="138" t="s">
        <v>1458</v>
      </c>
      <c r="AB96" s="463"/>
      <c r="AC96" s="463"/>
      <c r="AD96" s="463"/>
      <c r="AE96" s="463"/>
      <c r="AF96" s="463"/>
      <c r="AG96" s="463"/>
      <c r="AH96" s="463"/>
      <c r="AI96" s="463"/>
      <c r="AJ96" s="463"/>
      <c r="AK96" s="463"/>
      <c r="AL96" s="463"/>
      <c r="AM96" s="463"/>
    </row>
    <row r="97" spans="1:39" customFormat="1" ht="15" hidden="1">
      <c r="A97" s="688">
        <f t="shared" si="16"/>
        <v>71</v>
      </c>
      <c r="B97" s="144" t="s">
        <v>975</v>
      </c>
      <c r="C97" s="133">
        <f t="shared" si="15"/>
        <v>841450</v>
      </c>
      <c r="D97" s="284"/>
      <c r="E97" s="284"/>
      <c r="F97" s="284"/>
      <c r="G97" s="284"/>
      <c r="H97" s="284"/>
      <c r="I97" s="284"/>
      <c r="J97" s="284"/>
      <c r="K97" s="284"/>
      <c r="L97" s="159"/>
      <c r="M97" s="158"/>
      <c r="N97" s="284"/>
      <c r="O97" s="284"/>
      <c r="P97" s="284"/>
      <c r="Q97" s="158"/>
      <c r="R97" s="284"/>
      <c r="S97" s="284"/>
      <c r="T97" s="284"/>
      <c r="U97" s="284"/>
      <c r="V97" s="284"/>
      <c r="W97" s="1291">
        <v>841450</v>
      </c>
      <c r="X97" s="1293">
        <v>386028.15</v>
      </c>
      <c r="Y97" s="284">
        <v>0</v>
      </c>
      <c r="AA97" s="138" t="s">
        <v>1458</v>
      </c>
      <c r="AB97" s="463"/>
      <c r="AC97" s="463"/>
      <c r="AD97" s="463"/>
      <c r="AE97" s="463"/>
      <c r="AF97" s="463"/>
      <c r="AG97" s="463"/>
      <c r="AH97" s="463"/>
      <c r="AI97" s="463"/>
      <c r="AJ97" s="463"/>
      <c r="AK97" s="463"/>
      <c r="AL97" s="463"/>
      <c r="AM97" s="463"/>
    </row>
    <row r="98" spans="1:39" s="7" customFormat="1" ht="14.25" hidden="1" customHeight="1">
      <c r="A98" s="1482" t="s">
        <v>518</v>
      </c>
      <c r="B98" s="1482"/>
      <c r="C98" s="284">
        <f>SUM(C90:C97)</f>
        <v>19677226</v>
      </c>
      <c r="D98" s="284">
        <f t="shared" ref="D98:Y98" si="17">SUM(D90:D97)</f>
        <v>0</v>
      </c>
      <c r="E98" s="284">
        <f t="shared" si="17"/>
        <v>0</v>
      </c>
      <c r="F98" s="284">
        <f t="shared" si="17"/>
        <v>0</v>
      </c>
      <c r="G98" s="284">
        <f t="shared" si="17"/>
        <v>0</v>
      </c>
      <c r="H98" s="284">
        <f t="shared" si="17"/>
        <v>0</v>
      </c>
      <c r="I98" s="284">
        <f t="shared" si="17"/>
        <v>0</v>
      </c>
      <c r="J98" s="284">
        <f t="shared" si="17"/>
        <v>0</v>
      </c>
      <c r="K98" s="284">
        <f t="shared" si="17"/>
        <v>0</v>
      </c>
      <c r="L98" s="284">
        <f t="shared" si="17"/>
        <v>4035</v>
      </c>
      <c r="M98" s="284">
        <f t="shared" si="17"/>
        <v>7634220</v>
      </c>
      <c r="N98" s="284">
        <f t="shared" si="17"/>
        <v>0</v>
      </c>
      <c r="O98" s="284">
        <f t="shared" si="17"/>
        <v>0</v>
      </c>
      <c r="P98" s="284">
        <f t="shared" si="17"/>
        <v>8416</v>
      </c>
      <c r="Q98" s="284">
        <f t="shared" si="17"/>
        <v>8966106</v>
      </c>
      <c r="R98" s="284">
        <f t="shared" si="17"/>
        <v>0</v>
      </c>
      <c r="S98" s="284">
        <f t="shared" si="17"/>
        <v>0</v>
      </c>
      <c r="T98" s="284">
        <f t="shared" si="17"/>
        <v>0</v>
      </c>
      <c r="U98" s="284">
        <f t="shared" si="17"/>
        <v>0</v>
      </c>
      <c r="V98" s="284">
        <f t="shared" si="17"/>
        <v>0</v>
      </c>
      <c r="W98" s="284">
        <f t="shared" si="17"/>
        <v>3076900</v>
      </c>
      <c r="X98" s="1161"/>
      <c r="Y98" s="284">
        <f t="shared" si="17"/>
        <v>0</v>
      </c>
      <c r="Z98" s="9">
        <f>E98+F98+G98+H98+I98+K98+M98+O98+Q98+S98+U98+W98+V98+Y98</f>
        <v>19677226</v>
      </c>
      <c r="AA98" s="670"/>
      <c r="AB98" s="497"/>
      <c r="AC98" s="497"/>
      <c r="AD98" s="57"/>
      <c r="AE98" s="57"/>
      <c r="AF98" s="57"/>
      <c r="AG98" s="57"/>
      <c r="AH98" s="57"/>
      <c r="AI98" s="57"/>
      <c r="AJ98" s="57"/>
      <c r="AK98" s="57"/>
      <c r="AL98" s="57"/>
      <c r="AM98" s="57"/>
    </row>
    <row r="99" spans="1:39" s="7" customFormat="1" ht="14.25" hidden="1" customHeight="1">
      <c r="A99" s="1486" t="s">
        <v>976</v>
      </c>
      <c r="B99" s="1486"/>
      <c r="C99" s="1486"/>
      <c r="D99" s="1487"/>
      <c r="E99" s="1487"/>
      <c r="F99" s="1487"/>
      <c r="G99" s="1487"/>
      <c r="H99" s="1487"/>
      <c r="I99" s="1487"/>
      <c r="J99" s="1487"/>
      <c r="K99" s="1487"/>
      <c r="L99" s="1487"/>
      <c r="M99" s="1487"/>
      <c r="N99" s="1487"/>
      <c r="O99" s="1487"/>
      <c r="P99" s="1487"/>
      <c r="Q99" s="1487"/>
      <c r="R99" s="1487"/>
      <c r="S99" s="1487"/>
      <c r="T99" s="1487"/>
      <c r="U99" s="1487"/>
      <c r="V99" s="1487"/>
      <c r="W99" s="1487"/>
      <c r="X99" s="1487"/>
      <c r="Y99" s="1487"/>
      <c r="Z99" s="9"/>
      <c r="AA99" s="670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</row>
    <row r="100" spans="1:39" customFormat="1" ht="15" hidden="1">
      <c r="A100" s="688">
        <f>A97+1</f>
        <v>72</v>
      </c>
      <c r="B100" s="144" t="s">
        <v>977</v>
      </c>
      <c r="C100" s="133">
        <f>D100+M100+O100+Q100+S100+U100+V100+W100+Y100</f>
        <v>2000000</v>
      </c>
      <c r="D100" s="284"/>
      <c r="E100" s="284"/>
      <c r="F100" s="284"/>
      <c r="G100" s="284"/>
      <c r="H100" s="284"/>
      <c r="I100" s="284"/>
      <c r="J100" s="284"/>
      <c r="K100" s="284"/>
      <c r="L100" s="160">
        <v>853</v>
      </c>
      <c r="M100" s="164">
        <v>2000000</v>
      </c>
      <c r="N100" s="284"/>
      <c r="O100" s="284"/>
      <c r="P100" s="146"/>
      <c r="Q100" s="147"/>
      <c r="R100" s="284"/>
      <c r="S100" s="284"/>
      <c r="T100" s="284"/>
      <c r="U100" s="284"/>
      <c r="V100" s="284"/>
      <c r="W100" s="148"/>
      <c r="X100" s="1158"/>
      <c r="Y100" s="284"/>
      <c r="AA100" s="138"/>
      <c r="AB100" s="463"/>
      <c r="AC100" s="463"/>
      <c r="AD100" s="463"/>
      <c r="AE100" s="463"/>
      <c r="AF100" s="463"/>
      <c r="AG100" s="463"/>
      <c r="AH100" s="463"/>
      <c r="AI100" s="463"/>
      <c r="AJ100" s="463"/>
      <c r="AK100" s="463"/>
      <c r="AL100" s="463"/>
      <c r="AM100" s="463"/>
    </row>
    <row r="101" spans="1:39" customFormat="1" ht="15" hidden="1">
      <c r="A101" s="688">
        <f>A100+1</f>
        <v>73</v>
      </c>
      <c r="B101" s="144" t="s">
        <v>978</v>
      </c>
      <c r="C101" s="133">
        <f>D101+M101+O101+Q101+S101+U101+V101+W101+Y101</f>
        <v>2500000</v>
      </c>
      <c r="D101" s="284"/>
      <c r="E101" s="284"/>
      <c r="F101" s="284"/>
      <c r="G101" s="284"/>
      <c r="H101" s="284"/>
      <c r="I101" s="284"/>
      <c r="J101" s="284"/>
      <c r="K101" s="284"/>
      <c r="L101" s="160">
        <v>1300</v>
      </c>
      <c r="M101" s="164">
        <v>2500000</v>
      </c>
      <c r="N101" s="284"/>
      <c r="O101" s="284"/>
      <c r="P101" s="146"/>
      <c r="Q101" s="147"/>
      <c r="R101" s="284"/>
      <c r="S101" s="284"/>
      <c r="T101" s="284"/>
      <c r="U101" s="284"/>
      <c r="V101" s="284"/>
      <c r="W101" s="148"/>
      <c r="X101" s="1158"/>
      <c r="Y101" s="284"/>
      <c r="AA101" s="138"/>
      <c r="AB101" s="463"/>
      <c r="AC101" s="463"/>
      <c r="AD101" s="463"/>
      <c r="AE101" s="463"/>
      <c r="AF101" s="463"/>
      <c r="AG101" s="463"/>
      <c r="AH101" s="463"/>
      <c r="AI101" s="463"/>
      <c r="AJ101" s="463"/>
      <c r="AK101" s="463"/>
      <c r="AL101" s="463"/>
      <c r="AM101" s="463"/>
    </row>
    <row r="102" spans="1:39" s="7" customFormat="1" ht="14.25" hidden="1" customHeight="1">
      <c r="A102" s="1482" t="s">
        <v>518</v>
      </c>
      <c r="B102" s="1482"/>
      <c r="C102" s="284">
        <f>SUM(C100:C101)</f>
        <v>4500000</v>
      </c>
      <c r="D102" s="284">
        <f t="shared" ref="D102:Y102" si="18">SUM(D100:D101)</f>
        <v>0</v>
      </c>
      <c r="E102" s="284">
        <f t="shared" si="18"/>
        <v>0</v>
      </c>
      <c r="F102" s="284">
        <f t="shared" si="18"/>
        <v>0</v>
      </c>
      <c r="G102" s="284">
        <f t="shared" si="18"/>
        <v>0</v>
      </c>
      <c r="H102" s="284">
        <f t="shared" si="18"/>
        <v>0</v>
      </c>
      <c r="I102" s="284">
        <f t="shared" si="18"/>
        <v>0</v>
      </c>
      <c r="J102" s="284">
        <f t="shared" si="18"/>
        <v>0</v>
      </c>
      <c r="K102" s="284">
        <f t="shared" si="18"/>
        <v>0</v>
      </c>
      <c r="L102" s="284">
        <f t="shared" si="18"/>
        <v>2153</v>
      </c>
      <c r="M102" s="168">
        <f t="shared" si="18"/>
        <v>4500000</v>
      </c>
      <c r="N102" s="284">
        <f t="shared" si="18"/>
        <v>0</v>
      </c>
      <c r="O102" s="284">
        <f t="shared" si="18"/>
        <v>0</v>
      </c>
      <c r="P102" s="284">
        <f t="shared" si="18"/>
        <v>0</v>
      </c>
      <c r="Q102" s="284">
        <f t="shared" si="18"/>
        <v>0</v>
      </c>
      <c r="R102" s="284">
        <f t="shared" si="18"/>
        <v>0</v>
      </c>
      <c r="S102" s="284">
        <f t="shared" si="18"/>
        <v>0</v>
      </c>
      <c r="T102" s="284">
        <f t="shared" si="18"/>
        <v>0</v>
      </c>
      <c r="U102" s="284">
        <f t="shared" si="18"/>
        <v>0</v>
      </c>
      <c r="V102" s="284">
        <f t="shared" si="18"/>
        <v>0</v>
      </c>
      <c r="W102" s="1308">
        <f t="shared" si="18"/>
        <v>0</v>
      </c>
      <c r="X102" s="1161"/>
      <c r="Y102" s="284">
        <f t="shared" si="18"/>
        <v>0</v>
      </c>
      <c r="Z102" s="9">
        <f>E102+F102+G102+H102+I102+K102+M102+O102+Q102+S102+U102+W102+V102+Y102</f>
        <v>4500000</v>
      </c>
      <c r="AA102" s="670"/>
      <c r="AB102" s="497"/>
      <c r="AC102" s="49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</row>
    <row r="103" spans="1:39" s="7" customFormat="1" ht="14.25" hidden="1" customHeight="1">
      <c r="A103" s="1486" t="s">
        <v>979</v>
      </c>
      <c r="B103" s="1486"/>
      <c r="C103" s="1486"/>
      <c r="D103" s="284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162"/>
      <c r="X103" s="1161"/>
      <c r="Y103" s="284"/>
      <c r="Z103" s="9"/>
      <c r="AA103" s="670"/>
      <c r="AB103" s="497"/>
      <c r="AC103" s="49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</row>
    <row r="104" spans="1:39" customFormat="1" ht="15" hidden="1">
      <c r="A104" s="688">
        <f>A101+1</f>
        <v>74</v>
      </c>
      <c r="B104" s="157" t="s">
        <v>980</v>
      </c>
      <c r="C104" s="133">
        <f>D104+M104+O104+Q104+S104+U104+V104+W104+Y104</f>
        <v>1900000</v>
      </c>
      <c r="D104" s="284"/>
      <c r="E104" s="284"/>
      <c r="F104" s="284"/>
      <c r="G104" s="284"/>
      <c r="H104" s="284"/>
      <c r="I104" s="284"/>
      <c r="J104" s="284"/>
      <c r="K104" s="284"/>
      <c r="L104" s="160">
        <v>430</v>
      </c>
      <c r="M104" s="164">
        <v>1900000</v>
      </c>
      <c r="N104" s="284"/>
      <c r="O104" s="284"/>
      <c r="P104" s="146"/>
      <c r="Q104" s="147"/>
      <c r="R104" s="284"/>
      <c r="S104" s="284"/>
      <c r="T104" s="284"/>
      <c r="U104" s="284"/>
      <c r="V104" s="284"/>
      <c r="W104" s="1294"/>
      <c r="X104" s="1293">
        <v>100313.09</v>
      </c>
      <c r="Y104" s="284"/>
      <c r="AA104" s="138" t="s">
        <v>1462</v>
      </c>
      <c r="AB104" s="463"/>
      <c r="AC104" s="463"/>
      <c r="AD104" s="463"/>
      <c r="AE104" s="463"/>
      <c r="AF104" s="463"/>
      <c r="AG104" s="463"/>
      <c r="AH104" s="463"/>
      <c r="AI104" s="463"/>
      <c r="AJ104" s="463"/>
      <c r="AK104" s="463"/>
      <c r="AL104" s="463"/>
      <c r="AM104" s="463"/>
    </row>
    <row r="105" spans="1:39" customFormat="1" ht="15" hidden="1">
      <c r="A105" s="1482" t="s">
        <v>518</v>
      </c>
      <c r="B105" s="1482"/>
      <c r="C105" s="284">
        <f>SUM(C104)</f>
        <v>1900000</v>
      </c>
      <c r="D105" s="284">
        <f t="shared" ref="D105:Y105" si="19">SUM(D104)</f>
        <v>0</v>
      </c>
      <c r="E105" s="284">
        <f t="shared" si="19"/>
        <v>0</v>
      </c>
      <c r="F105" s="284">
        <f t="shared" si="19"/>
        <v>0</v>
      </c>
      <c r="G105" s="284">
        <f t="shared" si="19"/>
        <v>0</v>
      </c>
      <c r="H105" s="284">
        <f t="shared" si="19"/>
        <v>0</v>
      </c>
      <c r="I105" s="284">
        <f t="shared" si="19"/>
        <v>0</v>
      </c>
      <c r="J105" s="284">
        <f t="shared" si="19"/>
        <v>0</v>
      </c>
      <c r="K105" s="284">
        <f t="shared" si="19"/>
        <v>0</v>
      </c>
      <c r="L105" s="284">
        <f t="shared" si="19"/>
        <v>430</v>
      </c>
      <c r="M105" s="284">
        <f t="shared" si="19"/>
        <v>1900000</v>
      </c>
      <c r="N105" s="284">
        <f t="shared" si="19"/>
        <v>0</v>
      </c>
      <c r="O105" s="284">
        <f t="shared" si="19"/>
        <v>0</v>
      </c>
      <c r="P105" s="284">
        <f t="shared" si="19"/>
        <v>0</v>
      </c>
      <c r="Q105" s="284">
        <f t="shared" si="19"/>
        <v>0</v>
      </c>
      <c r="R105" s="284">
        <f t="shared" si="19"/>
        <v>0</v>
      </c>
      <c r="S105" s="284">
        <f t="shared" si="19"/>
        <v>0</v>
      </c>
      <c r="T105" s="284">
        <f t="shared" si="19"/>
        <v>0</v>
      </c>
      <c r="U105" s="284">
        <f t="shared" si="19"/>
        <v>0</v>
      </c>
      <c r="V105" s="284">
        <f t="shared" si="19"/>
        <v>0</v>
      </c>
      <c r="W105" s="284">
        <f t="shared" si="19"/>
        <v>0</v>
      </c>
      <c r="X105" s="1161"/>
      <c r="Y105" s="284">
        <f t="shared" si="19"/>
        <v>0</v>
      </c>
      <c r="AA105" s="138"/>
      <c r="AB105" s="463"/>
      <c r="AC105" s="463"/>
      <c r="AD105" s="463"/>
      <c r="AE105" s="463"/>
      <c r="AF105" s="463"/>
      <c r="AG105" s="463"/>
      <c r="AH105" s="463"/>
      <c r="AI105" s="463"/>
      <c r="AJ105" s="463"/>
      <c r="AK105" s="463"/>
      <c r="AL105" s="463"/>
      <c r="AM105" s="463"/>
    </row>
    <row r="106" spans="1:39" customFormat="1" ht="15" hidden="1">
      <c r="A106" s="1486" t="s">
        <v>981</v>
      </c>
      <c r="B106" s="1486"/>
      <c r="C106" s="1486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1161"/>
      <c r="Y106" s="284"/>
      <c r="AA106" s="138"/>
      <c r="AB106" s="463"/>
      <c r="AC106" s="463"/>
      <c r="AD106" s="463"/>
      <c r="AE106" s="463"/>
      <c r="AF106" s="463"/>
      <c r="AG106" s="463"/>
      <c r="AH106" s="463"/>
      <c r="AI106" s="463"/>
      <c r="AJ106" s="463"/>
      <c r="AK106" s="463"/>
      <c r="AL106" s="463"/>
      <c r="AM106" s="463"/>
    </row>
    <row r="107" spans="1:39" customFormat="1" ht="15" hidden="1">
      <c r="A107" s="688">
        <f>A104+1</f>
        <v>75</v>
      </c>
      <c r="B107" s="157" t="s">
        <v>982</v>
      </c>
      <c r="C107" s="133">
        <f>D107+M107+O107+Q107+S107+U107+V107+W107+Y107</f>
        <v>2400000</v>
      </c>
      <c r="D107" s="284"/>
      <c r="E107" s="284"/>
      <c r="F107" s="284"/>
      <c r="G107" s="284"/>
      <c r="H107" s="284"/>
      <c r="I107" s="284"/>
      <c r="J107" s="284"/>
      <c r="K107" s="284"/>
      <c r="L107" s="160">
        <v>1100</v>
      </c>
      <c r="M107" s="164">
        <v>2400000</v>
      </c>
      <c r="N107" s="284"/>
      <c r="O107" s="284"/>
      <c r="P107" s="146"/>
      <c r="Q107" s="147"/>
      <c r="R107" s="284"/>
      <c r="S107" s="284"/>
      <c r="T107" s="284"/>
      <c r="U107" s="284"/>
      <c r="V107" s="284"/>
      <c r="W107" s="148"/>
      <c r="X107" s="1158">
        <v>368120.12</v>
      </c>
      <c r="Y107" s="284"/>
      <c r="AA107" s="138" t="s">
        <v>1462</v>
      </c>
      <c r="AB107" s="463"/>
      <c r="AC107" s="463"/>
      <c r="AD107" s="463"/>
      <c r="AE107" s="463"/>
      <c r="AF107" s="463"/>
      <c r="AG107" s="463"/>
      <c r="AH107" s="463"/>
      <c r="AI107" s="463"/>
      <c r="AJ107" s="463"/>
      <c r="AK107" s="463"/>
      <c r="AL107" s="463"/>
      <c r="AM107" s="463"/>
    </row>
    <row r="108" spans="1:39" customFormat="1" ht="15" hidden="1">
      <c r="A108" s="1482" t="s">
        <v>518</v>
      </c>
      <c r="B108" s="1482"/>
      <c r="C108" s="284">
        <f t="shared" ref="C108:Y108" si="20">SUM(C107)</f>
        <v>2400000</v>
      </c>
      <c r="D108" s="284">
        <f t="shared" si="20"/>
        <v>0</v>
      </c>
      <c r="E108" s="284">
        <f t="shared" si="20"/>
        <v>0</v>
      </c>
      <c r="F108" s="284">
        <f t="shared" si="20"/>
        <v>0</v>
      </c>
      <c r="G108" s="284">
        <f t="shared" si="20"/>
        <v>0</v>
      </c>
      <c r="H108" s="284">
        <f t="shared" si="20"/>
        <v>0</v>
      </c>
      <c r="I108" s="284">
        <f t="shared" si="20"/>
        <v>0</v>
      </c>
      <c r="J108" s="284">
        <f t="shared" si="20"/>
        <v>0</v>
      </c>
      <c r="K108" s="284">
        <f t="shared" si="20"/>
        <v>0</v>
      </c>
      <c r="L108" s="284">
        <f t="shared" si="20"/>
        <v>1100</v>
      </c>
      <c r="M108" s="284">
        <f t="shared" si="20"/>
        <v>2400000</v>
      </c>
      <c r="N108" s="284">
        <f t="shared" si="20"/>
        <v>0</v>
      </c>
      <c r="O108" s="284">
        <f t="shared" si="20"/>
        <v>0</v>
      </c>
      <c r="P108" s="284">
        <f t="shared" si="20"/>
        <v>0</v>
      </c>
      <c r="Q108" s="284">
        <f t="shared" si="20"/>
        <v>0</v>
      </c>
      <c r="R108" s="284">
        <f t="shared" si="20"/>
        <v>0</v>
      </c>
      <c r="S108" s="284">
        <f t="shared" si="20"/>
        <v>0</v>
      </c>
      <c r="T108" s="284">
        <f t="shared" si="20"/>
        <v>0</v>
      </c>
      <c r="U108" s="284">
        <f t="shared" si="20"/>
        <v>0</v>
      </c>
      <c r="V108" s="284">
        <f t="shared" si="20"/>
        <v>0</v>
      </c>
      <c r="W108" s="284">
        <f t="shared" si="20"/>
        <v>0</v>
      </c>
      <c r="X108" s="1161"/>
      <c r="Y108" s="284">
        <f t="shared" si="20"/>
        <v>0</v>
      </c>
      <c r="AA108" s="138"/>
      <c r="AB108" s="463"/>
      <c r="AC108" s="463"/>
      <c r="AD108" s="463"/>
      <c r="AE108" s="463"/>
      <c r="AF108" s="463"/>
      <c r="AG108" s="463"/>
      <c r="AH108" s="463"/>
      <c r="AI108" s="463"/>
      <c r="AJ108" s="463"/>
      <c r="AK108" s="463"/>
      <c r="AL108" s="463"/>
      <c r="AM108" s="463"/>
    </row>
    <row r="109" spans="1:39" customFormat="1" ht="15" hidden="1">
      <c r="A109" s="1484" t="s">
        <v>983</v>
      </c>
      <c r="B109" s="1484"/>
      <c r="C109" s="14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1161"/>
      <c r="Y109" s="284"/>
      <c r="AA109" s="138"/>
      <c r="AB109" s="463"/>
      <c r="AC109" s="463"/>
      <c r="AD109" s="463"/>
      <c r="AE109" s="463"/>
      <c r="AF109" s="463"/>
      <c r="AG109" s="463"/>
      <c r="AH109" s="463"/>
      <c r="AI109" s="463"/>
      <c r="AJ109" s="463"/>
      <c r="AK109" s="463"/>
      <c r="AL109" s="463"/>
      <c r="AM109" s="463"/>
    </row>
    <row r="110" spans="1:39" customFormat="1" ht="15" hidden="1">
      <c r="A110" s="688">
        <f>A107+1</f>
        <v>76</v>
      </c>
      <c r="B110" s="144" t="s">
        <v>984</v>
      </c>
      <c r="C110" s="133">
        <f>D110+M110+O110+Q110+S110+U110+V110+W110+Y110</f>
        <v>2500000</v>
      </c>
      <c r="D110" s="284"/>
      <c r="E110" s="284"/>
      <c r="F110" s="284"/>
      <c r="G110" s="284"/>
      <c r="H110" s="284"/>
      <c r="I110" s="284"/>
      <c r="J110" s="284"/>
      <c r="K110" s="284"/>
      <c r="L110" s="160">
        <v>1300</v>
      </c>
      <c r="M110" s="164">
        <v>2500000</v>
      </c>
      <c r="N110" s="284"/>
      <c r="O110" s="284"/>
      <c r="P110" s="146"/>
      <c r="Q110" s="147"/>
      <c r="R110" s="284"/>
      <c r="S110" s="284"/>
      <c r="T110" s="284"/>
      <c r="U110" s="284"/>
      <c r="V110" s="284"/>
      <c r="W110" s="1294"/>
      <c r="X110" s="1293">
        <v>392159.62</v>
      </c>
      <c r="Y110" s="284"/>
      <c r="AA110" s="138" t="s">
        <v>1462</v>
      </c>
      <c r="AB110" s="463"/>
      <c r="AC110" s="463"/>
      <c r="AD110" s="463"/>
      <c r="AE110" s="463"/>
      <c r="AF110" s="463"/>
      <c r="AG110" s="463"/>
      <c r="AH110" s="463"/>
      <c r="AI110" s="463"/>
      <c r="AJ110" s="463"/>
      <c r="AK110" s="463"/>
      <c r="AL110" s="463"/>
      <c r="AM110" s="463"/>
    </row>
    <row r="111" spans="1:39" customFormat="1" ht="15" hidden="1">
      <c r="A111" s="688">
        <f>A110+1</f>
        <v>77</v>
      </c>
      <c r="B111" s="144" t="s">
        <v>985</v>
      </c>
      <c r="C111" s="133">
        <f>D111+M111+O111+Q111+S111+U111+V111+W111+Y111</f>
        <v>2100000</v>
      </c>
      <c r="D111" s="284"/>
      <c r="E111" s="284"/>
      <c r="F111" s="284"/>
      <c r="G111" s="284"/>
      <c r="H111" s="284"/>
      <c r="I111" s="284"/>
      <c r="J111" s="284"/>
      <c r="K111" s="284"/>
      <c r="L111" s="160">
        <v>1000</v>
      </c>
      <c r="M111" s="164">
        <v>2100000</v>
      </c>
      <c r="N111" s="284"/>
      <c r="O111" s="284"/>
      <c r="P111" s="146"/>
      <c r="Q111" s="146"/>
      <c r="R111" s="284"/>
      <c r="S111" s="284"/>
      <c r="T111" s="284"/>
      <c r="U111" s="284"/>
      <c r="V111" s="284"/>
      <c r="W111" s="1294"/>
      <c r="X111" s="1293">
        <v>310721.12</v>
      </c>
      <c r="Y111" s="284"/>
      <c r="AA111" s="138" t="s">
        <v>1462</v>
      </c>
      <c r="AB111" s="463"/>
      <c r="AC111" s="463"/>
      <c r="AD111" s="463"/>
      <c r="AE111" s="463"/>
      <c r="AF111" s="463"/>
      <c r="AG111" s="463"/>
      <c r="AH111" s="463"/>
      <c r="AI111" s="463"/>
      <c r="AJ111" s="463"/>
      <c r="AK111" s="463"/>
      <c r="AL111" s="463"/>
      <c r="AM111" s="463"/>
    </row>
    <row r="112" spans="1:39" customFormat="1" ht="15" hidden="1">
      <c r="A112" s="1482" t="s">
        <v>518</v>
      </c>
      <c r="B112" s="1482"/>
      <c r="C112" s="284">
        <f t="shared" ref="C112:Y112" si="21">SUM(C110)</f>
        <v>2500000</v>
      </c>
      <c r="D112" s="284">
        <f t="shared" si="21"/>
        <v>0</v>
      </c>
      <c r="E112" s="284">
        <f t="shared" si="21"/>
        <v>0</v>
      </c>
      <c r="F112" s="284">
        <f t="shared" si="21"/>
        <v>0</v>
      </c>
      <c r="G112" s="284">
        <f t="shared" si="21"/>
        <v>0</v>
      </c>
      <c r="H112" s="284">
        <f t="shared" si="21"/>
        <v>0</v>
      </c>
      <c r="I112" s="284">
        <f t="shared" si="21"/>
        <v>0</v>
      </c>
      <c r="J112" s="284">
        <f t="shared" si="21"/>
        <v>0</v>
      </c>
      <c r="K112" s="284">
        <f t="shared" si="21"/>
        <v>0</v>
      </c>
      <c r="L112" s="284">
        <f t="shared" si="21"/>
        <v>1300</v>
      </c>
      <c r="M112" s="284">
        <f t="shared" si="21"/>
        <v>2500000</v>
      </c>
      <c r="N112" s="284">
        <f t="shared" si="21"/>
        <v>0</v>
      </c>
      <c r="O112" s="284">
        <f t="shared" si="21"/>
        <v>0</v>
      </c>
      <c r="P112" s="284">
        <f t="shared" si="21"/>
        <v>0</v>
      </c>
      <c r="Q112" s="284">
        <f t="shared" si="21"/>
        <v>0</v>
      </c>
      <c r="R112" s="284">
        <f t="shared" si="21"/>
        <v>0</v>
      </c>
      <c r="S112" s="284">
        <f t="shared" si="21"/>
        <v>0</v>
      </c>
      <c r="T112" s="284">
        <f t="shared" si="21"/>
        <v>0</v>
      </c>
      <c r="U112" s="284">
        <f t="shared" si="21"/>
        <v>0</v>
      </c>
      <c r="V112" s="284">
        <f t="shared" si="21"/>
        <v>0</v>
      </c>
      <c r="W112" s="284">
        <f t="shared" si="21"/>
        <v>0</v>
      </c>
      <c r="X112" s="1161"/>
      <c r="Y112" s="284">
        <f t="shared" si="21"/>
        <v>0</v>
      </c>
      <c r="AA112" s="138"/>
      <c r="AB112" s="463"/>
      <c r="AC112" s="463"/>
      <c r="AD112" s="463"/>
      <c r="AE112" s="463"/>
      <c r="AF112" s="463"/>
      <c r="AG112" s="463"/>
      <c r="AH112" s="463"/>
      <c r="AI112" s="463"/>
      <c r="AJ112" s="463"/>
      <c r="AK112" s="463"/>
      <c r="AL112" s="463"/>
      <c r="AM112" s="463"/>
    </row>
    <row r="113" spans="1:39" s="7" customFormat="1" ht="14.25" hidden="1" customHeight="1">
      <c r="A113" s="1484" t="s">
        <v>986</v>
      </c>
      <c r="B113" s="1484"/>
      <c r="C113" s="1484"/>
      <c r="D113" s="1483"/>
      <c r="E113" s="1483"/>
      <c r="F113" s="1483"/>
      <c r="G113" s="1483"/>
      <c r="H113" s="1483"/>
      <c r="I113" s="1483"/>
      <c r="J113" s="1483"/>
      <c r="K113" s="1483"/>
      <c r="L113" s="1483"/>
      <c r="M113" s="1483"/>
      <c r="N113" s="1483"/>
      <c r="O113" s="1483"/>
      <c r="P113" s="1483"/>
      <c r="Q113" s="1483"/>
      <c r="R113" s="1483"/>
      <c r="S113" s="1483"/>
      <c r="T113" s="1483"/>
      <c r="U113" s="1483"/>
      <c r="V113" s="1483"/>
      <c r="W113" s="1483"/>
      <c r="X113" s="1483"/>
      <c r="Y113" s="1483"/>
      <c r="Z113" s="9"/>
      <c r="AA113" s="670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</row>
    <row r="114" spans="1:39" customFormat="1" ht="15" hidden="1">
      <c r="A114" s="688">
        <f>A111+1</f>
        <v>78</v>
      </c>
      <c r="B114" s="163" t="s">
        <v>987</v>
      </c>
      <c r="C114" s="133">
        <f>D114+M114+O114+Q114+S114+U114+V114+W114+Y114</f>
        <v>1000000</v>
      </c>
      <c r="D114" s="284"/>
      <c r="E114" s="284"/>
      <c r="F114" s="284"/>
      <c r="G114" s="284"/>
      <c r="H114" s="284"/>
      <c r="I114" s="284"/>
      <c r="J114" s="284"/>
      <c r="K114" s="284"/>
      <c r="L114" s="160"/>
      <c r="M114" s="161"/>
      <c r="N114" s="284"/>
      <c r="O114" s="284"/>
      <c r="P114" s="146">
        <v>650</v>
      </c>
      <c r="Q114" s="169">
        <v>1000000</v>
      </c>
      <c r="R114" s="284"/>
      <c r="S114" s="284"/>
      <c r="T114" s="284"/>
      <c r="U114" s="284"/>
      <c r="V114" s="284"/>
      <c r="W114" s="148"/>
      <c r="X114" s="1158"/>
      <c r="Y114" s="284"/>
      <c r="AA114" s="138"/>
      <c r="AB114" s="463"/>
      <c r="AC114" s="463"/>
      <c r="AD114" s="463"/>
      <c r="AE114" s="463"/>
      <c r="AF114" s="463"/>
      <c r="AG114" s="463"/>
      <c r="AH114" s="463"/>
      <c r="AI114" s="463"/>
      <c r="AJ114" s="463"/>
      <c r="AK114" s="463"/>
      <c r="AL114" s="463"/>
      <c r="AM114" s="463"/>
    </row>
    <row r="115" spans="1:39" customFormat="1" ht="15" hidden="1">
      <c r="A115" s="688">
        <f>A114+1</f>
        <v>79</v>
      </c>
      <c r="B115" s="163" t="s">
        <v>988</v>
      </c>
      <c r="C115" s="133">
        <f>D115+M115+O115+Q115+S115+U115+V115+W115+Y115</f>
        <v>1900000</v>
      </c>
      <c r="D115" s="284"/>
      <c r="E115" s="284"/>
      <c r="F115" s="284"/>
      <c r="G115" s="284"/>
      <c r="H115" s="284"/>
      <c r="I115" s="284"/>
      <c r="J115" s="284"/>
      <c r="K115" s="284"/>
      <c r="L115" s="160">
        <v>500</v>
      </c>
      <c r="M115" s="164">
        <v>1900000</v>
      </c>
      <c r="N115" s="284"/>
      <c r="O115" s="284"/>
      <c r="P115" s="146"/>
      <c r="Q115" s="147"/>
      <c r="R115" s="284"/>
      <c r="S115" s="284"/>
      <c r="T115" s="284"/>
      <c r="U115" s="284"/>
      <c r="V115" s="284"/>
      <c r="W115" s="148"/>
      <c r="X115" s="1158"/>
      <c r="Y115" s="284"/>
      <c r="AA115" s="138"/>
      <c r="AB115" s="463"/>
      <c r="AC115" s="463"/>
      <c r="AD115" s="463"/>
      <c r="AE115" s="463"/>
      <c r="AF115" s="463"/>
      <c r="AG115" s="463"/>
      <c r="AH115" s="463"/>
      <c r="AI115" s="463"/>
      <c r="AJ115" s="463"/>
      <c r="AK115" s="463"/>
      <c r="AL115" s="463"/>
      <c r="AM115" s="463"/>
    </row>
    <row r="116" spans="1:39" customFormat="1" ht="15" hidden="1">
      <c r="A116" s="688">
        <f>A115+1</f>
        <v>80</v>
      </c>
      <c r="B116" s="163" t="s">
        <v>989</v>
      </c>
      <c r="C116" s="133">
        <f>D116+M116+O116+Q116+S116+U116+V116+W116+Y116</f>
        <v>2250000</v>
      </c>
      <c r="D116" s="284"/>
      <c r="E116" s="284"/>
      <c r="F116" s="284"/>
      <c r="G116" s="284"/>
      <c r="H116" s="284"/>
      <c r="I116" s="284"/>
      <c r="J116" s="284"/>
      <c r="K116" s="284"/>
      <c r="L116" s="160">
        <v>750</v>
      </c>
      <c r="M116" s="164">
        <v>2250000</v>
      </c>
      <c r="N116" s="284"/>
      <c r="O116" s="284"/>
      <c r="P116" s="146"/>
      <c r="Q116" s="147"/>
      <c r="R116" s="284"/>
      <c r="S116" s="284"/>
      <c r="T116" s="284"/>
      <c r="U116" s="284"/>
      <c r="V116" s="284"/>
      <c r="W116" s="148"/>
      <c r="X116" s="1158"/>
      <c r="Y116" s="284"/>
      <c r="AA116" s="138"/>
      <c r="AB116" s="463"/>
      <c r="AC116" s="463"/>
      <c r="AD116" s="463"/>
      <c r="AE116" s="463"/>
      <c r="AF116" s="463"/>
      <c r="AG116" s="463"/>
      <c r="AH116" s="463"/>
      <c r="AI116" s="463"/>
      <c r="AJ116" s="463"/>
      <c r="AK116" s="463"/>
      <c r="AL116" s="463"/>
      <c r="AM116" s="463"/>
    </row>
    <row r="117" spans="1:39" s="7" customFormat="1" ht="14.25" hidden="1" customHeight="1">
      <c r="A117" s="1482" t="s">
        <v>518</v>
      </c>
      <c r="B117" s="1482"/>
      <c r="C117" s="284">
        <f>SUM(C114:C116)</f>
        <v>5150000</v>
      </c>
      <c r="D117" s="284">
        <f t="shared" ref="D117:Y117" si="22">SUM(D114:D116)</f>
        <v>0</v>
      </c>
      <c r="E117" s="284">
        <f t="shared" si="22"/>
        <v>0</v>
      </c>
      <c r="F117" s="284">
        <f t="shared" si="22"/>
        <v>0</v>
      </c>
      <c r="G117" s="284">
        <f t="shared" si="22"/>
        <v>0</v>
      </c>
      <c r="H117" s="284">
        <f t="shared" si="22"/>
        <v>0</v>
      </c>
      <c r="I117" s="284">
        <f t="shared" si="22"/>
        <v>0</v>
      </c>
      <c r="J117" s="284">
        <f t="shared" si="22"/>
        <v>0</v>
      </c>
      <c r="K117" s="284">
        <f t="shared" si="22"/>
        <v>0</v>
      </c>
      <c r="L117" s="284">
        <f t="shared" si="22"/>
        <v>1250</v>
      </c>
      <c r="M117" s="284">
        <f t="shared" si="22"/>
        <v>4150000</v>
      </c>
      <c r="N117" s="284">
        <f t="shared" si="22"/>
        <v>0</v>
      </c>
      <c r="O117" s="284">
        <f t="shared" si="22"/>
        <v>0</v>
      </c>
      <c r="P117" s="284">
        <f t="shared" si="22"/>
        <v>650</v>
      </c>
      <c r="Q117" s="284">
        <f t="shared" si="22"/>
        <v>1000000</v>
      </c>
      <c r="R117" s="284">
        <f t="shared" si="22"/>
        <v>0</v>
      </c>
      <c r="S117" s="284">
        <f t="shared" si="22"/>
        <v>0</v>
      </c>
      <c r="T117" s="284">
        <f t="shared" si="22"/>
        <v>0</v>
      </c>
      <c r="U117" s="284">
        <f t="shared" si="22"/>
        <v>0</v>
      </c>
      <c r="V117" s="284">
        <f t="shared" si="22"/>
        <v>0</v>
      </c>
      <c r="W117" s="284">
        <f t="shared" si="22"/>
        <v>0</v>
      </c>
      <c r="X117" s="1161"/>
      <c r="Y117" s="284">
        <f t="shared" si="22"/>
        <v>0</v>
      </c>
      <c r="Z117" s="9">
        <f>E117+F117+G117+H117+I117+K117+M117+O117+Q117+S117+U117+W117+V117+Y117</f>
        <v>5150000</v>
      </c>
      <c r="AA117" s="670"/>
      <c r="AB117" s="497"/>
      <c r="AC117" s="49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</row>
    <row r="118" spans="1:39" s="7" customFormat="1" ht="14.25" hidden="1" customHeight="1">
      <c r="A118" s="1484" t="s">
        <v>990</v>
      </c>
      <c r="B118" s="1484"/>
      <c r="C118" s="1484"/>
      <c r="D118" s="1483"/>
      <c r="E118" s="1483"/>
      <c r="F118" s="1483"/>
      <c r="G118" s="1483"/>
      <c r="H118" s="1483"/>
      <c r="I118" s="1483"/>
      <c r="J118" s="1483"/>
      <c r="K118" s="1483"/>
      <c r="L118" s="1483"/>
      <c r="M118" s="1483"/>
      <c r="N118" s="1483"/>
      <c r="O118" s="1483"/>
      <c r="P118" s="1483"/>
      <c r="Q118" s="1483"/>
      <c r="R118" s="1483"/>
      <c r="S118" s="1483"/>
      <c r="T118" s="1483"/>
      <c r="U118" s="1483"/>
      <c r="V118" s="1483"/>
      <c r="W118" s="1483"/>
      <c r="X118" s="1483"/>
      <c r="Y118" s="1483"/>
      <c r="Z118" s="9"/>
      <c r="AA118" s="670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</row>
    <row r="119" spans="1:39" customFormat="1" ht="15" hidden="1">
      <c r="A119" s="688">
        <f>A116+1</f>
        <v>81</v>
      </c>
      <c r="B119" s="157" t="s">
        <v>991</v>
      </c>
      <c r="C119" s="133">
        <f>D119+M119+O119+Q119+S119+U119+V119+W119+Y119</f>
        <v>900000</v>
      </c>
      <c r="D119" s="284"/>
      <c r="E119" s="284"/>
      <c r="F119" s="284"/>
      <c r="G119" s="284"/>
      <c r="H119" s="284"/>
      <c r="I119" s="284"/>
      <c r="J119" s="284"/>
      <c r="K119" s="284"/>
      <c r="L119" s="160">
        <v>365</v>
      </c>
      <c r="M119" s="164">
        <v>900000</v>
      </c>
      <c r="N119" s="284"/>
      <c r="O119" s="284"/>
      <c r="P119" s="146"/>
      <c r="Q119" s="147"/>
      <c r="R119" s="284"/>
      <c r="S119" s="284"/>
      <c r="T119" s="284"/>
      <c r="U119" s="284"/>
      <c r="V119" s="284"/>
      <c r="W119" s="148"/>
      <c r="X119" s="1158"/>
      <c r="Y119" s="284"/>
      <c r="AA119" s="138"/>
      <c r="AB119" s="463"/>
      <c r="AC119" s="463"/>
      <c r="AD119" s="463"/>
      <c r="AE119" s="463"/>
      <c r="AF119" s="463"/>
      <c r="AG119" s="463"/>
      <c r="AH119" s="463"/>
      <c r="AI119" s="463"/>
      <c r="AJ119" s="463"/>
      <c r="AK119" s="463"/>
      <c r="AL119" s="463"/>
      <c r="AM119" s="463"/>
    </row>
    <row r="120" spans="1:39" s="7" customFormat="1" ht="14.25" hidden="1" customHeight="1">
      <c r="A120" s="1482" t="s">
        <v>518</v>
      </c>
      <c r="B120" s="1482"/>
      <c r="C120" s="284">
        <f>SUM(C119)</f>
        <v>900000</v>
      </c>
      <c r="D120" s="284">
        <f t="shared" ref="D120:Y120" si="23">SUM(D119)</f>
        <v>0</v>
      </c>
      <c r="E120" s="284">
        <f t="shared" si="23"/>
        <v>0</v>
      </c>
      <c r="F120" s="284">
        <f t="shared" si="23"/>
        <v>0</v>
      </c>
      <c r="G120" s="284">
        <f t="shared" si="23"/>
        <v>0</v>
      </c>
      <c r="H120" s="284">
        <f t="shared" si="23"/>
        <v>0</v>
      </c>
      <c r="I120" s="284">
        <f t="shared" si="23"/>
        <v>0</v>
      </c>
      <c r="J120" s="284">
        <f t="shared" si="23"/>
        <v>0</v>
      </c>
      <c r="K120" s="284">
        <f t="shared" si="23"/>
        <v>0</v>
      </c>
      <c r="L120" s="284">
        <f t="shared" si="23"/>
        <v>365</v>
      </c>
      <c r="M120" s="284">
        <f t="shared" si="23"/>
        <v>900000</v>
      </c>
      <c r="N120" s="284">
        <f t="shared" si="23"/>
        <v>0</v>
      </c>
      <c r="O120" s="284">
        <f t="shared" si="23"/>
        <v>0</v>
      </c>
      <c r="P120" s="284">
        <f t="shared" si="23"/>
        <v>0</v>
      </c>
      <c r="Q120" s="284">
        <f t="shared" si="23"/>
        <v>0</v>
      </c>
      <c r="R120" s="284">
        <f t="shared" si="23"/>
        <v>0</v>
      </c>
      <c r="S120" s="284">
        <f t="shared" si="23"/>
        <v>0</v>
      </c>
      <c r="T120" s="284">
        <f t="shared" si="23"/>
        <v>0</v>
      </c>
      <c r="U120" s="284">
        <f t="shared" si="23"/>
        <v>0</v>
      </c>
      <c r="V120" s="284">
        <f t="shared" si="23"/>
        <v>0</v>
      </c>
      <c r="W120" s="284">
        <f t="shared" si="23"/>
        <v>0</v>
      </c>
      <c r="X120" s="1161"/>
      <c r="Y120" s="284">
        <f t="shared" si="23"/>
        <v>0</v>
      </c>
      <c r="Z120" s="9">
        <f>E120+F120+G120+H120+I120+K120+M120+O120+Q120+S120+U120+W120+V120+Y120</f>
        <v>900000</v>
      </c>
      <c r="AA120" s="670"/>
      <c r="AB120" s="497"/>
      <c r="AC120" s="49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</row>
    <row r="121" spans="1:39" s="7" customFormat="1" ht="14.25" hidden="1" customHeight="1">
      <c r="A121" s="1484" t="s">
        <v>992</v>
      </c>
      <c r="B121" s="1484"/>
      <c r="C121" s="1484"/>
      <c r="D121" s="284"/>
      <c r="E121" s="284"/>
      <c r="F121" s="284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1161"/>
      <c r="Y121" s="284"/>
      <c r="Z121" s="9"/>
      <c r="AA121" s="670"/>
      <c r="AB121" s="497"/>
      <c r="AC121" s="49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</row>
    <row r="122" spans="1:39" customFormat="1" ht="15" hidden="1">
      <c r="A122" s="688">
        <f>A119+1</f>
        <v>82</v>
      </c>
      <c r="B122" s="157" t="s">
        <v>993</v>
      </c>
      <c r="C122" s="133">
        <f>D122+M122+O122+Q122+S122+U122+V122+W122+Y122</f>
        <v>3200000</v>
      </c>
      <c r="D122" s="284"/>
      <c r="E122" s="284"/>
      <c r="F122" s="284"/>
      <c r="G122" s="284"/>
      <c r="H122" s="284"/>
      <c r="I122" s="284"/>
      <c r="J122" s="284"/>
      <c r="K122" s="284"/>
      <c r="L122" s="160"/>
      <c r="M122" s="161"/>
      <c r="N122" s="284"/>
      <c r="O122" s="284"/>
      <c r="P122" s="146">
        <v>3200</v>
      </c>
      <c r="Q122" s="169">
        <v>3200000</v>
      </c>
      <c r="R122" s="284"/>
      <c r="S122" s="284"/>
      <c r="T122" s="284"/>
      <c r="U122" s="284"/>
      <c r="V122" s="284"/>
      <c r="W122" s="148"/>
      <c r="X122" s="1158"/>
      <c r="Y122" s="284"/>
      <c r="AA122" s="138"/>
      <c r="AB122" s="463"/>
      <c r="AC122" s="463"/>
      <c r="AD122" s="463"/>
      <c r="AE122" s="463"/>
      <c r="AF122" s="463"/>
      <c r="AG122" s="463"/>
      <c r="AH122" s="463"/>
      <c r="AI122" s="463"/>
      <c r="AJ122" s="463"/>
      <c r="AK122" s="463"/>
      <c r="AL122" s="463"/>
      <c r="AM122" s="463"/>
    </row>
    <row r="123" spans="1:39" s="7" customFormat="1" ht="14.25" hidden="1" customHeight="1">
      <c r="A123" s="1482" t="s">
        <v>518</v>
      </c>
      <c r="B123" s="1482"/>
      <c r="C123" s="284">
        <f>SUM(C122)</f>
        <v>3200000</v>
      </c>
      <c r="D123" s="284">
        <f t="shared" ref="D123:Y123" si="24">SUM(D122)</f>
        <v>0</v>
      </c>
      <c r="E123" s="284">
        <f t="shared" si="24"/>
        <v>0</v>
      </c>
      <c r="F123" s="284">
        <f t="shared" si="24"/>
        <v>0</v>
      </c>
      <c r="G123" s="284">
        <f t="shared" si="24"/>
        <v>0</v>
      </c>
      <c r="H123" s="284">
        <f t="shared" si="24"/>
        <v>0</v>
      </c>
      <c r="I123" s="284">
        <f t="shared" si="24"/>
        <v>0</v>
      </c>
      <c r="J123" s="284">
        <f t="shared" si="24"/>
        <v>0</v>
      </c>
      <c r="K123" s="284">
        <f t="shared" si="24"/>
        <v>0</v>
      </c>
      <c r="L123" s="284">
        <f t="shared" si="24"/>
        <v>0</v>
      </c>
      <c r="M123" s="284">
        <f t="shared" si="24"/>
        <v>0</v>
      </c>
      <c r="N123" s="284">
        <f t="shared" si="24"/>
        <v>0</v>
      </c>
      <c r="O123" s="284">
        <f t="shared" si="24"/>
        <v>0</v>
      </c>
      <c r="P123" s="284">
        <f t="shared" si="24"/>
        <v>3200</v>
      </c>
      <c r="Q123" s="284">
        <f t="shared" si="24"/>
        <v>3200000</v>
      </c>
      <c r="R123" s="284">
        <f t="shared" si="24"/>
        <v>0</v>
      </c>
      <c r="S123" s="284">
        <f t="shared" si="24"/>
        <v>0</v>
      </c>
      <c r="T123" s="284">
        <f t="shared" si="24"/>
        <v>0</v>
      </c>
      <c r="U123" s="284">
        <f t="shared" si="24"/>
        <v>0</v>
      </c>
      <c r="V123" s="284">
        <f t="shared" si="24"/>
        <v>0</v>
      </c>
      <c r="W123" s="284">
        <f t="shared" si="24"/>
        <v>0</v>
      </c>
      <c r="X123" s="1161"/>
      <c r="Y123" s="284">
        <f t="shared" si="24"/>
        <v>0</v>
      </c>
      <c r="Z123" s="9">
        <f>E123+F123+G123+H123+I123+K123+M123+O123+Q123+S123+U123+W123+V123+Y123</f>
        <v>3200000</v>
      </c>
      <c r="AA123" s="670"/>
      <c r="AB123" s="497"/>
      <c r="AC123" s="49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</row>
    <row r="124" spans="1:39" s="7" customFormat="1" ht="14.25" hidden="1" customHeight="1">
      <c r="A124" s="1484" t="s">
        <v>994</v>
      </c>
      <c r="B124" s="1484"/>
      <c r="C124" s="1484"/>
      <c r="D124" s="284"/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1161"/>
      <c r="Y124" s="284"/>
      <c r="Z124" s="9"/>
      <c r="AA124" s="670"/>
      <c r="AB124" s="497"/>
      <c r="AC124" s="49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</row>
    <row r="125" spans="1:39" customFormat="1" ht="15" hidden="1">
      <c r="A125" s="688">
        <f>A122+1</f>
        <v>83</v>
      </c>
      <c r="B125" s="157" t="s">
        <v>995</v>
      </c>
      <c r="C125" s="133">
        <f>D125+M125+O125+Q125+S125+U125+V125+W125+Y125</f>
        <v>2100000</v>
      </c>
      <c r="D125" s="284"/>
      <c r="E125" s="284"/>
      <c r="F125" s="284"/>
      <c r="G125" s="284"/>
      <c r="H125" s="284"/>
      <c r="I125" s="284"/>
      <c r="J125" s="284"/>
      <c r="K125" s="284"/>
      <c r="L125" s="145">
        <v>870</v>
      </c>
      <c r="M125" s="165">
        <v>2100000</v>
      </c>
      <c r="N125" s="284"/>
      <c r="O125" s="284"/>
      <c r="P125" s="146"/>
      <c r="Q125" s="147"/>
      <c r="R125" s="284"/>
      <c r="S125" s="284"/>
      <c r="T125" s="284"/>
      <c r="U125" s="284"/>
      <c r="V125" s="284"/>
      <c r="W125" s="148"/>
      <c r="X125" s="1158"/>
      <c r="Y125" s="284"/>
      <c r="AA125" s="138"/>
      <c r="AB125" s="463"/>
      <c r="AC125" s="463"/>
      <c r="AD125" s="463"/>
      <c r="AE125" s="463"/>
      <c r="AF125" s="463"/>
      <c r="AG125" s="463"/>
      <c r="AH125" s="463"/>
      <c r="AI125" s="463"/>
      <c r="AJ125" s="463"/>
      <c r="AK125" s="463"/>
      <c r="AL125" s="463"/>
      <c r="AM125" s="463"/>
    </row>
    <row r="126" spans="1:39" s="7" customFormat="1" ht="14.25" hidden="1" customHeight="1">
      <c r="A126" s="1482" t="s">
        <v>518</v>
      </c>
      <c r="B126" s="1482"/>
      <c r="C126" s="284">
        <f>SUM(C125)</f>
        <v>2100000</v>
      </c>
      <c r="D126" s="284">
        <f t="shared" ref="D126:Y126" si="25">SUM(D125)</f>
        <v>0</v>
      </c>
      <c r="E126" s="284">
        <f t="shared" si="25"/>
        <v>0</v>
      </c>
      <c r="F126" s="284">
        <f t="shared" si="25"/>
        <v>0</v>
      </c>
      <c r="G126" s="284">
        <f t="shared" si="25"/>
        <v>0</v>
      </c>
      <c r="H126" s="284">
        <f t="shared" si="25"/>
        <v>0</v>
      </c>
      <c r="I126" s="284">
        <f t="shared" si="25"/>
        <v>0</v>
      </c>
      <c r="J126" s="284">
        <f t="shared" si="25"/>
        <v>0</v>
      </c>
      <c r="K126" s="284">
        <f t="shared" si="25"/>
        <v>0</v>
      </c>
      <c r="L126" s="284">
        <f t="shared" si="25"/>
        <v>870</v>
      </c>
      <c r="M126" s="284">
        <f t="shared" si="25"/>
        <v>2100000</v>
      </c>
      <c r="N126" s="284">
        <f t="shared" si="25"/>
        <v>0</v>
      </c>
      <c r="O126" s="284">
        <f t="shared" si="25"/>
        <v>0</v>
      </c>
      <c r="P126" s="284">
        <f t="shared" si="25"/>
        <v>0</v>
      </c>
      <c r="Q126" s="284">
        <f t="shared" si="25"/>
        <v>0</v>
      </c>
      <c r="R126" s="284">
        <f t="shared" si="25"/>
        <v>0</v>
      </c>
      <c r="S126" s="284">
        <f t="shared" si="25"/>
        <v>0</v>
      </c>
      <c r="T126" s="284">
        <f t="shared" si="25"/>
        <v>0</v>
      </c>
      <c r="U126" s="284">
        <f t="shared" si="25"/>
        <v>0</v>
      </c>
      <c r="V126" s="284">
        <f t="shared" si="25"/>
        <v>0</v>
      </c>
      <c r="W126" s="284">
        <f t="shared" si="25"/>
        <v>0</v>
      </c>
      <c r="X126" s="1161"/>
      <c r="Y126" s="284">
        <f t="shared" si="25"/>
        <v>0</v>
      </c>
      <c r="Z126" s="9">
        <f>E126+F126+G126+H126+I126+K126+M126+O126+Q126+S126+U126+W126+V126+Y126</f>
        <v>2100000</v>
      </c>
      <c r="AA126" s="670"/>
      <c r="AB126" s="497"/>
      <c r="AC126" s="49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</row>
    <row r="127" spans="1:39" s="7" customFormat="1" ht="14.25" hidden="1" customHeight="1">
      <c r="A127" s="1484" t="s">
        <v>996</v>
      </c>
      <c r="B127" s="1484"/>
      <c r="C127" s="1484"/>
      <c r="D127" s="284"/>
      <c r="E127" s="284"/>
      <c r="F127" s="284"/>
      <c r="G127" s="284"/>
      <c r="H127" s="284"/>
      <c r="I127" s="284"/>
      <c r="J127" s="284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162"/>
      <c r="X127" s="1162"/>
      <c r="Y127" s="284"/>
      <c r="Z127" s="9"/>
      <c r="AA127" s="670"/>
      <c r="AB127" s="497"/>
      <c r="AC127" s="49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</row>
    <row r="128" spans="1:39" customFormat="1" ht="15" hidden="1">
      <c r="A128" s="688">
        <f>A125+1</f>
        <v>84</v>
      </c>
      <c r="B128" s="157" t="s">
        <v>997</v>
      </c>
      <c r="C128" s="133">
        <f>D128+M128+O128+Q128+S128+U128+V128+W128+Y128</f>
        <v>1750000</v>
      </c>
      <c r="D128" s="284"/>
      <c r="E128" s="284"/>
      <c r="F128" s="284"/>
      <c r="G128" s="284"/>
      <c r="H128" s="284"/>
      <c r="I128" s="284"/>
      <c r="J128" s="284"/>
      <c r="K128" s="284"/>
      <c r="L128" s="160">
        <v>687</v>
      </c>
      <c r="M128" s="164">
        <v>1750000</v>
      </c>
      <c r="N128" s="284"/>
      <c r="O128" s="284"/>
      <c r="P128" s="146"/>
      <c r="Q128" s="147"/>
      <c r="R128" s="284"/>
      <c r="S128" s="284"/>
      <c r="T128" s="284"/>
      <c r="U128" s="284"/>
      <c r="V128" s="284"/>
      <c r="W128" s="148"/>
      <c r="X128" s="1158"/>
      <c r="Y128" s="284"/>
      <c r="AA128" s="138"/>
      <c r="AB128" s="463"/>
      <c r="AC128" s="463"/>
      <c r="AD128" s="463"/>
      <c r="AE128" s="463"/>
      <c r="AF128" s="463"/>
      <c r="AG128" s="463"/>
      <c r="AH128" s="463"/>
      <c r="AI128" s="463"/>
      <c r="AJ128" s="463"/>
      <c r="AK128" s="463"/>
      <c r="AL128" s="463"/>
      <c r="AM128" s="463"/>
    </row>
    <row r="129" spans="1:39" customFormat="1" ht="15" hidden="1">
      <c r="A129" s="688">
        <f>A128+1</f>
        <v>85</v>
      </c>
      <c r="B129" s="157" t="s">
        <v>998</v>
      </c>
      <c r="C129" s="133">
        <f>D129+M129+O129+Q129+S129+U129+V129+W129+Y129</f>
        <v>2250000</v>
      </c>
      <c r="D129" s="284"/>
      <c r="E129" s="284"/>
      <c r="F129" s="284"/>
      <c r="G129" s="284"/>
      <c r="H129" s="284"/>
      <c r="I129" s="284"/>
      <c r="J129" s="284"/>
      <c r="K129" s="284"/>
      <c r="L129" s="160">
        <v>766</v>
      </c>
      <c r="M129" s="164">
        <v>2250000</v>
      </c>
      <c r="N129" s="284"/>
      <c r="O129" s="284"/>
      <c r="P129" s="146"/>
      <c r="Q129" s="147"/>
      <c r="R129" s="284"/>
      <c r="S129" s="284"/>
      <c r="T129" s="284"/>
      <c r="U129" s="284"/>
      <c r="V129" s="284"/>
      <c r="W129" s="148"/>
      <c r="X129" s="1158"/>
      <c r="Y129" s="284"/>
      <c r="AA129" s="138"/>
      <c r="AB129" s="463"/>
      <c r="AC129" s="463"/>
      <c r="AD129" s="463"/>
      <c r="AE129" s="463"/>
      <c r="AF129" s="463"/>
      <c r="AG129" s="463"/>
      <c r="AH129" s="463"/>
      <c r="AI129" s="463"/>
      <c r="AJ129" s="463"/>
      <c r="AK129" s="463"/>
      <c r="AL129" s="463"/>
      <c r="AM129" s="463"/>
    </row>
    <row r="130" spans="1:39" customFormat="1" ht="15" hidden="1">
      <c r="A130" s="688">
        <f>A129+1</f>
        <v>86</v>
      </c>
      <c r="B130" s="157" t="s">
        <v>999</v>
      </c>
      <c r="C130" s="133">
        <f>D130+M130+O130+Q130+S130+U130+V130+W130+Y130</f>
        <v>2250000</v>
      </c>
      <c r="D130" s="284"/>
      <c r="E130" s="284"/>
      <c r="F130" s="284"/>
      <c r="G130" s="284"/>
      <c r="H130" s="284"/>
      <c r="I130" s="284"/>
      <c r="J130" s="284"/>
      <c r="K130" s="284"/>
      <c r="L130" s="160">
        <v>766</v>
      </c>
      <c r="M130" s="164">
        <v>2250000</v>
      </c>
      <c r="N130" s="284"/>
      <c r="O130" s="284"/>
      <c r="P130" s="146"/>
      <c r="Q130" s="147"/>
      <c r="R130" s="284"/>
      <c r="S130" s="284"/>
      <c r="T130" s="284"/>
      <c r="U130" s="284"/>
      <c r="V130" s="284"/>
      <c r="W130" s="148"/>
      <c r="X130" s="1158"/>
      <c r="Y130" s="284"/>
      <c r="AA130" s="138"/>
      <c r="AB130" s="463"/>
      <c r="AC130" s="463"/>
      <c r="AD130" s="463"/>
      <c r="AE130" s="463"/>
      <c r="AF130" s="463"/>
      <c r="AG130" s="463"/>
      <c r="AH130" s="463"/>
      <c r="AI130" s="463"/>
      <c r="AJ130" s="463"/>
      <c r="AK130" s="463"/>
      <c r="AL130" s="463"/>
      <c r="AM130" s="463"/>
    </row>
    <row r="131" spans="1:39" s="7" customFormat="1" ht="14.25" hidden="1" customHeight="1">
      <c r="A131" s="1482" t="s">
        <v>518</v>
      </c>
      <c r="B131" s="1482"/>
      <c r="C131" s="284">
        <f>SUM(C128:C130)</f>
        <v>6250000</v>
      </c>
      <c r="D131" s="284">
        <f t="shared" ref="D131:Y131" si="26">SUM(D128:D130)</f>
        <v>0</v>
      </c>
      <c r="E131" s="284">
        <f t="shared" si="26"/>
        <v>0</v>
      </c>
      <c r="F131" s="284">
        <f t="shared" si="26"/>
        <v>0</v>
      </c>
      <c r="G131" s="284">
        <f t="shared" si="26"/>
        <v>0</v>
      </c>
      <c r="H131" s="284">
        <f t="shared" si="26"/>
        <v>0</v>
      </c>
      <c r="I131" s="284">
        <f t="shared" si="26"/>
        <v>0</v>
      </c>
      <c r="J131" s="284">
        <f t="shared" si="26"/>
        <v>0</v>
      </c>
      <c r="K131" s="284">
        <f t="shared" si="26"/>
        <v>0</v>
      </c>
      <c r="L131" s="284">
        <f t="shared" si="26"/>
        <v>2219</v>
      </c>
      <c r="M131" s="284">
        <f t="shared" si="26"/>
        <v>6250000</v>
      </c>
      <c r="N131" s="284">
        <f t="shared" si="26"/>
        <v>0</v>
      </c>
      <c r="O131" s="284">
        <f t="shared" si="26"/>
        <v>0</v>
      </c>
      <c r="P131" s="284">
        <f t="shared" si="26"/>
        <v>0</v>
      </c>
      <c r="Q131" s="284">
        <f t="shared" si="26"/>
        <v>0</v>
      </c>
      <c r="R131" s="284">
        <f t="shared" si="26"/>
        <v>0</v>
      </c>
      <c r="S131" s="284">
        <f t="shared" si="26"/>
        <v>0</v>
      </c>
      <c r="T131" s="284">
        <f t="shared" si="26"/>
        <v>0</v>
      </c>
      <c r="U131" s="284">
        <f t="shared" si="26"/>
        <v>0</v>
      </c>
      <c r="V131" s="284">
        <f t="shared" si="26"/>
        <v>0</v>
      </c>
      <c r="W131" s="284">
        <f t="shared" si="26"/>
        <v>0</v>
      </c>
      <c r="X131" s="1161"/>
      <c r="Y131" s="284">
        <f t="shared" si="26"/>
        <v>0</v>
      </c>
      <c r="Z131" s="9"/>
      <c r="AA131" s="670"/>
      <c r="AB131" s="497"/>
      <c r="AC131" s="49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</row>
    <row r="132" spans="1:39" s="7" customFormat="1" ht="14.25" hidden="1" customHeight="1">
      <c r="A132" s="1485" t="s">
        <v>1000</v>
      </c>
      <c r="B132" s="1485"/>
      <c r="C132" s="1485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162"/>
      <c r="X132" s="1162"/>
      <c r="Y132" s="284"/>
      <c r="Z132" s="9"/>
      <c r="AA132" s="670"/>
      <c r="AB132" s="497"/>
      <c r="AC132" s="49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</row>
    <row r="133" spans="1:39" customFormat="1" ht="15" hidden="1">
      <c r="A133" s="688">
        <f>A130+1</f>
        <v>87</v>
      </c>
      <c r="B133" s="157" t="s">
        <v>1001</v>
      </c>
      <c r="C133" s="133">
        <f>D133+M133+O133+Q133+S133+U133+V133+W133+Y133</f>
        <v>4740000</v>
      </c>
      <c r="D133" s="284">
        <v>1200000</v>
      </c>
      <c r="E133" s="284"/>
      <c r="F133" s="284"/>
      <c r="G133" s="284"/>
      <c r="H133" s="284"/>
      <c r="I133" s="284"/>
      <c r="J133" s="284"/>
      <c r="K133" s="284"/>
      <c r="L133" s="145">
        <v>700</v>
      </c>
      <c r="M133" s="165">
        <v>1600000</v>
      </c>
      <c r="N133" s="284"/>
      <c r="O133" s="284"/>
      <c r="P133" s="146">
        <v>1800</v>
      </c>
      <c r="Q133" s="169">
        <v>1800000</v>
      </c>
      <c r="R133" s="284"/>
      <c r="S133" s="284"/>
      <c r="T133" s="284"/>
      <c r="U133" s="284"/>
      <c r="V133" s="284"/>
      <c r="W133" s="170">
        <v>140000</v>
      </c>
      <c r="X133" s="1158"/>
      <c r="Y133" s="284"/>
      <c r="AA133" s="138"/>
      <c r="AB133" s="463"/>
      <c r="AC133" s="463"/>
      <c r="AD133" s="463"/>
      <c r="AE133" s="463"/>
      <c r="AF133" s="463"/>
      <c r="AG133" s="463"/>
      <c r="AH133" s="463"/>
      <c r="AI133" s="463"/>
      <c r="AJ133" s="463"/>
      <c r="AK133" s="463"/>
      <c r="AL133" s="463"/>
      <c r="AM133" s="463"/>
    </row>
    <row r="134" spans="1:39" customFormat="1" ht="15" hidden="1">
      <c r="A134" s="688">
        <f>A133+1</f>
        <v>88</v>
      </c>
      <c r="B134" s="157" t="s">
        <v>1002</v>
      </c>
      <c r="C134" s="133">
        <f>D134+M134+O134+Q134+S134+U134+V134+W134+Y134</f>
        <v>2940000</v>
      </c>
      <c r="D134" s="284">
        <v>1200000</v>
      </c>
      <c r="E134" s="284"/>
      <c r="F134" s="284"/>
      <c r="G134" s="284"/>
      <c r="H134" s="284"/>
      <c r="I134" s="284"/>
      <c r="J134" s="284"/>
      <c r="K134" s="284"/>
      <c r="L134" s="160">
        <v>700</v>
      </c>
      <c r="M134" s="165">
        <v>1600000</v>
      </c>
      <c r="N134" s="284"/>
      <c r="O134" s="284"/>
      <c r="P134" s="146"/>
      <c r="Q134" s="147"/>
      <c r="R134" s="284"/>
      <c r="S134" s="284"/>
      <c r="T134" s="284"/>
      <c r="U134" s="284"/>
      <c r="V134" s="284"/>
      <c r="W134" s="170">
        <v>140000</v>
      </c>
      <c r="X134" s="1158"/>
      <c r="Y134" s="284"/>
      <c r="AA134" s="138"/>
      <c r="AB134" s="463"/>
      <c r="AC134" s="463"/>
      <c r="AD134" s="463"/>
      <c r="AE134" s="463"/>
      <c r="AF134" s="463"/>
      <c r="AG134" s="463"/>
      <c r="AH134" s="463"/>
      <c r="AI134" s="463"/>
      <c r="AJ134" s="463"/>
      <c r="AK134" s="463"/>
      <c r="AL134" s="463"/>
      <c r="AM134" s="463"/>
    </row>
    <row r="135" spans="1:39" customFormat="1" ht="15" hidden="1">
      <c r="A135" s="688">
        <f>A134+1</f>
        <v>89</v>
      </c>
      <c r="B135" s="157" t="s">
        <v>1003</v>
      </c>
      <c r="C135" s="133">
        <f>D135+M135+O135+Q135+S135+U135+V135+W135+Y135</f>
        <v>2940000</v>
      </c>
      <c r="D135" s="284">
        <v>1200000</v>
      </c>
      <c r="E135" s="284"/>
      <c r="F135" s="284"/>
      <c r="G135" s="284"/>
      <c r="H135" s="284"/>
      <c r="I135" s="284"/>
      <c r="J135" s="284"/>
      <c r="K135" s="284"/>
      <c r="L135" s="160">
        <v>700</v>
      </c>
      <c r="M135" s="165">
        <v>1600000</v>
      </c>
      <c r="N135" s="284"/>
      <c r="O135" s="284"/>
      <c r="P135" s="146"/>
      <c r="Q135" s="147"/>
      <c r="R135" s="284"/>
      <c r="S135" s="284"/>
      <c r="T135" s="284"/>
      <c r="U135" s="284"/>
      <c r="V135" s="284"/>
      <c r="W135" s="170">
        <v>140000</v>
      </c>
      <c r="X135" s="1158"/>
      <c r="Y135" s="284"/>
      <c r="AA135" s="138"/>
      <c r="AB135" s="463"/>
      <c r="AC135" s="463"/>
      <c r="AD135" s="463"/>
      <c r="AE135" s="463"/>
      <c r="AF135" s="463"/>
      <c r="AG135" s="463"/>
      <c r="AH135" s="463"/>
      <c r="AI135" s="463"/>
      <c r="AJ135" s="463"/>
      <c r="AK135" s="463"/>
      <c r="AL135" s="463"/>
      <c r="AM135" s="463"/>
    </row>
    <row r="136" spans="1:39" s="7" customFormat="1" ht="14.25" hidden="1" customHeight="1">
      <c r="A136" s="1482" t="s">
        <v>518</v>
      </c>
      <c r="B136" s="1482"/>
      <c r="C136" s="284">
        <f t="shared" ref="C136:Y136" si="27">SUM(C133:C135)</f>
        <v>10620000</v>
      </c>
      <c r="D136" s="284">
        <f t="shared" si="27"/>
        <v>3600000</v>
      </c>
      <c r="E136" s="284">
        <f t="shared" si="27"/>
        <v>0</v>
      </c>
      <c r="F136" s="284">
        <f t="shared" si="27"/>
        <v>0</v>
      </c>
      <c r="G136" s="284">
        <f t="shared" si="27"/>
        <v>0</v>
      </c>
      <c r="H136" s="284">
        <f t="shared" si="27"/>
        <v>0</v>
      </c>
      <c r="I136" s="284">
        <f t="shared" si="27"/>
        <v>0</v>
      </c>
      <c r="J136" s="284">
        <f t="shared" si="27"/>
        <v>0</v>
      </c>
      <c r="K136" s="284">
        <f t="shared" si="27"/>
        <v>0</v>
      </c>
      <c r="L136" s="284">
        <f t="shared" si="27"/>
        <v>2100</v>
      </c>
      <c r="M136" s="284">
        <f t="shared" si="27"/>
        <v>4800000</v>
      </c>
      <c r="N136" s="284">
        <f t="shared" si="27"/>
        <v>0</v>
      </c>
      <c r="O136" s="284">
        <f t="shared" si="27"/>
        <v>0</v>
      </c>
      <c r="P136" s="284">
        <f t="shared" si="27"/>
        <v>1800</v>
      </c>
      <c r="Q136" s="284">
        <f t="shared" si="27"/>
        <v>1800000</v>
      </c>
      <c r="R136" s="284">
        <f t="shared" si="27"/>
        <v>0</v>
      </c>
      <c r="S136" s="284">
        <f t="shared" si="27"/>
        <v>0</v>
      </c>
      <c r="T136" s="284">
        <f t="shared" si="27"/>
        <v>0</v>
      </c>
      <c r="U136" s="284">
        <f t="shared" si="27"/>
        <v>0</v>
      </c>
      <c r="V136" s="284">
        <f t="shared" si="27"/>
        <v>0</v>
      </c>
      <c r="W136" s="284">
        <f t="shared" si="27"/>
        <v>420000</v>
      </c>
      <c r="X136" s="1161"/>
      <c r="Y136" s="284">
        <f t="shared" si="27"/>
        <v>0</v>
      </c>
      <c r="Z136" s="9">
        <f>E136+F136+G136+H136+I136+K136+M136+O136+Q136+S136+U136+W136+V136+Y136</f>
        <v>7020000</v>
      </c>
      <c r="AA136" s="670"/>
      <c r="AB136" s="497"/>
      <c r="AC136" s="49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39" s="7" customFormat="1" ht="12.75" hidden="1" customHeight="1">
      <c r="A137" s="1497" t="s">
        <v>690</v>
      </c>
      <c r="B137" s="1498"/>
      <c r="C137" s="1499"/>
      <c r="D137" s="1500"/>
      <c r="E137" s="1501"/>
      <c r="F137" s="1501"/>
      <c r="G137" s="1501"/>
      <c r="H137" s="1501"/>
      <c r="I137" s="1501"/>
      <c r="J137" s="1501"/>
      <c r="K137" s="1501"/>
      <c r="L137" s="1501"/>
      <c r="M137" s="1501"/>
      <c r="N137" s="1501"/>
      <c r="O137" s="1501"/>
      <c r="P137" s="1501"/>
      <c r="Q137" s="1501"/>
      <c r="R137" s="1501"/>
      <c r="S137" s="1501"/>
      <c r="T137" s="1501"/>
      <c r="U137" s="1501"/>
      <c r="V137" s="1501"/>
      <c r="W137" s="1501"/>
      <c r="X137" s="1501"/>
      <c r="Y137" s="1502"/>
      <c r="Z137" s="9"/>
      <c r="AA137" s="670"/>
      <c r="AB137" s="57"/>
      <c r="AC137" s="497"/>
      <c r="AD137" s="1061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39" customFormat="1" ht="15" hidden="1">
      <c r="A138" s="688">
        <f>A135+1</f>
        <v>90</v>
      </c>
      <c r="B138" s="157" t="s">
        <v>1004</v>
      </c>
      <c r="C138" s="133">
        <f>D138+M138+O138+Q138+S138+U138+V138+W138+Y138</f>
        <v>4150000</v>
      </c>
      <c r="D138" s="284">
        <v>1500000</v>
      </c>
      <c r="E138" s="284"/>
      <c r="F138" s="284"/>
      <c r="G138" s="284"/>
      <c r="H138" s="284"/>
      <c r="I138" s="284"/>
      <c r="J138" s="284"/>
      <c r="K138" s="284"/>
      <c r="L138" s="160">
        <v>1300</v>
      </c>
      <c r="M138" s="164">
        <v>2500000</v>
      </c>
      <c r="N138" s="284"/>
      <c r="O138" s="284"/>
      <c r="P138" s="146"/>
      <c r="Q138" s="147"/>
      <c r="R138" s="284"/>
      <c r="S138" s="284"/>
      <c r="T138" s="284"/>
      <c r="U138" s="284"/>
      <c r="V138" s="284"/>
      <c r="W138" s="148">
        <v>150000</v>
      </c>
      <c r="X138" s="1158"/>
      <c r="Y138" s="284"/>
      <c r="AA138" s="138"/>
      <c r="AB138" s="463"/>
      <c r="AC138" s="463"/>
      <c r="AD138" s="463"/>
      <c r="AE138" s="463"/>
      <c r="AF138" s="463"/>
      <c r="AG138" s="463"/>
      <c r="AH138" s="463"/>
      <c r="AI138" s="463"/>
      <c r="AJ138" s="463"/>
      <c r="AK138" s="463"/>
      <c r="AL138" s="463"/>
      <c r="AM138" s="463"/>
    </row>
    <row r="139" spans="1:39" s="7" customFormat="1" ht="12.75" hidden="1" customHeight="1">
      <c r="A139" s="261">
        <f>A138+1</f>
        <v>91</v>
      </c>
      <c r="B139" s="42" t="s">
        <v>689</v>
      </c>
      <c r="C139" s="52">
        <f>D139+K139+M139+O139+Q139+S139+U139+V139+W139+Y139</f>
        <v>5599992.0800000001</v>
      </c>
      <c r="D139" s="51">
        <f>SUM(E139:I139)</f>
        <v>0</v>
      </c>
      <c r="E139" s="51"/>
      <c r="F139" s="51"/>
      <c r="G139" s="51"/>
      <c r="H139" s="51"/>
      <c r="I139" s="51"/>
      <c r="J139" s="51"/>
      <c r="K139" s="52"/>
      <c r="L139" s="121"/>
      <c r="M139" s="51">
        <v>5599992.0800000001</v>
      </c>
      <c r="N139" s="51"/>
      <c r="O139" s="52"/>
      <c r="P139" s="52"/>
      <c r="Q139" s="52"/>
      <c r="R139" s="52"/>
      <c r="S139" s="52"/>
      <c r="T139" s="52"/>
      <c r="U139" s="52"/>
      <c r="V139" s="52"/>
      <c r="W139" s="284"/>
      <c r="X139" s="1161"/>
      <c r="Y139" s="284"/>
      <c r="Z139" s="9"/>
      <c r="AA139" s="670"/>
      <c r="AB139" s="57"/>
      <c r="AC139" s="497"/>
      <c r="AD139" s="1061"/>
      <c r="AE139" s="57"/>
      <c r="AF139" s="57"/>
      <c r="AG139" s="57"/>
      <c r="AH139" s="57"/>
      <c r="AI139" s="57"/>
      <c r="AJ139" s="57"/>
      <c r="AK139" s="57"/>
      <c r="AL139" s="57"/>
      <c r="AM139" s="57"/>
    </row>
    <row r="140" spans="1:39" s="7" customFormat="1" ht="12.75" hidden="1" customHeight="1">
      <c r="A140" s="1509" t="s">
        <v>518</v>
      </c>
      <c r="B140" s="1510"/>
      <c r="C140" s="52">
        <f>SUM(C139)</f>
        <v>5599992.0800000001</v>
      </c>
      <c r="D140" s="52">
        <f t="shared" ref="D140:Y140" si="28">SUM(D139)</f>
        <v>0</v>
      </c>
      <c r="E140" s="52">
        <f t="shared" si="28"/>
        <v>0</v>
      </c>
      <c r="F140" s="52">
        <f t="shared" si="28"/>
        <v>0</v>
      </c>
      <c r="G140" s="52">
        <f t="shared" si="28"/>
        <v>0</v>
      </c>
      <c r="H140" s="52">
        <f t="shared" si="28"/>
        <v>0</v>
      </c>
      <c r="I140" s="52">
        <f t="shared" si="28"/>
        <v>0</v>
      </c>
      <c r="J140" s="52">
        <f t="shared" si="28"/>
        <v>0</v>
      </c>
      <c r="K140" s="52">
        <f t="shared" si="28"/>
        <v>0</v>
      </c>
      <c r="L140" s="52">
        <f t="shared" si="28"/>
        <v>0</v>
      </c>
      <c r="M140" s="52">
        <f t="shared" si="28"/>
        <v>5599992.0800000001</v>
      </c>
      <c r="N140" s="52">
        <f t="shared" si="28"/>
        <v>0</v>
      </c>
      <c r="O140" s="52">
        <f t="shared" si="28"/>
        <v>0</v>
      </c>
      <c r="P140" s="52">
        <f t="shared" si="28"/>
        <v>0</v>
      </c>
      <c r="Q140" s="52">
        <f t="shared" si="28"/>
        <v>0</v>
      </c>
      <c r="R140" s="52">
        <f t="shared" si="28"/>
        <v>0</v>
      </c>
      <c r="S140" s="52">
        <f t="shared" si="28"/>
        <v>0</v>
      </c>
      <c r="T140" s="52">
        <f t="shared" si="28"/>
        <v>0</v>
      </c>
      <c r="U140" s="52">
        <f t="shared" si="28"/>
        <v>0</v>
      </c>
      <c r="V140" s="52">
        <f t="shared" si="28"/>
        <v>0</v>
      </c>
      <c r="W140" s="52">
        <f t="shared" si="28"/>
        <v>0</v>
      </c>
      <c r="X140" s="1161"/>
      <c r="Y140" s="52">
        <f t="shared" si="28"/>
        <v>0</v>
      </c>
      <c r="Z140" s="9"/>
      <c r="AA140" s="670"/>
      <c r="AB140" s="497"/>
      <c r="AC140" s="497"/>
      <c r="AD140" s="1061"/>
      <c r="AE140" s="57"/>
      <c r="AF140" s="57"/>
      <c r="AG140" s="57"/>
      <c r="AH140" s="57"/>
      <c r="AI140" s="57"/>
      <c r="AJ140" s="57"/>
      <c r="AK140" s="57"/>
      <c r="AL140" s="57"/>
      <c r="AM140" s="57"/>
    </row>
    <row r="141" spans="1:39" s="7" customFormat="1" ht="14.25" hidden="1" customHeight="1">
      <c r="A141" s="1486" t="s">
        <v>1005</v>
      </c>
      <c r="B141" s="1486"/>
      <c r="C141" s="1486"/>
      <c r="D141" s="1487"/>
      <c r="E141" s="1487"/>
      <c r="F141" s="1487"/>
      <c r="G141" s="1487"/>
      <c r="H141" s="1487"/>
      <c r="I141" s="1487"/>
      <c r="J141" s="1487"/>
      <c r="K141" s="1487"/>
      <c r="L141" s="1487"/>
      <c r="M141" s="1487"/>
      <c r="N141" s="1487"/>
      <c r="O141" s="1487"/>
      <c r="P141" s="1487"/>
      <c r="Q141" s="1487"/>
      <c r="R141" s="1487"/>
      <c r="S141" s="1487"/>
      <c r="T141" s="1487"/>
      <c r="U141" s="1487"/>
      <c r="V141" s="1487"/>
      <c r="W141" s="1487"/>
      <c r="X141" s="1487"/>
      <c r="Y141" s="1487"/>
      <c r="Z141" s="9"/>
      <c r="AA141" s="670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</row>
    <row r="142" spans="1:39" customFormat="1" ht="15" hidden="1">
      <c r="A142" s="688">
        <f>A139+1</f>
        <v>92</v>
      </c>
      <c r="B142" s="157" t="s">
        <v>1006</v>
      </c>
      <c r="C142" s="133">
        <f>D142+M142+O142+Q142+S142+U142+V142+W142+Y142</f>
        <v>1900000</v>
      </c>
      <c r="D142" s="284"/>
      <c r="E142" s="284"/>
      <c r="F142" s="284"/>
      <c r="G142" s="284"/>
      <c r="H142" s="284"/>
      <c r="I142" s="284"/>
      <c r="J142" s="284"/>
      <c r="K142" s="284"/>
      <c r="L142" s="160">
        <v>720</v>
      </c>
      <c r="M142" s="164">
        <v>1900000</v>
      </c>
      <c r="N142" s="284"/>
      <c r="O142" s="284"/>
      <c r="P142" s="146"/>
      <c r="Q142" s="147"/>
      <c r="R142" s="284"/>
      <c r="S142" s="284"/>
      <c r="T142" s="284"/>
      <c r="U142" s="284"/>
      <c r="V142" s="284"/>
      <c r="W142" s="148"/>
      <c r="X142" s="1158"/>
      <c r="Y142" s="284"/>
      <c r="AA142" s="138"/>
      <c r="AB142" s="463"/>
      <c r="AC142" s="463"/>
      <c r="AD142" s="463"/>
      <c r="AE142" s="463"/>
      <c r="AF142" s="463"/>
      <c r="AG142" s="463"/>
      <c r="AH142" s="463"/>
      <c r="AI142" s="463"/>
      <c r="AJ142" s="463"/>
      <c r="AK142" s="463"/>
      <c r="AL142" s="463"/>
      <c r="AM142" s="463"/>
    </row>
    <row r="143" spans="1:39" s="7" customFormat="1" ht="14.25" hidden="1" customHeight="1">
      <c r="A143" s="1482" t="s">
        <v>518</v>
      </c>
      <c r="B143" s="1482"/>
      <c r="C143" s="284">
        <f>SUM(C142)</f>
        <v>1900000</v>
      </c>
      <c r="D143" s="284">
        <f t="shared" ref="D143:Y143" si="29">SUM(D142)</f>
        <v>0</v>
      </c>
      <c r="E143" s="284">
        <f t="shared" si="29"/>
        <v>0</v>
      </c>
      <c r="F143" s="284">
        <f t="shared" si="29"/>
        <v>0</v>
      </c>
      <c r="G143" s="284">
        <f t="shared" si="29"/>
        <v>0</v>
      </c>
      <c r="H143" s="284">
        <f t="shared" si="29"/>
        <v>0</v>
      </c>
      <c r="I143" s="284">
        <f t="shared" si="29"/>
        <v>0</v>
      </c>
      <c r="J143" s="284">
        <f t="shared" si="29"/>
        <v>0</v>
      </c>
      <c r="K143" s="284">
        <f t="shared" si="29"/>
        <v>0</v>
      </c>
      <c r="L143" s="284">
        <f t="shared" si="29"/>
        <v>720</v>
      </c>
      <c r="M143" s="284">
        <f t="shared" si="29"/>
        <v>1900000</v>
      </c>
      <c r="N143" s="284">
        <f t="shared" si="29"/>
        <v>0</v>
      </c>
      <c r="O143" s="284">
        <f t="shared" si="29"/>
        <v>0</v>
      </c>
      <c r="P143" s="284">
        <f t="shared" si="29"/>
        <v>0</v>
      </c>
      <c r="Q143" s="284">
        <f t="shared" si="29"/>
        <v>0</v>
      </c>
      <c r="R143" s="284">
        <f t="shared" si="29"/>
        <v>0</v>
      </c>
      <c r="S143" s="284">
        <f t="shared" si="29"/>
        <v>0</v>
      </c>
      <c r="T143" s="284">
        <f t="shared" si="29"/>
        <v>0</v>
      </c>
      <c r="U143" s="284">
        <f t="shared" si="29"/>
        <v>0</v>
      </c>
      <c r="V143" s="284">
        <f t="shared" si="29"/>
        <v>0</v>
      </c>
      <c r="W143" s="284">
        <f t="shared" si="29"/>
        <v>0</v>
      </c>
      <c r="X143" s="1161"/>
      <c r="Y143" s="284">
        <f t="shared" si="29"/>
        <v>0</v>
      </c>
      <c r="Z143" s="9">
        <f>E143+F143+G143+H143+I143+K143+M143+O143+Q143+S143+U143+W143+V143+Y143</f>
        <v>1900000</v>
      </c>
      <c r="AA143" s="670"/>
      <c r="AB143" s="497"/>
      <c r="AC143" s="49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</row>
    <row r="144" spans="1:39" s="7" customFormat="1" ht="14.25" hidden="1" customHeight="1">
      <c r="A144" s="1492" t="s">
        <v>608</v>
      </c>
      <c r="B144" s="1493"/>
      <c r="C144" s="61">
        <f>C140</f>
        <v>5599992.0800000001</v>
      </c>
      <c r="D144" s="61">
        <f t="shared" ref="D144:Y144" si="30">D140</f>
        <v>0</v>
      </c>
      <c r="E144" s="61">
        <f t="shared" si="30"/>
        <v>0</v>
      </c>
      <c r="F144" s="61">
        <f t="shared" si="30"/>
        <v>0</v>
      </c>
      <c r="G144" s="61">
        <f t="shared" si="30"/>
        <v>0</v>
      </c>
      <c r="H144" s="61">
        <f t="shared" si="30"/>
        <v>0</v>
      </c>
      <c r="I144" s="61">
        <f t="shared" si="30"/>
        <v>0</v>
      </c>
      <c r="J144" s="61">
        <f t="shared" si="30"/>
        <v>0</v>
      </c>
      <c r="K144" s="61">
        <f t="shared" si="30"/>
        <v>0</v>
      </c>
      <c r="L144" s="61">
        <f t="shared" si="30"/>
        <v>0</v>
      </c>
      <c r="M144" s="61">
        <f t="shared" si="30"/>
        <v>5599992.0800000001</v>
      </c>
      <c r="N144" s="61">
        <f t="shared" si="30"/>
        <v>0</v>
      </c>
      <c r="O144" s="61">
        <f t="shared" si="30"/>
        <v>0</v>
      </c>
      <c r="P144" s="61">
        <f t="shared" si="30"/>
        <v>0</v>
      </c>
      <c r="Q144" s="61">
        <f t="shared" si="30"/>
        <v>0</v>
      </c>
      <c r="R144" s="61">
        <f t="shared" si="30"/>
        <v>0</v>
      </c>
      <c r="S144" s="61">
        <f t="shared" si="30"/>
        <v>0</v>
      </c>
      <c r="T144" s="61">
        <f t="shared" si="30"/>
        <v>0</v>
      </c>
      <c r="U144" s="61">
        <f t="shared" si="30"/>
        <v>0</v>
      </c>
      <c r="V144" s="61">
        <f t="shared" si="30"/>
        <v>0</v>
      </c>
      <c r="W144" s="61">
        <f t="shared" si="30"/>
        <v>0</v>
      </c>
      <c r="X144" s="1163"/>
      <c r="Y144" s="61">
        <f t="shared" si="30"/>
        <v>0</v>
      </c>
      <c r="Z144" s="9"/>
      <c r="AA144" s="670"/>
      <c r="AB144" s="497"/>
      <c r="AC144" s="497"/>
      <c r="AD144" s="1061"/>
      <c r="AE144" s="57"/>
      <c r="AF144" s="57"/>
      <c r="AG144" s="57"/>
      <c r="AH144" s="57"/>
      <c r="AI144" s="57"/>
      <c r="AJ144" s="57"/>
      <c r="AK144" s="57"/>
      <c r="AL144" s="57"/>
      <c r="AM144" s="57"/>
    </row>
    <row r="145" spans="1:39" s="7" customFormat="1" ht="12.75" customHeight="1" thickBot="1">
      <c r="A145" s="1599" t="s">
        <v>516</v>
      </c>
      <c r="B145" s="1600"/>
      <c r="C145" s="1600"/>
      <c r="D145" s="1600"/>
      <c r="E145" s="1600"/>
      <c r="F145" s="1600"/>
      <c r="G145" s="1600"/>
      <c r="H145" s="1600"/>
      <c r="I145" s="1600"/>
      <c r="J145" s="1600"/>
      <c r="K145" s="1600"/>
      <c r="L145" s="1600"/>
      <c r="M145" s="1600"/>
      <c r="N145" s="1600"/>
      <c r="O145" s="1600"/>
      <c r="P145" s="1600"/>
      <c r="Q145" s="1600"/>
      <c r="R145" s="1600"/>
      <c r="S145" s="1600"/>
      <c r="T145" s="1600"/>
      <c r="U145" s="1600"/>
      <c r="V145" s="1600"/>
      <c r="W145" s="1600"/>
      <c r="X145" s="1600"/>
      <c r="Y145" s="1601"/>
      <c r="Z145" s="496"/>
      <c r="AA145" s="670"/>
      <c r="AB145" s="57"/>
      <c r="AC145" s="497"/>
      <c r="AD145" s="1061"/>
      <c r="AE145" s="57"/>
      <c r="AF145" s="57"/>
      <c r="AG145" s="57"/>
      <c r="AH145" s="57"/>
      <c r="AI145" s="57"/>
      <c r="AJ145" s="57"/>
      <c r="AK145" s="57"/>
      <c r="AL145" s="57"/>
      <c r="AM145" s="57"/>
    </row>
    <row r="146" spans="1:39" s="22" customFormat="1" ht="14.25" hidden="1" customHeight="1">
      <c r="A146" s="1519" t="s">
        <v>517</v>
      </c>
      <c r="B146" s="1520"/>
      <c r="C146" s="1521"/>
      <c r="D146" s="1480"/>
      <c r="E146" s="1514"/>
      <c r="F146" s="1514"/>
      <c r="G146" s="1514"/>
      <c r="H146" s="1514"/>
      <c r="I146" s="1514"/>
      <c r="J146" s="1514"/>
      <c r="K146" s="1514"/>
      <c r="L146" s="1514"/>
      <c r="M146" s="1514"/>
      <c r="N146" s="1514"/>
      <c r="O146" s="1514"/>
      <c r="P146" s="1514"/>
      <c r="Q146" s="1514"/>
      <c r="R146" s="1514"/>
      <c r="S146" s="1514"/>
      <c r="T146" s="1514"/>
      <c r="U146" s="1514"/>
      <c r="V146" s="1514"/>
      <c r="W146" s="1514"/>
      <c r="X146" s="1514"/>
      <c r="Y146" s="1515"/>
      <c r="Z146" s="24"/>
      <c r="AA146" s="670"/>
      <c r="AB146" s="57"/>
      <c r="AC146" s="497"/>
      <c r="AD146" s="1061"/>
      <c r="AE146" s="57"/>
      <c r="AF146" s="57"/>
      <c r="AG146" s="57"/>
      <c r="AH146" s="57"/>
      <c r="AI146" s="57"/>
      <c r="AJ146" s="57"/>
      <c r="AK146" s="57"/>
      <c r="AL146" s="57"/>
      <c r="AM146" s="57"/>
    </row>
    <row r="147" spans="1:39" s="7" customFormat="1" ht="12.75" hidden="1" customHeight="1">
      <c r="A147" s="55">
        <f>A142+1</f>
        <v>93</v>
      </c>
      <c r="B147" s="42" t="s">
        <v>691</v>
      </c>
      <c r="C147" s="52">
        <f>D147+K147+M147+O147+Q147+S147+U147+V147+W147+Y147</f>
        <v>9580618.2400000002</v>
      </c>
      <c r="D147" s="52">
        <f>SUM(E147:I147)</f>
        <v>9580618.2400000002</v>
      </c>
      <c r="E147" s="51">
        <v>1077688.1000000001</v>
      </c>
      <c r="F147" s="52">
        <v>5323935.8</v>
      </c>
      <c r="G147" s="52">
        <v>804532.26</v>
      </c>
      <c r="H147" s="52">
        <v>1735854.34</v>
      </c>
      <c r="I147" s="52">
        <v>638607.74</v>
      </c>
      <c r="J147" s="60"/>
      <c r="K147" s="60"/>
      <c r="L147" s="62"/>
      <c r="M147" s="52"/>
      <c r="N147" s="52"/>
      <c r="O147" s="52"/>
      <c r="P147" s="62"/>
      <c r="Q147" s="52"/>
      <c r="R147" s="60"/>
      <c r="S147" s="60"/>
      <c r="T147" s="52"/>
      <c r="U147" s="52"/>
      <c r="V147" s="60"/>
      <c r="W147" s="284"/>
      <c r="X147" s="1161"/>
      <c r="Y147" s="285"/>
      <c r="Z147" s="9"/>
      <c r="AA147" s="670"/>
      <c r="AB147" s="497"/>
      <c r="AC147" s="497"/>
      <c r="AD147" s="1061"/>
      <c r="AE147" s="57"/>
      <c r="AF147" s="57"/>
      <c r="AG147" s="57"/>
      <c r="AH147" s="57"/>
      <c r="AI147" s="57"/>
      <c r="AJ147" s="57"/>
      <c r="AK147" s="57"/>
      <c r="AL147" s="57"/>
      <c r="AM147" s="57"/>
    </row>
    <row r="148" spans="1:39" s="7" customFormat="1" ht="12.75" hidden="1" customHeight="1">
      <c r="A148" s="55">
        <f>A147+1</f>
        <v>94</v>
      </c>
      <c r="B148" s="42" t="s">
        <v>692</v>
      </c>
      <c r="C148" s="52">
        <f>D148+K148+M148+O148+Q148+S148+U148+V148+W148+Y148</f>
        <v>9468907.6399999987</v>
      </c>
      <c r="D148" s="52">
        <f>SUM(E148:I148)</f>
        <v>9468907.6399999987</v>
      </c>
      <c r="E148" s="51">
        <v>1077688.1000000001</v>
      </c>
      <c r="F148" s="52">
        <v>5410808.5800000001</v>
      </c>
      <c r="G148" s="52">
        <v>765303.16</v>
      </c>
      <c r="H148" s="52">
        <v>1566276.54</v>
      </c>
      <c r="I148" s="52">
        <v>648831.26</v>
      </c>
      <c r="J148" s="60"/>
      <c r="K148" s="60"/>
      <c r="L148" s="62"/>
      <c r="M148" s="52"/>
      <c r="N148" s="52"/>
      <c r="O148" s="52"/>
      <c r="P148" s="62"/>
      <c r="Q148" s="52"/>
      <c r="R148" s="60"/>
      <c r="S148" s="60"/>
      <c r="T148" s="52"/>
      <c r="U148" s="52"/>
      <c r="V148" s="60"/>
      <c r="W148" s="284"/>
      <c r="X148" s="1161"/>
      <c r="Y148" s="285"/>
      <c r="Z148" s="9"/>
      <c r="AA148" s="670"/>
      <c r="AB148" s="497"/>
      <c r="AC148" s="497"/>
      <c r="AD148" s="1061"/>
      <c r="AE148" s="57"/>
      <c r="AF148" s="57"/>
      <c r="AG148" s="57"/>
      <c r="AH148" s="57"/>
      <c r="AI148" s="57"/>
      <c r="AJ148" s="57"/>
      <c r="AK148" s="57"/>
      <c r="AL148" s="57"/>
      <c r="AM148" s="57"/>
    </row>
    <row r="149" spans="1:39" s="7" customFormat="1" ht="12.75" hidden="1" customHeight="1">
      <c r="A149" s="55">
        <f>A148+1</f>
        <v>95</v>
      </c>
      <c r="B149" s="42" t="s">
        <v>693</v>
      </c>
      <c r="C149" s="52">
        <f>D149+K149+M149+O149+Q149+S149+U149+V149+W149+Y149</f>
        <v>9528635.6999999993</v>
      </c>
      <c r="D149" s="52">
        <f>SUM(E149:I149)</f>
        <v>9528635.6999999993</v>
      </c>
      <c r="E149" s="51">
        <v>1077688.1000000001</v>
      </c>
      <c r="F149" s="52">
        <v>5271953.26</v>
      </c>
      <c r="G149" s="52">
        <v>804532.26</v>
      </c>
      <c r="H149" s="52">
        <v>1735854.34</v>
      </c>
      <c r="I149" s="52">
        <v>638607.74</v>
      </c>
      <c r="J149" s="60"/>
      <c r="K149" s="60"/>
      <c r="L149" s="62"/>
      <c r="M149" s="52"/>
      <c r="N149" s="52"/>
      <c r="O149" s="52"/>
      <c r="P149" s="62"/>
      <c r="Q149" s="52"/>
      <c r="R149" s="60"/>
      <c r="S149" s="60"/>
      <c r="T149" s="52"/>
      <c r="U149" s="52"/>
      <c r="V149" s="60"/>
      <c r="W149" s="284"/>
      <c r="X149" s="1161"/>
      <c r="Y149" s="285"/>
      <c r="Z149" s="9"/>
      <c r="AA149" s="670"/>
      <c r="AB149" s="497"/>
      <c r="AC149" s="497"/>
      <c r="AD149" s="1061"/>
      <c r="AE149" s="57"/>
      <c r="AF149" s="57"/>
      <c r="AG149" s="57"/>
      <c r="AH149" s="57"/>
      <c r="AI149" s="57"/>
      <c r="AJ149" s="57"/>
      <c r="AK149" s="57"/>
      <c r="AL149" s="57"/>
      <c r="AM149" s="57"/>
    </row>
    <row r="150" spans="1:39" s="7" customFormat="1" ht="12.75" hidden="1" customHeight="1">
      <c r="A150" s="55">
        <f>A149+1</f>
        <v>96</v>
      </c>
      <c r="B150" s="42" t="s">
        <v>694</v>
      </c>
      <c r="C150" s="52">
        <f>D150+K150+M150+O150+Q150+S150+U150+V150+W150+Y150</f>
        <v>9603100.7799999993</v>
      </c>
      <c r="D150" s="52">
        <f>SUM(E150:I150)</f>
        <v>9603100.7799999993</v>
      </c>
      <c r="E150" s="51">
        <v>1077688.1000000001</v>
      </c>
      <c r="F150" s="52">
        <v>5346418.34</v>
      </c>
      <c r="G150" s="52">
        <v>804532.26</v>
      </c>
      <c r="H150" s="52">
        <v>1735854.34</v>
      </c>
      <c r="I150" s="52">
        <v>638607.74</v>
      </c>
      <c r="J150" s="60"/>
      <c r="K150" s="60"/>
      <c r="L150" s="62"/>
      <c r="M150" s="52"/>
      <c r="N150" s="52"/>
      <c r="O150" s="52"/>
      <c r="P150" s="62"/>
      <c r="Q150" s="52"/>
      <c r="R150" s="60"/>
      <c r="S150" s="60"/>
      <c r="T150" s="52"/>
      <c r="U150" s="52"/>
      <c r="V150" s="60"/>
      <c r="W150" s="284"/>
      <c r="X150" s="1161"/>
      <c r="Y150" s="285"/>
      <c r="Z150" s="9"/>
      <c r="AA150" s="670"/>
      <c r="AB150" s="497"/>
      <c r="AC150" s="497"/>
      <c r="AD150" s="1061"/>
      <c r="AE150" s="57"/>
      <c r="AF150" s="57"/>
      <c r="AG150" s="57"/>
      <c r="AH150" s="57"/>
      <c r="AI150" s="57"/>
      <c r="AJ150" s="57"/>
      <c r="AK150" s="57"/>
      <c r="AL150" s="57"/>
      <c r="AM150" s="57"/>
    </row>
    <row r="151" spans="1:39" s="7" customFormat="1" ht="15" hidden="1" customHeight="1">
      <c r="A151" s="1509" t="s">
        <v>518</v>
      </c>
      <c r="B151" s="1510"/>
      <c r="C151" s="52">
        <f>SUM(C147:C150)</f>
        <v>38181262.359999999</v>
      </c>
      <c r="D151" s="52">
        <f t="shared" ref="D151:Y151" si="31">SUM(D147:D150)</f>
        <v>38181262.359999999</v>
      </c>
      <c r="E151" s="52">
        <f t="shared" si="31"/>
        <v>4310752.4000000004</v>
      </c>
      <c r="F151" s="52">
        <f t="shared" si="31"/>
        <v>21353115.979999997</v>
      </c>
      <c r="G151" s="52">
        <f t="shared" si="31"/>
        <v>3178899.9399999995</v>
      </c>
      <c r="H151" s="52">
        <f t="shared" si="31"/>
        <v>6773839.5599999996</v>
      </c>
      <c r="I151" s="52">
        <f t="shared" si="31"/>
        <v>2564654.48</v>
      </c>
      <c r="J151" s="52">
        <f t="shared" si="31"/>
        <v>0</v>
      </c>
      <c r="K151" s="52">
        <f t="shared" si="31"/>
        <v>0</v>
      </c>
      <c r="L151" s="52">
        <f t="shared" si="31"/>
        <v>0</v>
      </c>
      <c r="M151" s="52">
        <f t="shared" si="31"/>
        <v>0</v>
      </c>
      <c r="N151" s="52">
        <f t="shared" si="31"/>
        <v>0</v>
      </c>
      <c r="O151" s="52">
        <f t="shared" si="31"/>
        <v>0</v>
      </c>
      <c r="P151" s="52">
        <f t="shared" si="31"/>
        <v>0</v>
      </c>
      <c r="Q151" s="52">
        <f t="shared" si="31"/>
        <v>0</v>
      </c>
      <c r="R151" s="52">
        <f t="shared" si="31"/>
        <v>0</v>
      </c>
      <c r="S151" s="52">
        <f t="shared" si="31"/>
        <v>0</v>
      </c>
      <c r="T151" s="52">
        <f t="shared" si="31"/>
        <v>0</v>
      </c>
      <c r="U151" s="52">
        <f t="shared" si="31"/>
        <v>0</v>
      </c>
      <c r="V151" s="52">
        <f t="shared" si="31"/>
        <v>0</v>
      </c>
      <c r="W151" s="52">
        <f t="shared" si="31"/>
        <v>0</v>
      </c>
      <c r="X151" s="1161"/>
      <c r="Y151" s="52">
        <f t="shared" si="31"/>
        <v>0</v>
      </c>
      <c r="Z151" s="9"/>
      <c r="AA151" s="670"/>
      <c r="AB151" s="497"/>
      <c r="AC151" s="497"/>
      <c r="AD151" s="1061"/>
      <c r="AE151" s="57"/>
      <c r="AF151" s="1061"/>
      <c r="AG151" s="57"/>
      <c r="AH151" s="57"/>
      <c r="AI151" s="57"/>
      <c r="AJ151" s="57"/>
      <c r="AK151" s="57"/>
      <c r="AL151" s="57"/>
      <c r="AM151" s="57"/>
    </row>
    <row r="152" spans="1:39" s="7" customFormat="1" ht="15" hidden="1" customHeight="1">
      <c r="A152" s="661" t="s">
        <v>1025</v>
      </c>
      <c r="B152" s="1144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1161"/>
      <c r="Y152" s="52"/>
      <c r="Z152" s="9"/>
      <c r="AA152" s="670"/>
      <c r="AB152" s="497"/>
      <c r="AC152" s="497"/>
      <c r="AD152" s="1061"/>
      <c r="AE152" s="57"/>
      <c r="AF152" s="1061"/>
      <c r="AG152" s="57"/>
      <c r="AH152" s="57"/>
      <c r="AI152" s="57"/>
      <c r="AJ152" s="57"/>
      <c r="AK152" s="57"/>
      <c r="AL152" s="57"/>
      <c r="AM152" s="57"/>
    </row>
    <row r="153" spans="1:39" s="7" customFormat="1" ht="17.25" hidden="1" customHeight="1">
      <c r="A153" s="688">
        <f>A150+1</f>
        <v>97</v>
      </c>
      <c r="B153" s="42" t="s">
        <v>1007</v>
      </c>
      <c r="C153" s="284">
        <f t="shared" ref="C153:C170" si="32">D153+K153+M153+O153+Q153+S153+U153+V153+W153+Y153</f>
        <v>10000000</v>
      </c>
      <c r="D153" s="284">
        <f>E153+F153+G153+H153+I153</f>
        <v>0</v>
      </c>
      <c r="E153" s="284">
        <v>0</v>
      </c>
      <c r="F153" s="284">
        <v>0</v>
      </c>
      <c r="G153" s="284">
        <v>0</v>
      </c>
      <c r="H153" s="284">
        <v>0</v>
      </c>
      <c r="I153" s="284">
        <v>0</v>
      </c>
      <c r="J153" s="261">
        <v>5</v>
      </c>
      <c r="K153" s="277">
        <v>10000000</v>
      </c>
      <c r="L153" s="284">
        <v>0</v>
      </c>
      <c r="M153" s="284">
        <v>0</v>
      </c>
      <c r="N153" s="285">
        <v>0</v>
      </c>
      <c r="O153" s="284">
        <v>0</v>
      </c>
      <c r="P153" s="284">
        <v>0</v>
      </c>
      <c r="Q153" s="284">
        <v>0</v>
      </c>
      <c r="R153" s="284">
        <v>0</v>
      </c>
      <c r="S153" s="284">
        <v>0</v>
      </c>
      <c r="T153" s="284">
        <v>0</v>
      </c>
      <c r="U153" s="284">
        <v>0</v>
      </c>
      <c r="V153" s="285">
        <v>0</v>
      </c>
      <c r="W153" s="284">
        <v>0</v>
      </c>
      <c r="X153" s="1161">
        <v>1152327.47</v>
      </c>
      <c r="Y153" s="284">
        <v>0</v>
      </c>
      <c r="Z153" s="9"/>
      <c r="AA153" s="670" t="s">
        <v>1467</v>
      </c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</row>
    <row r="154" spans="1:39" s="7" customFormat="1" ht="13.5" hidden="1" customHeight="1">
      <c r="A154" s="688">
        <f>A153+1</f>
        <v>98</v>
      </c>
      <c r="B154" s="42" t="s">
        <v>1008</v>
      </c>
      <c r="C154" s="284">
        <f t="shared" si="32"/>
        <v>3000000</v>
      </c>
      <c r="D154" s="284">
        <f t="shared" ref="D154:D160" si="33">E154+F154+G154+H154+I154</f>
        <v>3000000</v>
      </c>
      <c r="E154" s="284">
        <v>0</v>
      </c>
      <c r="F154" s="284">
        <v>0</v>
      </c>
      <c r="G154" s="277">
        <v>3000000</v>
      </c>
      <c r="H154" s="284">
        <v>0</v>
      </c>
      <c r="I154" s="284">
        <v>0</v>
      </c>
      <c r="J154" s="261">
        <v>0</v>
      </c>
      <c r="K154" s="284">
        <v>0</v>
      </c>
      <c r="L154" s="172">
        <v>0</v>
      </c>
      <c r="M154" s="284">
        <v>0</v>
      </c>
      <c r="N154" s="285">
        <v>0</v>
      </c>
      <c r="O154" s="284">
        <v>0</v>
      </c>
      <c r="P154" s="284">
        <v>0</v>
      </c>
      <c r="Q154" s="284">
        <v>0</v>
      </c>
      <c r="R154" s="284">
        <v>0</v>
      </c>
      <c r="S154" s="284">
        <v>0</v>
      </c>
      <c r="T154" s="284">
        <v>0</v>
      </c>
      <c r="U154" s="284">
        <v>0</v>
      </c>
      <c r="V154" s="285">
        <v>0</v>
      </c>
      <c r="W154" s="284">
        <v>0</v>
      </c>
      <c r="X154" s="1161">
        <v>281237.58</v>
      </c>
      <c r="Y154" s="284">
        <v>0</v>
      </c>
      <c r="Z154" s="9"/>
      <c r="AA154" s="670" t="s">
        <v>1463</v>
      </c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</row>
    <row r="155" spans="1:39" s="7" customFormat="1" ht="13.5" hidden="1" customHeight="1">
      <c r="A155" s="688">
        <f t="shared" ref="A155:A170" si="34">A154+1</f>
        <v>99</v>
      </c>
      <c r="B155" s="42" t="s">
        <v>1009</v>
      </c>
      <c r="C155" s="284">
        <f t="shared" si="32"/>
        <v>6000000</v>
      </c>
      <c r="D155" s="284">
        <f t="shared" si="33"/>
        <v>6000000</v>
      </c>
      <c r="E155" s="284">
        <v>0</v>
      </c>
      <c r="F155" s="277">
        <v>6000000</v>
      </c>
      <c r="G155" s="284">
        <v>0</v>
      </c>
      <c r="H155" s="284">
        <v>0</v>
      </c>
      <c r="I155" s="284">
        <v>0</v>
      </c>
      <c r="J155" s="261">
        <v>0</v>
      </c>
      <c r="K155" s="284">
        <v>0</v>
      </c>
      <c r="L155" s="172">
        <v>0</v>
      </c>
      <c r="M155" s="284">
        <v>0</v>
      </c>
      <c r="N155" s="285">
        <v>0</v>
      </c>
      <c r="O155" s="284">
        <v>0</v>
      </c>
      <c r="P155" s="284">
        <v>0</v>
      </c>
      <c r="Q155" s="284">
        <v>0</v>
      </c>
      <c r="R155" s="284">
        <v>0</v>
      </c>
      <c r="S155" s="284">
        <v>0</v>
      </c>
      <c r="T155" s="284">
        <v>0</v>
      </c>
      <c r="U155" s="284">
        <v>0</v>
      </c>
      <c r="V155" s="285">
        <v>0</v>
      </c>
      <c r="W155" s="284">
        <v>0</v>
      </c>
      <c r="X155" s="1161">
        <v>371871.17</v>
      </c>
      <c r="Y155" s="284">
        <v>0</v>
      </c>
      <c r="Z155" s="9"/>
      <c r="AA155" s="670" t="s">
        <v>1466</v>
      </c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</row>
    <row r="156" spans="1:39" s="7" customFormat="1" ht="13.5" hidden="1" customHeight="1">
      <c r="A156" s="688">
        <f t="shared" si="34"/>
        <v>100</v>
      </c>
      <c r="B156" s="42" t="s">
        <v>1010</v>
      </c>
      <c r="C156" s="284">
        <f t="shared" si="32"/>
        <v>1500000</v>
      </c>
      <c r="D156" s="284">
        <f t="shared" si="33"/>
        <v>1500000</v>
      </c>
      <c r="E156" s="284">
        <v>0</v>
      </c>
      <c r="F156" s="284">
        <v>0</v>
      </c>
      <c r="G156" s="277">
        <v>1500000</v>
      </c>
      <c r="H156" s="284">
        <v>0</v>
      </c>
      <c r="I156" s="284">
        <v>0</v>
      </c>
      <c r="J156" s="261">
        <v>0</v>
      </c>
      <c r="K156" s="284">
        <v>0</v>
      </c>
      <c r="L156" s="172">
        <v>0</v>
      </c>
      <c r="M156" s="284">
        <v>0</v>
      </c>
      <c r="N156" s="285">
        <v>0</v>
      </c>
      <c r="O156" s="284">
        <v>0</v>
      </c>
      <c r="P156" s="284">
        <v>0</v>
      </c>
      <c r="Q156" s="284">
        <v>0</v>
      </c>
      <c r="R156" s="284">
        <v>0</v>
      </c>
      <c r="S156" s="284">
        <v>0</v>
      </c>
      <c r="T156" s="284">
        <v>0</v>
      </c>
      <c r="U156" s="284">
        <v>0</v>
      </c>
      <c r="V156" s="285">
        <v>0</v>
      </c>
      <c r="W156" s="284">
        <v>0</v>
      </c>
      <c r="X156" s="1161">
        <v>256421.75</v>
      </c>
      <c r="Y156" s="284">
        <v>0</v>
      </c>
      <c r="Z156" s="9"/>
      <c r="AA156" s="670" t="s">
        <v>1463</v>
      </c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</row>
    <row r="157" spans="1:39" s="7" customFormat="1" ht="13.5" hidden="1" customHeight="1">
      <c r="A157" s="688">
        <f t="shared" si="34"/>
        <v>101</v>
      </c>
      <c r="B157" s="42" t="s">
        <v>1011</v>
      </c>
      <c r="C157" s="284">
        <f t="shared" si="32"/>
        <v>5600000</v>
      </c>
      <c r="D157" s="284">
        <f t="shared" si="33"/>
        <v>2000000</v>
      </c>
      <c r="E157" s="284">
        <v>0</v>
      </c>
      <c r="F157" s="284">
        <v>0</v>
      </c>
      <c r="G157" s="277">
        <v>2000000</v>
      </c>
      <c r="H157" s="284">
        <v>0</v>
      </c>
      <c r="I157" s="284">
        <v>0</v>
      </c>
      <c r="J157" s="261">
        <v>0</v>
      </c>
      <c r="K157" s="284">
        <v>0</v>
      </c>
      <c r="L157" s="172">
        <v>0</v>
      </c>
      <c r="M157" s="284">
        <v>0</v>
      </c>
      <c r="N157" s="285">
        <v>0</v>
      </c>
      <c r="O157" s="284">
        <v>0</v>
      </c>
      <c r="P157" s="284">
        <v>2256</v>
      </c>
      <c r="Q157" s="277">
        <v>3600000</v>
      </c>
      <c r="R157" s="284">
        <v>0</v>
      </c>
      <c r="S157" s="284">
        <v>0</v>
      </c>
      <c r="T157" s="284">
        <v>0</v>
      </c>
      <c r="U157" s="284">
        <v>0</v>
      </c>
      <c r="V157" s="285">
        <v>0</v>
      </c>
      <c r="W157" s="284">
        <v>0</v>
      </c>
      <c r="X157" s="1161">
        <v>1286257.1800000002</v>
      </c>
      <c r="Y157" s="284">
        <v>0</v>
      </c>
      <c r="Z157" s="9"/>
      <c r="AA157" s="670" t="s">
        <v>1465</v>
      </c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</row>
    <row r="158" spans="1:39" s="7" customFormat="1" ht="13.5" hidden="1" customHeight="1">
      <c r="A158" s="688">
        <f t="shared" si="34"/>
        <v>102</v>
      </c>
      <c r="B158" s="42" t="s">
        <v>1012</v>
      </c>
      <c r="C158" s="284">
        <f t="shared" si="32"/>
        <v>2300000</v>
      </c>
      <c r="D158" s="284">
        <f t="shared" si="33"/>
        <v>0</v>
      </c>
      <c r="E158" s="284">
        <v>0</v>
      </c>
      <c r="F158" s="284">
        <v>0</v>
      </c>
      <c r="G158" s="284">
        <v>0</v>
      </c>
      <c r="H158" s="284">
        <v>0</v>
      </c>
      <c r="I158" s="284">
        <v>0</v>
      </c>
      <c r="J158" s="261">
        <v>0</v>
      </c>
      <c r="K158" s="284">
        <v>0</v>
      </c>
      <c r="L158" s="172">
        <v>0</v>
      </c>
      <c r="M158" s="284">
        <v>0</v>
      </c>
      <c r="N158" s="285">
        <v>0</v>
      </c>
      <c r="O158" s="284">
        <v>0</v>
      </c>
      <c r="P158" s="284">
        <v>1454</v>
      </c>
      <c r="Q158" s="277">
        <v>2300000</v>
      </c>
      <c r="R158" s="284">
        <v>0</v>
      </c>
      <c r="S158" s="284">
        <v>0</v>
      </c>
      <c r="T158" s="284">
        <v>0</v>
      </c>
      <c r="U158" s="284">
        <v>0</v>
      </c>
      <c r="V158" s="285">
        <v>0</v>
      </c>
      <c r="W158" s="284">
        <v>0</v>
      </c>
      <c r="X158" s="1161">
        <v>573792.97</v>
      </c>
      <c r="Y158" s="284">
        <v>0</v>
      </c>
      <c r="Z158" s="9"/>
      <c r="AA158" s="670" t="s">
        <v>1459</v>
      </c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</row>
    <row r="159" spans="1:39" s="7" customFormat="1" ht="13.5" hidden="1" customHeight="1">
      <c r="A159" s="688">
        <f t="shared" si="34"/>
        <v>103</v>
      </c>
      <c r="B159" s="42" t="s">
        <v>1013</v>
      </c>
      <c r="C159" s="284">
        <f t="shared" si="32"/>
        <v>3600000</v>
      </c>
      <c r="D159" s="284">
        <f t="shared" si="33"/>
        <v>0</v>
      </c>
      <c r="E159" s="284">
        <v>0</v>
      </c>
      <c r="F159" s="284">
        <v>0</v>
      </c>
      <c r="G159" s="284">
        <v>0</v>
      </c>
      <c r="H159" s="284">
        <v>0</v>
      </c>
      <c r="I159" s="284">
        <v>0</v>
      </c>
      <c r="J159" s="261">
        <v>0</v>
      </c>
      <c r="K159" s="284">
        <v>0</v>
      </c>
      <c r="L159" s="172">
        <v>0</v>
      </c>
      <c r="M159" s="284">
        <v>0</v>
      </c>
      <c r="N159" s="285">
        <v>0</v>
      </c>
      <c r="O159" s="284">
        <v>0</v>
      </c>
      <c r="P159" s="284">
        <v>2273</v>
      </c>
      <c r="Q159" s="277">
        <v>3600000</v>
      </c>
      <c r="R159" s="284">
        <v>0</v>
      </c>
      <c r="S159" s="284">
        <v>0</v>
      </c>
      <c r="T159" s="284">
        <v>0</v>
      </c>
      <c r="U159" s="284">
        <v>0</v>
      </c>
      <c r="V159" s="285">
        <v>0</v>
      </c>
      <c r="W159" s="284">
        <v>0</v>
      </c>
      <c r="X159" s="1161">
        <v>975089.63</v>
      </c>
      <c r="Y159" s="284">
        <v>0</v>
      </c>
      <c r="Z159" s="9"/>
      <c r="AA159" s="670" t="s">
        <v>1459</v>
      </c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</row>
    <row r="160" spans="1:39" s="7" customFormat="1" ht="13.5" hidden="1" customHeight="1">
      <c r="A160" s="688">
        <f t="shared" si="34"/>
        <v>104</v>
      </c>
      <c r="B160" s="42" t="s">
        <v>1014</v>
      </c>
      <c r="C160" s="284">
        <f t="shared" si="32"/>
        <v>3000000</v>
      </c>
      <c r="D160" s="284">
        <f t="shared" si="33"/>
        <v>0</v>
      </c>
      <c r="E160" s="284">
        <v>0</v>
      </c>
      <c r="F160" s="284">
        <v>0</v>
      </c>
      <c r="G160" s="284">
        <v>0</v>
      </c>
      <c r="H160" s="284">
        <v>0</v>
      </c>
      <c r="I160" s="284">
        <v>0</v>
      </c>
      <c r="J160" s="261">
        <v>0</v>
      </c>
      <c r="K160" s="284">
        <v>0</v>
      </c>
      <c r="L160" s="172">
        <v>0</v>
      </c>
      <c r="M160" s="284">
        <v>0</v>
      </c>
      <c r="N160" s="285">
        <v>0</v>
      </c>
      <c r="O160" s="284">
        <v>0</v>
      </c>
      <c r="P160" s="284">
        <v>2091</v>
      </c>
      <c r="Q160" s="277">
        <v>3000000</v>
      </c>
      <c r="R160" s="284">
        <v>0</v>
      </c>
      <c r="S160" s="284">
        <v>0</v>
      </c>
      <c r="T160" s="284">
        <v>0</v>
      </c>
      <c r="U160" s="284">
        <v>0</v>
      </c>
      <c r="V160" s="285">
        <v>0</v>
      </c>
      <c r="W160" s="284">
        <v>0</v>
      </c>
      <c r="X160" s="1161">
        <v>619456.47</v>
      </c>
      <c r="Y160" s="284">
        <v>0</v>
      </c>
      <c r="Z160" s="9"/>
      <c r="AA160" s="670" t="s">
        <v>1459</v>
      </c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</row>
    <row r="161" spans="1:39" s="7" customFormat="1" ht="13.5" hidden="1" customHeight="1">
      <c r="A161" s="688">
        <f t="shared" si="34"/>
        <v>105</v>
      </c>
      <c r="B161" s="42" t="s">
        <v>1015</v>
      </c>
      <c r="C161" s="284">
        <f t="shared" si="32"/>
        <v>500000</v>
      </c>
      <c r="D161" s="284">
        <v>0</v>
      </c>
      <c r="E161" s="284">
        <v>0</v>
      </c>
      <c r="F161" s="284">
        <v>0</v>
      </c>
      <c r="G161" s="284">
        <v>0</v>
      </c>
      <c r="H161" s="284">
        <v>0</v>
      </c>
      <c r="I161" s="284">
        <v>0</v>
      </c>
      <c r="J161" s="261">
        <v>0</v>
      </c>
      <c r="K161" s="284">
        <v>0</v>
      </c>
      <c r="L161" s="172">
        <v>0</v>
      </c>
      <c r="M161" s="284">
        <v>0</v>
      </c>
      <c r="N161" s="285">
        <v>0</v>
      </c>
      <c r="O161" s="284">
        <v>0</v>
      </c>
      <c r="P161" s="284">
        <v>0</v>
      </c>
      <c r="Q161" s="284">
        <v>0</v>
      </c>
      <c r="R161" s="284">
        <v>0</v>
      </c>
      <c r="S161" s="284">
        <v>0</v>
      </c>
      <c r="T161" s="284">
        <v>0</v>
      </c>
      <c r="U161" s="284">
        <v>0</v>
      </c>
      <c r="V161" s="285">
        <v>0</v>
      </c>
      <c r="W161" s="123">
        <v>500000</v>
      </c>
      <c r="X161" s="1159">
        <v>220401.2</v>
      </c>
      <c r="Y161" s="284">
        <v>0</v>
      </c>
      <c r="Z161" s="9"/>
      <c r="AA161" s="670" t="s">
        <v>1464</v>
      </c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</row>
    <row r="162" spans="1:39" s="7" customFormat="1" ht="13.5" hidden="1" customHeight="1">
      <c r="A162" s="688">
        <f t="shared" si="34"/>
        <v>106</v>
      </c>
      <c r="B162" s="42" t="s">
        <v>1016</v>
      </c>
      <c r="C162" s="284">
        <f t="shared" si="32"/>
        <v>2500000</v>
      </c>
      <c r="D162" s="284">
        <v>0</v>
      </c>
      <c r="E162" s="284">
        <v>0</v>
      </c>
      <c r="F162" s="284">
        <v>0</v>
      </c>
      <c r="G162" s="284">
        <v>0</v>
      </c>
      <c r="H162" s="284">
        <v>0</v>
      </c>
      <c r="I162" s="284">
        <v>0</v>
      </c>
      <c r="J162" s="261">
        <v>0</v>
      </c>
      <c r="K162" s="284">
        <v>0</v>
      </c>
      <c r="L162" s="172">
        <v>730</v>
      </c>
      <c r="M162" s="277">
        <v>2500000</v>
      </c>
      <c r="N162" s="285">
        <v>0</v>
      </c>
      <c r="O162" s="284">
        <v>0</v>
      </c>
      <c r="P162" s="284">
        <v>0</v>
      </c>
      <c r="Q162" s="284">
        <v>0</v>
      </c>
      <c r="R162" s="284">
        <v>0</v>
      </c>
      <c r="S162" s="284">
        <v>0</v>
      </c>
      <c r="T162" s="284">
        <v>0</v>
      </c>
      <c r="U162" s="284">
        <v>0</v>
      </c>
      <c r="V162" s="285">
        <v>0</v>
      </c>
      <c r="W162" s="284">
        <v>0</v>
      </c>
      <c r="X162" s="1161">
        <v>348649.57</v>
      </c>
      <c r="Y162" s="284">
        <v>0</v>
      </c>
      <c r="Z162" s="9"/>
      <c r="AA162" s="670" t="s">
        <v>1462</v>
      </c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</row>
    <row r="163" spans="1:39" s="7" customFormat="1" ht="13.5" hidden="1" customHeight="1">
      <c r="A163" s="688">
        <f t="shared" si="34"/>
        <v>107</v>
      </c>
      <c r="B163" s="42" t="s">
        <v>1017</v>
      </c>
      <c r="C163" s="284">
        <f t="shared" si="32"/>
        <v>10000000</v>
      </c>
      <c r="D163" s="284">
        <v>0</v>
      </c>
      <c r="E163" s="284">
        <v>0</v>
      </c>
      <c r="F163" s="284">
        <v>0</v>
      </c>
      <c r="G163" s="284">
        <v>0</v>
      </c>
      <c r="H163" s="284">
        <v>0</v>
      </c>
      <c r="I163" s="284">
        <v>0</v>
      </c>
      <c r="J163" s="261">
        <v>0</v>
      </c>
      <c r="K163" s="284">
        <v>0</v>
      </c>
      <c r="L163" s="172">
        <v>0</v>
      </c>
      <c r="M163" s="284">
        <v>0</v>
      </c>
      <c r="N163" s="285">
        <v>0</v>
      </c>
      <c r="O163" s="284">
        <v>0</v>
      </c>
      <c r="P163" s="284">
        <v>1790</v>
      </c>
      <c r="Q163" s="277">
        <v>10000000</v>
      </c>
      <c r="R163" s="284">
        <v>0</v>
      </c>
      <c r="S163" s="284">
        <v>0</v>
      </c>
      <c r="T163" s="284">
        <v>0</v>
      </c>
      <c r="U163" s="284">
        <v>0</v>
      </c>
      <c r="V163" s="285">
        <v>0</v>
      </c>
      <c r="W163" s="284">
        <v>0</v>
      </c>
      <c r="X163" s="1161">
        <v>1096284.99</v>
      </c>
      <c r="Y163" s="284">
        <v>0</v>
      </c>
      <c r="Z163" s="9"/>
      <c r="AA163" s="670" t="s">
        <v>1459</v>
      </c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</row>
    <row r="164" spans="1:39" s="7" customFormat="1" ht="13.5" hidden="1" customHeight="1">
      <c r="A164" s="688">
        <f>A163+1</f>
        <v>108</v>
      </c>
      <c r="B164" s="173" t="s">
        <v>1018</v>
      </c>
      <c r="C164" s="284">
        <f t="shared" si="32"/>
        <v>2000000</v>
      </c>
      <c r="D164" s="284">
        <v>0</v>
      </c>
      <c r="E164" s="284">
        <v>0</v>
      </c>
      <c r="F164" s="284">
        <v>0</v>
      </c>
      <c r="G164" s="284">
        <v>0</v>
      </c>
      <c r="H164" s="284">
        <v>0</v>
      </c>
      <c r="I164" s="284">
        <v>0</v>
      </c>
      <c r="J164" s="261">
        <v>0</v>
      </c>
      <c r="K164" s="284">
        <v>0</v>
      </c>
      <c r="L164" s="172">
        <v>0</v>
      </c>
      <c r="M164" s="284">
        <v>0</v>
      </c>
      <c r="N164" s="285">
        <v>0</v>
      </c>
      <c r="O164" s="284">
        <v>0</v>
      </c>
      <c r="P164" s="284">
        <v>1157</v>
      </c>
      <c r="Q164" s="277">
        <v>2000000</v>
      </c>
      <c r="R164" s="284">
        <v>0</v>
      </c>
      <c r="S164" s="284">
        <v>0</v>
      </c>
      <c r="T164" s="284">
        <v>0</v>
      </c>
      <c r="U164" s="284">
        <v>0</v>
      </c>
      <c r="V164" s="285">
        <v>0</v>
      </c>
      <c r="W164" s="284">
        <v>0</v>
      </c>
      <c r="X164" s="1161">
        <v>451931.76</v>
      </c>
      <c r="Y164" s="284">
        <v>0</v>
      </c>
      <c r="Z164" s="9"/>
      <c r="AA164" s="670" t="s">
        <v>1459</v>
      </c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</row>
    <row r="165" spans="1:39" s="7" customFormat="1" ht="13.5" hidden="1" customHeight="1">
      <c r="A165" s="688">
        <f t="shared" si="34"/>
        <v>109</v>
      </c>
      <c r="B165" s="42" t="s">
        <v>1019</v>
      </c>
      <c r="C165" s="284">
        <f t="shared" si="32"/>
        <v>2100000</v>
      </c>
      <c r="D165" s="284">
        <v>0</v>
      </c>
      <c r="E165" s="284">
        <v>0</v>
      </c>
      <c r="F165" s="284">
        <v>0</v>
      </c>
      <c r="G165" s="284">
        <v>0</v>
      </c>
      <c r="H165" s="284">
        <v>0</v>
      </c>
      <c r="I165" s="284">
        <v>0</v>
      </c>
      <c r="J165" s="261">
        <v>0</v>
      </c>
      <c r="K165" s="284">
        <v>0</v>
      </c>
      <c r="L165" s="172">
        <v>590</v>
      </c>
      <c r="M165" s="277">
        <v>2100000</v>
      </c>
      <c r="N165" s="285">
        <v>0</v>
      </c>
      <c r="O165" s="284">
        <v>0</v>
      </c>
      <c r="P165" s="284">
        <v>0</v>
      </c>
      <c r="Q165" s="284">
        <v>0</v>
      </c>
      <c r="R165" s="284">
        <v>0</v>
      </c>
      <c r="S165" s="284">
        <v>0</v>
      </c>
      <c r="T165" s="284">
        <v>0</v>
      </c>
      <c r="U165" s="284">
        <v>0</v>
      </c>
      <c r="V165" s="285">
        <v>0</v>
      </c>
      <c r="W165" s="284">
        <v>0</v>
      </c>
      <c r="X165" s="1161">
        <v>306088.34000000003</v>
      </c>
      <c r="Y165" s="284">
        <v>0</v>
      </c>
      <c r="Z165" s="9"/>
      <c r="AA165" s="670" t="s">
        <v>1462</v>
      </c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</row>
    <row r="166" spans="1:39" s="7" customFormat="1" ht="13.5" hidden="1" customHeight="1">
      <c r="A166" s="688">
        <f t="shared" si="34"/>
        <v>110</v>
      </c>
      <c r="B166" s="174" t="s">
        <v>1020</v>
      </c>
      <c r="C166" s="284">
        <f t="shared" si="32"/>
        <v>1500000</v>
      </c>
      <c r="D166" s="284">
        <v>0</v>
      </c>
      <c r="E166" s="284">
        <v>0</v>
      </c>
      <c r="F166" s="284">
        <v>0</v>
      </c>
      <c r="G166" s="284">
        <v>0</v>
      </c>
      <c r="H166" s="284">
        <v>0</v>
      </c>
      <c r="I166" s="284">
        <v>0</v>
      </c>
      <c r="J166" s="261">
        <v>0</v>
      </c>
      <c r="K166" s="284">
        <v>0</v>
      </c>
      <c r="L166" s="172">
        <v>419</v>
      </c>
      <c r="M166" s="277">
        <v>1500000</v>
      </c>
      <c r="N166" s="285">
        <v>0</v>
      </c>
      <c r="O166" s="284">
        <v>0</v>
      </c>
      <c r="P166" s="284">
        <v>0</v>
      </c>
      <c r="Q166" s="284">
        <v>0</v>
      </c>
      <c r="R166" s="284">
        <v>0</v>
      </c>
      <c r="S166" s="284">
        <v>0</v>
      </c>
      <c r="T166" s="284">
        <v>0</v>
      </c>
      <c r="U166" s="284">
        <v>0</v>
      </c>
      <c r="V166" s="285">
        <v>0</v>
      </c>
      <c r="W166" s="284">
        <v>0</v>
      </c>
      <c r="X166" s="1161">
        <v>141932.23000000001</v>
      </c>
      <c r="Y166" s="284">
        <v>0</v>
      </c>
      <c r="Z166" s="9"/>
      <c r="AA166" s="670" t="s">
        <v>1462</v>
      </c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</row>
    <row r="167" spans="1:39" s="7" customFormat="1" ht="13.5" hidden="1" customHeight="1">
      <c r="A167" s="688">
        <f t="shared" si="34"/>
        <v>111</v>
      </c>
      <c r="B167" s="42" t="s">
        <v>1021</v>
      </c>
      <c r="C167" s="284">
        <f t="shared" si="32"/>
        <v>1500000</v>
      </c>
      <c r="D167" s="284">
        <v>0</v>
      </c>
      <c r="E167" s="284">
        <v>0</v>
      </c>
      <c r="F167" s="284">
        <v>0</v>
      </c>
      <c r="G167" s="284">
        <v>0</v>
      </c>
      <c r="H167" s="284">
        <v>0</v>
      </c>
      <c r="I167" s="284">
        <v>0</v>
      </c>
      <c r="J167" s="261">
        <v>0</v>
      </c>
      <c r="K167" s="284">
        <v>0</v>
      </c>
      <c r="L167" s="172">
        <v>422</v>
      </c>
      <c r="M167" s="277">
        <v>1500000</v>
      </c>
      <c r="N167" s="285">
        <v>0</v>
      </c>
      <c r="O167" s="284">
        <v>0</v>
      </c>
      <c r="P167" s="284">
        <v>0</v>
      </c>
      <c r="Q167" s="284">
        <v>0</v>
      </c>
      <c r="R167" s="284">
        <v>0</v>
      </c>
      <c r="S167" s="284">
        <v>0</v>
      </c>
      <c r="T167" s="284">
        <v>0</v>
      </c>
      <c r="U167" s="284">
        <v>0</v>
      </c>
      <c r="V167" s="285">
        <v>0</v>
      </c>
      <c r="W167" s="284">
        <v>0</v>
      </c>
      <c r="X167" s="1161">
        <v>143984.56</v>
      </c>
      <c r="Y167" s="284">
        <v>0</v>
      </c>
      <c r="Z167" s="9"/>
      <c r="AA167" s="670" t="s">
        <v>1462</v>
      </c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</row>
    <row r="168" spans="1:39" s="7" customFormat="1" ht="13.5" hidden="1" customHeight="1">
      <c r="A168" s="688">
        <f t="shared" si="34"/>
        <v>112</v>
      </c>
      <c r="B168" s="42" t="s">
        <v>1022</v>
      </c>
      <c r="C168" s="284">
        <f t="shared" si="32"/>
        <v>1500000</v>
      </c>
      <c r="D168" s="284">
        <v>0</v>
      </c>
      <c r="E168" s="284">
        <v>0</v>
      </c>
      <c r="F168" s="284">
        <v>0</v>
      </c>
      <c r="G168" s="284">
        <v>0</v>
      </c>
      <c r="H168" s="284">
        <v>0</v>
      </c>
      <c r="I168" s="284">
        <v>0</v>
      </c>
      <c r="J168" s="261">
        <v>0</v>
      </c>
      <c r="K168" s="284">
        <v>0</v>
      </c>
      <c r="L168" s="172">
        <v>420</v>
      </c>
      <c r="M168" s="277">
        <v>1500000</v>
      </c>
      <c r="N168" s="285">
        <v>0</v>
      </c>
      <c r="O168" s="284">
        <v>0</v>
      </c>
      <c r="P168" s="284">
        <v>0</v>
      </c>
      <c r="Q168" s="284">
        <v>0</v>
      </c>
      <c r="R168" s="284">
        <v>0</v>
      </c>
      <c r="S168" s="284">
        <v>0</v>
      </c>
      <c r="T168" s="284">
        <v>0</v>
      </c>
      <c r="U168" s="284">
        <v>0</v>
      </c>
      <c r="V168" s="285">
        <v>0</v>
      </c>
      <c r="W168" s="284">
        <v>0</v>
      </c>
      <c r="X168" s="1161">
        <v>140346.32999999999</v>
      </c>
      <c r="Y168" s="284">
        <v>0</v>
      </c>
      <c r="Z168" s="9"/>
      <c r="AA168" s="670" t="s">
        <v>1462</v>
      </c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</row>
    <row r="169" spans="1:39" s="7" customFormat="1" ht="13.5" hidden="1" customHeight="1">
      <c r="A169" s="688">
        <f t="shared" si="34"/>
        <v>113</v>
      </c>
      <c r="B169" s="42" t="s">
        <v>1023</v>
      </c>
      <c r="C169" s="284">
        <f t="shared" si="32"/>
        <v>1500000</v>
      </c>
      <c r="D169" s="284">
        <v>0</v>
      </c>
      <c r="E169" s="284">
        <v>0</v>
      </c>
      <c r="F169" s="284">
        <v>0</v>
      </c>
      <c r="G169" s="284">
        <v>0</v>
      </c>
      <c r="H169" s="284">
        <v>0</v>
      </c>
      <c r="I169" s="284">
        <v>0</v>
      </c>
      <c r="J169" s="261">
        <v>0</v>
      </c>
      <c r="K169" s="284">
        <v>0</v>
      </c>
      <c r="L169" s="172">
        <v>418</v>
      </c>
      <c r="M169" s="277">
        <v>1500000</v>
      </c>
      <c r="N169" s="285">
        <v>0</v>
      </c>
      <c r="O169" s="284">
        <v>0</v>
      </c>
      <c r="P169" s="284">
        <v>0</v>
      </c>
      <c r="Q169" s="284">
        <v>0</v>
      </c>
      <c r="R169" s="284">
        <v>0</v>
      </c>
      <c r="S169" s="284">
        <v>0</v>
      </c>
      <c r="T169" s="284">
        <v>0</v>
      </c>
      <c r="U169" s="284">
        <v>0</v>
      </c>
      <c r="V169" s="285">
        <v>0</v>
      </c>
      <c r="W169" s="284">
        <v>0</v>
      </c>
      <c r="X169" s="1161">
        <v>139646.68</v>
      </c>
      <c r="Y169" s="284">
        <v>0</v>
      </c>
      <c r="Z169" s="9"/>
      <c r="AA169" s="670" t="s">
        <v>1462</v>
      </c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</row>
    <row r="170" spans="1:39" s="7" customFormat="1" ht="13.5" hidden="1" customHeight="1">
      <c r="A170" s="688">
        <f t="shared" si="34"/>
        <v>114</v>
      </c>
      <c r="B170" s="42" t="s">
        <v>1024</v>
      </c>
      <c r="C170" s="284">
        <f t="shared" si="32"/>
        <v>1500000</v>
      </c>
      <c r="D170" s="284">
        <v>0</v>
      </c>
      <c r="E170" s="284">
        <v>0</v>
      </c>
      <c r="F170" s="284">
        <v>0</v>
      </c>
      <c r="G170" s="284">
        <v>0</v>
      </c>
      <c r="H170" s="284">
        <v>0</v>
      </c>
      <c r="I170" s="284">
        <v>0</v>
      </c>
      <c r="J170" s="261">
        <v>0</v>
      </c>
      <c r="K170" s="284">
        <v>0</v>
      </c>
      <c r="L170" s="172">
        <v>424</v>
      </c>
      <c r="M170" s="277">
        <v>1500000</v>
      </c>
      <c r="N170" s="285">
        <v>0</v>
      </c>
      <c r="O170" s="284">
        <v>0</v>
      </c>
      <c r="P170" s="284">
        <v>0</v>
      </c>
      <c r="Q170" s="284">
        <v>0</v>
      </c>
      <c r="R170" s="284">
        <v>0</v>
      </c>
      <c r="S170" s="284">
        <v>0</v>
      </c>
      <c r="T170" s="284">
        <v>0</v>
      </c>
      <c r="U170" s="284">
        <v>0</v>
      </c>
      <c r="V170" s="285">
        <v>0</v>
      </c>
      <c r="W170" s="284">
        <v>0</v>
      </c>
      <c r="X170" s="1161">
        <v>145570.43</v>
      </c>
      <c r="Y170" s="284">
        <v>0</v>
      </c>
      <c r="Z170" s="9"/>
      <c r="AA170" s="670" t="s">
        <v>1462</v>
      </c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</row>
    <row r="171" spans="1:39" s="17" customFormat="1" ht="13.5" hidden="1" customHeight="1">
      <c r="A171" s="1511" t="s">
        <v>518</v>
      </c>
      <c r="B171" s="1512"/>
      <c r="C171" s="657">
        <f>SUM(C153:C170)</f>
        <v>59600000</v>
      </c>
      <c r="D171" s="657">
        <f t="shared" ref="D171:Y171" si="35">SUM(D153:D170)</f>
        <v>12500000</v>
      </c>
      <c r="E171" s="657">
        <f t="shared" si="35"/>
        <v>0</v>
      </c>
      <c r="F171" s="657">
        <f t="shared" si="35"/>
        <v>6000000</v>
      </c>
      <c r="G171" s="657">
        <f t="shared" si="35"/>
        <v>6500000</v>
      </c>
      <c r="H171" s="657">
        <f t="shared" si="35"/>
        <v>0</v>
      </c>
      <c r="I171" s="657">
        <f t="shared" si="35"/>
        <v>0</v>
      </c>
      <c r="J171" s="657">
        <f t="shared" si="35"/>
        <v>5</v>
      </c>
      <c r="K171" s="657">
        <f t="shared" si="35"/>
        <v>10000000</v>
      </c>
      <c r="L171" s="657">
        <f t="shared" si="35"/>
        <v>3423</v>
      </c>
      <c r="M171" s="657">
        <f t="shared" si="35"/>
        <v>12100000</v>
      </c>
      <c r="N171" s="657">
        <f t="shared" si="35"/>
        <v>0</v>
      </c>
      <c r="O171" s="657">
        <f t="shared" si="35"/>
        <v>0</v>
      </c>
      <c r="P171" s="657">
        <f t="shared" si="35"/>
        <v>11021</v>
      </c>
      <c r="Q171" s="657">
        <f t="shared" si="35"/>
        <v>24500000</v>
      </c>
      <c r="R171" s="657">
        <f t="shared" si="35"/>
        <v>0</v>
      </c>
      <c r="S171" s="657">
        <f t="shared" si="35"/>
        <v>0</v>
      </c>
      <c r="T171" s="657">
        <f t="shared" si="35"/>
        <v>0</v>
      </c>
      <c r="U171" s="657">
        <f t="shared" si="35"/>
        <v>0</v>
      </c>
      <c r="V171" s="657">
        <f t="shared" si="35"/>
        <v>0</v>
      </c>
      <c r="W171" s="657">
        <f t="shared" si="35"/>
        <v>500000</v>
      </c>
      <c r="X171" s="1163"/>
      <c r="Y171" s="657">
        <f t="shared" si="35"/>
        <v>0</v>
      </c>
      <c r="Z171" s="29"/>
      <c r="AA171" s="884"/>
      <c r="AB171" s="1061"/>
      <c r="AC171" s="1061"/>
      <c r="AD171" s="1264"/>
      <c r="AE171" s="1264"/>
      <c r="AF171" s="1264"/>
      <c r="AG171" s="1264"/>
      <c r="AH171" s="1264"/>
      <c r="AI171" s="1264"/>
      <c r="AJ171" s="1264"/>
      <c r="AK171" s="1264"/>
      <c r="AL171" s="1264"/>
      <c r="AM171" s="1264"/>
    </row>
    <row r="172" spans="1:39" s="22" customFormat="1" ht="12.75" hidden="1" customHeight="1">
      <c r="A172" s="1492" t="s">
        <v>519</v>
      </c>
      <c r="B172" s="1513"/>
      <c r="C172" s="1493"/>
      <c r="D172" s="1480"/>
      <c r="E172" s="1514"/>
      <c r="F172" s="1514"/>
      <c r="G172" s="1514"/>
      <c r="H172" s="1514"/>
      <c r="I172" s="1514"/>
      <c r="J172" s="1514"/>
      <c r="K172" s="1514"/>
      <c r="L172" s="1514"/>
      <c r="M172" s="1514"/>
      <c r="N172" s="1514"/>
      <c r="O172" s="1514"/>
      <c r="P172" s="1514"/>
      <c r="Q172" s="1514"/>
      <c r="R172" s="1514"/>
      <c r="S172" s="1514"/>
      <c r="T172" s="1514"/>
      <c r="U172" s="1514"/>
      <c r="V172" s="1514"/>
      <c r="W172" s="1514"/>
      <c r="X172" s="1514"/>
      <c r="Y172" s="1515"/>
      <c r="Z172" s="24"/>
      <c r="AA172" s="670"/>
      <c r="AB172" s="57"/>
      <c r="AC172" s="497"/>
      <c r="AD172" s="1061"/>
      <c r="AE172" s="57"/>
      <c r="AF172" s="57"/>
      <c r="AG172" s="57"/>
      <c r="AH172" s="57"/>
      <c r="AI172" s="57"/>
      <c r="AJ172" s="57"/>
      <c r="AK172" s="57"/>
      <c r="AL172" s="57"/>
      <c r="AM172" s="57"/>
    </row>
    <row r="173" spans="1:39" s="7" customFormat="1" ht="15.75" hidden="1" customHeight="1">
      <c r="A173" s="55">
        <f>A170+1</f>
        <v>115</v>
      </c>
      <c r="B173" s="42" t="s">
        <v>520</v>
      </c>
      <c r="C173" s="52">
        <f>D173+K173+M173+O173+Q173+S173+U173+V173+W173+Y173</f>
        <v>2420181.83</v>
      </c>
      <c r="D173" s="52">
        <f>SUM(E173:I173)</f>
        <v>2142836.33</v>
      </c>
      <c r="E173" s="52">
        <v>397292.68</v>
      </c>
      <c r="F173" s="52">
        <v>1537099.46</v>
      </c>
      <c r="G173" s="52">
        <v>208444.19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>
        <v>277345.5</v>
      </c>
      <c r="W173" s="285"/>
      <c r="X173" s="1159"/>
      <c r="Y173" s="285"/>
      <c r="Z173" s="9" t="s">
        <v>883</v>
      </c>
      <c r="AA173" s="670"/>
      <c r="AB173" s="497"/>
      <c r="AC173" s="497"/>
      <c r="AD173" s="1061"/>
      <c r="AE173" s="57"/>
      <c r="AF173" s="57"/>
      <c r="AG173" s="57"/>
      <c r="AH173" s="57"/>
      <c r="AI173" s="57"/>
      <c r="AJ173" s="57"/>
      <c r="AK173" s="57"/>
      <c r="AL173" s="57"/>
      <c r="AM173" s="57"/>
    </row>
    <row r="174" spans="1:39" s="7" customFormat="1" ht="15.75" hidden="1" customHeight="1">
      <c r="A174" s="56">
        <f>A173+1</f>
        <v>116</v>
      </c>
      <c r="B174" s="42" t="s">
        <v>521</v>
      </c>
      <c r="C174" s="52">
        <f>D174+K174+M174+O174+Q174+S174+U174+V174+W174+Y174</f>
        <v>5375726.0000000009</v>
      </c>
      <c r="D174" s="52">
        <f>SUM(E174:I174)</f>
        <v>5142644.1400000006</v>
      </c>
      <c r="E174" s="52">
        <v>1041063.26</v>
      </c>
      <c r="F174" s="52">
        <v>2548576.98</v>
      </c>
      <c r="G174" s="52">
        <v>408690.64</v>
      </c>
      <c r="H174" s="52">
        <v>700077.48</v>
      </c>
      <c r="I174" s="52">
        <v>444235.78</v>
      </c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>
        <f>61640.84+171441.02</f>
        <v>233081.86</v>
      </c>
      <c r="W174" s="285"/>
      <c r="X174" s="1159"/>
      <c r="Y174" s="285"/>
      <c r="Z174" s="9" t="s">
        <v>884</v>
      </c>
      <c r="AA174" s="670"/>
      <c r="AB174" s="497"/>
      <c r="AC174" s="497"/>
      <c r="AD174" s="1061"/>
      <c r="AE174" s="57"/>
      <c r="AF174" s="57"/>
      <c r="AG174" s="57"/>
      <c r="AH174" s="57"/>
      <c r="AI174" s="57"/>
      <c r="AJ174" s="57"/>
      <c r="AK174" s="57"/>
      <c r="AL174" s="57"/>
      <c r="AM174" s="57"/>
    </row>
    <row r="175" spans="1:39" s="7" customFormat="1" ht="15.75" hidden="1" customHeight="1">
      <c r="A175" s="1475" t="s">
        <v>518</v>
      </c>
      <c r="B175" s="1475"/>
      <c r="C175" s="52">
        <f>SUM(C173:C174)</f>
        <v>7795907.830000001</v>
      </c>
      <c r="D175" s="52">
        <f t="shared" ref="D175:Y175" si="36">SUM(D173:D174)</f>
        <v>7285480.4700000007</v>
      </c>
      <c r="E175" s="52">
        <f t="shared" si="36"/>
        <v>1438355.94</v>
      </c>
      <c r="F175" s="52">
        <f t="shared" si="36"/>
        <v>4085676.44</v>
      </c>
      <c r="G175" s="52">
        <f t="shared" si="36"/>
        <v>617134.83000000007</v>
      </c>
      <c r="H175" s="52">
        <f t="shared" si="36"/>
        <v>700077.48</v>
      </c>
      <c r="I175" s="52">
        <f t="shared" si="36"/>
        <v>444235.78</v>
      </c>
      <c r="J175" s="52">
        <f t="shared" si="36"/>
        <v>0</v>
      </c>
      <c r="K175" s="52">
        <f t="shared" si="36"/>
        <v>0</v>
      </c>
      <c r="L175" s="52">
        <f t="shared" si="36"/>
        <v>0</v>
      </c>
      <c r="M175" s="52">
        <f t="shared" si="36"/>
        <v>0</v>
      </c>
      <c r="N175" s="52">
        <f t="shared" si="36"/>
        <v>0</v>
      </c>
      <c r="O175" s="52">
        <f t="shared" si="36"/>
        <v>0</v>
      </c>
      <c r="P175" s="52">
        <f t="shared" si="36"/>
        <v>0</v>
      </c>
      <c r="Q175" s="52">
        <f t="shared" si="36"/>
        <v>0</v>
      </c>
      <c r="R175" s="52">
        <f t="shared" si="36"/>
        <v>0</v>
      </c>
      <c r="S175" s="52">
        <f t="shared" si="36"/>
        <v>0</v>
      </c>
      <c r="T175" s="52">
        <f t="shared" si="36"/>
        <v>0</v>
      </c>
      <c r="U175" s="52">
        <f t="shared" si="36"/>
        <v>0</v>
      </c>
      <c r="V175" s="52">
        <f t="shared" si="36"/>
        <v>510427.36</v>
      </c>
      <c r="W175" s="52">
        <f t="shared" si="36"/>
        <v>0</v>
      </c>
      <c r="X175" s="1161"/>
      <c r="Y175" s="52">
        <f t="shared" si="36"/>
        <v>0</v>
      </c>
      <c r="Z175" s="9"/>
      <c r="AA175" s="670"/>
      <c r="AB175" s="497"/>
      <c r="AC175" s="497"/>
      <c r="AD175" s="1061"/>
      <c r="AE175" s="57"/>
      <c r="AF175" s="1061"/>
      <c r="AG175" s="57"/>
      <c r="AH175" s="57"/>
      <c r="AI175" s="57"/>
      <c r="AJ175" s="57"/>
      <c r="AK175" s="57"/>
      <c r="AL175" s="57"/>
      <c r="AM175" s="57"/>
    </row>
    <row r="176" spans="1:39" s="22" customFormat="1" ht="15.75" hidden="1" customHeight="1">
      <c r="A176" s="1485" t="s">
        <v>522</v>
      </c>
      <c r="B176" s="1485"/>
      <c r="C176" s="1485"/>
      <c r="D176" s="1452"/>
      <c r="E176" s="1452"/>
      <c r="F176" s="1452"/>
      <c r="G176" s="1452"/>
      <c r="H176" s="1452"/>
      <c r="I176" s="1452"/>
      <c r="J176" s="1452"/>
      <c r="K176" s="1452"/>
      <c r="L176" s="1452"/>
      <c r="M176" s="1452"/>
      <c r="N176" s="1452"/>
      <c r="O176" s="1452"/>
      <c r="P176" s="1452"/>
      <c r="Q176" s="1452"/>
      <c r="R176" s="1452"/>
      <c r="S176" s="1452"/>
      <c r="T176" s="1452"/>
      <c r="U176" s="1452"/>
      <c r="V176" s="1452"/>
      <c r="W176" s="1452"/>
      <c r="X176" s="1452"/>
      <c r="Y176" s="1452"/>
      <c r="Z176" s="24"/>
      <c r="AA176" s="670"/>
      <c r="AB176" s="57"/>
      <c r="AC176" s="497"/>
      <c r="AD176" s="1061"/>
      <c r="AE176" s="57"/>
      <c r="AF176" s="57"/>
      <c r="AG176" s="57"/>
      <c r="AH176" s="57"/>
      <c r="AI176" s="57"/>
      <c r="AJ176" s="57"/>
      <c r="AK176" s="57"/>
      <c r="AL176" s="57"/>
      <c r="AM176" s="57"/>
    </row>
    <row r="177" spans="1:39" s="7" customFormat="1" ht="15.75" hidden="1" customHeight="1">
      <c r="A177" s="56">
        <f>A174+1</f>
        <v>117</v>
      </c>
      <c r="B177" s="42" t="s">
        <v>705</v>
      </c>
      <c r="C177" s="52">
        <f>D177+K177+M177+O177+Q177+S177+U177+V177+W177+Y177</f>
        <v>11753157.539999999</v>
      </c>
      <c r="D177" s="52">
        <f>SUM(E177:I177)</f>
        <v>2834253.8</v>
      </c>
      <c r="E177" s="52">
        <v>509177.08</v>
      </c>
      <c r="F177" s="52">
        <v>1817038.34</v>
      </c>
      <c r="G177" s="52">
        <v>318303.82</v>
      </c>
      <c r="H177" s="52"/>
      <c r="I177" s="52">
        <v>189734.56</v>
      </c>
      <c r="J177" s="52"/>
      <c r="K177" s="52"/>
      <c r="L177" s="62"/>
      <c r="M177" s="52"/>
      <c r="N177" s="52"/>
      <c r="O177" s="52">
        <v>2666068.4</v>
      </c>
      <c r="P177" s="52"/>
      <c r="Q177" s="52">
        <v>5222157.26</v>
      </c>
      <c r="R177" s="52"/>
      <c r="S177" s="52">
        <v>1030678.08</v>
      </c>
      <c r="T177" s="52"/>
      <c r="U177" s="52"/>
      <c r="V177" s="52"/>
      <c r="W177" s="284"/>
      <c r="X177" s="1161"/>
      <c r="Y177" s="284"/>
      <c r="Z177" s="9"/>
      <c r="AA177" s="670"/>
      <c r="AB177" s="57"/>
      <c r="AC177" s="497"/>
      <c r="AD177" s="1061"/>
      <c r="AE177" s="57"/>
      <c r="AF177" s="57"/>
      <c r="AG177" s="57"/>
      <c r="AH177" s="57"/>
      <c r="AI177" s="57"/>
      <c r="AJ177" s="57"/>
      <c r="AK177" s="57"/>
      <c r="AL177" s="57"/>
      <c r="AM177" s="57"/>
    </row>
    <row r="178" spans="1:39" s="7" customFormat="1" ht="15.75" hidden="1" customHeight="1">
      <c r="A178" s="1475" t="s">
        <v>518</v>
      </c>
      <c r="B178" s="1475"/>
      <c r="C178" s="52">
        <f>SUM(C177)</f>
        <v>11753157.539999999</v>
      </c>
      <c r="D178" s="52">
        <f t="shared" ref="D178:Y178" si="37">SUM(D177)</f>
        <v>2834253.8</v>
      </c>
      <c r="E178" s="52">
        <f t="shared" si="37"/>
        <v>509177.08</v>
      </c>
      <c r="F178" s="52">
        <f t="shared" si="37"/>
        <v>1817038.34</v>
      </c>
      <c r="G178" s="52">
        <f t="shared" si="37"/>
        <v>318303.82</v>
      </c>
      <c r="H178" s="52">
        <f t="shared" si="37"/>
        <v>0</v>
      </c>
      <c r="I178" s="52">
        <f t="shared" si="37"/>
        <v>189734.56</v>
      </c>
      <c r="J178" s="52">
        <f t="shared" si="37"/>
        <v>0</v>
      </c>
      <c r="K178" s="52">
        <f t="shared" si="37"/>
        <v>0</v>
      </c>
      <c r="L178" s="52">
        <f t="shared" si="37"/>
        <v>0</v>
      </c>
      <c r="M178" s="52">
        <f t="shared" si="37"/>
        <v>0</v>
      </c>
      <c r="N178" s="52">
        <f t="shared" si="37"/>
        <v>0</v>
      </c>
      <c r="O178" s="52">
        <f t="shared" si="37"/>
        <v>2666068.4</v>
      </c>
      <c r="P178" s="52">
        <f t="shared" si="37"/>
        <v>0</v>
      </c>
      <c r="Q178" s="52">
        <f t="shared" si="37"/>
        <v>5222157.26</v>
      </c>
      <c r="R178" s="52">
        <f t="shared" si="37"/>
        <v>0</v>
      </c>
      <c r="S178" s="52">
        <f t="shared" si="37"/>
        <v>1030678.08</v>
      </c>
      <c r="T178" s="52">
        <f t="shared" si="37"/>
        <v>0</v>
      </c>
      <c r="U178" s="52">
        <f t="shared" si="37"/>
        <v>0</v>
      </c>
      <c r="V178" s="52">
        <f t="shared" si="37"/>
        <v>0</v>
      </c>
      <c r="W178" s="52">
        <f t="shared" si="37"/>
        <v>0</v>
      </c>
      <c r="X178" s="1161"/>
      <c r="Y178" s="52">
        <f t="shared" si="37"/>
        <v>0</v>
      </c>
      <c r="Z178" s="9"/>
      <c r="AA178" s="670"/>
      <c r="AB178" s="497"/>
      <c r="AC178" s="497"/>
      <c r="AD178" s="1061"/>
      <c r="AE178" s="57"/>
      <c r="AF178" s="57"/>
      <c r="AG178" s="57"/>
      <c r="AH178" s="57"/>
      <c r="AI178" s="57"/>
      <c r="AJ178" s="57"/>
      <c r="AK178" s="57"/>
      <c r="AL178" s="57"/>
      <c r="AM178" s="57"/>
    </row>
    <row r="179" spans="1:39" s="7" customFormat="1" ht="15.75" hidden="1" customHeight="1">
      <c r="A179" s="1479" t="s">
        <v>523</v>
      </c>
      <c r="B179" s="1479"/>
      <c r="C179" s="1479"/>
      <c r="D179" s="1452"/>
      <c r="E179" s="1452"/>
      <c r="F179" s="1452"/>
      <c r="G179" s="1452"/>
      <c r="H179" s="1452"/>
      <c r="I179" s="1452"/>
      <c r="J179" s="1452"/>
      <c r="K179" s="1452"/>
      <c r="L179" s="1452"/>
      <c r="M179" s="1452"/>
      <c r="N179" s="1452"/>
      <c r="O179" s="1452"/>
      <c r="P179" s="1452"/>
      <c r="Q179" s="1452"/>
      <c r="R179" s="1452"/>
      <c r="S179" s="1452"/>
      <c r="T179" s="1452"/>
      <c r="U179" s="1452"/>
      <c r="V179" s="1452"/>
      <c r="W179" s="1452"/>
      <c r="X179" s="1452"/>
      <c r="Y179" s="1452"/>
      <c r="Z179" s="9"/>
      <c r="AA179" s="670"/>
      <c r="AB179" s="57"/>
      <c r="AC179" s="497"/>
      <c r="AD179" s="1061"/>
      <c r="AE179" s="57"/>
      <c r="AF179" s="57"/>
      <c r="AG179" s="57"/>
      <c r="AH179" s="57"/>
      <c r="AI179" s="57"/>
      <c r="AJ179" s="57"/>
      <c r="AK179" s="57"/>
      <c r="AL179" s="57"/>
      <c r="AM179" s="57"/>
    </row>
    <row r="180" spans="1:39" s="7" customFormat="1" ht="15.75" hidden="1" customHeight="1">
      <c r="A180" s="56">
        <f>A177+1</f>
        <v>118</v>
      </c>
      <c r="B180" s="42" t="s">
        <v>524</v>
      </c>
      <c r="C180" s="52">
        <f t="shared" ref="C180:C191" si="38">D180+K180+M180+O180+Q180+S180+U180+V180+W180+Y180</f>
        <v>6554868.1400000006</v>
      </c>
      <c r="D180" s="52">
        <f>SUM(E180:I180)</f>
        <v>487725.86</v>
      </c>
      <c r="E180" s="52">
        <v>487725.86</v>
      </c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121"/>
      <c r="Q180" s="52">
        <v>6067142.2800000003</v>
      </c>
      <c r="R180" s="52"/>
      <c r="S180" s="52"/>
      <c r="T180" s="52"/>
      <c r="U180" s="52"/>
      <c r="V180" s="52"/>
      <c r="W180" s="284"/>
      <c r="X180" s="1161"/>
      <c r="Y180" s="284"/>
      <c r="Z180" s="9"/>
      <c r="AA180" s="670"/>
      <c r="AB180" s="57"/>
      <c r="AC180" s="497"/>
      <c r="AD180" s="1061"/>
      <c r="AE180" s="57"/>
      <c r="AF180" s="57"/>
      <c r="AG180" s="57"/>
      <c r="AH180" s="57"/>
      <c r="AI180" s="57"/>
      <c r="AJ180" s="57"/>
      <c r="AK180" s="57"/>
      <c r="AL180" s="57"/>
      <c r="AM180" s="57"/>
    </row>
    <row r="181" spans="1:39" s="7" customFormat="1" ht="15.75" hidden="1" customHeight="1">
      <c r="A181" s="56">
        <f>A180+1</f>
        <v>119</v>
      </c>
      <c r="B181" s="42" t="s">
        <v>525</v>
      </c>
      <c r="C181" s="52">
        <f t="shared" si="38"/>
        <v>454325.96</v>
      </c>
      <c r="D181" s="52">
        <f t="shared" ref="D181:D191" si="39">SUM(E181:I181)</f>
        <v>454325.96</v>
      </c>
      <c r="E181" s="52">
        <v>454325.96</v>
      </c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284"/>
      <c r="X181" s="1161"/>
      <c r="Y181" s="284"/>
      <c r="Z181" s="9"/>
      <c r="AA181" s="670"/>
      <c r="AB181" s="57"/>
      <c r="AC181" s="497"/>
      <c r="AD181" s="1061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39" s="7" customFormat="1" ht="15.75" hidden="1" customHeight="1">
      <c r="A182" s="56">
        <f t="shared" ref="A182:A191" si="40">A181+1</f>
        <v>120</v>
      </c>
      <c r="B182" s="42" t="s">
        <v>526</v>
      </c>
      <c r="C182" s="52">
        <f t="shared" si="38"/>
        <v>454327.14</v>
      </c>
      <c r="D182" s="52">
        <f t="shared" si="39"/>
        <v>454327.14</v>
      </c>
      <c r="E182" s="52">
        <v>454327.14</v>
      </c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284"/>
      <c r="X182" s="1161"/>
      <c r="Y182" s="284"/>
      <c r="Z182" s="9"/>
      <c r="AA182" s="670"/>
      <c r="AB182" s="57"/>
      <c r="AC182" s="497"/>
      <c r="AD182" s="1061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39" s="7" customFormat="1" ht="15.75" hidden="1" customHeight="1">
      <c r="A183" s="56">
        <f t="shared" si="40"/>
        <v>121</v>
      </c>
      <c r="B183" s="42" t="s">
        <v>527</v>
      </c>
      <c r="C183" s="52">
        <f t="shared" si="38"/>
        <v>454325.96</v>
      </c>
      <c r="D183" s="52">
        <f t="shared" si="39"/>
        <v>454325.96</v>
      </c>
      <c r="E183" s="52">
        <v>454325.96</v>
      </c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284"/>
      <c r="X183" s="1161"/>
      <c r="Y183" s="284"/>
      <c r="Z183" s="9"/>
      <c r="AA183" s="670"/>
      <c r="AB183" s="57"/>
      <c r="AC183" s="497"/>
      <c r="AD183" s="1061"/>
      <c r="AE183" s="57"/>
      <c r="AF183" s="57"/>
      <c r="AG183" s="57"/>
      <c r="AH183" s="57"/>
      <c r="AI183" s="57"/>
      <c r="AJ183" s="57"/>
      <c r="AK183" s="57"/>
      <c r="AL183" s="57"/>
      <c r="AM183" s="57"/>
    </row>
    <row r="184" spans="1:39" s="7" customFormat="1" ht="15.75" hidden="1" customHeight="1">
      <c r="A184" s="56">
        <f t="shared" si="40"/>
        <v>122</v>
      </c>
      <c r="B184" s="42" t="s">
        <v>528</v>
      </c>
      <c r="C184" s="52">
        <f t="shared" si="38"/>
        <v>799970.38</v>
      </c>
      <c r="D184" s="52">
        <f t="shared" si="39"/>
        <v>799970.38</v>
      </c>
      <c r="E184" s="52">
        <v>799970.38</v>
      </c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284"/>
      <c r="X184" s="1161"/>
      <c r="Y184" s="284"/>
      <c r="Z184" s="9"/>
      <c r="AA184" s="670"/>
      <c r="AB184" s="57"/>
      <c r="AC184" s="497"/>
      <c r="AD184" s="1061"/>
      <c r="AE184" s="57"/>
      <c r="AF184" s="57"/>
      <c r="AG184" s="57"/>
      <c r="AH184" s="57"/>
      <c r="AI184" s="57"/>
      <c r="AJ184" s="57"/>
      <c r="AK184" s="57"/>
      <c r="AL184" s="57"/>
      <c r="AM184" s="57"/>
    </row>
    <row r="185" spans="1:39" s="7" customFormat="1" ht="15.75" hidden="1" customHeight="1">
      <c r="A185" s="56">
        <f t="shared" si="40"/>
        <v>123</v>
      </c>
      <c r="B185" s="42" t="s">
        <v>529</v>
      </c>
      <c r="C185" s="52">
        <f t="shared" si="38"/>
        <v>454325.96</v>
      </c>
      <c r="D185" s="52">
        <f t="shared" si="39"/>
        <v>454325.96</v>
      </c>
      <c r="E185" s="52">
        <v>454325.96</v>
      </c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284"/>
      <c r="X185" s="1161"/>
      <c r="Y185" s="284"/>
      <c r="Z185" s="9"/>
      <c r="AA185" s="670"/>
      <c r="AB185" s="57"/>
      <c r="AC185" s="497"/>
      <c r="AD185" s="1061"/>
      <c r="AE185" s="57"/>
      <c r="AF185" s="57"/>
      <c r="AG185" s="57"/>
      <c r="AH185" s="57"/>
      <c r="AI185" s="57"/>
      <c r="AJ185" s="57"/>
      <c r="AK185" s="57"/>
      <c r="AL185" s="57"/>
      <c r="AM185" s="57"/>
    </row>
    <row r="186" spans="1:39" s="7" customFormat="1" ht="15.75" hidden="1" customHeight="1">
      <c r="A186" s="56">
        <f t="shared" si="40"/>
        <v>124</v>
      </c>
      <c r="B186" s="42" t="s">
        <v>530</v>
      </c>
      <c r="C186" s="52">
        <f t="shared" si="38"/>
        <v>469629.38</v>
      </c>
      <c r="D186" s="52">
        <f>SUM(E186:I186)</f>
        <v>469629.38</v>
      </c>
      <c r="E186" s="52">
        <v>469629.38</v>
      </c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284"/>
      <c r="X186" s="1161"/>
      <c r="Y186" s="284"/>
      <c r="Z186" s="9"/>
      <c r="AA186" s="670"/>
      <c r="AB186" s="57"/>
      <c r="AC186" s="497"/>
      <c r="AD186" s="1061"/>
      <c r="AE186" s="57"/>
      <c r="AF186" s="57"/>
      <c r="AG186" s="57"/>
      <c r="AH186" s="57"/>
      <c r="AI186" s="57"/>
      <c r="AJ186" s="57"/>
      <c r="AK186" s="57"/>
      <c r="AL186" s="57"/>
      <c r="AM186" s="57"/>
    </row>
    <row r="187" spans="1:39" s="7" customFormat="1" ht="15.75" hidden="1" customHeight="1">
      <c r="A187" s="56">
        <f t="shared" si="40"/>
        <v>125</v>
      </c>
      <c r="B187" s="42" t="s">
        <v>531</v>
      </c>
      <c r="C187" s="52">
        <f t="shared" si="38"/>
        <v>799635.26</v>
      </c>
      <c r="D187" s="52">
        <f t="shared" si="39"/>
        <v>799635.26</v>
      </c>
      <c r="E187" s="52">
        <v>799635.26</v>
      </c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284"/>
      <c r="X187" s="1161"/>
      <c r="Y187" s="284"/>
      <c r="Z187" s="9"/>
      <c r="AA187" s="670"/>
      <c r="AB187" s="57"/>
      <c r="AC187" s="497"/>
      <c r="AD187" s="1061"/>
      <c r="AE187" s="57"/>
      <c r="AF187" s="57"/>
      <c r="AG187" s="57"/>
      <c r="AH187" s="57"/>
      <c r="AI187" s="57"/>
      <c r="AJ187" s="57"/>
      <c r="AK187" s="57"/>
      <c r="AL187" s="57"/>
      <c r="AM187" s="57"/>
    </row>
    <row r="188" spans="1:39" s="7" customFormat="1" ht="15.75" hidden="1" customHeight="1">
      <c r="A188" s="56">
        <f t="shared" si="40"/>
        <v>126</v>
      </c>
      <c r="B188" s="42" t="s">
        <v>532</v>
      </c>
      <c r="C188" s="52">
        <f t="shared" si="38"/>
        <v>557630.24</v>
      </c>
      <c r="D188" s="52">
        <f t="shared" si="39"/>
        <v>557630.24</v>
      </c>
      <c r="E188" s="52">
        <v>557630.24</v>
      </c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284"/>
      <c r="X188" s="1161"/>
      <c r="Y188" s="284"/>
      <c r="Z188" s="9"/>
      <c r="AA188" s="670"/>
      <c r="AB188" s="57"/>
      <c r="AC188" s="497"/>
      <c r="AD188" s="1061"/>
      <c r="AE188" s="57"/>
      <c r="AF188" s="57"/>
      <c r="AG188" s="57"/>
      <c r="AH188" s="57"/>
      <c r="AI188" s="57"/>
      <c r="AJ188" s="57"/>
      <c r="AK188" s="57"/>
      <c r="AL188" s="57"/>
      <c r="AM188" s="57"/>
    </row>
    <row r="189" spans="1:39" s="7" customFormat="1" ht="15.75" hidden="1" customHeight="1">
      <c r="A189" s="56">
        <f t="shared" si="40"/>
        <v>127</v>
      </c>
      <c r="B189" s="42" t="s">
        <v>706</v>
      </c>
      <c r="C189" s="52">
        <f t="shared" si="38"/>
        <v>435580.38</v>
      </c>
      <c r="D189" s="52">
        <f t="shared" si="39"/>
        <v>435580.38</v>
      </c>
      <c r="E189" s="52">
        <v>435580.38</v>
      </c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284"/>
      <c r="X189" s="1161"/>
      <c r="Y189" s="284"/>
      <c r="Z189" s="9"/>
      <c r="AA189" s="670"/>
      <c r="AB189" s="57"/>
      <c r="AC189" s="497"/>
      <c r="AD189" s="1061"/>
      <c r="AE189" s="57"/>
      <c r="AF189" s="57"/>
      <c r="AG189" s="57"/>
      <c r="AH189" s="57"/>
      <c r="AI189" s="57"/>
      <c r="AJ189" s="57"/>
      <c r="AK189" s="57"/>
      <c r="AL189" s="57"/>
      <c r="AM189" s="57"/>
    </row>
    <row r="190" spans="1:39" s="7" customFormat="1" ht="15.75" hidden="1" customHeight="1">
      <c r="A190" s="56">
        <f t="shared" si="40"/>
        <v>128</v>
      </c>
      <c r="B190" s="42" t="s">
        <v>707</v>
      </c>
      <c r="C190" s="52">
        <f t="shared" si="38"/>
        <v>435580.38</v>
      </c>
      <c r="D190" s="52">
        <f t="shared" si="39"/>
        <v>435580.38</v>
      </c>
      <c r="E190" s="52">
        <v>435580.38</v>
      </c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284"/>
      <c r="X190" s="1161"/>
      <c r="Y190" s="284"/>
      <c r="Z190" s="9"/>
      <c r="AA190" s="670"/>
      <c r="AB190" s="57"/>
      <c r="AC190" s="497"/>
      <c r="AD190" s="1061"/>
      <c r="AE190" s="57"/>
      <c r="AF190" s="57"/>
      <c r="AG190" s="57"/>
      <c r="AH190" s="57"/>
      <c r="AI190" s="57"/>
      <c r="AJ190" s="57"/>
      <c r="AK190" s="57"/>
      <c r="AL190" s="57"/>
      <c r="AM190" s="57"/>
    </row>
    <row r="191" spans="1:39" s="7" customFormat="1" ht="15.75" hidden="1" customHeight="1">
      <c r="A191" s="56">
        <f t="shared" si="40"/>
        <v>129</v>
      </c>
      <c r="B191" s="42" t="s">
        <v>708</v>
      </c>
      <c r="C191" s="52">
        <f t="shared" si="38"/>
        <v>435580.38</v>
      </c>
      <c r="D191" s="52">
        <f t="shared" si="39"/>
        <v>435580.38</v>
      </c>
      <c r="E191" s="52">
        <v>435580.38</v>
      </c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284"/>
      <c r="X191" s="1161"/>
      <c r="Y191" s="284"/>
      <c r="Z191" s="9"/>
      <c r="AA191" s="670"/>
      <c r="AB191" s="57"/>
      <c r="AC191" s="497"/>
      <c r="AD191" s="1061"/>
      <c r="AE191" s="57"/>
      <c r="AF191" s="57"/>
      <c r="AG191" s="57"/>
      <c r="AH191" s="57"/>
      <c r="AI191" s="57"/>
      <c r="AJ191" s="57"/>
      <c r="AK191" s="57"/>
      <c r="AL191" s="57"/>
      <c r="AM191" s="57"/>
    </row>
    <row r="192" spans="1:39" s="7" customFormat="1" ht="15.75" hidden="1" customHeight="1">
      <c r="A192" s="1475" t="s">
        <v>518</v>
      </c>
      <c r="B192" s="1475"/>
      <c r="C192" s="52">
        <f>SUM(C180:C191)</f>
        <v>12305779.560000004</v>
      </c>
      <c r="D192" s="52">
        <f t="shared" ref="D192:Y192" si="41">SUM(D180:D191)</f>
        <v>6238637.2799999993</v>
      </c>
      <c r="E192" s="52">
        <f t="shared" si="41"/>
        <v>6238637.2799999993</v>
      </c>
      <c r="F192" s="52">
        <f t="shared" si="41"/>
        <v>0</v>
      </c>
      <c r="G192" s="52">
        <f t="shared" si="41"/>
        <v>0</v>
      </c>
      <c r="H192" s="52">
        <f t="shared" si="41"/>
        <v>0</v>
      </c>
      <c r="I192" s="52">
        <f t="shared" si="41"/>
        <v>0</v>
      </c>
      <c r="J192" s="52">
        <f t="shared" si="41"/>
        <v>0</v>
      </c>
      <c r="K192" s="52">
        <f t="shared" si="41"/>
        <v>0</v>
      </c>
      <c r="L192" s="52">
        <f t="shared" si="41"/>
        <v>0</v>
      </c>
      <c r="M192" s="52">
        <f t="shared" si="41"/>
        <v>0</v>
      </c>
      <c r="N192" s="52">
        <f t="shared" si="41"/>
        <v>0</v>
      </c>
      <c r="O192" s="52">
        <f t="shared" si="41"/>
        <v>0</v>
      </c>
      <c r="P192" s="52">
        <f t="shared" si="41"/>
        <v>0</v>
      </c>
      <c r="Q192" s="52">
        <f t="shared" si="41"/>
        <v>6067142.2800000003</v>
      </c>
      <c r="R192" s="52">
        <f t="shared" si="41"/>
        <v>0</v>
      </c>
      <c r="S192" s="52">
        <f t="shared" si="41"/>
        <v>0</v>
      </c>
      <c r="T192" s="52">
        <f t="shared" si="41"/>
        <v>0</v>
      </c>
      <c r="U192" s="52">
        <f t="shared" si="41"/>
        <v>0</v>
      </c>
      <c r="V192" s="52">
        <f t="shared" si="41"/>
        <v>0</v>
      </c>
      <c r="W192" s="52">
        <f t="shared" si="41"/>
        <v>0</v>
      </c>
      <c r="X192" s="1161"/>
      <c r="Y192" s="52">
        <f t="shared" si="41"/>
        <v>0</v>
      </c>
      <c r="Z192" s="9"/>
      <c r="AA192" s="670"/>
      <c r="AB192" s="497"/>
      <c r="AC192" s="497"/>
      <c r="AD192" s="1061"/>
      <c r="AE192" s="57"/>
      <c r="AF192" s="57"/>
      <c r="AG192" s="57"/>
      <c r="AH192" s="57"/>
      <c r="AI192" s="57"/>
      <c r="AJ192" s="57"/>
      <c r="AK192" s="57"/>
      <c r="AL192" s="57"/>
      <c r="AM192" s="57"/>
    </row>
    <row r="193" spans="1:39" s="22" customFormat="1" ht="15.75" hidden="1" customHeight="1">
      <c r="A193" s="1479" t="s">
        <v>533</v>
      </c>
      <c r="B193" s="1479"/>
      <c r="C193" s="1479"/>
      <c r="D193" s="1452"/>
      <c r="E193" s="1452"/>
      <c r="F193" s="1452"/>
      <c r="G193" s="1452"/>
      <c r="H193" s="1452"/>
      <c r="I193" s="1452"/>
      <c r="J193" s="1452"/>
      <c r="K193" s="1452"/>
      <c r="L193" s="1452"/>
      <c r="M193" s="1452"/>
      <c r="N193" s="1452"/>
      <c r="O193" s="1452"/>
      <c r="P193" s="1452"/>
      <c r="Q193" s="1452"/>
      <c r="R193" s="1452"/>
      <c r="S193" s="1452"/>
      <c r="T193" s="1452"/>
      <c r="U193" s="1452"/>
      <c r="V193" s="1452"/>
      <c r="W193" s="1452"/>
      <c r="X193" s="1452"/>
      <c r="Y193" s="1452"/>
      <c r="Z193" s="24"/>
      <c r="AA193" s="670"/>
      <c r="AB193" s="497"/>
      <c r="AC193" s="497"/>
      <c r="AD193" s="1061"/>
      <c r="AE193" s="57"/>
      <c r="AF193" s="57"/>
      <c r="AG193" s="57"/>
      <c r="AH193" s="57"/>
      <c r="AI193" s="57"/>
      <c r="AJ193" s="57"/>
      <c r="AK193" s="57"/>
      <c r="AL193" s="57"/>
      <c r="AM193" s="57"/>
    </row>
    <row r="194" spans="1:39" s="184" customFormat="1" ht="18" hidden="1" customHeight="1">
      <c r="A194" s="687">
        <f>A191+1</f>
        <v>130</v>
      </c>
      <c r="B194" s="278" t="s">
        <v>1028</v>
      </c>
      <c r="C194" s="176">
        <v>1840000</v>
      </c>
      <c r="D194" s="176">
        <v>260000</v>
      </c>
      <c r="E194" s="177">
        <v>260000</v>
      </c>
      <c r="F194" s="238"/>
      <c r="G194" s="178"/>
      <c r="H194" s="238"/>
      <c r="I194" s="179"/>
      <c r="J194" s="179"/>
      <c r="K194" s="180"/>
      <c r="L194" s="181">
        <v>506.25</v>
      </c>
      <c r="M194" s="179">
        <v>1800000</v>
      </c>
      <c r="N194" s="179"/>
      <c r="O194" s="180"/>
      <c r="P194" s="181">
        <v>350.46</v>
      </c>
      <c r="Q194" s="179">
        <v>460000</v>
      </c>
      <c r="R194" s="181">
        <v>43.4</v>
      </c>
      <c r="S194" s="39">
        <v>710000</v>
      </c>
      <c r="T194" s="181">
        <v>350.46</v>
      </c>
      <c r="U194" s="179">
        <v>380000</v>
      </c>
      <c r="V194" s="39">
        <v>30000</v>
      </c>
      <c r="X194" s="1231">
        <v>361990.77</v>
      </c>
      <c r="Y194" s="178"/>
      <c r="AA194" s="97" t="s">
        <v>1470</v>
      </c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</row>
    <row r="195" spans="1:39" s="184" customFormat="1" ht="16.5" hidden="1" customHeight="1">
      <c r="A195" s="997">
        <f t="shared" ref="A195:A213" si="42">A194+1</f>
        <v>131</v>
      </c>
      <c r="B195" s="279" t="s">
        <v>1029</v>
      </c>
      <c r="C195" s="176">
        <v>3660000</v>
      </c>
      <c r="D195" s="178">
        <f>SUM(E195:I195)</f>
        <v>2180000</v>
      </c>
      <c r="E195" s="177">
        <v>530000</v>
      </c>
      <c r="F195" s="238">
        <v>400000</v>
      </c>
      <c r="G195" s="238">
        <v>400000</v>
      </c>
      <c r="H195" s="179">
        <v>450000</v>
      </c>
      <c r="I195" s="179">
        <v>400000</v>
      </c>
      <c r="K195" s="186"/>
      <c r="L195" s="181"/>
      <c r="M195" s="179"/>
      <c r="O195" s="180"/>
      <c r="P195" s="181"/>
      <c r="Q195" s="179"/>
      <c r="R195" s="187"/>
      <c r="S195" s="39"/>
      <c r="T195" s="181"/>
      <c r="U195" s="179"/>
      <c r="V195" s="39">
        <v>130000</v>
      </c>
      <c r="X195" s="1231">
        <v>198300.53</v>
      </c>
      <c r="Y195" s="178"/>
      <c r="AA195" s="97" t="s">
        <v>1469</v>
      </c>
      <c r="AB195" s="743"/>
      <c r="AC195" s="743"/>
      <c r="AD195" s="743"/>
      <c r="AE195" s="743"/>
      <c r="AF195" s="743"/>
      <c r="AG195" s="743"/>
      <c r="AH195" s="743"/>
      <c r="AI195" s="743"/>
      <c r="AJ195" s="743"/>
      <c r="AK195" s="743"/>
      <c r="AL195" s="743"/>
      <c r="AM195" s="743"/>
    </row>
    <row r="196" spans="1:39" s="184" customFormat="1" ht="15" hidden="1" customHeight="1">
      <c r="A196" s="997">
        <f t="shared" si="42"/>
        <v>132</v>
      </c>
      <c r="B196" s="279" t="s">
        <v>1030</v>
      </c>
      <c r="C196" s="176">
        <v>1810000</v>
      </c>
      <c r="D196" s="185">
        <f>SUM(E196:I196)</f>
        <v>2130000</v>
      </c>
      <c r="E196" s="177">
        <v>480000</v>
      </c>
      <c r="F196" s="238">
        <v>400000</v>
      </c>
      <c r="G196" s="238">
        <v>400000</v>
      </c>
      <c r="H196" s="179">
        <v>450000</v>
      </c>
      <c r="I196" s="179">
        <v>400000</v>
      </c>
      <c r="K196" s="186"/>
      <c r="L196" s="181">
        <v>270.64</v>
      </c>
      <c r="M196" s="179">
        <v>960000</v>
      </c>
      <c r="O196" s="180"/>
      <c r="P196" s="181"/>
      <c r="Q196" s="179"/>
      <c r="R196" s="187"/>
      <c r="S196" s="187"/>
      <c r="T196" s="181"/>
      <c r="U196" s="179"/>
      <c r="V196" s="39">
        <v>130000</v>
      </c>
      <c r="X196" s="1231"/>
      <c r="Y196" s="178"/>
      <c r="AA196" s="97"/>
      <c r="AB196" s="743"/>
      <c r="AC196" s="743"/>
      <c r="AD196" s="743"/>
      <c r="AE196" s="743"/>
      <c r="AF196" s="743"/>
      <c r="AG196" s="743"/>
      <c r="AH196" s="743"/>
      <c r="AI196" s="743"/>
      <c r="AJ196" s="743"/>
      <c r="AK196" s="743"/>
      <c r="AL196" s="743"/>
      <c r="AM196" s="743"/>
    </row>
    <row r="197" spans="1:39" s="184" customFormat="1" ht="17.25" hidden="1" customHeight="1">
      <c r="A197" s="997">
        <f t="shared" si="42"/>
        <v>133</v>
      </c>
      <c r="B197" s="279" t="s">
        <v>1031</v>
      </c>
      <c r="C197" s="176">
        <v>1110000</v>
      </c>
      <c r="D197" s="185">
        <f>SUM(E197:I197)</f>
        <v>980000</v>
      </c>
      <c r="E197" s="177">
        <v>280000</v>
      </c>
      <c r="F197" s="238">
        <v>200000</v>
      </c>
      <c r="G197" s="238">
        <v>260000</v>
      </c>
      <c r="H197" s="179"/>
      <c r="I197" s="179">
        <v>240000</v>
      </c>
      <c r="K197" s="186"/>
      <c r="L197" s="181">
        <v>1095</v>
      </c>
      <c r="M197" s="39">
        <v>3800000</v>
      </c>
      <c r="O197" s="180"/>
      <c r="P197" s="181">
        <v>350.46</v>
      </c>
      <c r="Q197" s="179">
        <v>460000</v>
      </c>
      <c r="R197" s="181"/>
      <c r="S197" s="181"/>
      <c r="T197" s="181">
        <v>350.46</v>
      </c>
      <c r="U197" s="179">
        <v>380000</v>
      </c>
      <c r="V197" s="39">
        <v>130000</v>
      </c>
      <c r="X197" s="1231">
        <v>832963.19</v>
      </c>
      <c r="Y197" s="178"/>
      <c r="AA197" s="97" t="s">
        <v>1471</v>
      </c>
      <c r="AB197" s="743"/>
      <c r="AC197" s="743"/>
      <c r="AD197" s="743"/>
      <c r="AE197" s="743"/>
      <c r="AF197" s="743"/>
      <c r="AG197" s="743"/>
      <c r="AH197" s="743"/>
      <c r="AI197" s="743"/>
      <c r="AJ197" s="743"/>
      <c r="AK197" s="743"/>
      <c r="AL197" s="743"/>
      <c r="AM197" s="743"/>
    </row>
    <row r="198" spans="1:39" s="184" customFormat="1" ht="15.75" hidden="1" customHeight="1">
      <c r="A198" s="997">
        <f t="shared" si="42"/>
        <v>134</v>
      </c>
      <c r="B198" s="279" t="s">
        <v>1032</v>
      </c>
      <c r="C198" s="189">
        <v>6680000</v>
      </c>
      <c r="D198" s="190">
        <v>2700000</v>
      </c>
      <c r="E198" s="177">
        <v>650000</v>
      </c>
      <c r="F198" s="238">
        <v>700000</v>
      </c>
      <c r="G198" s="238">
        <v>700000</v>
      </c>
      <c r="H198" s="179">
        <v>650000</v>
      </c>
      <c r="I198" s="179"/>
      <c r="K198" s="180"/>
      <c r="L198" s="181">
        <v>276.64</v>
      </c>
      <c r="M198" s="238">
        <v>960000</v>
      </c>
      <c r="O198" s="180"/>
      <c r="P198" s="181"/>
      <c r="Q198" s="179"/>
      <c r="R198" s="181"/>
      <c r="S198" s="181"/>
      <c r="T198" s="181"/>
      <c r="U198" s="179"/>
      <c r="V198" s="39">
        <v>180000</v>
      </c>
      <c r="X198" s="1231"/>
      <c r="Y198" s="178"/>
      <c r="AA198" s="97"/>
      <c r="AB198" s="743"/>
      <c r="AC198" s="743"/>
      <c r="AD198" s="743"/>
      <c r="AE198" s="743"/>
      <c r="AF198" s="743"/>
      <c r="AG198" s="743"/>
      <c r="AH198" s="743"/>
      <c r="AI198" s="743"/>
      <c r="AJ198" s="743"/>
      <c r="AK198" s="743"/>
      <c r="AL198" s="743"/>
      <c r="AM198" s="743"/>
    </row>
    <row r="199" spans="1:39" s="184" customFormat="1" ht="16.5" hidden="1" customHeight="1">
      <c r="A199" s="997">
        <f t="shared" si="42"/>
        <v>135</v>
      </c>
      <c r="B199" s="279" t="s">
        <v>1033</v>
      </c>
      <c r="C199" s="176">
        <v>3540000</v>
      </c>
      <c r="D199" s="185">
        <f>SUM(E199:I199)</f>
        <v>1610000</v>
      </c>
      <c r="E199" s="177">
        <v>420000</v>
      </c>
      <c r="F199" s="238">
        <v>390000</v>
      </c>
      <c r="G199" s="238">
        <v>400000</v>
      </c>
      <c r="H199" s="179"/>
      <c r="I199" s="179">
        <v>400000</v>
      </c>
      <c r="K199" s="186"/>
      <c r="L199" s="181">
        <v>364.5</v>
      </c>
      <c r="M199" s="179">
        <v>1300000</v>
      </c>
      <c r="O199" s="180"/>
      <c r="P199" s="181">
        <v>350.46</v>
      </c>
      <c r="Q199" s="179">
        <v>460000</v>
      </c>
      <c r="R199" s="181"/>
      <c r="S199" s="181"/>
      <c r="T199" s="181">
        <v>350.46</v>
      </c>
      <c r="U199" s="179">
        <v>380000</v>
      </c>
      <c r="V199" s="39">
        <v>130000</v>
      </c>
      <c r="X199" s="1231">
        <v>961203</v>
      </c>
      <c r="Y199" s="178"/>
      <c r="AA199" s="97" t="s">
        <v>1471</v>
      </c>
      <c r="AB199" s="743"/>
      <c r="AC199" s="743"/>
      <c r="AD199" s="743"/>
      <c r="AE199" s="743"/>
      <c r="AF199" s="743"/>
      <c r="AG199" s="743"/>
      <c r="AH199" s="743"/>
      <c r="AI199" s="743"/>
      <c r="AJ199" s="743"/>
      <c r="AK199" s="743"/>
      <c r="AL199" s="743"/>
      <c r="AM199" s="743"/>
    </row>
    <row r="200" spans="1:39" s="184" customFormat="1" ht="16.5" hidden="1" customHeight="1">
      <c r="A200" s="997">
        <f t="shared" si="42"/>
        <v>136</v>
      </c>
      <c r="B200" s="279" t="s">
        <v>1034</v>
      </c>
      <c r="C200" s="189">
        <v>3720000</v>
      </c>
      <c r="D200" s="185">
        <f>SUM(E200:I200)</f>
        <v>2240000</v>
      </c>
      <c r="E200" s="177">
        <v>480000</v>
      </c>
      <c r="F200" s="238">
        <v>500000</v>
      </c>
      <c r="G200" s="238">
        <v>390000</v>
      </c>
      <c r="H200" s="179">
        <v>450000</v>
      </c>
      <c r="I200" s="179">
        <v>420000</v>
      </c>
      <c r="K200" s="186"/>
      <c r="L200" s="181">
        <v>262.60000000000002</v>
      </c>
      <c r="M200" s="39">
        <v>950000</v>
      </c>
      <c r="O200" s="180"/>
      <c r="P200" s="181"/>
      <c r="Q200" s="179"/>
      <c r="R200" s="181"/>
      <c r="S200" s="181"/>
      <c r="T200" s="181"/>
      <c r="U200" s="179"/>
      <c r="V200" s="39">
        <v>180000</v>
      </c>
      <c r="X200" s="1231">
        <v>73179.820000000007</v>
      </c>
      <c r="Y200" s="178"/>
      <c r="AA200" s="97" t="s">
        <v>1472</v>
      </c>
      <c r="AB200" s="743"/>
      <c r="AC200" s="743"/>
      <c r="AD200" s="743"/>
      <c r="AE200" s="743"/>
      <c r="AF200" s="743"/>
      <c r="AG200" s="743"/>
      <c r="AH200" s="743"/>
      <c r="AI200" s="743"/>
      <c r="AJ200" s="743"/>
      <c r="AK200" s="743"/>
      <c r="AL200" s="743"/>
      <c r="AM200" s="743"/>
    </row>
    <row r="201" spans="1:39" s="184" customFormat="1" ht="15.75" hidden="1" customHeight="1">
      <c r="A201" s="997">
        <f t="shared" si="42"/>
        <v>137</v>
      </c>
      <c r="B201" s="279" t="s">
        <v>1035</v>
      </c>
      <c r="C201" s="176">
        <v>3210000</v>
      </c>
      <c r="D201" s="185">
        <f>SUM(E201:I201)</f>
        <v>1240000</v>
      </c>
      <c r="E201" s="177">
        <v>260000</v>
      </c>
      <c r="F201" s="238">
        <v>360000</v>
      </c>
      <c r="G201" s="238">
        <v>300000</v>
      </c>
      <c r="H201" s="179"/>
      <c r="I201" s="179">
        <v>320000</v>
      </c>
      <c r="K201" s="186"/>
      <c r="L201" s="195">
        <v>1521</v>
      </c>
      <c r="M201" s="37">
        <v>2368653.2999999998</v>
      </c>
      <c r="O201" s="180"/>
      <c r="P201" s="181">
        <v>350.46</v>
      </c>
      <c r="Q201" s="179">
        <v>460000</v>
      </c>
      <c r="R201" s="181"/>
      <c r="S201" s="181"/>
      <c r="T201" s="181">
        <v>350.46</v>
      </c>
      <c r="U201" s="179">
        <v>380000</v>
      </c>
      <c r="V201" s="39">
        <v>180000</v>
      </c>
      <c r="X201" s="1231"/>
      <c r="Y201" s="178"/>
      <c r="AA201" s="97"/>
      <c r="AB201" s="743"/>
      <c r="AC201" s="743"/>
      <c r="AD201" s="743"/>
      <c r="AE201" s="743"/>
      <c r="AF201" s="743"/>
      <c r="AG201" s="743"/>
      <c r="AH201" s="743"/>
      <c r="AI201" s="743"/>
      <c r="AJ201" s="743"/>
      <c r="AK201" s="743"/>
      <c r="AL201" s="743"/>
      <c r="AM201" s="743"/>
    </row>
    <row r="202" spans="1:39" s="184" customFormat="1" ht="13.5" hidden="1" thickBot="1">
      <c r="A202" s="997">
        <f t="shared" si="42"/>
        <v>138</v>
      </c>
      <c r="B202" s="278" t="s">
        <v>1036</v>
      </c>
      <c r="C202" s="191">
        <v>6698653.2999999998</v>
      </c>
      <c r="D202" s="192">
        <f>SUM(E202:I202)</f>
        <v>4150000</v>
      </c>
      <c r="E202" s="193">
        <v>850000</v>
      </c>
      <c r="F202" s="194">
        <v>900000</v>
      </c>
      <c r="G202" s="1140">
        <v>850000</v>
      </c>
      <c r="H202" s="35">
        <v>860000</v>
      </c>
      <c r="I202" s="35">
        <v>690000</v>
      </c>
      <c r="K202" s="186"/>
      <c r="L202" s="195">
        <v>840</v>
      </c>
      <c r="M202" s="39">
        <v>2800000</v>
      </c>
      <c r="O202" s="196"/>
      <c r="P202" s="198"/>
      <c r="Q202" s="199"/>
      <c r="R202" s="181"/>
      <c r="S202" s="181"/>
      <c r="T202" s="181"/>
      <c r="U202" s="179"/>
      <c r="V202" s="39">
        <v>180000</v>
      </c>
      <c r="X202" s="1231"/>
      <c r="Y202" s="178"/>
      <c r="AA202" s="97"/>
      <c r="AB202" s="743"/>
      <c r="AC202" s="743"/>
      <c r="AD202" s="743"/>
      <c r="AE202" s="743"/>
      <c r="AF202" s="743"/>
      <c r="AG202" s="743"/>
      <c r="AH202" s="743"/>
      <c r="AI202" s="743"/>
      <c r="AJ202" s="743"/>
      <c r="AK202" s="743"/>
      <c r="AL202" s="743"/>
      <c r="AM202" s="743"/>
    </row>
    <row r="203" spans="1:39" s="184" customFormat="1" ht="13.5" hidden="1" thickBot="1">
      <c r="A203" s="997">
        <f t="shared" si="42"/>
        <v>139</v>
      </c>
      <c r="B203" s="279" t="s">
        <v>1037</v>
      </c>
      <c r="C203" s="176">
        <v>4140000</v>
      </c>
      <c r="D203" s="35">
        <f>SUM(E203:H203)</f>
        <v>1210000</v>
      </c>
      <c r="E203" s="193">
        <v>650000</v>
      </c>
      <c r="F203" s="200">
        <v>360000</v>
      </c>
      <c r="G203" s="1140"/>
      <c r="H203" s="35">
        <v>200000</v>
      </c>
      <c r="I203" s="1140"/>
      <c r="K203" s="201"/>
      <c r="L203" s="195">
        <v>476.9</v>
      </c>
      <c r="M203" s="39">
        <v>1600000</v>
      </c>
      <c r="O203" s="196"/>
      <c r="P203" s="198"/>
      <c r="Q203" s="199"/>
      <c r="R203" s="187"/>
      <c r="S203" s="187"/>
      <c r="T203" s="181"/>
      <c r="U203" s="179"/>
      <c r="V203" s="39">
        <v>130000</v>
      </c>
      <c r="X203" s="1231">
        <v>441739.6</v>
      </c>
      <c r="Y203" s="178"/>
      <c r="AA203" s="97" t="s">
        <v>1468</v>
      </c>
      <c r="AB203" s="743"/>
      <c r="AC203" s="743"/>
      <c r="AD203" s="743"/>
      <c r="AE203" s="743"/>
      <c r="AF203" s="743"/>
      <c r="AG203" s="743"/>
      <c r="AH203" s="743"/>
      <c r="AI203" s="743"/>
      <c r="AJ203" s="743"/>
      <c r="AK203" s="743"/>
      <c r="AL203" s="743"/>
      <c r="AM203" s="743"/>
    </row>
    <row r="204" spans="1:39" s="184" customFormat="1" ht="13.5" hidden="1" thickBot="1">
      <c r="A204" s="997">
        <f t="shared" si="42"/>
        <v>140</v>
      </c>
      <c r="B204" s="279" t="s">
        <v>1038</v>
      </c>
      <c r="C204" s="176">
        <v>4425000</v>
      </c>
      <c r="D204" s="85">
        <f>SUM(E204:I204)</f>
        <v>1540000</v>
      </c>
      <c r="E204" s="202">
        <v>320000</v>
      </c>
      <c r="F204" s="200">
        <v>440000</v>
      </c>
      <c r="G204" s="1140">
        <v>390000</v>
      </c>
      <c r="H204" s="35"/>
      <c r="I204" s="35">
        <v>390000</v>
      </c>
      <c r="K204" s="186"/>
      <c r="L204" s="195">
        <v>476.9</v>
      </c>
      <c r="M204" s="39">
        <v>1600000</v>
      </c>
      <c r="O204" s="196"/>
      <c r="P204" s="181">
        <v>480.9</v>
      </c>
      <c r="Q204" s="39">
        <v>625000</v>
      </c>
      <c r="R204" s="187"/>
      <c r="S204" s="187"/>
      <c r="T204" s="181">
        <v>480.9</v>
      </c>
      <c r="U204" s="179">
        <v>530000</v>
      </c>
      <c r="V204" s="39">
        <v>130000</v>
      </c>
      <c r="X204" s="1231"/>
      <c r="Y204" s="178"/>
      <c r="AA204" s="97"/>
      <c r="AB204" s="743"/>
      <c r="AC204" s="743"/>
      <c r="AD204" s="743"/>
      <c r="AE204" s="743"/>
      <c r="AF204" s="743"/>
      <c r="AG204" s="743"/>
      <c r="AH204" s="743"/>
      <c r="AI204" s="743"/>
      <c r="AJ204" s="743"/>
      <c r="AK204" s="743"/>
      <c r="AL204" s="743"/>
      <c r="AM204" s="743"/>
    </row>
    <row r="205" spans="1:39" s="184" customFormat="1" ht="13.5" hidden="1" thickBot="1">
      <c r="A205" s="997">
        <f t="shared" si="42"/>
        <v>141</v>
      </c>
      <c r="B205" s="279" t="s">
        <v>1039</v>
      </c>
      <c r="C205" s="176">
        <v>4425000</v>
      </c>
      <c r="D205" s="85">
        <f>SUM(E205:I205)</f>
        <v>1540000</v>
      </c>
      <c r="E205" s="193">
        <v>320000</v>
      </c>
      <c r="F205" s="200">
        <v>440000</v>
      </c>
      <c r="G205" s="1140">
        <v>390000</v>
      </c>
      <c r="H205" s="35"/>
      <c r="I205" s="35">
        <v>390000</v>
      </c>
      <c r="K205" s="186"/>
      <c r="L205" s="195">
        <v>470.6</v>
      </c>
      <c r="M205" s="39">
        <v>1600000</v>
      </c>
      <c r="O205" s="196"/>
      <c r="P205" s="181">
        <v>480.9</v>
      </c>
      <c r="Q205" s="37">
        <v>625000</v>
      </c>
      <c r="R205" s="181"/>
      <c r="S205" s="181"/>
      <c r="T205" s="181">
        <v>480.9</v>
      </c>
      <c r="U205" s="179">
        <v>530000</v>
      </c>
      <c r="V205" s="39">
        <v>130000</v>
      </c>
      <c r="X205" s="1231"/>
      <c r="Y205" s="178"/>
      <c r="AA205" s="97"/>
      <c r="AB205" s="743"/>
      <c r="AC205" s="743"/>
      <c r="AD205" s="743"/>
      <c r="AE205" s="743"/>
      <c r="AF205" s="743"/>
      <c r="AG205" s="743"/>
      <c r="AH205" s="743"/>
      <c r="AI205" s="743"/>
      <c r="AJ205" s="743"/>
      <c r="AK205" s="743"/>
      <c r="AL205" s="743"/>
      <c r="AM205" s="743"/>
    </row>
    <row r="206" spans="1:39" s="184" customFormat="1" ht="13.5" hidden="1" thickBot="1">
      <c r="A206" s="997">
        <f t="shared" si="42"/>
        <v>142</v>
      </c>
      <c r="B206" s="279" t="s">
        <v>1040</v>
      </c>
      <c r="C206" s="176">
        <v>4435000</v>
      </c>
      <c r="D206" s="85">
        <f>SUM(E206:I206)</f>
        <v>1550000</v>
      </c>
      <c r="E206" s="193">
        <v>320000</v>
      </c>
      <c r="F206" s="200">
        <v>450000</v>
      </c>
      <c r="G206" s="1140">
        <v>390000</v>
      </c>
      <c r="H206" s="203"/>
      <c r="I206" s="35">
        <v>390000</v>
      </c>
      <c r="K206" s="186"/>
      <c r="L206" s="195">
        <v>610.6</v>
      </c>
      <c r="M206" s="39">
        <v>2170000</v>
      </c>
      <c r="O206" s="196"/>
      <c r="P206" s="181">
        <v>480.9</v>
      </c>
      <c r="Q206" s="39">
        <v>625000</v>
      </c>
      <c r="R206" s="181"/>
      <c r="S206" s="181"/>
      <c r="T206" s="181">
        <v>480.9</v>
      </c>
      <c r="U206" s="179">
        <v>530000</v>
      </c>
      <c r="V206" s="39">
        <v>130000</v>
      </c>
      <c r="X206" s="1231"/>
      <c r="Y206" s="178"/>
      <c r="AA206" s="97"/>
      <c r="AB206" s="743"/>
      <c r="AC206" s="743"/>
      <c r="AD206" s="743"/>
      <c r="AE206" s="743"/>
      <c r="AF206" s="743"/>
      <c r="AG206" s="743"/>
      <c r="AH206" s="743"/>
      <c r="AI206" s="743"/>
      <c r="AJ206" s="743"/>
      <c r="AK206" s="743"/>
      <c r="AL206" s="743"/>
      <c r="AM206" s="743"/>
    </row>
    <row r="207" spans="1:39" s="184" customFormat="1" ht="13.5" hidden="1" thickBot="1">
      <c r="A207" s="997">
        <f t="shared" si="42"/>
        <v>143</v>
      </c>
      <c r="B207" s="279" t="s">
        <v>1041</v>
      </c>
      <c r="C207" s="200">
        <v>6528500</v>
      </c>
      <c r="D207" s="35">
        <v>320000</v>
      </c>
      <c r="E207" s="200">
        <v>320000</v>
      </c>
      <c r="F207" s="200"/>
      <c r="G207" s="1140"/>
      <c r="H207" s="35"/>
      <c r="I207" s="35"/>
      <c r="K207" s="201"/>
      <c r="L207" s="195"/>
      <c r="M207" s="39"/>
      <c r="O207" s="196"/>
      <c r="P207" s="35">
        <v>375</v>
      </c>
      <c r="Q207" s="39">
        <v>490000</v>
      </c>
      <c r="R207" s="181">
        <v>190</v>
      </c>
      <c r="S207" s="181">
        <v>3106500</v>
      </c>
      <c r="T207" s="181">
        <v>375</v>
      </c>
      <c r="U207" s="179">
        <v>412000</v>
      </c>
      <c r="V207" s="39">
        <v>30000</v>
      </c>
      <c r="X207" s="1164"/>
      <c r="Y207" s="178"/>
      <c r="AA207" s="97"/>
      <c r="AB207" s="743"/>
      <c r="AC207" s="743"/>
      <c r="AD207" s="743"/>
      <c r="AE207" s="743"/>
      <c r="AF207" s="743"/>
      <c r="AG207" s="743"/>
      <c r="AH207" s="743"/>
      <c r="AI207" s="743"/>
      <c r="AJ207" s="743"/>
      <c r="AK207" s="743"/>
      <c r="AL207" s="743"/>
      <c r="AM207" s="743"/>
    </row>
    <row r="208" spans="1:39" s="184" customFormat="1" ht="21" hidden="1" customHeight="1">
      <c r="A208" s="997">
        <f t="shared" si="42"/>
        <v>144</v>
      </c>
      <c r="B208" s="279" t="s">
        <v>1042</v>
      </c>
      <c r="C208" s="194">
        <v>3500000</v>
      </c>
      <c r="D208" s="35"/>
      <c r="E208" s="200"/>
      <c r="F208" s="200"/>
      <c r="G208" s="85"/>
      <c r="H208" s="1140"/>
      <c r="I208" s="35"/>
      <c r="J208" s="35"/>
      <c r="K208" s="201"/>
      <c r="L208" s="195">
        <v>598.20000000000005</v>
      </c>
      <c r="M208" s="39">
        <v>2090000</v>
      </c>
      <c r="O208" s="196"/>
      <c r="P208" s="35"/>
      <c r="Q208" s="39"/>
      <c r="T208" s="181"/>
      <c r="U208" s="181"/>
      <c r="V208" s="181"/>
      <c r="W208" s="179"/>
      <c r="X208" s="1165"/>
      <c r="Y208" s="204" t="s">
        <v>1027</v>
      </c>
      <c r="Z208" s="1241"/>
      <c r="AA208" s="744"/>
      <c r="AB208" s="743"/>
      <c r="AC208" s="743"/>
      <c r="AD208" s="743"/>
      <c r="AE208" s="743"/>
      <c r="AF208" s="743"/>
      <c r="AG208" s="743"/>
      <c r="AH208" s="743"/>
      <c r="AI208" s="743"/>
      <c r="AJ208" s="743"/>
      <c r="AK208" s="743"/>
      <c r="AL208" s="743"/>
      <c r="AM208" s="743"/>
    </row>
    <row r="209" spans="1:39" s="184" customFormat="1" ht="13.5" hidden="1" thickBot="1">
      <c r="A209" s="997">
        <f t="shared" si="42"/>
        <v>145</v>
      </c>
      <c r="B209" s="279" t="s">
        <v>1043</v>
      </c>
      <c r="C209" s="39">
        <v>2090000</v>
      </c>
      <c r="D209" s="35"/>
      <c r="E209" s="200"/>
      <c r="F209" s="200"/>
      <c r="G209" s="85"/>
      <c r="H209" s="1140"/>
      <c r="I209" s="35"/>
      <c r="J209" s="35"/>
      <c r="K209" s="201"/>
      <c r="L209" s="187"/>
      <c r="O209" s="196"/>
      <c r="P209" s="187"/>
      <c r="Q209" s="182" t="s">
        <v>1026</v>
      </c>
      <c r="R209" s="35"/>
      <c r="S209" s="39"/>
      <c r="T209" s="181"/>
      <c r="U209" s="181"/>
      <c r="V209" s="181"/>
      <c r="W209" s="179"/>
      <c r="X209" s="1165"/>
      <c r="Y209" s="178"/>
      <c r="Z209" s="1241"/>
      <c r="AA209" s="744"/>
      <c r="AB209" s="743"/>
      <c r="AC209" s="743"/>
      <c r="AD209" s="743"/>
      <c r="AE209" s="743"/>
      <c r="AF209" s="743"/>
      <c r="AG209" s="743"/>
      <c r="AH209" s="743"/>
      <c r="AI209" s="743"/>
      <c r="AJ209" s="743"/>
      <c r="AK209" s="743"/>
      <c r="AL209" s="743"/>
      <c r="AM209" s="743"/>
    </row>
    <row r="210" spans="1:39" s="7" customFormat="1" ht="15.75" hidden="1" customHeight="1">
      <c r="A210" s="750">
        <f t="shared" si="42"/>
        <v>146</v>
      </c>
      <c r="B210" s="42" t="s">
        <v>710</v>
      </c>
      <c r="C210" s="52">
        <f>D210+K210+M210+O210+Q210+S210+U210+V210+W210+Y210</f>
        <v>1941058.7000000002</v>
      </c>
      <c r="D210" s="52">
        <f>SUM(E210:I210)</f>
        <v>1767939.7200000002</v>
      </c>
      <c r="E210" s="52"/>
      <c r="F210" s="52">
        <v>1535785.34</v>
      </c>
      <c r="G210" s="52">
        <v>157089.85999999999</v>
      </c>
      <c r="H210" s="52"/>
      <c r="I210" s="52">
        <v>75064.52</v>
      </c>
      <c r="J210" s="52"/>
      <c r="K210" s="52"/>
      <c r="L210" s="62"/>
      <c r="M210" s="52"/>
      <c r="N210" s="62"/>
      <c r="O210" s="62"/>
      <c r="P210" s="62"/>
      <c r="Q210" s="52"/>
      <c r="R210" s="52"/>
      <c r="S210" s="52"/>
      <c r="T210" s="52"/>
      <c r="U210" s="52"/>
      <c r="V210" s="52">
        <f>43085.34+130033.64</f>
        <v>173118.97999999998</v>
      </c>
      <c r="W210" s="284"/>
      <c r="X210" s="1161"/>
      <c r="Y210" s="284"/>
      <c r="Z210" s="9" t="s">
        <v>884</v>
      </c>
      <c r="AA210" s="670"/>
      <c r="AB210" s="497"/>
      <c r="AC210" s="497"/>
      <c r="AD210" s="1061"/>
      <c r="AE210" s="57"/>
      <c r="AF210" s="57"/>
      <c r="AG210" s="57"/>
      <c r="AH210" s="57"/>
      <c r="AI210" s="57"/>
      <c r="AJ210" s="57"/>
      <c r="AK210" s="57"/>
      <c r="AL210" s="57"/>
      <c r="AM210" s="57"/>
    </row>
    <row r="211" spans="1:39" s="7" customFormat="1" ht="15.75" hidden="1" customHeight="1">
      <c r="A211" s="750">
        <f t="shared" si="42"/>
        <v>147</v>
      </c>
      <c r="B211" s="42" t="s">
        <v>711</v>
      </c>
      <c r="C211" s="52">
        <f>D211+K211+M211+O211+Q211+S211+U211+V211+W211+Y211</f>
        <v>1103113.5599999998</v>
      </c>
      <c r="D211" s="52">
        <f>SUM(E211:I211)</f>
        <v>897215.35999999987</v>
      </c>
      <c r="E211" s="52"/>
      <c r="F211" s="52">
        <v>686465</v>
      </c>
      <c r="G211" s="52">
        <v>130125.68</v>
      </c>
      <c r="H211" s="52"/>
      <c r="I211" s="52">
        <v>80624.679999999993</v>
      </c>
      <c r="J211" s="52"/>
      <c r="K211" s="52"/>
      <c r="L211" s="62"/>
      <c r="M211" s="52"/>
      <c r="N211" s="62"/>
      <c r="O211" s="62"/>
      <c r="P211" s="62"/>
      <c r="Q211" s="52"/>
      <c r="R211" s="52"/>
      <c r="S211" s="52"/>
      <c r="T211" s="52"/>
      <c r="U211" s="52"/>
      <c r="V211" s="52">
        <f>47890.3+158007.9</f>
        <v>205898.2</v>
      </c>
      <c r="W211" s="284"/>
      <c r="X211" s="1161"/>
      <c r="Y211" s="284"/>
      <c r="Z211" s="9" t="s">
        <v>884</v>
      </c>
      <c r="AA211" s="670"/>
      <c r="AB211" s="497"/>
      <c r="AC211" s="497"/>
      <c r="AD211" s="1061"/>
      <c r="AE211" s="57"/>
      <c r="AF211" s="57"/>
      <c r="AG211" s="57"/>
      <c r="AH211" s="57"/>
      <c r="AI211" s="57"/>
      <c r="AJ211" s="57"/>
      <c r="AK211" s="57"/>
      <c r="AL211" s="57"/>
      <c r="AM211" s="57"/>
    </row>
    <row r="212" spans="1:39" s="7" customFormat="1" ht="15.75" hidden="1" customHeight="1">
      <c r="A212" s="750">
        <f t="shared" si="42"/>
        <v>148</v>
      </c>
      <c r="B212" s="42" t="s">
        <v>712</v>
      </c>
      <c r="C212" s="52">
        <f>D212+K212+M212+O212+Q212+S212+U212+V212+W212+Y212</f>
        <v>1575021.52</v>
      </c>
      <c r="D212" s="52">
        <f>SUM(E212:I212)</f>
        <v>1369138.6600000001</v>
      </c>
      <c r="E212" s="52"/>
      <c r="F212" s="52">
        <v>1172281.6200000001</v>
      </c>
      <c r="G212" s="52">
        <v>134124.70000000001</v>
      </c>
      <c r="H212" s="52"/>
      <c r="I212" s="52">
        <v>62732.34</v>
      </c>
      <c r="J212" s="52"/>
      <c r="K212" s="52"/>
      <c r="L212" s="62"/>
      <c r="M212" s="62"/>
      <c r="N212" s="62"/>
      <c r="O212" s="62"/>
      <c r="P212" s="62"/>
      <c r="Q212" s="52"/>
      <c r="R212" s="52"/>
      <c r="S212" s="52"/>
      <c r="T212" s="52"/>
      <c r="U212" s="52"/>
      <c r="V212" s="52">
        <f>47890.3+157992.56</f>
        <v>205882.86</v>
      </c>
      <c r="W212" s="284"/>
      <c r="X212" s="1161"/>
      <c r="Y212" s="284"/>
      <c r="Z212" s="9" t="s">
        <v>884</v>
      </c>
      <c r="AA212" s="670"/>
      <c r="AB212" s="497"/>
      <c r="AC212" s="497"/>
      <c r="AD212" s="1061"/>
      <c r="AE212" s="57"/>
      <c r="AF212" s="57"/>
      <c r="AG212" s="57"/>
      <c r="AH212" s="57"/>
      <c r="AI212" s="57"/>
      <c r="AJ212" s="57"/>
      <c r="AK212" s="57"/>
      <c r="AL212" s="57"/>
      <c r="AM212" s="57"/>
    </row>
    <row r="213" spans="1:39" s="7" customFormat="1" ht="15.75" hidden="1" customHeight="1">
      <c r="A213" s="750">
        <f t="shared" si="42"/>
        <v>149</v>
      </c>
      <c r="B213" s="42" t="s">
        <v>709</v>
      </c>
      <c r="C213" s="52">
        <f>D213+K213+M213+O213+Q213+S213+U213+V213+W213+Y213</f>
        <v>1036186.32</v>
      </c>
      <c r="D213" s="52">
        <f>SUM(E213:I213)</f>
        <v>1018409.62</v>
      </c>
      <c r="E213" s="52"/>
      <c r="F213" s="52">
        <v>648571.66</v>
      </c>
      <c r="G213" s="52">
        <v>243803.34</v>
      </c>
      <c r="H213" s="52"/>
      <c r="I213" s="52">
        <v>126034.62</v>
      </c>
      <c r="J213" s="52"/>
      <c r="K213" s="52"/>
      <c r="L213" s="62"/>
      <c r="M213" s="62"/>
      <c r="N213" s="62"/>
      <c r="O213" s="62"/>
      <c r="P213" s="62"/>
      <c r="Q213" s="52"/>
      <c r="R213" s="52"/>
      <c r="S213" s="52"/>
      <c r="T213" s="52"/>
      <c r="U213" s="52"/>
      <c r="V213" s="52">
        <v>17776.7</v>
      </c>
      <c r="W213" s="284"/>
      <c r="X213" s="1161"/>
      <c r="Y213" s="284"/>
      <c r="Z213" s="9" t="s">
        <v>890</v>
      </c>
      <c r="AA213" s="670"/>
      <c r="AB213" s="497"/>
      <c r="AC213" s="497"/>
      <c r="AD213" s="1061"/>
      <c r="AE213" s="57"/>
      <c r="AF213" s="57"/>
      <c r="AG213" s="57"/>
      <c r="AH213" s="57"/>
      <c r="AI213" s="57"/>
      <c r="AJ213" s="57"/>
      <c r="AK213" s="57"/>
      <c r="AL213" s="57"/>
      <c r="AM213" s="57"/>
    </row>
    <row r="214" spans="1:39" s="7" customFormat="1" ht="15.75" hidden="1" customHeight="1">
      <c r="A214" s="1475" t="s">
        <v>518</v>
      </c>
      <c r="B214" s="1475"/>
      <c r="C214" s="52">
        <f>SUM(C194:C213)</f>
        <v>67467533.400000006</v>
      </c>
      <c r="D214" s="52">
        <f t="shared" ref="D214:Y214" si="43">SUM(D210:D213)</f>
        <v>5052703.3600000003</v>
      </c>
      <c r="E214" s="52">
        <f t="shared" si="43"/>
        <v>0</v>
      </c>
      <c r="F214" s="52">
        <f t="shared" si="43"/>
        <v>4043103.62</v>
      </c>
      <c r="G214" s="52">
        <f t="shared" si="43"/>
        <v>665143.57999999996</v>
      </c>
      <c r="H214" s="52">
        <f t="shared" si="43"/>
        <v>0</v>
      </c>
      <c r="I214" s="52">
        <f t="shared" si="43"/>
        <v>344456.16000000003</v>
      </c>
      <c r="J214" s="52">
        <f t="shared" si="43"/>
        <v>0</v>
      </c>
      <c r="K214" s="52">
        <f t="shared" si="43"/>
        <v>0</v>
      </c>
      <c r="L214" s="52">
        <f t="shared" si="43"/>
        <v>0</v>
      </c>
      <c r="M214" s="52">
        <f t="shared" si="43"/>
        <v>0</v>
      </c>
      <c r="N214" s="52">
        <f t="shared" si="43"/>
        <v>0</v>
      </c>
      <c r="O214" s="52">
        <f t="shared" si="43"/>
        <v>0</v>
      </c>
      <c r="P214" s="52">
        <f t="shared" si="43"/>
        <v>0</v>
      </c>
      <c r="Q214" s="52">
        <f t="shared" si="43"/>
        <v>0</v>
      </c>
      <c r="R214" s="52">
        <f t="shared" si="43"/>
        <v>0</v>
      </c>
      <c r="S214" s="52">
        <f t="shared" si="43"/>
        <v>0</v>
      </c>
      <c r="T214" s="52">
        <f t="shared" si="43"/>
        <v>0</v>
      </c>
      <c r="U214" s="52">
        <f t="shared" si="43"/>
        <v>0</v>
      </c>
      <c r="V214" s="52">
        <f t="shared" si="43"/>
        <v>602676.74</v>
      </c>
      <c r="W214" s="52">
        <f t="shared" si="43"/>
        <v>0</v>
      </c>
      <c r="X214" s="1161"/>
      <c r="Y214" s="52">
        <f t="shared" si="43"/>
        <v>0</v>
      </c>
      <c r="Z214" s="9"/>
      <c r="AA214" s="670"/>
      <c r="AB214" s="497"/>
      <c r="AC214" s="497"/>
      <c r="AD214" s="1061"/>
      <c r="AE214" s="57"/>
      <c r="AF214" s="1061"/>
      <c r="AG214" s="57"/>
      <c r="AH214" s="57"/>
      <c r="AI214" s="57"/>
      <c r="AJ214" s="57"/>
      <c r="AK214" s="57"/>
      <c r="AL214" s="57"/>
      <c r="AM214" s="57"/>
    </row>
    <row r="215" spans="1:39" s="7" customFormat="1" ht="12.75" hidden="1" customHeight="1">
      <c r="A215" s="1524" t="s">
        <v>1044</v>
      </c>
      <c r="B215" s="1525"/>
      <c r="C215" s="1526"/>
      <c r="D215" s="1480"/>
      <c r="E215" s="1514"/>
      <c r="F215" s="1514"/>
      <c r="G215" s="1514"/>
      <c r="H215" s="1514"/>
      <c r="I215" s="1514"/>
      <c r="J215" s="1514"/>
      <c r="K215" s="1514"/>
      <c r="L215" s="1514"/>
      <c r="M215" s="1514"/>
      <c r="N215" s="1514"/>
      <c r="O215" s="1514"/>
      <c r="P215" s="1514"/>
      <c r="Q215" s="1514"/>
      <c r="R215" s="1514"/>
      <c r="S215" s="1514"/>
      <c r="T215" s="1514"/>
      <c r="U215" s="1514"/>
      <c r="V215" s="1514"/>
      <c r="W215" s="1514"/>
      <c r="X215" s="1514"/>
      <c r="Y215" s="1515"/>
      <c r="Z215" s="9"/>
      <c r="AA215" s="670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</row>
    <row r="216" spans="1:39" s="7" customFormat="1" ht="15.75" hidden="1" customHeight="1">
      <c r="A216" s="687">
        <f>A213+1</f>
        <v>150</v>
      </c>
      <c r="B216" s="274" t="s">
        <v>1045</v>
      </c>
      <c r="C216" s="277">
        <f>D216+M216</f>
        <v>1906071</v>
      </c>
      <c r="D216" s="284">
        <f>E216+F216+G216+H216+I216</f>
        <v>255836</v>
      </c>
      <c r="E216" s="284">
        <v>0</v>
      </c>
      <c r="F216" s="284">
        <v>0</v>
      </c>
      <c r="G216" s="284">
        <v>0</v>
      </c>
      <c r="H216" s="284">
        <v>0</v>
      </c>
      <c r="I216" s="284">
        <v>255836</v>
      </c>
      <c r="J216" s="261">
        <v>0</v>
      </c>
      <c r="K216" s="284">
        <v>0</v>
      </c>
      <c r="L216" s="284">
        <v>432</v>
      </c>
      <c r="M216" s="284">
        <v>1650235</v>
      </c>
      <c r="N216" s="285">
        <v>0</v>
      </c>
      <c r="O216" s="284">
        <v>0</v>
      </c>
      <c r="P216" s="284">
        <v>0</v>
      </c>
      <c r="Q216" s="284">
        <v>0</v>
      </c>
      <c r="R216" s="284">
        <v>0</v>
      </c>
      <c r="S216" s="284">
        <v>0</v>
      </c>
      <c r="T216" s="284">
        <v>0</v>
      </c>
      <c r="U216" s="284">
        <v>0</v>
      </c>
      <c r="V216" s="285">
        <v>0</v>
      </c>
      <c r="W216" s="284">
        <v>0</v>
      </c>
      <c r="X216" s="1161">
        <v>314688.66000000003</v>
      </c>
      <c r="Y216" s="284">
        <v>0</v>
      </c>
      <c r="Z216" s="9"/>
      <c r="AA216" s="670" t="s">
        <v>1473</v>
      </c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</row>
    <row r="217" spans="1:39" s="7" customFormat="1" ht="15.75" hidden="1" customHeight="1">
      <c r="A217" s="687">
        <f>A216+1</f>
        <v>151</v>
      </c>
      <c r="B217" s="274" t="s">
        <v>1046</v>
      </c>
      <c r="C217" s="277">
        <f>D217+M217</f>
        <v>1906071</v>
      </c>
      <c r="D217" s="284">
        <f>SUM(E217:I217)</f>
        <v>255836</v>
      </c>
      <c r="E217" s="284">
        <v>0</v>
      </c>
      <c r="F217" s="284">
        <v>0</v>
      </c>
      <c r="G217" s="284">
        <v>0</v>
      </c>
      <c r="H217" s="284">
        <v>0</v>
      </c>
      <c r="I217" s="284">
        <v>255836</v>
      </c>
      <c r="J217" s="238">
        <v>0</v>
      </c>
      <c r="K217" s="284">
        <v>0</v>
      </c>
      <c r="L217" s="172">
        <v>431</v>
      </c>
      <c r="M217" s="284">
        <v>1650235</v>
      </c>
      <c r="N217" s="284">
        <v>0</v>
      </c>
      <c r="O217" s="284">
        <v>0</v>
      </c>
      <c r="P217" s="284">
        <v>0</v>
      </c>
      <c r="Q217" s="284">
        <v>0</v>
      </c>
      <c r="R217" s="284">
        <v>0</v>
      </c>
      <c r="S217" s="284">
        <v>0</v>
      </c>
      <c r="T217" s="284">
        <v>0</v>
      </c>
      <c r="U217" s="284">
        <v>0</v>
      </c>
      <c r="V217" s="284">
        <v>0</v>
      </c>
      <c r="W217" s="284">
        <v>0</v>
      </c>
      <c r="X217" s="1161">
        <v>313839.69</v>
      </c>
      <c r="Y217" s="284">
        <v>0</v>
      </c>
      <c r="Z217" s="9"/>
      <c r="AA217" s="670" t="s">
        <v>1473</v>
      </c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</row>
    <row r="218" spans="1:39" s="7" customFormat="1" ht="15.75" hidden="1" customHeight="1">
      <c r="A218" s="688">
        <f>A217+1</f>
        <v>152</v>
      </c>
      <c r="B218" s="274" t="s">
        <v>1047</v>
      </c>
      <c r="C218" s="277">
        <f>D218+M218</f>
        <v>4955383.5999999996</v>
      </c>
      <c r="D218" s="284">
        <f>SUM(E218:I218)</f>
        <v>2115018.5</v>
      </c>
      <c r="E218" s="284">
        <v>865590</v>
      </c>
      <c r="F218" s="284">
        <v>0</v>
      </c>
      <c r="G218" s="284">
        <v>755798.5</v>
      </c>
      <c r="H218" s="284">
        <v>0</v>
      </c>
      <c r="I218" s="284">
        <v>493630</v>
      </c>
      <c r="J218" s="261">
        <v>0</v>
      </c>
      <c r="K218" s="284">
        <v>0</v>
      </c>
      <c r="L218" s="172">
        <v>1023.8</v>
      </c>
      <c r="M218" s="284">
        <v>2840365.1</v>
      </c>
      <c r="N218" s="285">
        <v>0</v>
      </c>
      <c r="O218" s="284">
        <v>0</v>
      </c>
      <c r="P218" s="284">
        <v>0</v>
      </c>
      <c r="Q218" s="284">
        <v>0</v>
      </c>
      <c r="R218" s="284">
        <v>0</v>
      </c>
      <c r="S218" s="284">
        <v>0</v>
      </c>
      <c r="T218" s="284">
        <v>0</v>
      </c>
      <c r="U218" s="284">
        <v>0</v>
      </c>
      <c r="V218" s="285">
        <v>0</v>
      </c>
      <c r="W218" s="284">
        <v>0</v>
      </c>
      <c r="X218" s="1161">
        <v>615524.03</v>
      </c>
      <c r="Y218" s="284">
        <v>0</v>
      </c>
      <c r="Z218" s="9"/>
      <c r="AA218" s="670" t="s">
        <v>1474</v>
      </c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</row>
    <row r="219" spans="1:39" s="17" customFormat="1" ht="12.75" hidden="1" customHeight="1" thickBot="1">
      <c r="A219" s="1527" t="s">
        <v>518</v>
      </c>
      <c r="B219" s="1528"/>
      <c r="C219" s="657">
        <f t="shared" ref="C219:Y219" si="44">SUM(C216:C218)</f>
        <v>8767525.5999999996</v>
      </c>
      <c r="D219" s="657">
        <f t="shared" si="44"/>
        <v>2626690.5</v>
      </c>
      <c r="E219" s="657">
        <f t="shared" si="44"/>
        <v>865590</v>
      </c>
      <c r="F219" s="657">
        <f t="shared" si="44"/>
        <v>0</v>
      </c>
      <c r="G219" s="657">
        <f t="shared" si="44"/>
        <v>755798.5</v>
      </c>
      <c r="H219" s="657">
        <f t="shared" si="44"/>
        <v>0</v>
      </c>
      <c r="I219" s="657">
        <f t="shared" si="44"/>
        <v>1005302</v>
      </c>
      <c r="J219" s="657">
        <f t="shared" si="44"/>
        <v>0</v>
      </c>
      <c r="K219" s="657">
        <f t="shared" si="44"/>
        <v>0</v>
      </c>
      <c r="L219" s="657">
        <f t="shared" si="44"/>
        <v>1886.8</v>
      </c>
      <c r="M219" s="657">
        <f t="shared" si="44"/>
        <v>6140835.0999999996</v>
      </c>
      <c r="N219" s="657">
        <f t="shared" si="44"/>
        <v>0</v>
      </c>
      <c r="O219" s="657">
        <f t="shared" si="44"/>
        <v>0</v>
      </c>
      <c r="P219" s="657">
        <f t="shared" si="44"/>
        <v>0</v>
      </c>
      <c r="Q219" s="657">
        <f t="shared" si="44"/>
        <v>0</v>
      </c>
      <c r="R219" s="657">
        <f t="shared" si="44"/>
        <v>0</v>
      </c>
      <c r="S219" s="657">
        <f t="shared" si="44"/>
        <v>0</v>
      </c>
      <c r="T219" s="657">
        <f t="shared" si="44"/>
        <v>0</v>
      </c>
      <c r="U219" s="657">
        <f t="shared" si="44"/>
        <v>0</v>
      </c>
      <c r="V219" s="657">
        <f t="shared" si="44"/>
        <v>0</v>
      </c>
      <c r="W219" s="657">
        <f t="shared" si="44"/>
        <v>0</v>
      </c>
      <c r="X219" s="1163"/>
      <c r="Y219" s="657">
        <f t="shared" si="44"/>
        <v>0</v>
      </c>
      <c r="Z219" s="29"/>
      <c r="AA219" s="884"/>
      <c r="AB219" s="1061"/>
      <c r="AC219" s="1061"/>
      <c r="AD219" s="1264"/>
      <c r="AE219" s="1264"/>
      <c r="AF219" s="1264"/>
      <c r="AG219" s="1264"/>
      <c r="AH219" s="1264"/>
      <c r="AI219" s="1264"/>
      <c r="AJ219" s="1264"/>
      <c r="AK219" s="1264"/>
      <c r="AL219" s="1264"/>
      <c r="AM219" s="1264"/>
    </row>
    <row r="220" spans="1:39" customFormat="1" ht="15.75">
      <c r="A220" s="1595" t="s">
        <v>1044</v>
      </c>
      <c r="B220" s="1596"/>
      <c r="C220" s="1596"/>
      <c r="D220" s="1596"/>
      <c r="E220" s="1596"/>
      <c r="F220" s="1597"/>
      <c r="G220" s="1532"/>
      <c r="H220" s="1533"/>
      <c r="I220" s="1533"/>
      <c r="J220" s="1533"/>
      <c r="K220" s="1533"/>
      <c r="L220" s="1533"/>
      <c r="M220" s="1533"/>
      <c r="N220" s="1533"/>
      <c r="O220" s="1533"/>
      <c r="P220" s="1533"/>
      <c r="Q220" s="1533"/>
      <c r="R220" s="1533"/>
      <c r="S220" s="1533"/>
      <c r="T220" s="1533"/>
      <c r="U220" s="1533"/>
      <c r="V220" s="1533"/>
      <c r="W220" s="1533"/>
      <c r="X220" s="1533"/>
      <c r="Y220" s="1533"/>
      <c r="Z220" s="1534"/>
      <c r="AA220" s="138"/>
      <c r="AB220" s="463"/>
      <c r="AC220" s="463"/>
      <c r="AD220" s="463"/>
      <c r="AE220" s="463"/>
      <c r="AF220" s="463"/>
      <c r="AG220" s="463"/>
      <c r="AH220" s="463"/>
      <c r="AI220" s="463"/>
      <c r="AJ220" s="463"/>
      <c r="AK220" s="463"/>
      <c r="AL220" s="463"/>
      <c r="AM220" s="463"/>
    </row>
    <row r="221" spans="1:39" s="186" customFormat="1" ht="20.25" customHeight="1">
      <c r="A221" s="685">
        <f>A218+1</f>
        <v>153</v>
      </c>
      <c r="B221" s="275" t="s">
        <v>1052</v>
      </c>
      <c r="C221" s="284" t="e">
        <f>D221+L221</f>
        <v>#VALUE!</v>
      </c>
      <c r="D221" s="35"/>
      <c r="E221" s="35"/>
      <c r="F221" s="35"/>
      <c r="G221" s="35"/>
      <c r="H221" s="35"/>
      <c r="I221" s="35"/>
      <c r="J221" s="35"/>
      <c r="K221" s="35"/>
      <c r="L221" s="35" t="s">
        <v>1048</v>
      </c>
      <c r="O221" s="35"/>
      <c r="P221" s="35"/>
      <c r="Q221" s="35"/>
      <c r="R221" s="35"/>
      <c r="S221" s="35"/>
      <c r="T221" s="35"/>
      <c r="U221" s="35"/>
      <c r="V221" s="35"/>
      <c r="W221" s="35"/>
      <c r="X221" s="1166"/>
      <c r="Y221" s="35"/>
      <c r="Z221" s="1325" t="s">
        <v>1049</v>
      </c>
      <c r="AA221" s="744"/>
      <c r="AB221" s="1265"/>
      <c r="AC221" s="744"/>
      <c r="AD221" s="744"/>
      <c r="AE221" s="744"/>
      <c r="AF221" s="744"/>
      <c r="AG221" s="744"/>
      <c r="AH221" s="744"/>
      <c r="AI221" s="744"/>
      <c r="AJ221" s="744"/>
      <c r="AK221" s="744"/>
      <c r="AL221" s="744"/>
      <c r="AM221" s="744"/>
    </row>
    <row r="222" spans="1:39" s="186" customFormat="1" ht="20.25" customHeight="1">
      <c r="A222" s="685">
        <f>A221+1</f>
        <v>154</v>
      </c>
      <c r="B222" s="275" t="s">
        <v>1051</v>
      </c>
      <c r="C222" s="284" t="e">
        <f>D222+L222</f>
        <v>#VALUE!</v>
      </c>
      <c r="D222" s="35"/>
      <c r="E222" s="35"/>
      <c r="F222" s="35"/>
      <c r="G222" s="35"/>
      <c r="H222" s="35"/>
      <c r="I222" s="35"/>
      <c r="J222" s="35"/>
      <c r="K222" s="35"/>
      <c r="L222" s="35" t="s">
        <v>1050</v>
      </c>
      <c r="O222" s="35"/>
      <c r="P222" s="35"/>
      <c r="Q222" s="35"/>
      <c r="R222" s="35"/>
      <c r="S222" s="35"/>
      <c r="T222" s="35"/>
      <c r="U222" s="35"/>
      <c r="V222" s="35"/>
      <c r="W222" s="35"/>
      <c r="X222" s="1166"/>
      <c r="Y222" s="35"/>
      <c r="Z222" s="1325" t="s">
        <v>1049</v>
      </c>
      <c r="AA222" s="744"/>
      <c r="AB222" s="1265"/>
      <c r="AC222" s="744"/>
      <c r="AD222" s="744"/>
      <c r="AE222" s="744"/>
      <c r="AF222" s="744"/>
      <c r="AG222" s="744"/>
      <c r="AH222" s="744"/>
      <c r="AI222" s="744"/>
      <c r="AJ222" s="744"/>
      <c r="AK222" s="744"/>
      <c r="AL222" s="744"/>
      <c r="AM222" s="744"/>
    </row>
    <row r="223" spans="1:39" s="184" customFormat="1" ht="14.25" thickBot="1">
      <c r="A223" s="685">
        <f>A222+1</f>
        <v>155</v>
      </c>
      <c r="B223" s="276" t="s">
        <v>1053</v>
      </c>
      <c r="C223" s="284" t="e">
        <f>D223+M223</f>
        <v>#VALUE!</v>
      </c>
      <c r="D223" s="206" t="s">
        <v>1054</v>
      </c>
      <c r="E223" s="206" t="s">
        <v>1054</v>
      </c>
      <c r="F223" s="206" t="s">
        <v>1054</v>
      </c>
      <c r="G223" s="206" t="s">
        <v>1054</v>
      </c>
      <c r="H223" s="206" t="s">
        <v>1054</v>
      </c>
      <c r="I223" s="206" t="s">
        <v>1054</v>
      </c>
      <c r="J223" s="206" t="s">
        <v>1054</v>
      </c>
      <c r="K223" s="206" t="s">
        <v>1054</v>
      </c>
      <c r="L223" s="206" t="s">
        <v>1055</v>
      </c>
      <c r="M223" s="206" t="s">
        <v>682</v>
      </c>
      <c r="N223" s="206" t="s">
        <v>1056</v>
      </c>
      <c r="O223" s="207" t="s">
        <v>1054</v>
      </c>
      <c r="P223" s="206" t="s">
        <v>1057</v>
      </c>
      <c r="Q223" s="206" t="s">
        <v>1054</v>
      </c>
      <c r="R223" s="208" t="s">
        <v>1058</v>
      </c>
      <c r="S223" s="208" t="s">
        <v>1054</v>
      </c>
      <c r="T223" s="208" t="s">
        <v>1054</v>
      </c>
      <c r="U223" s="208" t="s">
        <v>1054</v>
      </c>
      <c r="V223" s="208" t="s">
        <v>1054</v>
      </c>
      <c r="X223" s="1164"/>
      <c r="Z223" s="743"/>
      <c r="AA223" s="744"/>
      <c r="AB223" s="743"/>
      <c r="AC223" s="743"/>
      <c r="AD223" s="743"/>
      <c r="AE223" s="743"/>
      <c r="AF223" s="743"/>
      <c r="AG223" s="743"/>
      <c r="AH223" s="743"/>
      <c r="AI223" s="743"/>
      <c r="AJ223" s="743"/>
      <c r="AK223" s="743"/>
      <c r="AL223" s="743"/>
      <c r="AM223" s="743"/>
    </row>
    <row r="224" spans="1:39" s="7" customFormat="1" ht="15.75" hidden="1" customHeight="1">
      <c r="A224" s="1475" t="s">
        <v>518</v>
      </c>
      <c r="B224" s="1475"/>
      <c r="C224" s="52" t="e">
        <f>SUM(C222:C223)</f>
        <v>#VALUE!</v>
      </c>
      <c r="D224" s="52">
        <f t="shared" ref="D224:Y224" si="45">SUM(D222:D223)</f>
        <v>0</v>
      </c>
      <c r="E224" s="52">
        <f t="shared" si="45"/>
        <v>0</v>
      </c>
      <c r="F224" s="52">
        <f t="shared" si="45"/>
        <v>0</v>
      </c>
      <c r="G224" s="52">
        <f t="shared" si="45"/>
        <v>0</v>
      </c>
      <c r="H224" s="52">
        <f t="shared" si="45"/>
        <v>0</v>
      </c>
      <c r="I224" s="52">
        <f t="shared" si="45"/>
        <v>0</v>
      </c>
      <c r="J224" s="52">
        <f t="shared" si="45"/>
        <v>0</v>
      </c>
      <c r="K224" s="52">
        <f t="shared" si="45"/>
        <v>0</v>
      </c>
      <c r="L224" s="52">
        <f>SUM(L223:L223)</f>
        <v>0</v>
      </c>
      <c r="M224" s="52">
        <f t="shared" si="45"/>
        <v>0</v>
      </c>
      <c r="N224" s="52">
        <f>SUM(N223:N223)</f>
        <v>0</v>
      </c>
      <c r="O224" s="52">
        <f t="shared" si="45"/>
        <v>0</v>
      </c>
      <c r="P224" s="52">
        <f t="shared" si="45"/>
        <v>0</v>
      </c>
      <c r="Q224" s="52">
        <f t="shared" si="45"/>
        <v>0</v>
      </c>
      <c r="R224" s="52">
        <f t="shared" si="45"/>
        <v>0</v>
      </c>
      <c r="S224" s="52">
        <f t="shared" si="45"/>
        <v>0</v>
      </c>
      <c r="T224" s="52">
        <f t="shared" si="45"/>
        <v>0</v>
      </c>
      <c r="U224" s="52">
        <f t="shared" si="45"/>
        <v>0</v>
      </c>
      <c r="V224" s="52">
        <f t="shared" si="45"/>
        <v>0</v>
      </c>
      <c r="W224" s="52">
        <f t="shared" si="45"/>
        <v>0</v>
      </c>
      <c r="X224" s="1161"/>
      <c r="Y224" s="52">
        <f t="shared" si="45"/>
        <v>0</v>
      </c>
      <c r="Z224" s="9"/>
      <c r="AA224" s="670"/>
      <c r="AB224" s="497"/>
      <c r="AC224" s="497"/>
      <c r="AD224" s="1061"/>
      <c r="AE224" s="57"/>
      <c r="AF224" s="1061"/>
      <c r="AG224" s="57"/>
      <c r="AH224" s="57"/>
      <c r="AI224" s="57"/>
      <c r="AJ224" s="57"/>
      <c r="AK224" s="57"/>
      <c r="AL224" s="57"/>
      <c r="AM224" s="57"/>
    </row>
    <row r="225" spans="1:39" s="7" customFormat="1" ht="12.75" hidden="1" customHeight="1">
      <c r="A225" s="1492" t="s">
        <v>1059</v>
      </c>
      <c r="B225" s="1513"/>
      <c r="C225" s="1493"/>
      <c r="D225" s="1480"/>
      <c r="E225" s="1514"/>
      <c r="F225" s="1514"/>
      <c r="G225" s="1514"/>
      <c r="H225" s="1514"/>
      <c r="I225" s="1514"/>
      <c r="J225" s="1514"/>
      <c r="K225" s="1514"/>
      <c r="L225" s="1514"/>
      <c r="M225" s="1514"/>
      <c r="N225" s="1514"/>
      <c r="O225" s="1514"/>
      <c r="P225" s="1514"/>
      <c r="Q225" s="1514"/>
      <c r="R225" s="1514"/>
      <c r="S225" s="1514"/>
      <c r="T225" s="1514"/>
      <c r="U225" s="1514"/>
      <c r="V225" s="1514"/>
      <c r="W225" s="1514"/>
      <c r="X225" s="1514"/>
      <c r="Y225" s="1515"/>
      <c r="Z225" s="9"/>
      <c r="AA225" s="670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</row>
    <row r="226" spans="1:39" s="7" customFormat="1" ht="13.5" hidden="1" customHeight="1">
      <c r="A226" s="687">
        <f>A223+1</f>
        <v>156</v>
      </c>
      <c r="B226" s="274" t="s">
        <v>1060</v>
      </c>
      <c r="C226" s="284">
        <v>4230639.6500000004</v>
      </c>
      <c r="D226" s="284">
        <f>E226+F226+G226+H226+I226</f>
        <v>0</v>
      </c>
      <c r="E226" s="284">
        <v>0</v>
      </c>
      <c r="F226" s="284">
        <v>0</v>
      </c>
      <c r="G226" s="284">
        <v>0</v>
      </c>
      <c r="H226" s="284">
        <v>0</v>
      </c>
      <c r="I226" s="284">
        <v>0</v>
      </c>
      <c r="J226" s="261">
        <v>0</v>
      </c>
      <c r="K226" s="284">
        <v>0</v>
      </c>
      <c r="L226" s="284">
        <v>356.1</v>
      </c>
      <c r="M226" s="284">
        <v>825388.3</v>
      </c>
      <c r="N226" s="285">
        <v>0</v>
      </c>
      <c r="O226" s="284">
        <v>0</v>
      </c>
      <c r="P226" s="284">
        <v>720.8</v>
      </c>
      <c r="Q226" s="284">
        <v>3405251.35</v>
      </c>
      <c r="R226" s="284">
        <v>0</v>
      </c>
      <c r="S226" s="284">
        <v>0</v>
      </c>
      <c r="T226" s="284">
        <v>0</v>
      </c>
      <c r="U226" s="284">
        <v>0</v>
      </c>
      <c r="V226" s="285">
        <v>0</v>
      </c>
      <c r="W226" s="284">
        <v>0</v>
      </c>
      <c r="X226" s="1161"/>
      <c r="Y226" s="284">
        <v>0</v>
      </c>
      <c r="Z226" s="9"/>
      <c r="AA226" s="670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39" s="17" customFormat="1" ht="14.25" hidden="1" customHeight="1">
      <c r="A227" s="1511" t="s">
        <v>518</v>
      </c>
      <c r="B227" s="1512"/>
      <c r="C227" s="657">
        <f t="shared" ref="C227:Y227" si="46">SUM(C226:C226)</f>
        <v>4230639.6500000004</v>
      </c>
      <c r="D227" s="657">
        <f t="shared" si="46"/>
        <v>0</v>
      </c>
      <c r="E227" s="657">
        <f t="shared" si="46"/>
        <v>0</v>
      </c>
      <c r="F227" s="657">
        <f t="shared" si="46"/>
        <v>0</v>
      </c>
      <c r="G227" s="657">
        <f t="shared" si="46"/>
        <v>0</v>
      </c>
      <c r="H227" s="657">
        <f t="shared" si="46"/>
        <v>0</v>
      </c>
      <c r="I227" s="657">
        <f t="shared" si="46"/>
        <v>0</v>
      </c>
      <c r="J227" s="657">
        <f t="shared" si="46"/>
        <v>0</v>
      </c>
      <c r="K227" s="657">
        <f t="shared" si="46"/>
        <v>0</v>
      </c>
      <c r="L227" s="657">
        <f t="shared" si="46"/>
        <v>356.1</v>
      </c>
      <c r="M227" s="657">
        <f t="shared" si="46"/>
        <v>825388.3</v>
      </c>
      <c r="N227" s="657">
        <f t="shared" si="46"/>
        <v>0</v>
      </c>
      <c r="O227" s="657">
        <f t="shared" si="46"/>
        <v>0</v>
      </c>
      <c r="P227" s="657">
        <f t="shared" si="46"/>
        <v>720.8</v>
      </c>
      <c r="Q227" s="657">
        <f t="shared" si="46"/>
        <v>3405251.35</v>
      </c>
      <c r="R227" s="657">
        <f t="shared" si="46"/>
        <v>0</v>
      </c>
      <c r="S227" s="657">
        <f t="shared" si="46"/>
        <v>0</v>
      </c>
      <c r="T227" s="657">
        <f t="shared" si="46"/>
        <v>0</v>
      </c>
      <c r="U227" s="657">
        <f t="shared" si="46"/>
        <v>0</v>
      </c>
      <c r="V227" s="657">
        <f t="shared" si="46"/>
        <v>0</v>
      </c>
      <c r="W227" s="657">
        <f t="shared" si="46"/>
        <v>0</v>
      </c>
      <c r="X227" s="1163"/>
      <c r="Y227" s="657">
        <f t="shared" si="46"/>
        <v>0</v>
      </c>
      <c r="Z227" s="29"/>
      <c r="AA227" s="884"/>
      <c r="AB227" s="1061"/>
      <c r="AC227" s="1061"/>
      <c r="AD227" s="1264"/>
      <c r="AE227" s="1264"/>
      <c r="AF227" s="1264"/>
      <c r="AG227" s="1264"/>
      <c r="AH227" s="1264"/>
      <c r="AI227" s="1264"/>
      <c r="AJ227" s="1264"/>
      <c r="AK227" s="1264"/>
      <c r="AL227" s="1264"/>
      <c r="AM227" s="1264"/>
    </row>
    <row r="228" spans="1:39" s="22" customFormat="1" ht="15.75" hidden="1" customHeight="1">
      <c r="A228" s="1517" t="s">
        <v>534</v>
      </c>
      <c r="B228" s="1517"/>
      <c r="C228" s="1517"/>
      <c r="D228" s="1522"/>
      <c r="E228" s="1522"/>
      <c r="F228" s="1522"/>
      <c r="G228" s="1522"/>
      <c r="H228" s="1522"/>
      <c r="I228" s="1522"/>
      <c r="J228" s="1522"/>
      <c r="K228" s="1522"/>
      <c r="L228" s="1522"/>
      <c r="M228" s="1522"/>
      <c r="N228" s="1522"/>
      <c r="O228" s="1522"/>
      <c r="P228" s="1522"/>
      <c r="Q228" s="1522"/>
      <c r="R228" s="1522"/>
      <c r="S228" s="1522"/>
      <c r="T228" s="1522"/>
      <c r="U228" s="1522"/>
      <c r="V228" s="1522"/>
      <c r="W228" s="1522"/>
      <c r="X228" s="1522"/>
      <c r="Y228" s="1522"/>
      <c r="Z228" s="24"/>
      <c r="AA228" s="670"/>
      <c r="AB228" s="57"/>
      <c r="AC228" s="497"/>
      <c r="AD228" s="1061"/>
      <c r="AE228" s="57"/>
      <c r="AF228" s="57"/>
      <c r="AG228" s="57"/>
      <c r="AH228" s="57"/>
      <c r="AI228" s="57"/>
      <c r="AJ228" s="57"/>
      <c r="AK228" s="57"/>
      <c r="AL228" s="57"/>
      <c r="AM228" s="57"/>
    </row>
    <row r="229" spans="1:39" s="7" customFormat="1" ht="15.75" hidden="1" customHeight="1">
      <c r="A229" s="56">
        <f>A226+1</f>
        <v>157</v>
      </c>
      <c r="B229" s="44" t="s">
        <v>535</v>
      </c>
      <c r="C229" s="52">
        <f>D229+K229+M229+O229+Q229+S229+U229+V229+W229+Y229</f>
        <v>2514528.0799999996</v>
      </c>
      <c r="D229" s="52">
        <f>SUM(E229:I229)</f>
        <v>2335375.7599999998</v>
      </c>
      <c r="E229" s="52">
        <v>499374.82</v>
      </c>
      <c r="F229" s="52">
        <v>1471118.98</v>
      </c>
      <c r="G229" s="52">
        <v>198650.64</v>
      </c>
      <c r="H229" s="52"/>
      <c r="I229" s="52">
        <v>166231.32</v>
      </c>
      <c r="J229" s="52"/>
      <c r="K229" s="52"/>
      <c r="L229" s="52"/>
      <c r="M229" s="52"/>
      <c r="N229" s="52"/>
      <c r="O229" s="63"/>
      <c r="P229" s="52"/>
      <c r="Q229" s="52"/>
      <c r="R229" s="52"/>
      <c r="S229" s="52"/>
      <c r="T229" s="52"/>
      <c r="U229" s="52"/>
      <c r="V229" s="52">
        <v>179152.32</v>
      </c>
      <c r="W229" s="284"/>
      <c r="X229" s="1161"/>
      <c r="Y229" s="284"/>
      <c r="Z229" s="9" t="s">
        <v>890</v>
      </c>
      <c r="AA229" s="670"/>
      <c r="AB229" s="497"/>
      <c r="AC229" s="497"/>
      <c r="AD229" s="1061"/>
      <c r="AE229" s="57"/>
      <c r="AF229" s="57"/>
      <c r="AG229" s="57"/>
      <c r="AH229" s="57"/>
      <c r="AI229" s="57"/>
      <c r="AJ229" s="57"/>
      <c r="AK229" s="57"/>
      <c r="AL229" s="57"/>
      <c r="AM229" s="57"/>
    </row>
    <row r="230" spans="1:39" s="7" customFormat="1" ht="21.75" hidden="1" customHeight="1">
      <c r="A230" s="687">
        <f>A229+1</f>
        <v>158</v>
      </c>
      <c r="B230" s="272" t="s">
        <v>1061</v>
      </c>
      <c r="C230" s="210">
        <v>500000</v>
      </c>
      <c r="D230" s="285">
        <v>500000</v>
      </c>
      <c r="E230" s="285">
        <v>500000</v>
      </c>
      <c r="F230" s="658">
        <v>0</v>
      </c>
      <c r="G230" s="658">
        <v>0</v>
      </c>
      <c r="H230" s="658">
        <v>0</v>
      </c>
      <c r="I230" s="658">
        <v>0</v>
      </c>
      <c r="J230" s="658">
        <v>0</v>
      </c>
      <c r="K230" s="658">
        <v>0</v>
      </c>
      <c r="L230" s="658">
        <v>0</v>
      </c>
      <c r="M230" s="658">
        <v>0</v>
      </c>
      <c r="N230" s="658">
        <v>0</v>
      </c>
      <c r="O230" s="658">
        <v>0</v>
      </c>
      <c r="P230" s="658">
        <v>0</v>
      </c>
      <c r="Q230" s="658">
        <v>0</v>
      </c>
      <c r="R230" s="658">
        <v>0</v>
      </c>
      <c r="S230" s="658">
        <v>0</v>
      </c>
      <c r="T230" s="658">
        <v>0</v>
      </c>
      <c r="U230" s="658">
        <v>0</v>
      </c>
      <c r="V230" s="658">
        <v>0</v>
      </c>
      <c r="W230" s="658"/>
      <c r="X230" s="1167"/>
      <c r="Y230" s="1142"/>
      <c r="Z230" s="9"/>
      <c r="AA230" s="670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</row>
    <row r="231" spans="1:39" s="7" customFormat="1" ht="25.5" hidden="1" customHeight="1">
      <c r="A231" s="687">
        <f>A230+1</f>
        <v>159</v>
      </c>
      <c r="B231" s="273" t="s">
        <v>1062</v>
      </c>
      <c r="C231" s="284">
        <v>900000</v>
      </c>
      <c r="D231" s="285">
        <v>0</v>
      </c>
      <c r="E231" s="284">
        <v>0</v>
      </c>
      <c r="F231" s="284">
        <v>0</v>
      </c>
      <c r="G231" s="284">
        <v>0</v>
      </c>
      <c r="H231" s="284">
        <v>0</v>
      </c>
      <c r="I231" s="284">
        <v>0</v>
      </c>
      <c r="J231" s="284">
        <v>0</v>
      </c>
      <c r="K231" s="284">
        <v>0</v>
      </c>
      <c r="L231" s="211">
        <v>0</v>
      </c>
      <c r="M231" s="284">
        <v>0</v>
      </c>
      <c r="N231" s="210">
        <v>0</v>
      </c>
      <c r="O231" s="284">
        <v>0</v>
      </c>
      <c r="P231" s="284">
        <v>572.77</v>
      </c>
      <c r="Q231" s="210">
        <v>900000</v>
      </c>
      <c r="R231" s="284">
        <v>0</v>
      </c>
      <c r="S231" s="284">
        <v>0</v>
      </c>
      <c r="T231" s="210">
        <v>0</v>
      </c>
      <c r="U231" s="284">
        <v>0</v>
      </c>
      <c r="V231" s="284">
        <v>0</v>
      </c>
      <c r="W231" s="284"/>
      <c r="X231" s="1168"/>
      <c r="Y231" s="210"/>
      <c r="Z231" s="9"/>
      <c r="AA231" s="670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</row>
    <row r="232" spans="1:39" s="7" customFormat="1" ht="20.25" hidden="1" customHeight="1">
      <c r="A232" s="687">
        <f>A231+1</f>
        <v>160</v>
      </c>
      <c r="B232" s="273" t="s">
        <v>1063</v>
      </c>
      <c r="C232" s="284">
        <v>900000</v>
      </c>
      <c r="D232" s="285">
        <v>0</v>
      </c>
      <c r="E232" s="284">
        <v>0</v>
      </c>
      <c r="F232" s="284">
        <v>0</v>
      </c>
      <c r="G232" s="284">
        <v>0</v>
      </c>
      <c r="H232" s="284">
        <v>0</v>
      </c>
      <c r="I232" s="284">
        <v>0</v>
      </c>
      <c r="J232" s="284">
        <v>0</v>
      </c>
      <c r="K232" s="284">
        <v>0</v>
      </c>
      <c r="L232" s="211">
        <v>0</v>
      </c>
      <c r="M232" s="284">
        <v>0</v>
      </c>
      <c r="N232" s="284">
        <v>0</v>
      </c>
      <c r="O232" s="284">
        <v>0</v>
      </c>
      <c r="P232" s="284">
        <v>572.25</v>
      </c>
      <c r="Q232" s="284">
        <v>900000</v>
      </c>
      <c r="R232" s="284">
        <v>0</v>
      </c>
      <c r="S232" s="284">
        <v>0</v>
      </c>
      <c r="T232" s="284">
        <v>0</v>
      </c>
      <c r="U232" s="284">
        <v>0</v>
      </c>
      <c r="V232" s="284">
        <v>0</v>
      </c>
      <c r="W232" s="284"/>
      <c r="X232" s="1161"/>
      <c r="Y232" s="284"/>
      <c r="Z232" s="9"/>
      <c r="AA232" s="670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</row>
    <row r="233" spans="1:39" s="7" customFormat="1" ht="29.25" hidden="1" customHeight="1">
      <c r="A233" s="687">
        <f>A232+1</f>
        <v>161</v>
      </c>
      <c r="B233" s="273" t="s">
        <v>1064</v>
      </c>
      <c r="C233" s="284">
        <v>3100000</v>
      </c>
      <c r="D233" s="285">
        <v>0</v>
      </c>
      <c r="E233" s="284">
        <v>0</v>
      </c>
      <c r="F233" s="284">
        <v>0</v>
      </c>
      <c r="G233" s="284">
        <v>0</v>
      </c>
      <c r="H233" s="284">
        <v>0</v>
      </c>
      <c r="I233" s="284">
        <v>0</v>
      </c>
      <c r="J233" s="284">
        <v>0</v>
      </c>
      <c r="K233" s="284">
        <v>0</v>
      </c>
      <c r="L233" s="211">
        <v>504</v>
      </c>
      <c r="M233" s="284">
        <v>1800000</v>
      </c>
      <c r="N233" s="284">
        <v>430</v>
      </c>
      <c r="O233" s="284">
        <v>400000</v>
      </c>
      <c r="P233" s="284">
        <v>583.86</v>
      </c>
      <c r="Q233" s="284">
        <v>900000</v>
      </c>
      <c r="R233" s="284">
        <v>0</v>
      </c>
      <c r="S233" s="284">
        <v>0</v>
      </c>
      <c r="T233" s="284">
        <v>0</v>
      </c>
      <c r="U233" s="284">
        <v>0</v>
      </c>
      <c r="V233" s="284">
        <v>0</v>
      </c>
      <c r="W233" s="284"/>
      <c r="X233" s="1161"/>
      <c r="Y233" s="284"/>
      <c r="Z233" s="9"/>
      <c r="AA233" s="670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</row>
    <row r="234" spans="1:39" s="7" customFormat="1" ht="15.75" hidden="1" customHeight="1">
      <c r="A234" s="56">
        <f>A233+1</f>
        <v>162</v>
      </c>
      <c r="B234" s="46" t="s">
        <v>536</v>
      </c>
      <c r="C234" s="52">
        <f>D234+K234+M234+O234+Q234+S234+U234+V234+W234+Y234</f>
        <v>20803705.620000001</v>
      </c>
      <c r="D234" s="52">
        <f>SUM(E234:I234)</f>
        <v>8487042.6199999992</v>
      </c>
      <c r="E234" s="52">
        <v>1039159.92</v>
      </c>
      <c r="F234" s="52">
        <v>5361503.46</v>
      </c>
      <c r="G234" s="52">
        <v>846970.96</v>
      </c>
      <c r="H234" s="52"/>
      <c r="I234" s="52">
        <v>1239408.28</v>
      </c>
      <c r="J234" s="52"/>
      <c r="K234" s="52"/>
      <c r="L234" s="52"/>
      <c r="M234" s="52"/>
      <c r="N234" s="121"/>
      <c r="O234" s="52">
        <v>5261559.82</v>
      </c>
      <c r="P234" s="121"/>
      <c r="Q234" s="52">
        <v>4661155.76</v>
      </c>
      <c r="R234" s="121"/>
      <c r="S234" s="52">
        <v>2214795.1</v>
      </c>
      <c r="T234" s="52"/>
      <c r="U234" s="52"/>
      <c r="V234" s="52">
        <v>179152.32</v>
      </c>
      <c r="W234" s="284"/>
      <c r="X234" s="1161"/>
      <c r="Y234" s="284"/>
      <c r="Z234" s="9" t="s">
        <v>890</v>
      </c>
      <c r="AA234" s="670"/>
      <c r="AB234" s="57"/>
      <c r="AC234" s="497"/>
      <c r="AD234" s="1061"/>
      <c r="AE234" s="57"/>
      <c r="AF234" s="57"/>
      <c r="AG234" s="57"/>
      <c r="AH234" s="57"/>
      <c r="AI234" s="57"/>
      <c r="AJ234" s="57"/>
      <c r="AK234" s="57"/>
      <c r="AL234" s="57"/>
      <c r="AM234" s="57"/>
    </row>
    <row r="235" spans="1:39" s="7" customFormat="1" ht="15.75" hidden="1" customHeight="1">
      <c r="A235" s="1475" t="s">
        <v>518</v>
      </c>
      <c r="B235" s="1475"/>
      <c r="C235" s="52">
        <f>SUM(C229:C234)</f>
        <v>28718233.700000003</v>
      </c>
      <c r="D235" s="52">
        <f t="shared" ref="D235:Y235" si="47">SUM(D229:D234)</f>
        <v>11322418.379999999</v>
      </c>
      <c r="E235" s="52">
        <f t="shared" si="47"/>
        <v>2038534.7400000002</v>
      </c>
      <c r="F235" s="52">
        <f t="shared" si="47"/>
        <v>6832622.4399999995</v>
      </c>
      <c r="G235" s="52">
        <f t="shared" si="47"/>
        <v>1045621.6</v>
      </c>
      <c r="H235" s="52">
        <f t="shared" si="47"/>
        <v>0</v>
      </c>
      <c r="I235" s="52">
        <f t="shared" si="47"/>
        <v>1405639.6</v>
      </c>
      <c r="J235" s="52">
        <f t="shared" si="47"/>
        <v>0</v>
      </c>
      <c r="K235" s="52">
        <f t="shared" si="47"/>
        <v>0</v>
      </c>
      <c r="L235" s="52">
        <f t="shared" si="47"/>
        <v>504</v>
      </c>
      <c r="M235" s="52">
        <f t="shared" si="47"/>
        <v>1800000</v>
      </c>
      <c r="N235" s="52">
        <f t="shared" si="47"/>
        <v>430</v>
      </c>
      <c r="O235" s="52">
        <f t="shared" si="47"/>
        <v>5661559.8200000003</v>
      </c>
      <c r="P235" s="52">
        <f t="shared" si="47"/>
        <v>1728.88</v>
      </c>
      <c r="Q235" s="52">
        <f t="shared" si="47"/>
        <v>7361155.7599999998</v>
      </c>
      <c r="R235" s="52">
        <f t="shared" si="47"/>
        <v>0</v>
      </c>
      <c r="S235" s="52">
        <f t="shared" si="47"/>
        <v>2214795.1</v>
      </c>
      <c r="T235" s="52">
        <f t="shared" si="47"/>
        <v>0</v>
      </c>
      <c r="U235" s="52">
        <f t="shared" si="47"/>
        <v>0</v>
      </c>
      <c r="V235" s="52">
        <f t="shared" si="47"/>
        <v>358304.64</v>
      </c>
      <c r="W235" s="52">
        <f t="shared" si="47"/>
        <v>0</v>
      </c>
      <c r="X235" s="1161"/>
      <c r="Y235" s="52">
        <f t="shared" si="47"/>
        <v>0</v>
      </c>
      <c r="Z235" s="9"/>
      <c r="AA235" s="670"/>
      <c r="AB235" s="497"/>
      <c r="AC235" s="497"/>
      <c r="AD235" s="1061"/>
      <c r="AE235" s="57"/>
      <c r="AF235" s="1061"/>
      <c r="AG235" s="57"/>
      <c r="AH235" s="57"/>
      <c r="AI235" s="57"/>
      <c r="AJ235" s="57"/>
      <c r="AK235" s="57"/>
      <c r="AL235" s="57"/>
      <c r="AM235" s="57"/>
    </row>
    <row r="236" spans="1:39" s="7" customFormat="1" ht="15.75" hidden="1" customHeight="1">
      <c r="A236" s="1479" t="s">
        <v>537</v>
      </c>
      <c r="B236" s="1479"/>
      <c r="C236" s="61">
        <f t="shared" ref="C236:Y236" si="48">C175+C192+C214+C235+C151++C178</f>
        <v>166221874.39000002</v>
      </c>
      <c r="D236" s="61">
        <f t="shared" si="48"/>
        <v>70914755.649999991</v>
      </c>
      <c r="E236" s="61">
        <f t="shared" si="48"/>
        <v>14535457.439999999</v>
      </c>
      <c r="F236" s="61">
        <f t="shared" si="48"/>
        <v>38131556.82</v>
      </c>
      <c r="G236" s="61">
        <f t="shared" si="48"/>
        <v>5825103.7699999996</v>
      </c>
      <c r="H236" s="61">
        <f t="shared" si="48"/>
        <v>7473917.0399999991</v>
      </c>
      <c r="I236" s="61">
        <f t="shared" si="48"/>
        <v>4948720.5799999991</v>
      </c>
      <c r="J236" s="61">
        <f t="shared" si="48"/>
        <v>0</v>
      </c>
      <c r="K236" s="61">
        <f t="shared" si="48"/>
        <v>0</v>
      </c>
      <c r="L236" s="61">
        <f t="shared" si="48"/>
        <v>504</v>
      </c>
      <c r="M236" s="61">
        <f t="shared" si="48"/>
        <v>1800000</v>
      </c>
      <c r="N236" s="61">
        <f t="shared" si="48"/>
        <v>430</v>
      </c>
      <c r="O236" s="61">
        <f t="shared" si="48"/>
        <v>8327628.2200000007</v>
      </c>
      <c r="P236" s="61">
        <f t="shared" si="48"/>
        <v>1728.88</v>
      </c>
      <c r="Q236" s="61">
        <f t="shared" si="48"/>
        <v>18650455.299999997</v>
      </c>
      <c r="R236" s="61">
        <f t="shared" si="48"/>
        <v>0</v>
      </c>
      <c r="S236" s="61">
        <f t="shared" si="48"/>
        <v>3245473.18</v>
      </c>
      <c r="T236" s="61">
        <f t="shared" si="48"/>
        <v>0</v>
      </c>
      <c r="U236" s="61">
        <f t="shared" si="48"/>
        <v>0</v>
      </c>
      <c r="V236" s="61">
        <f t="shared" si="48"/>
        <v>1471408.7400000002</v>
      </c>
      <c r="W236" s="61">
        <f t="shared" si="48"/>
        <v>0</v>
      </c>
      <c r="X236" s="1163"/>
      <c r="Y236" s="61">
        <f t="shared" si="48"/>
        <v>0</v>
      </c>
      <c r="Z236" s="9"/>
      <c r="AA236" s="670"/>
      <c r="AB236" s="497"/>
      <c r="AC236" s="497"/>
      <c r="AD236" s="1061"/>
      <c r="AE236" s="57"/>
      <c r="AF236" s="57"/>
      <c r="AG236" s="57"/>
      <c r="AH236" s="57"/>
      <c r="AI236" s="57"/>
      <c r="AJ236" s="57"/>
      <c r="AK236" s="57"/>
      <c r="AL236" s="57"/>
      <c r="AM236" s="57"/>
    </row>
    <row r="237" spans="1:39" s="7" customFormat="1" ht="12.75" customHeight="1">
      <c r="A237" s="1591" t="s">
        <v>609</v>
      </c>
      <c r="B237" s="1591"/>
      <c r="C237" s="1591"/>
      <c r="D237" s="1591"/>
      <c r="E237" s="1591"/>
      <c r="F237" s="1591"/>
      <c r="G237" s="1591"/>
      <c r="H237" s="1591"/>
      <c r="I237" s="1591"/>
      <c r="J237" s="1591"/>
      <c r="K237" s="1591"/>
      <c r="L237" s="1591"/>
      <c r="M237" s="1591"/>
      <c r="N237" s="1591"/>
      <c r="O237" s="1591"/>
      <c r="P237" s="1591"/>
      <c r="Q237" s="1591"/>
      <c r="R237" s="1591"/>
      <c r="S237" s="1591"/>
      <c r="T237" s="1591"/>
      <c r="U237" s="1591"/>
      <c r="V237" s="1591"/>
      <c r="W237" s="1591"/>
      <c r="X237" s="1591"/>
      <c r="Y237" s="1591"/>
      <c r="Z237" s="496"/>
      <c r="AA237" s="670"/>
      <c r="AB237" s="724"/>
      <c r="AC237" s="497"/>
      <c r="AD237" s="1061"/>
      <c r="AE237" s="57"/>
      <c r="AF237" s="57"/>
      <c r="AG237" s="57"/>
      <c r="AH237" s="57"/>
      <c r="AI237" s="57"/>
      <c r="AJ237" s="57"/>
      <c r="AK237" s="57"/>
      <c r="AL237" s="57"/>
      <c r="AM237" s="57"/>
    </row>
    <row r="238" spans="1:39" s="7" customFormat="1" ht="12.75" customHeight="1">
      <c r="A238" s="1598" t="s">
        <v>1065</v>
      </c>
      <c r="B238" s="1598"/>
      <c r="C238" s="1598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1169"/>
      <c r="Y238" s="221"/>
      <c r="Z238" s="496"/>
      <c r="AA238" s="670"/>
      <c r="AB238" s="724"/>
      <c r="AC238" s="497"/>
      <c r="AD238" s="1061"/>
      <c r="AE238" s="57"/>
      <c r="AF238" s="57"/>
      <c r="AG238" s="57"/>
      <c r="AH238" s="57"/>
      <c r="AI238" s="57"/>
      <c r="AJ238" s="57"/>
      <c r="AK238" s="57"/>
      <c r="AL238" s="57"/>
      <c r="AM238" s="57"/>
    </row>
    <row r="239" spans="1:39" s="215" customFormat="1" ht="18.75" customHeight="1">
      <c r="A239" s="685">
        <f>A234+1</f>
        <v>163</v>
      </c>
      <c r="B239" s="573" t="s">
        <v>1066</v>
      </c>
      <c r="C239" s="214">
        <v>5000000</v>
      </c>
      <c r="D239" s="213"/>
      <c r="E239" s="213"/>
      <c r="F239" s="213"/>
      <c r="G239" s="213"/>
      <c r="H239" s="213"/>
      <c r="I239" s="213"/>
      <c r="J239" s="222">
        <v>2</v>
      </c>
      <c r="K239" s="683">
        <v>5000000</v>
      </c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1170"/>
      <c r="Y239" s="213"/>
      <c r="Z239" s="760"/>
      <c r="AA239" s="762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</row>
    <row r="240" spans="1:39" s="215" customFormat="1" ht="18.75" hidden="1" customHeight="1">
      <c r="A240" s="687">
        <f t="shared" ref="A240:A250" si="49">A239+1</f>
        <v>164</v>
      </c>
      <c r="B240" s="573" t="s">
        <v>1067</v>
      </c>
      <c r="C240" s="214">
        <v>12500000</v>
      </c>
      <c r="D240" s="216"/>
      <c r="E240" s="216"/>
      <c r="F240" s="216"/>
      <c r="G240" s="216"/>
      <c r="H240" s="216"/>
      <c r="I240" s="216"/>
      <c r="J240" s="222">
        <v>5</v>
      </c>
      <c r="K240" s="683">
        <v>17500000</v>
      </c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1171">
        <v>1576230.67</v>
      </c>
      <c r="Y240" s="216"/>
      <c r="AA240" s="762" t="s">
        <v>1467</v>
      </c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</row>
    <row r="241" spans="1:39" s="215" customFormat="1" ht="18.75" customHeight="1">
      <c r="A241" s="685">
        <f t="shared" si="49"/>
        <v>165</v>
      </c>
      <c r="B241" s="573" t="s">
        <v>1068</v>
      </c>
      <c r="C241" s="214">
        <v>10000000</v>
      </c>
      <c r="D241" s="216"/>
      <c r="E241" s="216"/>
      <c r="F241" s="216"/>
      <c r="G241" s="216"/>
      <c r="H241" s="216"/>
      <c r="I241" s="216"/>
      <c r="J241" s="222">
        <v>4</v>
      </c>
      <c r="K241" s="683">
        <v>10000000</v>
      </c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1171"/>
      <c r="Y241" s="216"/>
      <c r="Z241" s="760"/>
      <c r="AA241" s="762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</row>
    <row r="242" spans="1:39" s="215" customFormat="1" ht="18.75" hidden="1" customHeight="1">
      <c r="A242" s="687">
        <f t="shared" si="49"/>
        <v>166</v>
      </c>
      <c r="B242" s="573" t="s">
        <v>1069</v>
      </c>
      <c r="C242" s="214">
        <v>2500000</v>
      </c>
      <c r="D242" s="216"/>
      <c r="E242" s="216"/>
      <c r="F242" s="216"/>
      <c r="G242" s="216"/>
      <c r="H242" s="216"/>
      <c r="I242" s="216"/>
      <c r="J242" s="222">
        <v>1</v>
      </c>
      <c r="K242" s="683">
        <v>3800000</v>
      </c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1171">
        <v>227226.92</v>
      </c>
      <c r="Y242" s="216"/>
      <c r="AA242" s="762" t="s">
        <v>1467</v>
      </c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</row>
    <row r="243" spans="1:39" s="215" customFormat="1" ht="18.75" hidden="1" customHeight="1">
      <c r="A243" s="687">
        <f t="shared" si="49"/>
        <v>167</v>
      </c>
      <c r="B243" s="573" t="s">
        <v>1070</v>
      </c>
      <c r="C243" s="214">
        <v>2500000</v>
      </c>
      <c r="D243" s="216"/>
      <c r="E243" s="216"/>
      <c r="F243" s="216"/>
      <c r="G243" s="216"/>
      <c r="H243" s="216"/>
      <c r="I243" s="216"/>
      <c r="J243" s="222">
        <v>1</v>
      </c>
      <c r="K243" s="683">
        <v>3800000</v>
      </c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1171">
        <v>226684.22</v>
      </c>
      <c r="Y243" s="216"/>
      <c r="AA243" s="762" t="s">
        <v>1467</v>
      </c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</row>
    <row r="244" spans="1:39" s="215" customFormat="1" ht="18.75" hidden="1" customHeight="1">
      <c r="A244" s="687">
        <f t="shared" si="49"/>
        <v>168</v>
      </c>
      <c r="B244" s="574" t="s">
        <v>1071</v>
      </c>
      <c r="C244" s="214">
        <v>3379885</v>
      </c>
      <c r="D244" s="217"/>
      <c r="E244" s="217"/>
      <c r="F244" s="218"/>
      <c r="G244" s="217"/>
      <c r="H244" s="217"/>
      <c r="I244" s="218"/>
      <c r="J244" s="217"/>
      <c r="K244" s="212"/>
      <c r="L244" s="219">
        <v>661</v>
      </c>
      <c r="M244" s="219">
        <v>2307538</v>
      </c>
      <c r="O244" s="217"/>
      <c r="P244" s="219">
        <v>750</v>
      </c>
      <c r="Q244" s="220">
        <v>1072347</v>
      </c>
      <c r="S244" s="217"/>
      <c r="T244" s="217"/>
      <c r="U244" s="217"/>
      <c r="V244" s="217"/>
      <c r="W244" s="217"/>
      <c r="X244" s="1172">
        <v>609209.30999999994</v>
      </c>
      <c r="Y244" s="217"/>
      <c r="AA244" s="762" t="s">
        <v>1475</v>
      </c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</row>
    <row r="245" spans="1:39" s="215" customFormat="1" ht="18.75" hidden="1" customHeight="1">
      <c r="A245" s="687">
        <f t="shared" si="49"/>
        <v>169</v>
      </c>
      <c r="B245" s="575" t="s">
        <v>1072</v>
      </c>
      <c r="C245" s="214">
        <v>6200000</v>
      </c>
      <c r="D245" s="217"/>
      <c r="E245" s="217"/>
      <c r="F245" s="218"/>
      <c r="G245" s="217"/>
      <c r="H245" s="217"/>
      <c r="I245" s="218"/>
      <c r="J245" s="217"/>
      <c r="K245" s="212"/>
      <c r="L245" s="217">
        <v>1203.0999999999999</v>
      </c>
      <c r="M245" s="219">
        <v>4200000</v>
      </c>
      <c r="O245" s="217"/>
      <c r="P245" s="217">
        <v>1390.8</v>
      </c>
      <c r="Q245" s="220">
        <v>2000000</v>
      </c>
      <c r="S245" s="217"/>
      <c r="T245" s="217"/>
      <c r="U245" s="217"/>
      <c r="V245" s="217"/>
      <c r="W245" s="217"/>
      <c r="X245" s="1172">
        <v>645926.35</v>
      </c>
      <c r="Y245" s="217"/>
      <c r="AA245" s="762" t="s">
        <v>1475</v>
      </c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</row>
    <row r="246" spans="1:39" s="215" customFormat="1" ht="18.75" hidden="1" customHeight="1">
      <c r="A246" s="687">
        <f t="shared" si="49"/>
        <v>170</v>
      </c>
      <c r="B246" s="575" t="s">
        <v>1073</v>
      </c>
      <c r="C246" s="214">
        <v>3482114</v>
      </c>
      <c r="D246" s="217"/>
      <c r="E246" s="217"/>
      <c r="F246" s="218"/>
      <c r="G246" s="217"/>
      <c r="H246" s="217"/>
      <c r="I246" s="218"/>
      <c r="J246" s="217"/>
      <c r="K246" s="212"/>
      <c r="L246" s="219">
        <v>661</v>
      </c>
      <c r="M246" s="219">
        <v>2307538</v>
      </c>
      <c r="O246" s="217"/>
      <c r="P246" s="217">
        <v>816.8</v>
      </c>
      <c r="Q246" s="220">
        <v>1174576</v>
      </c>
      <c r="S246" s="217"/>
      <c r="T246" s="217"/>
      <c r="U246" s="217"/>
      <c r="V246" s="217"/>
      <c r="W246" s="217"/>
      <c r="X246" s="1172">
        <v>575024.16</v>
      </c>
      <c r="Y246" s="217"/>
      <c r="AA246" s="762" t="s">
        <v>1475</v>
      </c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</row>
    <row r="247" spans="1:39" s="215" customFormat="1" ht="18.75" hidden="1" customHeight="1">
      <c r="A247" s="687">
        <f t="shared" si="49"/>
        <v>171</v>
      </c>
      <c r="B247" s="575" t="s">
        <v>1074</v>
      </c>
      <c r="C247" s="214">
        <v>2000000</v>
      </c>
      <c r="D247" s="217"/>
      <c r="E247" s="217"/>
      <c r="F247" s="218"/>
      <c r="G247" s="217"/>
      <c r="H247" s="217"/>
      <c r="I247" s="218"/>
      <c r="J247" s="217"/>
      <c r="K247" s="212"/>
      <c r="L247" s="217"/>
      <c r="M247" s="217"/>
      <c r="O247" s="217"/>
      <c r="P247" s="217">
        <v>1390.8</v>
      </c>
      <c r="Q247" s="220">
        <v>2000000</v>
      </c>
      <c r="S247" s="217"/>
      <c r="T247" s="217"/>
      <c r="U247" s="217"/>
      <c r="V247" s="217"/>
      <c r="W247" s="217"/>
      <c r="X247" s="1295">
        <v>380157.54</v>
      </c>
      <c r="Y247" s="1295"/>
      <c r="Z247" s="1296"/>
      <c r="AA247" s="1295" t="s">
        <v>1476</v>
      </c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</row>
    <row r="248" spans="1:39" s="215" customFormat="1" ht="18.75" hidden="1" customHeight="1">
      <c r="A248" s="687">
        <f t="shared" si="49"/>
        <v>172</v>
      </c>
      <c r="B248" s="576" t="s">
        <v>1075</v>
      </c>
      <c r="C248" s="214">
        <v>6200000</v>
      </c>
      <c r="D248" s="217"/>
      <c r="E248" s="217"/>
      <c r="F248" s="218"/>
      <c r="G248" s="217"/>
      <c r="H248" s="217"/>
      <c r="I248" s="218"/>
      <c r="J248" s="217"/>
      <c r="K248" s="212"/>
      <c r="L248" s="217">
        <v>1203.0999999999999</v>
      </c>
      <c r="M248" s="683">
        <v>9350000</v>
      </c>
      <c r="O248" s="217"/>
      <c r="P248" s="217">
        <v>1390.8</v>
      </c>
      <c r="Q248" s="683">
        <v>17000000</v>
      </c>
      <c r="S248" s="217"/>
      <c r="T248" s="217"/>
      <c r="U248" s="217"/>
      <c r="V248" s="217"/>
      <c r="W248" s="217"/>
      <c r="X248" s="1172">
        <v>613590.21</v>
      </c>
      <c r="Y248" s="217"/>
      <c r="AA248" s="762" t="s">
        <v>1475</v>
      </c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</row>
    <row r="249" spans="1:39" s="215" customFormat="1" ht="18.75" hidden="1" customHeight="1">
      <c r="A249" s="687">
        <f t="shared" si="49"/>
        <v>173</v>
      </c>
      <c r="B249" s="575" t="s">
        <v>1076</v>
      </c>
      <c r="C249" s="214">
        <v>3482114</v>
      </c>
      <c r="D249" s="217"/>
      <c r="E249" s="217"/>
      <c r="F249" s="218"/>
      <c r="G249" s="217"/>
      <c r="H249" s="217"/>
      <c r="I249" s="218"/>
      <c r="J249" s="217"/>
      <c r="K249" s="212"/>
      <c r="L249" s="219">
        <v>661</v>
      </c>
      <c r="M249" s="219">
        <v>2307538</v>
      </c>
      <c r="O249" s="217"/>
      <c r="P249" s="217">
        <v>816.8</v>
      </c>
      <c r="Q249" s="220">
        <v>1174576</v>
      </c>
      <c r="S249" s="217"/>
      <c r="T249" s="217"/>
      <c r="U249" s="217"/>
      <c r="V249" s="217"/>
      <c r="W249" s="217"/>
      <c r="X249" s="1172">
        <v>575024.16</v>
      </c>
      <c r="Y249" s="217"/>
      <c r="AA249" s="762" t="s">
        <v>1475</v>
      </c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</row>
    <row r="250" spans="1:39" s="215" customFormat="1" ht="18.75" hidden="1" customHeight="1">
      <c r="A250" s="687">
        <f t="shared" si="49"/>
        <v>174</v>
      </c>
      <c r="B250" s="575" t="s">
        <v>1077</v>
      </c>
      <c r="C250" s="214">
        <v>6200000</v>
      </c>
      <c r="D250" s="217"/>
      <c r="E250" s="217"/>
      <c r="F250" s="218"/>
      <c r="G250" s="217"/>
      <c r="H250" s="217"/>
      <c r="I250" s="218"/>
      <c r="J250" s="217"/>
      <c r="K250" s="212"/>
      <c r="L250" s="217">
        <v>1203.0999999999999</v>
      </c>
      <c r="M250" s="219">
        <v>4200000</v>
      </c>
      <c r="O250" s="217"/>
      <c r="P250" s="217">
        <v>1390.8</v>
      </c>
      <c r="Q250" s="220">
        <v>2000000</v>
      </c>
      <c r="S250" s="217"/>
      <c r="T250" s="217"/>
      <c r="U250" s="217"/>
      <c r="V250" s="217"/>
      <c r="W250" s="217"/>
      <c r="X250" s="1172">
        <v>863082.83000000007</v>
      </c>
      <c r="Y250" s="217"/>
      <c r="AA250" s="762" t="s">
        <v>1475</v>
      </c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</row>
    <row r="251" spans="1:39" s="215" customFormat="1" ht="15" hidden="1">
      <c r="A251" s="1475" t="s">
        <v>518</v>
      </c>
      <c r="B251" s="1475"/>
      <c r="C251" s="52">
        <f>SUM(C239:C250)</f>
        <v>63444113</v>
      </c>
      <c r="D251" s="52">
        <f t="shared" ref="D251:Y251" si="50">SUM(D239:D250)</f>
        <v>0</v>
      </c>
      <c r="E251" s="52">
        <f t="shared" si="50"/>
        <v>0</v>
      </c>
      <c r="F251" s="52">
        <f t="shared" si="50"/>
        <v>0</v>
      </c>
      <c r="G251" s="52">
        <f t="shared" si="50"/>
        <v>0</v>
      </c>
      <c r="H251" s="52">
        <f t="shared" si="50"/>
        <v>0</v>
      </c>
      <c r="I251" s="52">
        <f t="shared" si="50"/>
        <v>0</v>
      </c>
      <c r="J251" s="52">
        <f t="shared" si="50"/>
        <v>13</v>
      </c>
      <c r="K251" s="52">
        <f t="shared" si="50"/>
        <v>40100000</v>
      </c>
      <c r="L251" s="52">
        <f t="shared" si="50"/>
        <v>5592.2999999999993</v>
      </c>
      <c r="M251" s="52">
        <f t="shared" si="50"/>
        <v>24672614</v>
      </c>
      <c r="N251" s="52">
        <f t="shared" si="50"/>
        <v>0</v>
      </c>
      <c r="O251" s="52">
        <f t="shared" si="50"/>
        <v>0</v>
      </c>
      <c r="P251" s="52">
        <f t="shared" si="50"/>
        <v>7946.8000000000011</v>
      </c>
      <c r="Q251" s="52">
        <f t="shared" si="50"/>
        <v>26421499</v>
      </c>
      <c r="R251" s="52">
        <f t="shared" si="50"/>
        <v>0</v>
      </c>
      <c r="S251" s="52">
        <f t="shared" si="50"/>
        <v>0</v>
      </c>
      <c r="T251" s="52">
        <f t="shared" si="50"/>
        <v>0</v>
      </c>
      <c r="U251" s="52">
        <f t="shared" si="50"/>
        <v>0</v>
      </c>
      <c r="V251" s="52">
        <f t="shared" si="50"/>
        <v>0</v>
      </c>
      <c r="W251" s="52">
        <f t="shared" si="50"/>
        <v>0</v>
      </c>
      <c r="X251" s="1161"/>
      <c r="Y251" s="52">
        <f t="shared" si="50"/>
        <v>0</v>
      </c>
      <c r="AA251" s="762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</row>
    <row r="252" spans="1:39" s="215" customFormat="1" ht="15" hidden="1">
      <c r="A252" s="223"/>
      <c r="B252" s="1143"/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1173"/>
      <c r="Y252" s="224"/>
      <c r="AA252" s="762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</row>
    <row r="253" spans="1:39" s="7" customFormat="1" ht="18" hidden="1" customHeight="1" thickBot="1">
      <c r="A253" s="1479" t="s">
        <v>1080</v>
      </c>
      <c r="B253" s="1479"/>
      <c r="C253" s="1479"/>
      <c r="D253" s="1452"/>
      <c r="E253" s="1452"/>
      <c r="F253" s="1452"/>
      <c r="G253" s="1452"/>
      <c r="H253" s="1452"/>
      <c r="I253" s="1452"/>
      <c r="J253" s="1452"/>
      <c r="K253" s="1452"/>
      <c r="L253" s="1452"/>
      <c r="M253" s="1452"/>
      <c r="N253" s="1452"/>
      <c r="O253" s="1452"/>
      <c r="P253" s="1452"/>
      <c r="Q253" s="1452"/>
      <c r="R253" s="1452"/>
      <c r="S253" s="1452"/>
      <c r="T253" s="1452"/>
      <c r="U253" s="1452"/>
      <c r="V253" s="1452"/>
      <c r="W253" s="1452"/>
      <c r="X253" s="1452"/>
      <c r="Y253" s="1452"/>
      <c r="Z253" s="9"/>
      <c r="AA253" s="670"/>
      <c r="AB253" s="724"/>
      <c r="AC253" s="497"/>
      <c r="AD253" s="1061"/>
      <c r="AE253" s="57"/>
      <c r="AF253" s="57"/>
      <c r="AG253" s="57"/>
      <c r="AH253" s="57"/>
      <c r="AI253" s="57"/>
      <c r="AJ253" s="57"/>
      <c r="AK253" s="57"/>
      <c r="AL253" s="57"/>
      <c r="AM253" s="57"/>
    </row>
    <row r="254" spans="1:39" s="229" customFormat="1" ht="20.25" hidden="1" customHeight="1">
      <c r="A254" s="687">
        <f>A250+1</f>
        <v>175</v>
      </c>
      <c r="B254" s="268" t="s">
        <v>1082</v>
      </c>
      <c r="C254" s="227"/>
      <c r="D254" s="227"/>
      <c r="E254" s="227" t="s">
        <v>1078</v>
      </c>
      <c r="F254" s="227" t="s">
        <v>1078</v>
      </c>
      <c r="G254" s="227"/>
      <c r="H254" s="227" t="s">
        <v>1079</v>
      </c>
      <c r="I254" s="227" t="s">
        <v>1079</v>
      </c>
      <c r="J254" s="227" t="s">
        <v>1079</v>
      </c>
      <c r="K254" s="227">
        <v>0</v>
      </c>
      <c r="L254" s="227"/>
      <c r="M254" s="227">
        <v>725</v>
      </c>
      <c r="N254" s="227"/>
      <c r="O254" s="227">
        <v>579.20000000000005</v>
      </c>
      <c r="P254" s="227"/>
      <c r="Q254" s="227">
        <v>2124.3200000000002</v>
      </c>
      <c r="R254" s="227"/>
      <c r="S254" s="227">
        <v>10.94</v>
      </c>
      <c r="T254" s="227"/>
      <c r="U254" s="227"/>
      <c r="V254" s="227"/>
      <c r="W254" s="227"/>
      <c r="X254" s="1174">
        <v>1915247.06</v>
      </c>
      <c r="Y254" s="228">
        <v>350000</v>
      </c>
      <c r="AA254" s="572" t="s">
        <v>1477</v>
      </c>
      <c r="AB254" s="808"/>
      <c r="AC254" s="808"/>
      <c r="AD254" s="808"/>
      <c r="AE254" s="808"/>
      <c r="AF254" s="808"/>
      <c r="AG254" s="808"/>
      <c r="AH254" s="808"/>
      <c r="AI254" s="808"/>
      <c r="AJ254" s="808"/>
      <c r="AK254" s="808"/>
      <c r="AL254" s="808"/>
      <c r="AM254" s="808"/>
    </row>
    <row r="255" spans="1:39" s="229" customFormat="1" ht="20.25" hidden="1" customHeight="1">
      <c r="A255" s="56">
        <f t="shared" ref="A255:A264" si="51">A254+1</f>
        <v>176</v>
      </c>
      <c r="B255" s="269" t="s">
        <v>1083</v>
      </c>
      <c r="C255" s="230"/>
      <c r="D255" s="230"/>
      <c r="E255" s="230" t="s">
        <v>1078</v>
      </c>
      <c r="F255" s="230" t="s">
        <v>1078</v>
      </c>
      <c r="G255" s="230"/>
      <c r="H255" s="230" t="s">
        <v>1079</v>
      </c>
      <c r="I255" s="230" t="s">
        <v>1079</v>
      </c>
      <c r="J255" s="230" t="s">
        <v>1079</v>
      </c>
      <c r="K255" s="230">
        <v>0</v>
      </c>
      <c r="L255" s="230"/>
      <c r="M255" s="230">
        <v>959.3</v>
      </c>
      <c r="N255" s="230"/>
      <c r="O255" s="230">
        <v>811.9</v>
      </c>
      <c r="P255" s="230"/>
      <c r="Q255" s="230">
        <v>3278.88</v>
      </c>
      <c r="R255" s="230"/>
      <c r="S255" s="230">
        <v>13.74</v>
      </c>
      <c r="T255" s="230"/>
      <c r="U255" s="230"/>
      <c r="V255" s="230"/>
      <c r="W255" s="230"/>
      <c r="X255" s="1175">
        <v>2271349.35</v>
      </c>
      <c r="Y255" s="231">
        <v>350000</v>
      </c>
      <c r="AA255" s="572" t="s">
        <v>1477</v>
      </c>
      <c r="AB255" s="808"/>
      <c r="AC255" s="808"/>
      <c r="AD255" s="808"/>
      <c r="AE255" s="808"/>
      <c r="AF255" s="808"/>
      <c r="AG255" s="808"/>
      <c r="AH255" s="808"/>
      <c r="AI255" s="808"/>
      <c r="AJ255" s="808"/>
      <c r="AK255" s="808"/>
      <c r="AL255" s="808"/>
      <c r="AM255" s="808"/>
    </row>
    <row r="256" spans="1:39" s="229" customFormat="1" ht="20.25" hidden="1" customHeight="1">
      <c r="A256" s="56">
        <f t="shared" si="51"/>
        <v>177</v>
      </c>
      <c r="B256" s="269" t="s">
        <v>1081</v>
      </c>
      <c r="C256" s="230"/>
      <c r="D256" s="230"/>
      <c r="E256" s="230" t="s">
        <v>1078</v>
      </c>
      <c r="F256" s="230" t="s">
        <v>1078</v>
      </c>
      <c r="G256" s="230"/>
      <c r="H256" s="230" t="s">
        <v>1079</v>
      </c>
      <c r="I256" s="230" t="s">
        <v>1079</v>
      </c>
      <c r="J256" s="230" t="s">
        <v>1079</v>
      </c>
      <c r="K256" s="230">
        <v>0</v>
      </c>
      <c r="L256" s="230"/>
      <c r="M256" s="230">
        <v>959.3</v>
      </c>
      <c r="N256" s="230"/>
      <c r="O256" s="230">
        <v>812</v>
      </c>
      <c r="P256" s="230"/>
      <c r="Q256" s="230">
        <v>3278.88</v>
      </c>
      <c r="R256" s="230"/>
      <c r="S256" s="230">
        <v>13.75</v>
      </c>
      <c r="T256" s="230"/>
      <c r="U256" s="230"/>
      <c r="V256" s="230"/>
      <c r="W256" s="230"/>
      <c r="X256" s="1175">
        <v>2271440.42</v>
      </c>
      <c r="Y256" s="231">
        <v>350000</v>
      </c>
      <c r="AA256" s="572" t="s">
        <v>1477</v>
      </c>
      <c r="AB256" s="808"/>
      <c r="AC256" s="808"/>
      <c r="AD256" s="808"/>
      <c r="AE256" s="808"/>
      <c r="AF256" s="808"/>
      <c r="AG256" s="808"/>
      <c r="AH256" s="808"/>
      <c r="AI256" s="808"/>
      <c r="AJ256" s="808"/>
      <c r="AK256" s="808"/>
      <c r="AL256" s="808"/>
      <c r="AM256" s="808"/>
    </row>
    <row r="257" spans="1:39" s="229" customFormat="1" ht="20.25" hidden="1" customHeight="1">
      <c r="A257" s="56">
        <f t="shared" si="51"/>
        <v>178</v>
      </c>
      <c r="B257" s="269" t="s">
        <v>1084</v>
      </c>
      <c r="C257" s="230"/>
      <c r="D257" s="230"/>
      <c r="E257" s="230" t="s">
        <v>1078</v>
      </c>
      <c r="F257" s="230" t="s">
        <v>1078</v>
      </c>
      <c r="G257" s="230"/>
      <c r="H257" s="230" t="s">
        <v>1079</v>
      </c>
      <c r="I257" s="230" t="s">
        <v>1079</v>
      </c>
      <c r="J257" s="230" t="s">
        <v>1079</v>
      </c>
      <c r="K257" s="230">
        <v>0</v>
      </c>
      <c r="L257" s="230"/>
      <c r="M257" s="230">
        <v>859.2</v>
      </c>
      <c r="N257" s="230"/>
      <c r="O257" s="230">
        <v>695</v>
      </c>
      <c r="P257" s="230"/>
      <c r="Q257" s="230">
        <v>2884.2</v>
      </c>
      <c r="R257" s="230"/>
      <c r="S257" s="230">
        <v>11.7</v>
      </c>
      <c r="T257" s="230"/>
      <c r="U257" s="230"/>
      <c r="V257" s="230"/>
      <c r="W257" s="230"/>
      <c r="X257" s="1175">
        <v>2051135.2999999998</v>
      </c>
      <c r="Y257" s="231">
        <v>350000</v>
      </c>
      <c r="AA257" s="572" t="s">
        <v>1477</v>
      </c>
      <c r="AB257" s="808"/>
      <c r="AC257" s="808"/>
      <c r="AD257" s="808"/>
      <c r="AE257" s="808"/>
      <c r="AF257" s="808"/>
      <c r="AG257" s="808"/>
      <c r="AH257" s="808"/>
      <c r="AI257" s="808"/>
      <c r="AJ257" s="808"/>
      <c r="AK257" s="808"/>
      <c r="AL257" s="808"/>
      <c r="AM257" s="808"/>
    </row>
    <row r="258" spans="1:39" s="229" customFormat="1" ht="20.25" hidden="1" customHeight="1">
      <c r="A258" s="56">
        <f t="shared" si="51"/>
        <v>179</v>
      </c>
      <c r="B258" s="269" t="s">
        <v>1085</v>
      </c>
      <c r="C258" s="230"/>
      <c r="D258" s="230"/>
      <c r="E258" s="230" t="s">
        <v>1078</v>
      </c>
      <c r="F258" s="230" t="s">
        <v>1078</v>
      </c>
      <c r="G258" s="230"/>
      <c r="H258" s="230" t="s">
        <v>1079</v>
      </c>
      <c r="I258" s="230" t="s">
        <v>1079</v>
      </c>
      <c r="J258" s="230" t="s">
        <v>1079</v>
      </c>
      <c r="K258" s="230">
        <v>0</v>
      </c>
      <c r="L258" s="230"/>
      <c r="M258" s="230">
        <v>959.3</v>
      </c>
      <c r="N258" s="230"/>
      <c r="O258" s="230">
        <v>812</v>
      </c>
      <c r="P258" s="230"/>
      <c r="Q258" s="230">
        <v>3278.88</v>
      </c>
      <c r="R258" s="230"/>
      <c r="S258" s="230">
        <v>13.75</v>
      </c>
      <c r="T258" s="230"/>
      <c r="U258" s="230"/>
      <c r="V258" s="230"/>
      <c r="W258" s="230"/>
      <c r="X258" s="1175">
        <v>2251856.33</v>
      </c>
      <c r="Y258" s="231">
        <v>350000</v>
      </c>
      <c r="AA258" s="572" t="s">
        <v>1477</v>
      </c>
      <c r="AB258" s="808"/>
      <c r="AC258" s="808"/>
      <c r="AD258" s="808"/>
      <c r="AE258" s="808"/>
      <c r="AF258" s="808"/>
      <c r="AG258" s="808"/>
      <c r="AH258" s="808"/>
      <c r="AI258" s="808"/>
      <c r="AJ258" s="808"/>
      <c r="AK258" s="808"/>
      <c r="AL258" s="808"/>
      <c r="AM258" s="808"/>
    </row>
    <row r="259" spans="1:39" s="229" customFormat="1" ht="20.25" hidden="1" customHeight="1">
      <c r="A259" s="56">
        <f t="shared" si="51"/>
        <v>180</v>
      </c>
      <c r="B259" s="269" t="s">
        <v>1086</v>
      </c>
      <c r="C259" s="230"/>
      <c r="D259" s="230"/>
      <c r="E259" s="230" t="s">
        <v>1078</v>
      </c>
      <c r="F259" s="230" t="s">
        <v>1078</v>
      </c>
      <c r="G259" s="230"/>
      <c r="H259" s="230" t="s">
        <v>1079</v>
      </c>
      <c r="I259" s="230" t="s">
        <v>1079</v>
      </c>
      <c r="J259" s="230" t="s">
        <v>1079</v>
      </c>
      <c r="K259" s="230">
        <v>0</v>
      </c>
      <c r="L259" s="230"/>
      <c r="M259" s="230">
        <v>298.5</v>
      </c>
      <c r="N259" s="230"/>
      <c r="O259" s="230">
        <v>217.1</v>
      </c>
      <c r="P259" s="230"/>
      <c r="Q259" s="230">
        <v>1147.04</v>
      </c>
      <c r="R259" s="230"/>
      <c r="S259" s="230">
        <v>5.57</v>
      </c>
      <c r="T259" s="230"/>
      <c r="U259" s="230"/>
      <c r="V259" s="230"/>
      <c r="W259" s="230"/>
      <c r="X259" s="1175">
        <v>1393265.76</v>
      </c>
      <c r="Y259" s="231">
        <v>350000</v>
      </c>
      <c r="AA259" s="572" t="s">
        <v>1477</v>
      </c>
      <c r="AB259" s="808"/>
      <c r="AC259" s="808"/>
      <c r="AD259" s="808"/>
      <c r="AE259" s="808"/>
      <c r="AF259" s="808"/>
      <c r="AG259" s="808"/>
      <c r="AH259" s="808"/>
      <c r="AI259" s="808"/>
      <c r="AJ259" s="808"/>
      <c r="AK259" s="808"/>
      <c r="AL259" s="808"/>
      <c r="AM259" s="808"/>
    </row>
    <row r="260" spans="1:39" s="229" customFormat="1" ht="20.25" hidden="1" customHeight="1">
      <c r="A260" s="56">
        <f t="shared" si="51"/>
        <v>181</v>
      </c>
      <c r="B260" s="269" t="s">
        <v>1087</v>
      </c>
      <c r="C260" s="230"/>
      <c r="D260" s="230"/>
      <c r="E260" s="230" t="s">
        <v>1078</v>
      </c>
      <c r="F260" s="230" t="s">
        <v>1078</v>
      </c>
      <c r="G260" s="230"/>
      <c r="H260" s="230" t="s">
        <v>1079</v>
      </c>
      <c r="I260" s="230" t="s">
        <v>1079</v>
      </c>
      <c r="J260" s="230" t="s">
        <v>1079</v>
      </c>
      <c r="K260" s="230">
        <v>0</v>
      </c>
      <c r="L260" s="230"/>
      <c r="M260" s="230">
        <v>290.5</v>
      </c>
      <c r="N260" s="230"/>
      <c r="O260" s="230">
        <v>217.1</v>
      </c>
      <c r="P260" s="230"/>
      <c r="Q260" s="230">
        <v>1147.04</v>
      </c>
      <c r="R260" s="230"/>
      <c r="S260" s="230">
        <v>5.57</v>
      </c>
      <c r="T260" s="230"/>
      <c r="U260" s="230"/>
      <c r="V260" s="230"/>
      <c r="W260" s="230"/>
      <c r="X260" s="1175">
        <v>1393265.76</v>
      </c>
      <c r="Y260" s="231">
        <v>350000</v>
      </c>
      <c r="AA260" s="572" t="s">
        <v>1477</v>
      </c>
      <c r="AB260" s="808"/>
      <c r="AC260" s="808"/>
      <c r="AD260" s="808"/>
      <c r="AE260" s="808"/>
      <c r="AF260" s="808"/>
      <c r="AG260" s="808"/>
      <c r="AH260" s="808"/>
      <c r="AI260" s="808"/>
      <c r="AJ260" s="808"/>
      <c r="AK260" s="808"/>
      <c r="AL260" s="808"/>
      <c r="AM260" s="808"/>
    </row>
    <row r="261" spans="1:39" s="229" customFormat="1" ht="20.25" hidden="1" customHeight="1">
      <c r="A261" s="687">
        <f t="shared" si="51"/>
        <v>182</v>
      </c>
      <c r="B261" s="269" t="s">
        <v>1088</v>
      </c>
      <c r="C261" s="230"/>
      <c r="D261" s="230"/>
      <c r="E261" s="230" t="s">
        <v>1078</v>
      </c>
      <c r="F261" s="230" t="s">
        <v>1078</v>
      </c>
      <c r="G261" s="230"/>
      <c r="H261" s="230" t="s">
        <v>1079</v>
      </c>
      <c r="I261" s="230" t="s">
        <v>1079</v>
      </c>
      <c r="J261" s="230" t="s">
        <v>1079</v>
      </c>
      <c r="K261" s="230">
        <v>0</v>
      </c>
      <c r="L261" s="230"/>
      <c r="M261" s="230">
        <v>298.5</v>
      </c>
      <c r="N261" s="230"/>
      <c r="O261" s="230">
        <v>217.1</v>
      </c>
      <c r="P261" s="230"/>
      <c r="Q261" s="230">
        <v>1147.04</v>
      </c>
      <c r="R261" s="230"/>
      <c r="S261" s="230">
        <v>5.57</v>
      </c>
      <c r="T261" s="230"/>
      <c r="U261" s="230"/>
      <c r="V261" s="230"/>
      <c r="W261" s="230"/>
      <c r="X261" s="1175">
        <v>1393265.76</v>
      </c>
      <c r="Y261" s="231">
        <v>350000</v>
      </c>
      <c r="AA261" s="572" t="s">
        <v>1477</v>
      </c>
      <c r="AB261" s="808"/>
      <c r="AC261" s="808"/>
      <c r="AD261" s="808"/>
      <c r="AE261" s="808"/>
      <c r="AF261" s="808"/>
      <c r="AG261" s="808"/>
      <c r="AH261" s="808"/>
      <c r="AI261" s="808"/>
      <c r="AJ261" s="808"/>
      <c r="AK261" s="808"/>
      <c r="AL261" s="808"/>
      <c r="AM261" s="808"/>
    </row>
    <row r="262" spans="1:39" s="229" customFormat="1" ht="20.25" hidden="1" customHeight="1">
      <c r="A262" s="687">
        <f t="shared" si="51"/>
        <v>183</v>
      </c>
      <c r="B262" s="270" t="s">
        <v>1089</v>
      </c>
      <c r="C262" s="230"/>
      <c r="D262" s="230"/>
      <c r="E262" s="230" t="s">
        <v>1078</v>
      </c>
      <c r="F262" s="230" t="s">
        <v>1078</v>
      </c>
      <c r="G262" s="230"/>
      <c r="H262" s="230" t="s">
        <v>1079</v>
      </c>
      <c r="I262" s="230" t="s">
        <v>1079</v>
      </c>
      <c r="J262" s="230" t="s">
        <v>1079</v>
      </c>
      <c r="K262" s="230">
        <v>0</v>
      </c>
      <c r="L262" s="230"/>
      <c r="M262" s="230">
        <v>779.7</v>
      </c>
      <c r="N262" s="230"/>
      <c r="O262" s="230">
        <v>291.39999999999998</v>
      </c>
      <c r="P262" s="230"/>
      <c r="Q262" s="230">
        <v>2008.16</v>
      </c>
      <c r="R262" s="230"/>
      <c r="S262" s="230">
        <v>11.56</v>
      </c>
      <c r="T262" s="230"/>
      <c r="U262" s="230"/>
      <c r="V262" s="230"/>
      <c r="W262" s="230"/>
      <c r="X262" s="1175">
        <v>1677719.1199999999</v>
      </c>
      <c r="Y262" s="231">
        <v>350000</v>
      </c>
      <c r="AA262" s="572" t="s">
        <v>1477</v>
      </c>
      <c r="AB262" s="808"/>
      <c r="AC262" s="808"/>
      <c r="AD262" s="808"/>
      <c r="AE262" s="808"/>
      <c r="AF262" s="808"/>
      <c r="AG262" s="808"/>
      <c r="AH262" s="808"/>
      <c r="AI262" s="808"/>
      <c r="AJ262" s="808"/>
      <c r="AK262" s="808"/>
      <c r="AL262" s="808"/>
      <c r="AM262" s="808"/>
    </row>
    <row r="263" spans="1:39" s="229" customFormat="1" ht="20.25" hidden="1" customHeight="1">
      <c r="A263" s="687">
        <f t="shared" si="51"/>
        <v>184</v>
      </c>
      <c r="B263" s="270" t="s">
        <v>1090</v>
      </c>
      <c r="C263" s="230"/>
      <c r="D263" s="230"/>
      <c r="E263" s="230" t="s">
        <v>1078</v>
      </c>
      <c r="F263" s="230" t="s">
        <v>1078</v>
      </c>
      <c r="G263" s="230"/>
      <c r="H263" s="230" t="s">
        <v>1079</v>
      </c>
      <c r="I263" s="230" t="s">
        <v>1079</v>
      </c>
      <c r="J263" s="230" t="s">
        <v>1079</v>
      </c>
      <c r="K263" s="230">
        <v>0</v>
      </c>
      <c r="L263" s="230"/>
      <c r="M263" s="230">
        <v>690.1</v>
      </c>
      <c r="N263" s="230"/>
      <c r="O263" s="230">
        <v>773.62</v>
      </c>
      <c r="P263" s="230"/>
      <c r="Q263" s="230">
        <v>2693.56</v>
      </c>
      <c r="R263" s="230"/>
      <c r="S263" s="230">
        <v>11.56</v>
      </c>
      <c r="T263" s="230"/>
      <c r="U263" s="230"/>
      <c r="V263" s="230"/>
      <c r="W263" s="230"/>
      <c r="X263" s="1175">
        <v>2088023.79</v>
      </c>
      <c r="Y263" s="231">
        <v>350000</v>
      </c>
      <c r="AA263" s="572" t="s">
        <v>1477</v>
      </c>
      <c r="AB263" s="808"/>
      <c r="AC263" s="808"/>
      <c r="AD263" s="808"/>
      <c r="AE263" s="808"/>
      <c r="AF263" s="808"/>
      <c r="AG263" s="808"/>
      <c r="AH263" s="808"/>
      <c r="AI263" s="808"/>
      <c r="AJ263" s="808"/>
      <c r="AK263" s="808"/>
      <c r="AL263" s="808"/>
      <c r="AM263" s="808"/>
    </row>
    <row r="264" spans="1:39" s="229" customFormat="1" ht="20.25" hidden="1" customHeight="1" thickBot="1">
      <c r="A264" s="687">
        <f t="shared" si="51"/>
        <v>185</v>
      </c>
      <c r="B264" s="271" t="s">
        <v>1091</v>
      </c>
      <c r="C264" s="232"/>
      <c r="D264" s="232"/>
      <c r="E264" s="232" t="s">
        <v>1078</v>
      </c>
      <c r="F264" s="232" t="s">
        <v>1078</v>
      </c>
      <c r="G264" s="232"/>
      <c r="H264" s="232" t="s">
        <v>1079</v>
      </c>
      <c r="I264" s="232" t="s">
        <v>1079</v>
      </c>
      <c r="J264" s="232" t="s">
        <v>1079</v>
      </c>
      <c r="K264" s="232">
        <v>0</v>
      </c>
      <c r="L264" s="232"/>
      <c r="M264" s="232">
        <v>869.21</v>
      </c>
      <c r="N264" s="232"/>
      <c r="O264" s="232">
        <v>565.21</v>
      </c>
      <c r="P264" s="232"/>
      <c r="Q264" s="232">
        <v>2064.2800000000002</v>
      </c>
      <c r="R264" s="232"/>
      <c r="S264" s="232">
        <v>11.37</v>
      </c>
      <c r="T264" s="232"/>
      <c r="U264" s="232"/>
      <c r="V264" s="232"/>
      <c r="W264" s="232"/>
      <c r="X264" s="1176">
        <v>1935567.76</v>
      </c>
      <c r="Y264" s="233">
        <v>350000</v>
      </c>
      <c r="AA264" s="572" t="s">
        <v>1477</v>
      </c>
      <c r="AB264" s="808"/>
      <c r="AC264" s="808"/>
      <c r="AD264" s="808"/>
      <c r="AE264" s="808"/>
      <c r="AF264" s="808"/>
      <c r="AG264" s="808"/>
      <c r="AH264" s="808"/>
      <c r="AI264" s="808"/>
      <c r="AJ264" s="808"/>
      <c r="AK264" s="808"/>
      <c r="AL264" s="808"/>
      <c r="AM264" s="808"/>
    </row>
    <row r="265" spans="1:39" s="7" customFormat="1" ht="18" hidden="1" customHeight="1">
      <c r="A265" s="1475" t="s">
        <v>518</v>
      </c>
      <c r="B265" s="1475"/>
      <c r="C265" s="51">
        <f t="shared" ref="C265:Y265" si="52">SUM(C261:C264)</f>
        <v>0</v>
      </c>
      <c r="D265" s="51">
        <f t="shared" si="52"/>
        <v>0</v>
      </c>
      <c r="E265" s="51">
        <f t="shared" si="52"/>
        <v>0</v>
      </c>
      <c r="F265" s="51">
        <f t="shared" si="52"/>
        <v>0</v>
      </c>
      <c r="G265" s="51">
        <f t="shared" si="52"/>
        <v>0</v>
      </c>
      <c r="H265" s="51">
        <f t="shared" si="52"/>
        <v>0</v>
      </c>
      <c r="I265" s="51">
        <f t="shared" si="52"/>
        <v>0</v>
      </c>
      <c r="J265" s="51">
        <f t="shared" si="52"/>
        <v>0</v>
      </c>
      <c r="K265" s="51">
        <f t="shared" si="52"/>
        <v>0</v>
      </c>
      <c r="L265" s="51">
        <f t="shared" si="52"/>
        <v>0</v>
      </c>
      <c r="M265" s="51">
        <f t="shared" si="52"/>
        <v>2637.51</v>
      </c>
      <c r="N265" s="51">
        <f t="shared" si="52"/>
        <v>0</v>
      </c>
      <c r="O265" s="51">
        <f t="shared" si="52"/>
        <v>1847.33</v>
      </c>
      <c r="P265" s="51">
        <f t="shared" si="52"/>
        <v>0</v>
      </c>
      <c r="Q265" s="51">
        <f t="shared" si="52"/>
        <v>7913.0400000000009</v>
      </c>
      <c r="R265" s="51">
        <f t="shared" si="52"/>
        <v>0</v>
      </c>
      <c r="S265" s="51">
        <f t="shared" si="52"/>
        <v>40.06</v>
      </c>
      <c r="T265" s="51">
        <f t="shared" si="52"/>
        <v>0</v>
      </c>
      <c r="U265" s="51">
        <f t="shared" si="52"/>
        <v>0</v>
      </c>
      <c r="V265" s="51">
        <f t="shared" si="52"/>
        <v>0</v>
      </c>
      <c r="W265" s="51">
        <f t="shared" si="52"/>
        <v>0</v>
      </c>
      <c r="X265" s="1159"/>
      <c r="Y265" s="51">
        <f t="shared" si="52"/>
        <v>1400000</v>
      </c>
      <c r="Z265" s="9"/>
      <c r="AA265" s="670"/>
      <c r="AB265" s="497"/>
      <c r="AC265" s="497"/>
      <c r="AD265" s="1061"/>
      <c r="AE265" s="57"/>
      <c r="AF265" s="1061"/>
      <c r="AG265" s="57"/>
      <c r="AH265" s="57"/>
      <c r="AI265" s="57"/>
      <c r="AJ265" s="57"/>
      <c r="AK265" s="57"/>
      <c r="AL265" s="57"/>
      <c r="AM265" s="57"/>
    </row>
    <row r="266" spans="1:39" s="7" customFormat="1" ht="18" hidden="1" customHeight="1">
      <c r="A266" s="1479" t="s">
        <v>610</v>
      </c>
      <c r="B266" s="1479"/>
      <c r="C266" s="1479"/>
      <c r="D266" s="1452"/>
      <c r="E266" s="1452"/>
      <c r="F266" s="1452"/>
      <c r="G266" s="1452"/>
      <c r="H266" s="1452"/>
      <c r="I266" s="1452"/>
      <c r="J266" s="1452"/>
      <c r="K266" s="1452"/>
      <c r="L266" s="1452"/>
      <c r="M266" s="1452"/>
      <c r="N266" s="1452"/>
      <c r="O266" s="1452"/>
      <c r="P266" s="1452"/>
      <c r="Q266" s="1452"/>
      <c r="R266" s="1452"/>
      <c r="S266" s="1452"/>
      <c r="T266" s="1452"/>
      <c r="U266" s="1452"/>
      <c r="V266" s="1452"/>
      <c r="W266" s="1452"/>
      <c r="X266" s="1452"/>
      <c r="Y266" s="1452"/>
      <c r="Z266" s="9"/>
      <c r="AA266" s="670"/>
      <c r="AB266" s="724"/>
      <c r="AC266" s="497"/>
      <c r="AD266" s="1061"/>
      <c r="AE266" s="57"/>
      <c r="AF266" s="57"/>
      <c r="AG266" s="57"/>
      <c r="AH266" s="57"/>
      <c r="AI266" s="57"/>
      <c r="AJ266" s="57"/>
      <c r="AK266" s="57"/>
      <c r="AL266" s="57"/>
      <c r="AM266" s="57"/>
    </row>
    <row r="267" spans="1:39" s="7" customFormat="1" ht="18" hidden="1" customHeight="1">
      <c r="A267" s="55">
        <f>A264+1</f>
        <v>186</v>
      </c>
      <c r="B267" s="42" t="s">
        <v>713</v>
      </c>
      <c r="C267" s="52">
        <f>D267+K267+M267+O267+Q267+S267+U267+V267+W267+Y267</f>
        <v>14077741.020000001</v>
      </c>
      <c r="D267" s="52">
        <f>SUM(E267:I267)</f>
        <v>14077741.020000001</v>
      </c>
      <c r="E267" s="51">
        <v>1815568.06</v>
      </c>
      <c r="F267" s="51">
        <v>8809975.5800000001</v>
      </c>
      <c r="G267" s="51">
        <v>839880.34</v>
      </c>
      <c r="H267" s="51">
        <v>1833642.12</v>
      </c>
      <c r="I267" s="51">
        <v>778674.92</v>
      </c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284"/>
      <c r="X267" s="1161"/>
      <c r="Y267" s="284"/>
      <c r="Z267" s="9"/>
      <c r="AA267" s="670"/>
      <c r="AB267" s="724"/>
      <c r="AC267" s="497"/>
      <c r="AD267" s="1061"/>
      <c r="AE267" s="57"/>
      <c r="AF267" s="57"/>
      <c r="AG267" s="57"/>
      <c r="AH267" s="57"/>
      <c r="AI267" s="57"/>
      <c r="AJ267" s="57"/>
      <c r="AK267" s="57"/>
      <c r="AL267" s="57"/>
      <c r="AM267" s="57"/>
    </row>
    <row r="268" spans="1:39" s="7" customFormat="1" ht="18" hidden="1" customHeight="1">
      <c r="A268" s="55">
        <f>A267+1</f>
        <v>187</v>
      </c>
      <c r="B268" s="42" t="s">
        <v>714</v>
      </c>
      <c r="C268" s="52">
        <f>D268+K268+M268+O268+Q268+S268+U268+V268+W268+Y268</f>
        <v>10352175.4</v>
      </c>
      <c r="D268" s="52">
        <f>SUM(E268:I268)</f>
        <v>0</v>
      </c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>
        <v>10352175.4</v>
      </c>
      <c r="R268" s="51"/>
      <c r="S268" s="51"/>
      <c r="T268" s="51"/>
      <c r="U268" s="51"/>
      <c r="V268" s="51"/>
      <c r="W268" s="284"/>
      <c r="X268" s="1161"/>
      <c r="Y268" s="284"/>
      <c r="Z268" s="9"/>
      <c r="AA268" s="670"/>
      <c r="AB268" s="724"/>
      <c r="AC268" s="497"/>
      <c r="AD268" s="1061"/>
      <c r="AE268" s="57"/>
      <c r="AF268" s="57"/>
      <c r="AG268" s="57"/>
      <c r="AH268" s="57"/>
      <c r="AI268" s="57"/>
      <c r="AJ268" s="57"/>
      <c r="AK268" s="57"/>
      <c r="AL268" s="57"/>
      <c r="AM268" s="57"/>
    </row>
    <row r="269" spans="1:39" s="7" customFormat="1" ht="18" hidden="1" customHeight="1">
      <c r="A269" s="55">
        <f>A268+1</f>
        <v>188</v>
      </c>
      <c r="B269" s="42" t="s">
        <v>741</v>
      </c>
      <c r="C269" s="52">
        <f>D269+K269+M269+O269+Q269+S269+U269+V269+W269+Y269</f>
        <v>13223201.540000001</v>
      </c>
      <c r="D269" s="52">
        <f>SUM(E269:I269)</f>
        <v>13223201.540000001</v>
      </c>
      <c r="E269" s="51">
        <v>1802867.72</v>
      </c>
      <c r="F269" s="51">
        <v>8809975.5800000001</v>
      </c>
      <c r="G269" s="51">
        <v>821317.76</v>
      </c>
      <c r="H269" s="51">
        <v>990397.6</v>
      </c>
      <c r="I269" s="51">
        <v>798642.88</v>
      </c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284"/>
      <c r="X269" s="1161"/>
      <c r="Y269" s="284"/>
      <c r="Z269" s="9"/>
      <c r="AA269" s="670"/>
      <c r="AB269" s="1062"/>
      <c r="AC269" s="497"/>
      <c r="AD269" s="1061"/>
      <c r="AE269" s="57"/>
      <c r="AF269" s="57"/>
      <c r="AG269" s="57"/>
      <c r="AH269" s="57"/>
      <c r="AI269" s="57"/>
      <c r="AJ269" s="57"/>
      <c r="AK269" s="57"/>
      <c r="AL269" s="57"/>
      <c r="AM269" s="57"/>
    </row>
    <row r="270" spans="1:39" s="7" customFormat="1" ht="18" hidden="1" customHeight="1">
      <c r="A270" s="55">
        <f>A269+1</f>
        <v>189</v>
      </c>
      <c r="B270" s="42" t="s">
        <v>742</v>
      </c>
      <c r="C270" s="52">
        <f>D270+K270+M270+O270+Q270+S270+U270+V270+W270+Y270</f>
        <v>14521481.199999999</v>
      </c>
      <c r="D270" s="52">
        <f>SUM(E270:I270)</f>
        <v>0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>
        <v>14521481.199999999</v>
      </c>
      <c r="R270" s="51"/>
      <c r="S270" s="51"/>
      <c r="T270" s="51"/>
      <c r="U270" s="51"/>
      <c r="V270" s="51"/>
      <c r="W270" s="284"/>
      <c r="X270" s="1161"/>
      <c r="Y270" s="284"/>
      <c r="Z270" s="9"/>
      <c r="AA270" s="670"/>
      <c r="AB270" s="1062"/>
      <c r="AC270" s="497"/>
      <c r="AD270" s="1061"/>
      <c r="AE270" s="57"/>
      <c r="AF270" s="57"/>
      <c r="AG270" s="57"/>
      <c r="AH270" s="57"/>
      <c r="AI270" s="57"/>
      <c r="AJ270" s="57"/>
      <c r="AK270" s="57"/>
      <c r="AL270" s="57"/>
      <c r="AM270" s="57"/>
    </row>
    <row r="271" spans="1:39" s="7" customFormat="1" ht="18" hidden="1" customHeight="1">
      <c r="A271" s="1475" t="s">
        <v>518</v>
      </c>
      <c r="B271" s="1475"/>
      <c r="C271" s="51">
        <f t="shared" ref="C271:Y271" si="53">SUM(C267:C270)</f>
        <v>52174599.159999996</v>
      </c>
      <c r="D271" s="51">
        <f t="shared" si="53"/>
        <v>27300942.560000002</v>
      </c>
      <c r="E271" s="51">
        <f t="shared" si="53"/>
        <v>3618435.7800000003</v>
      </c>
      <c r="F271" s="51">
        <f t="shared" si="53"/>
        <v>17619951.16</v>
      </c>
      <c r="G271" s="51">
        <f t="shared" si="53"/>
        <v>1661198.1</v>
      </c>
      <c r="H271" s="51">
        <f t="shared" si="53"/>
        <v>2824039.72</v>
      </c>
      <c r="I271" s="51">
        <f t="shared" si="53"/>
        <v>1577317.8</v>
      </c>
      <c r="J271" s="51">
        <f t="shared" si="53"/>
        <v>0</v>
      </c>
      <c r="K271" s="51">
        <f t="shared" si="53"/>
        <v>0</v>
      </c>
      <c r="L271" s="51">
        <f t="shared" si="53"/>
        <v>0</v>
      </c>
      <c r="M271" s="51">
        <f t="shared" si="53"/>
        <v>0</v>
      </c>
      <c r="N271" s="51">
        <f t="shared" si="53"/>
        <v>0</v>
      </c>
      <c r="O271" s="51">
        <f t="shared" si="53"/>
        <v>0</v>
      </c>
      <c r="P271" s="51">
        <f t="shared" si="53"/>
        <v>0</v>
      </c>
      <c r="Q271" s="51">
        <f t="shared" si="53"/>
        <v>24873656.600000001</v>
      </c>
      <c r="R271" s="51">
        <f t="shared" si="53"/>
        <v>0</v>
      </c>
      <c r="S271" s="51">
        <f t="shared" si="53"/>
        <v>0</v>
      </c>
      <c r="T271" s="51">
        <f t="shared" si="53"/>
        <v>0</v>
      </c>
      <c r="U271" s="51">
        <f t="shared" si="53"/>
        <v>0</v>
      </c>
      <c r="V271" s="51">
        <f t="shared" si="53"/>
        <v>0</v>
      </c>
      <c r="W271" s="51">
        <f t="shared" si="53"/>
        <v>0</v>
      </c>
      <c r="X271" s="1159"/>
      <c r="Y271" s="51">
        <f t="shared" si="53"/>
        <v>0</v>
      </c>
      <c r="Z271" s="9"/>
      <c r="AA271" s="670"/>
      <c r="AB271" s="497"/>
      <c r="AC271" s="497"/>
      <c r="AD271" s="1061"/>
      <c r="AE271" s="57"/>
      <c r="AF271" s="1061"/>
      <c r="AG271" s="57"/>
      <c r="AH271" s="57"/>
      <c r="AI271" s="57"/>
      <c r="AJ271" s="57"/>
      <c r="AK271" s="57"/>
      <c r="AL271" s="57"/>
      <c r="AM271" s="57"/>
    </row>
    <row r="272" spans="1:39" s="22" customFormat="1" ht="18" customHeight="1">
      <c r="A272" s="1594" t="s">
        <v>1099</v>
      </c>
      <c r="B272" s="1594"/>
      <c r="C272" s="1594"/>
      <c r="D272" s="1523"/>
      <c r="E272" s="1523"/>
      <c r="F272" s="1523"/>
      <c r="G272" s="1523"/>
      <c r="H272" s="1523"/>
      <c r="I272" s="1523"/>
      <c r="J272" s="1523"/>
      <c r="K272" s="1523"/>
      <c r="L272" s="1523"/>
      <c r="M272" s="1523"/>
      <c r="N272" s="1523"/>
      <c r="O272" s="1523"/>
      <c r="P272" s="1523"/>
      <c r="Q272" s="1523"/>
      <c r="R272" s="1523"/>
      <c r="S272" s="1523"/>
      <c r="T272" s="1523"/>
      <c r="U272" s="1523"/>
      <c r="V272" s="1523"/>
      <c r="W272" s="1523"/>
      <c r="X272" s="1523"/>
      <c r="Y272" s="1523"/>
      <c r="Z272" s="496"/>
      <c r="AA272" s="670"/>
      <c r="AB272" s="724"/>
      <c r="AC272" s="497"/>
      <c r="AD272" s="1061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39" s="134" customFormat="1" ht="27.75" customHeight="1">
      <c r="A273" s="686">
        <f>A270+1</f>
        <v>190</v>
      </c>
      <c r="B273" s="275" t="s">
        <v>1097</v>
      </c>
      <c r="C273" s="52" t="e">
        <f>D273+K273+M273+O273+Q273+S273+U273+V273+W273+Y273</f>
        <v>#VALUE!</v>
      </c>
      <c r="D273" s="234" t="s">
        <v>1092</v>
      </c>
      <c r="E273" s="235" t="s">
        <v>1093</v>
      </c>
      <c r="F273" s="235" t="s">
        <v>1094</v>
      </c>
      <c r="G273" s="235" t="s">
        <v>1093</v>
      </c>
      <c r="H273" s="235" t="s">
        <v>1094</v>
      </c>
      <c r="I273" s="235" t="s">
        <v>1094</v>
      </c>
      <c r="J273" s="235" t="s">
        <v>1095</v>
      </c>
      <c r="K273" s="235" t="s">
        <v>1095</v>
      </c>
      <c r="L273" s="235" t="s">
        <v>1093</v>
      </c>
      <c r="M273" s="235" t="s">
        <v>1093</v>
      </c>
      <c r="N273" s="235" t="s">
        <v>1093</v>
      </c>
      <c r="O273" s="235" t="s">
        <v>1093</v>
      </c>
      <c r="P273" s="175">
        <v>1954.3</v>
      </c>
      <c r="Q273" s="235" t="s">
        <v>1096</v>
      </c>
      <c r="R273" s="235" t="s">
        <v>1093</v>
      </c>
      <c r="S273" s="235">
        <v>0</v>
      </c>
      <c r="T273" s="235" t="s">
        <v>1093</v>
      </c>
      <c r="U273" s="235">
        <v>0</v>
      </c>
      <c r="V273" s="235" t="s">
        <v>1093</v>
      </c>
      <c r="W273" s="235" t="s">
        <v>1093</v>
      </c>
      <c r="X273" s="1177"/>
      <c r="Y273" s="366"/>
      <c r="Z273" s="1326"/>
      <c r="AA273" s="138"/>
      <c r="AB273" s="1266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</row>
    <row r="274" spans="1:39" s="134" customFormat="1" ht="27.75" customHeight="1">
      <c r="A274" s="686">
        <f>A273+1</f>
        <v>191</v>
      </c>
      <c r="B274" s="275" t="s">
        <v>1098</v>
      </c>
      <c r="C274" s="52" t="e">
        <f>D274+K274+M274+O274+Q274+S274+U274+V274+W274+Y274</f>
        <v>#VALUE!</v>
      </c>
      <c r="D274" s="234" t="s">
        <v>1092</v>
      </c>
      <c r="E274" s="235" t="s">
        <v>1093</v>
      </c>
      <c r="F274" s="235" t="s">
        <v>1094</v>
      </c>
      <c r="G274" s="235" t="s">
        <v>1093</v>
      </c>
      <c r="H274" s="235" t="s">
        <v>1094</v>
      </c>
      <c r="I274" s="235" t="s">
        <v>1094</v>
      </c>
      <c r="J274" s="235" t="s">
        <v>1095</v>
      </c>
      <c r="K274" s="235" t="s">
        <v>1095</v>
      </c>
      <c r="L274" s="235">
        <v>1721.1</v>
      </c>
      <c r="M274" s="235" t="s">
        <v>1093</v>
      </c>
      <c r="N274" s="235" t="s">
        <v>1093</v>
      </c>
      <c r="O274" s="235" t="s">
        <v>1093</v>
      </c>
      <c r="P274" s="235">
        <v>4884.3999999999996</v>
      </c>
      <c r="Q274" s="235" t="s">
        <v>1096</v>
      </c>
      <c r="R274" s="235" t="s">
        <v>1093</v>
      </c>
      <c r="S274" s="235">
        <v>0</v>
      </c>
      <c r="T274" s="235" t="s">
        <v>1093</v>
      </c>
      <c r="U274" s="235">
        <v>0</v>
      </c>
      <c r="V274" s="235" t="s">
        <v>1093</v>
      </c>
      <c r="W274" s="235" t="s">
        <v>1093</v>
      </c>
      <c r="X274" s="1177"/>
      <c r="Y274" s="366"/>
      <c r="Z274" s="1326"/>
      <c r="AA274" s="138"/>
      <c r="AB274" s="1266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</row>
    <row r="275" spans="1:39" s="7" customFormat="1" ht="18" hidden="1" customHeight="1">
      <c r="A275" s="1536" t="s">
        <v>518</v>
      </c>
      <c r="B275" s="1536"/>
      <c r="C275" s="209" t="e">
        <f t="shared" ref="C275:I275" si="54">SUM(C273:C274)</f>
        <v>#VALUE!</v>
      </c>
      <c r="D275" s="209">
        <f t="shared" si="54"/>
        <v>0</v>
      </c>
      <c r="E275" s="209">
        <f t="shared" si="54"/>
        <v>0</v>
      </c>
      <c r="F275" s="209">
        <f t="shared" si="54"/>
        <v>0</v>
      </c>
      <c r="G275" s="209">
        <f t="shared" si="54"/>
        <v>0</v>
      </c>
      <c r="H275" s="209">
        <f t="shared" si="54"/>
        <v>0</v>
      </c>
      <c r="I275" s="209">
        <f t="shared" si="54"/>
        <v>0</v>
      </c>
      <c r="J275" s="209" t="e">
        <f>SUM(#REF!)</f>
        <v>#REF!</v>
      </c>
      <c r="K275" s="209">
        <f t="shared" ref="K275:W275" si="55">SUM(J273:J274)</f>
        <v>0</v>
      </c>
      <c r="L275" s="209">
        <f t="shared" si="55"/>
        <v>0</v>
      </c>
      <c r="M275" s="209">
        <f t="shared" si="55"/>
        <v>1721.1</v>
      </c>
      <c r="N275" s="209">
        <f t="shared" si="55"/>
        <v>0</v>
      </c>
      <c r="O275" s="209">
        <f t="shared" si="55"/>
        <v>0</v>
      </c>
      <c r="P275" s="209">
        <f t="shared" si="55"/>
        <v>0</v>
      </c>
      <c r="Q275" s="209">
        <f t="shared" si="55"/>
        <v>6838.7</v>
      </c>
      <c r="R275" s="209">
        <f t="shared" si="55"/>
        <v>0</v>
      </c>
      <c r="S275" s="209">
        <f t="shared" si="55"/>
        <v>0</v>
      </c>
      <c r="T275" s="209">
        <f t="shared" si="55"/>
        <v>0</v>
      </c>
      <c r="U275" s="209">
        <f t="shared" si="55"/>
        <v>0</v>
      </c>
      <c r="V275" s="209">
        <f t="shared" si="55"/>
        <v>0</v>
      </c>
      <c r="W275" s="209">
        <f t="shared" si="55"/>
        <v>0</v>
      </c>
      <c r="X275" s="1178"/>
      <c r="Y275" s="209">
        <f>SUM(W273:W274)</f>
        <v>0</v>
      </c>
      <c r="Z275" s="224">
        <f>SUM(Z273:Z274)</f>
        <v>0</v>
      </c>
      <c r="AA275" s="670"/>
      <c r="AB275" s="497"/>
      <c r="AC275" s="497"/>
      <c r="AD275" s="1061"/>
      <c r="AE275" s="57"/>
      <c r="AF275" s="1061"/>
      <c r="AG275" s="57"/>
      <c r="AH275" s="57"/>
      <c r="AI275" s="57"/>
      <c r="AJ275" s="57"/>
      <c r="AK275" s="57"/>
      <c r="AL275" s="57"/>
      <c r="AM275" s="57"/>
    </row>
    <row r="276" spans="1:39" s="22" customFormat="1" ht="18" hidden="1" customHeight="1">
      <c r="A276" s="1479" t="s">
        <v>611</v>
      </c>
      <c r="B276" s="1479"/>
      <c r="C276" s="1479"/>
      <c r="D276" s="1452"/>
      <c r="E276" s="1452"/>
      <c r="F276" s="1452"/>
      <c r="G276" s="1452"/>
      <c r="H276" s="1452"/>
      <c r="I276" s="1452"/>
      <c r="J276" s="1452"/>
      <c r="K276" s="1452"/>
      <c r="L276" s="1452"/>
      <c r="M276" s="1452"/>
      <c r="N276" s="1452"/>
      <c r="O276" s="1452"/>
      <c r="P276" s="1452"/>
      <c r="Q276" s="1452"/>
      <c r="R276" s="1452"/>
      <c r="S276" s="1452"/>
      <c r="T276" s="1452"/>
      <c r="U276" s="1452"/>
      <c r="V276" s="1452"/>
      <c r="W276" s="1452"/>
      <c r="X276" s="1452"/>
      <c r="Y276" s="1452"/>
      <c r="Z276" s="24"/>
      <c r="AA276" s="670"/>
      <c r="AB276" s="724"/>
      <c r="AC276" s="497"/>
      <c r="AD276" s="1061"/>
      <c r="AE276" s="57"/>
      <c r="AF276" s="57"/>
      <c r="AG276" s="57"/>
      <c r="AH276" s="57"/>
      <c r="AI276" s="57"/>
      <c r="AJ276" s="57"/>
      <c r="AK276" s="57"/>
      <c r="AL276" s="57"/>
      <c r="AM276" s="57"/>
    </row>
    <row r="277" spans="1:39" s="7" customFormat="1" ht="18" hidden="1" customHeight="1">
      <c r="A277" s="55">
        <f>A274+1</f>
        <v>192</v>
      </c>
      <c r="B277" s="42" t="s">
        <v>743</v>
      </c>
      <c r="C277" s="52">
        <f>D277+K277+M277+O277+Q277+S277+U277+V277+W277+Y277</f>
        <v>6887091.1299999999</v>
      </c>
      <c r="D277" s="52">
        <f>SUM(E277:I277)</f>
        <v>0</v>
      </c>
      <c r="E277" s="51"/>
      <c r="F277" s="51"/>
      <c r="G277" s="51"/>
      <c r="H277" s="51"/>
      <c r="I277" s="51"/>
      <c r="J277" s="64"/>
      <c r="K277" s="64"/>
      <c r="L277" s="120"/>
      <c r="M277" s="51">
        <v>2506188.91</v>
      </c>
      <c r="N277" s="51"/>
      <c r="O277" s="51"/>
      <c r="P277" s="120"/>
      <c r="Q277" s="51">
        <v>4380902.22</v>
      </c>
      <c r="R277" s="51"/>
      <c r="S277" s="51"/>
      <c r="T277" s="51"/>
      <c r="U277" s="51"/>
      <c r="V277" s="51"/>
      <c r="W277" s="285"/>
      <c r="X277" s="1159"/>
      <c r="Y277" s="285"/>
      <c r="Z277" s="9"/>
      <c r="AA277" s="670"/>
      <c r="AB277" s="724"/>
      <c r="AC277" s="497"/>
      <c r="AD277" s="1061"/>
      <c r="AE277" s="57"/>
      <c r="AF277" s="57"/>
      <c r="AG277" s="57"/>
      <c r="AH277" s="57"/>
      <c r="AI277" s="57"/>
      <c r="AJ277" s="57"/>
      <c r="AK277" s="57"/>
      <c r="AL277" s="57"/>
      <c r="AM277" s="57"/>
    </row>
    <row r="278" spans="1:39" s="7" customFormat="1" ht="18" hidden="1" customHeight="1">
      <c r="A278" s="55">
        <f t="shared" ref="A278:A300" si="56">A277+1</f>
        <v>193</v>
      </c>
      <c r="B278" s="42" t="s">
        <v>744</v>
      </c>
      <c r="C278" s="52">
        <f>D278+K278+M278+O278+Q278+S278+U278+V278+W278+Y278</f>
        <v>9396033.1999999993</v>
      </c>
      <c r="D278" s="52">
        <f>SUM(E278:I278)</f>
        <v>0</v>
      </c>
      <c r="E278" s="51"/>
      <c r="F278" s="51"/>
      <c r="G278" s="51"/>
      <c r="H278" s="51"/>
      <c r="I278" s="51"/>
      <c r="J278" s="64"/>
      <c r="K278" s="64"/>
      <c r="L278" s="120"/>
      <c r="M278" s="51">
        <v>5288730.5</v>
      </c>
      <c r="N278" s="51"/>
      <c r="O278" s="51"/>
      <c r="P278" s="120"/>
      <c r="Q278" s="51">
        <v>4107302.7</v>
      </c>
      <c r="R278" s="51"/>
      <c r="S278" s="51"/>
      <c r="T278" s="51"/>
      <c r="U278" s="51"/>
      <c r="V278" s="51"/>
      <c r="W278" s="285"/>
      <c r="X278" s="1159"/>
      <c r="Y278" s="285"/>
      <c r="Z278" s="9"/>
      <c r="AA278" s="670"/>
      <c r="AB278" s="1267"/>
      <c r="AC278" s="497"/>
      <c r="AD278" s="1061"/>
      <c r="AE278" s="57"/>
      <c r="AF278" s="57"/>
      <c r="AG278" s="57"/>
      <c r="AH278" s="57"/>
      <c r="AI278" s="57"/>
      <c r="AJ278" s="57"/>
      <c r="AK278" s="57"/>
      <c r="AL278" s="57"/>
      <c r="AM278" s="57"/>
    </row>
    <row r="279" spans="1:39" s="7" customFormat="1" ht="18" hidden="1" customHeight="1">
      <c r="A279" s="55">
        <f t="shared" si="56"/>
        <v>194</v>
      </c>
      <c r="B279" s="42" t="s">
        <v>745</v>
      </c>
      <c r="C279" s="52">
        <f>D279+K279+M279+O279+Q279+S279+U279+V279+W279+Y279</f>
        <v>6529421.4399999995</v>
      </c>
      <c r="D279" s="52">
        <f>SUM(E279:I279)</f>
        <v>6468953.5199999996</v>
      </c>
      <c r="E279" s="51">
        <v>82194.080000000002</v>
      </c>
      <c r="F279" s="51">
        <v>4812103.72</v>
      </c>
      <c r="G279" s="51">
        <v>477078.72</v>
      </c>
      <c r="H279" s="51">
        <v>762805.1</v>
      </c>
      <c r="I279" s="51">
        <v>334771.90000000002</v>
      </c>
      <c r="J279" s="64"/>
      <c r="K279" s="64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64">
        <v>60467.92</v>
      </c>
      <c r="W279" s="284"/>
      <c r="X279" s="1161"/>
      <c r="Y279" s="284"/>
      <c r="Z279" s="9" t="s">
        <v>890</v>
      </c>
      <c r="AA279" s="670"/>
      <c r="AB279" s="724"/>
      <c r="AC279" s="497"/>
      <c r="AD279" s="1061"/>
      <c r="AE279" s="57"/>
      <c r="AF279" s="57"/>
      <c r="AG279" s="57"/>
      <c r="AH279" s="57"/>
      <c r="AI279" s="57"/>
      <c r="AJ279" s="57"/>
      <c r="AK279" s="57"/>
      <c r="AL279" s="57"/>
      <c r="AM279" s="57"/>
    </row>
    <row r="280" spans="1:39" s="7" customFormat="1" ht="18" hidden="1" customHeight="1">
      <c r="A280" s="55">
        <f t="shared" si="56"/>
        <v>195</v>
      </c>
      <c r="B280" s="42" t="s">
        <v>746</v>
      </c>
      <c r="C280" s="52">
        <f>D280+K280+M280+O280+Q280+S280+U280+V280+W280+Y280</f>
        <v>6692639.04</v>
      </c>
      <c r="D280" s="52">
        <f>SUM(E280:I280)</f>
        <v>6692639.04</v>
      </c>
      <c r="E280" s="51"/>
      <c r="F280" s="51">
        <v>6692639.04</v>
      </c>
      <c r="G280" s="51"/>
      <c r="H280" s="51"/>
      <c r="I280" s="51"/>
      <c r="J280" s="64"/>
      <c r="K280" s="64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64"/>
      <c r="W280" s="285"/>
      <c r="X280" s="1159"/>
      <c r="Y280" s="285"/>
      <c r="Z280" s="9"/>
      <c r="AA280" s="670"/>
      <c r="AB280" s="724"/>
      <c r="AC280" s="497"/>
      <c r="AD280" s="1061"/>
      <c r="AE280" s="57"/>
      <c r="AF280" s="57"/>
      <c r="AG280" s="57"/>
      <c r="AH280" s="57"/>
      <c r="AI280" s="57"/>
      <c r="AJ280" s="57"/>
      <c r="AK280" s="57"/>
      <c r="AL280" s="57"/>
      <c r="AM280" s="57"/>
    </row>
    <row r="281" spans="1:39" customFormat="1" ht="15.75" hidden="1">
      <c r="A281" s="688">
        <f t="shared" si="56"/>
        <v>196</v>
      </c>
      <c r="B281" s="281" t="s">
        <v>1102</v>
      </c>
      <c r="C281" s="236">
        <v>2800000</v>
      </c>
      <c r="D281" s="237"/>
      <c r="E281" s="237"/>
      <c r="F281" s="237"/>
      <c r="G281" s="237"/>
      <c r="H281" s="237"/>
      <c r="I281" s="237"/>
      <c r="J281" s="238">
        <v>1</v>
      </c>
      <c r="K281" s="158">
        <v>2800000</v>
      </c>
      <c r="L281" s="237"/>
      <c r="M281" s="237"/>
      <c r="N281" s="237"/>
      <c r="O281" s="237"/>
      <c r="P281" s="239"/>
      <c r="Q281" s="237"/>
      <c r="R281" s="237"/>
      <c r="S281" s="237"/>
      <c r="T281" s="237"/>
      <c r="U281" s="237"/>
      <c r="V281" s="237"/>
      <c r="W281" s="237"/>
      <c r="X281" s="1179"/>
      <c r="Y281" s="240"/>
      <c r="Z281" s="1242"/>
      <c r="AA281" s="138"/>
      <c r="AB281" s="463"/>
      <c r="AC281" s="463"/>
      <c r="AD281" s="463"/>
      <c r="AE281" s="463"/>
      <c r="AF281" s="463"/>
      <c r="AG281" s="463"/>
      <c r="AH281" s="463"/>
      <c r="AI281" s="463"/>
      <c r="AJ281" s="463"/>
      <c r="AK281" s="463"/>
      <c r="AL281" s="463"/>
      <c r="AM281" s="463"/>
    </row>
    <row r="282" spans="1:39" customFormat="1" ht="15" hidden="1" customHeight="1">
      <c r="A282" s="688">
        <f t="shared" si="56"/>
        <v>197</v>
      </c>
      <c r="B282" s="266" t="s">
        <v>1103</v>
      </c>
      <c r="C282" s="242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243" t="s">
        <v>1100</v>
      </c>
      <c r="Q282" s="134"/>
      <c r="R282" s="134"/>
      <c r="S282" s="134"/>
      <c r="T282" s="134"/>
      <c r="U282" s="134"/>
      <c r="V282" s="134"/>
      <c r="W282" s="134"/>
      <c r="X282" s="1180"/>
      <c r="Y282" s="134"/>
      <c r="Z282" s="1239"/>
      <c r="AA282" s="138"/>
      <c r="AB282" s="463"/>
      <c r="AC282" s="463"/>
      <c r="AD282" s="463"/>
      <c r="AE282" s="463"/>
      <c r="AF282" s="463"/>
      <c r="AG282" s="463"/>
      <c r="AH282" s="463"/>
      <c r="AI282" s="463"/>
      <c r="AJ282" s="463"/>
      <c r="AK282" s="463"/>
      <c r="AL282" s="463"/>
      <c r="AM282" s="463"/>
    </row>
    <row r="283" spans="1:39" customFormat="1" ht="21" hidden="1" customHeight="1">
      <c r="A283" s="688">
        <f t="shared" si="56"/>
        <v>198</v>
      </c>
      <c r="B283" s="266" t="s">
        <v>1104</v>
      </c>
      <c r="C283" s="244"/>
      <c r="D283" s="245"/>
      <c r="E283" s="246"/>
      <c r="F283" s="246"/>
      <c r="G283" s="246"/>
      <c r="H283" s="245"/>
      <c r="I283" s="245"/>
      <c r="J283" s="245"/>
      <c r="K283" s="245"/>
      <c r="L283" s="246"/>
      <c r="M283" s="247"/>
      <c r="N283" s="248"/>
      <c r="O283" s="246"/>
      <c r="P283" s="243" t="s">
        <v>1100</v>
      </c>
      <c r="Q283" s="243"/>
      <c r="R283" s="243"/>
      <c r="S283" s="243"/>
      <c r="T283" s="246"/>
      <c r="U283" s="249"/>
      <c r="V283" s="249"/>
      <c r="W283" s="249"/>
      <c r="X283" s="1181"/>
      <c r="Y283" s="250"/>
      <c r="Z283" s="1243"/>
      <c r="AA283" s="138"/>
      <c r="AB283" s="463"/>
      <c r="AC283" s="463"/>
      <c r="AD283" s="463"/>
      <c r="AE283" s="463"/>
      <c r="AF283" s="463"/>
      <c r="AG283" s="463"/>
      <c r="AH283" s="463"/>
      <c r="AI283" s="463"/>
      <c r="AJ283" s="463"/>
      <c r="AK283" s="463"/>
      <c r="AL283" s="463"/>
      <c r="AM283" s="463"/>
    </row>
    <row r="284" spans="1:39" customFormat="1" ht="15.75" hidden="1" customHeight="1">
      <c r="A284" s="688">
        <f t="shared" si="56"/>
        <v>199</v>
      </c>
      <c r="B284" s="266" t="s">
        <v>1105</v>
      </c>
      <c r="C284" s="251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  <c r="N284" s="252">
        <v>936</v>
      </c>
      <c r="O284" s="252" t="s">
        <v>1100</v>
      </c>
      <c r="P284" s="252"/>
      <c r="Q284" s="252"/>
      <c r="R284" s="252"/>
      <c r="S284" s="252"/>
      <c r="T284" s="252"/>
      <c r="U284" s="252"/>
      <c r="V284" s="252"/>
      <c r="W284" s="252"/>
      <c r="X284" s="1182"/>
      <c r="Y284" s="252"/>
      <c r="Z284" s="1244"/>
      <c r="AA284" s="138"/>
      <c r="AB284" s="463"/>
      <c r="AC284" s="463"/>
      <c r="AD284" s="463"/>
      <c r="AE284" s="463"/>
      <c r="AF284" s="463"/>
      <c r="AG284" s="463"/>
      <c r="AH284" s="463"/>
      <c r="AI284" s="463"/>
      <c r="AJ284" s="463"/>
      <c r="AK284" s="463"/>
      <c r="AL284" s="463"/>
      <c r="AM284" s="463"/>
    </row>
    <row r="285" spans="1:39" s="255" customFormat="1" ht="23.25" hidden="1" customHeight="1">
      <c r="A285" s="688">
        <f t="shared" si="56"/>
        <v>200</v>
      </c>
      <c r="B285" s="281" t="s">
        <v>1106</v>
      </c>
      <c r="C285" s="256"/>
      <c r="D285" s="660"/>
      <c r="E285" s="660"/>
      <c r="F285" s="660"/>
      <c r="G285" s="660"/>
      <c r="H285" s="660"/>
      <c r="I285" s="660"/>
      <c r="J285" s="660"/>
      <c r="K285" s="660"/>
      <c r="L285" s="674"/>
      <c r="M285" s="674" t="s">
        <v>1100</v>
      </c>
      <c r="N285" s="660"/>
      <c r="O285" s="660"/>
      <c r="P285" s="660"/>
      <c r="Q285" s="660"/>
      <c r="R285" s="660"/>
      <c r="S285" s="660"/>
      <c r="T285" s="660"/>
      <c r="U285" s="660"/>
      <c r="V285" s="660"/>
      <c r="W285" s="254"/>
      <c r="X285" s="1182"/>
      <c r="Y285" s="254"/>
      <c r="Z285" s="1245"/>
      <c r="AA285" s="138"/>
      <c r="AB285" s="463"/>
      <c r="AC285" s="463"/>
      <c r="AD285" s="463"/>
      <c r="AE285" s="463"/>
      <c r="AF285" s="463"/>
      <c r="AG285" s="463"/>
      <c r="AH285" s="463"/>
      <c r="AI285" s="463"/>
      <c r="AJ285" s="463"/>
      <c r="AK285" s="463"/>
      <c r="AL285" s="463"/>
      <c r="AM285" s="463"/>
    </row>
    <row r="286" spans="1:39" customFormat="1" ht="18.75" hidden="1" customHeight="1">
      <c r="A286" s="688">
        <f t="shared" si="56"/>
        <v>201</v>
      </c>
      <c r="B286" s="266" t="s">
        <v>1107</v>
      </c>
      <c r="C286" s="256"/>
      <c r="D286" s="252"/>
      <c r="E286" s="257"/>
      <c r="F286" s="257"/>
      <c r="G286" s="257"/>
      <c r="H286" s="252"/>
      <c r="I286" s="252"/>
      <c r="J286" s="252"/>
      <c r="K286" s="258"/>
      <c r="L286" s="252"/>
      <c r="M286" s="257"/>
      <c r="N286" s="252">
        <v>1628</v>
      </c>
      <c r="O286" s="257" t="s">
        <v>1100</v>
      </c>
      <c r="P286" s="257"/>
      <c r="Q286" s="251"/>
      <c r="R286" s="257"/>
      <c r="S286" s="251"/>
      <c r="T286" s="252">
        <v>2680</v>
      </c>
      <c r="U286" s="252" t="s">
        <v>1100</v>
      </c>
      <c r="V286" s="252"/>
      <c r="W286" s="252"/>
      <c r="X286" s="1182"/>
      <c r="Y286" s="251"/>
      <c r="Z286" s="1246"/>
      <c r="AA286" s="138"/>
      <c r="AB286" s="463"/>
      <c r="AC286" s="463"/>
      <c r="AD286" s="463"/>
      <c r="AE286" s="463"/>
      <c r="AF286" s="463"/>
      <c r="AG286" s="463"/>
      <c r="AH286" s="463"/>
      <c r="AI286" s="463"/>
      <c r="AJ286" s="463"/>
      <c r="AK286" s="463"/>
      <c r="AL286" s="463"/>
      <c r="AM286" s="463"/>
    </row>
    <row r="287" spans="1:39" customFormat="1" ht="24.75" hidden="1" customHeight="1">
      <c r="A287" s="688">
        <f t="shared" si="56"/>
        <v>202</v>
      </c>
      <c r="B287" s="265" t="s">
        <v>1108</v>
      </c>
      <c r="C287" s="256"/>
      <c r="D287" s="252"/>
      <c r="E287" s="257"/>
      <c r="F287" s="257"/>
      <c r="G287" s="257"/>
      <c r="H287" s="252"/>
      <c r="I287" s="252"/>
      <c r="J287" s="252"/>
      <c r="K287" s="258"/>
      <c r="L287" s="252">
        <v>1046.4000000000001</v>
      </c>
      <c r="M287" s="257" t="s">
        <v>1100</v>
      </c>
      <c r="N287" s="38"/>
      <c r="O287" s="257"/>
      <c r="P287" s="257"/>
      <c r="Q287" s="251"/>
      <c r="R287" s="257"/>
      <c r="S287" s="251"/>
      <c r="T287" s="252"/>
      <c r="U287" s="252"/>
      <c r="V287" s="252"/>
      <c r="W287" s="252"/>
      <c r="X287" s="1182"/>
      <c r="Y287" s="251"/>
      <c r="Z287" s="1246"/>
      <c r="AA287" s="138"/>
      <c r="AB287" s="463"/>
      <c r="AC287" s="463"/>
      <c r="AD287" s="463"/>
      <c r="AE287" s="463"/>
      <c r="AF287" s="463"/>
      <c r="AG287" s="463"/>
      <c r="AH287" s="463"/>
      <c r="AI287" s="463"/>
      <c r="AJ287" s="463"/>
      <c r="AK287" s="463"/>
      <c r="AL287" s="463"/>
      <c r="AM287" s="463"/>
    </row>
    <row r="288" spans="1:39" customFormat="1" ht="21" hidden="1" customHeight="1">
      <c r="A288" s="688">
        <f t="shared" si="56"/>
        <v>203</v>
      </c>
      <c r="B288" s="266" t="s">
        <v>1109</v>
      </c>
      <c r="C288" s="256"/>
      <c r="D288" s="252"/>
      <c r="E288" s="257"/>
      <c r="F288" s="257"/>
      <c r="G288" s="257"/>
      <c r="H288" s="252"/>
      <c r="I288" s="252"/>
      <c r="J288" s="252"/>
      <c r="K288" s="258"/>
      <c r="L288" s="252"/>
      <c r="M288" s="251" t="s">
        <v>1100</v>
      </c>
      <c r="N288" s="38"/>
      <c r="O288" s="251" t="s">
        <v>1100</v>
      </c>
      <c r="P288" s="257"/>
      <c r="Q288" s="251" t="s">
        <v>1100</v>
      </c>
      <c r="R288" s="257"/>
      <c r="S288" s="251"/>
      <c r="T288" s="252"/>
      <c r="U288" s="252"/>
      <c r="V288" s="252"/>
      <c r="W288" s="252"/>
      <c r="X288" s="1182"/>
      <c r="Y288" s="251"/>
      <c r="Z288" s="1246"/>
      <c r="AA288" s="138"/>
      <c r="AB288" s="463"/>
      <c r="AC288" s="463"/>
      <c r="AD288" s="463"/>
      <c r="AE288" s="463"/>
      <c r="AF288" s="463"/>
      <c r="AG288" s="463"/>
      <c r="AH288" s="463"/>
      <c r="AI288" s="463"/>
      <c r="AJ288" s="463"/>
      <c r="AK288" s="463"/>
      <c r="AL288" s="463"/>
      <c r="AM288" s="463"/>
    </row>
    <row r="289" spans="1:39" customFormat="1" ht="21" hidden="1" customHeight="1">
      <c r="A289" s="688">
        <f t="shared" si="56"/>
        <v>204</v>
      </c>
      <c r="B289" s="266" t="s">
        <v>1110</v>
      </c>
      <c r="C289" s="256"/>
      <c r="D289" s="252"/>
      <c r="E289" s="257"/>
      <c r="F289" s="257"/>
      <c r="G289" s="257"/>
      <c r="H289" s="252"/>
      <c r="I289" s="252"/>
      <c r="J289" s="252"/>
      <c r="K289" s="258"/>
      <c r="L289" s="252"/>
      <c r="M289" s="251" t="s">
        <v>1100</v>
      </c>
      <c r="N289" s="38"/>
      <c r="O289" s="257"/>
      <c r="P289" s="257"/>
      <c r="R289" s="257"/>
      <c r="S289" s="251"/>
      <c r="T289" s="252"/>
      <c r="U289" s="252"/>
      <c r="V289" s="252"/>
      <c r="W289" s="252"/>
      <c r="X289" s="1182"/>
      <c r="Y289" s="251"/>
      <c r="Z289" s="1246"/>
      <c r="AA289" s="138"/>
      <c r="AB289" s="463"/>
      <c r="AC289" s="463"/>
      <c r="AD289" s="463"/>
      <c r="AE289" s="463"/>
      <c r="AF289" s="463"/>
      <c r="AG289" s="463"/>
      <c r="AH289" s="463"/>
      <c r="AI289" s="463"/>
      <c r="AJ289" s="463"/>
      <c r="AK289" s="463"/>
      <c r="AL289" s="463"/>
      <c r="AM289" s="463"/>
    </row>
    <row r="290" spans="1:39" customFormat="1" ht="16.5" hidden="1" customHeight="1">
      <c r="A290" s="688">
        <f t="shared" si="56"/>
        <v>205</v>
      </c>
      <c r="B290" s="267" t="s">
        <v>1111</v>
      </c>
      <c r="C290" s="256"/>
      <c r="D290" s="252"/>
      <c r="E290" s="257"/>
      <c r="F290" s="257"/>
      <c r="G290" s="257"/>
      <c r="H290" s="252"/>
      <c r="I290" s="252"/>
      <c r="J290" s="252"/>
      <c r="K290" s="258"/>
      <c r="L290" s="252">
        <v>1848</v>
      </c>
      <c r="M290" s="257" t="s">
        <v>1100</v>
      </c>
      <c r="N290" s="38"/>
      <c r="O290" s="257"/>
      <c r="P290" s="257">
        <v>3793.8</v>
      </c>
      <c r="Q290" s="251" t="s">
        <v>1100</v>
      </c>
      <c r="R290" s="257"/>
      <c r="S290" s="251"/>
      <c r="T290" s="252"/>
      <c r="U290" s="252"/>
      <c r="V290" s="252"/>
      <c r="W290" s="252"/>
      <c r="X290" s="1182"/>
      <c r="Y290" s="251"/>
      <c r="Z290" s="1246"/>
      <c r="AA290" s="138"/>
      <c r="AB290" s="463"/>
      <c r="AC290" s="463"/>
      <c r="AD290" s="463"/>
      <c r="AE290" s="463"/>
      <c r="AF290" s="463"/>
      <c r="AG290" s="463"/>
      <c r="AH290" s="463"/>
      <c r="AI290" s="463"/>
      <c r="AJ290" s="463"/>
      <c r="AK290" s="463"/>
      <c r="AL290" s="463"/>
      <c r="AM290" s="463"/>
    </row>
    <row r="291" spans="1:39" customFormat="1" ht="16.5" hidden="1" customHeight="1">
      <c r="A291" s="688">
        <f t="shared" si="56"/>
        <v>206</v>
      </c>
      <c r="B291" s="280" t="s">
        <v>1112</v>
      </c>
      <c r="C291" s="256">
        <v>600000</v>
      </c>
      <c r="D291" s="259"/>
      <c r="E291" s="259"/>
      <c r="F291" s="259"/>
      <c r="G291" s="259"/>
      <c r="H291" s="259"/>
      <c r="I291" s="259"/>
      <c r="J291" s="252"/>
      <c r="K291" s="252"/>
      <c r="L291" s="252"/>
      <c r="M291" s="259"/>
      <c r="N291" s="257"/>
      <c r="O291" s="257"/>
      <c r="Q291" s="260"/>
      <c r="R291" s="257"/>
      <c r="S291" s="260"/>
      <c r="T291" s="252"/>
      <c r="U291" s="257" t="s">
        <v>1100</v>
      </c>
      <c r="V291" s="261"/>
      <c r="W291" s="261"/>
      <c r="X291" s="1160"/>
      <c r="Y291" s="251">
        <v>600000</v>
      </c>
      <c r="Z291" s="1246"/>
      <c r="AA291" s="138"/>
      <c r="AB291" s="463"/>
      <c r="AC291" s="463"/>
      <c r="AD291" s="463"/>
      <c r="AE291" s="463"/>
      <c r="AF291" s="463"/>
      <c r="AG291" s="463"/>
      <c r="AH291" s="463"/>
      <c r="AI291" s="463"/>
      <c r="AJ291" s="463"/>
      <c r="AK291" s="463"/>
      <c r="AL291" s="463"/>
      <c r="AM291" s="463"/>
    </row>
    <row r="292" spans="1:39" customFormat="1" ht="14.25" hidden="1" customHeight="1">
      <c r="A292" s="688">
        <f t="shared" si="56"/>
        <v>207</v>
      </c>
      <c r="B292" s="267" t="s">
        <v>1113</v>
      </c>
      <c r="C292" s="256"/>
      <c r="D292" s="259"/>
      <c r="E292" s="259"/>
      <c r="F292" s="259"/>
      <c r="G292" s="259"/>
      <c r="H292" s="259"/>
      <c r="I292" s="259"/>
      <c r="J292" s="252"/>
      <c r="K292" s="252"/>
      <c r="L292" s="252"/>
      <c r="M292" s="259"/>
      <c r="N292" s="257">
        <v>766</v>
      </c>
      <c r="O292" s="257" t="s">
        <v>1100</v>
      </c>
      <c r="P292" s="262">
        <v>3838</v>
      </c>
      <c r="Q292" s="260" t="s">
        <v>1100</v>
      </c>
      <c r="R292" s="257"/>
      <c r="S292" s="260"/>
      <c r="T292" s="252"/>
      <c r="U292" s="257"/>
      <c r="V292" s="261"/>
      <c r="W292" s="261"/>
      <c r="X292" s="1160"/>
      <c r="Y292" s="251"/>
      <c r="Z292" s="1246"/>
      <c r="AA292" s="138"/>
      <c r="AB292" s="463"/>
      <c r="AC292" s="463"/>
      <c r="AD292" s="463"/>
      <c r="AE292" s="463"/>
      <c r="AF292" s="463"/>
      <c r="AG292" s="463"/>
      <c r="AH292" s="463"/>
      <c r="AI292" s="463"/>
      <c r="AJ292" s="463"/>
      <c r="AK292" s="463"/>
      <c r="AL292" s="463"/>
      <c r="AM292" s="463"/>
    </row>
    <row r="293" spans="1:39" customFormat="1" ht="16.5" hidden="1" customHeight="1">
      <c r="A293" s="688">
        <f t="shared" si="56"/>
        <v>208</v>
      </c>
      <c r="B293" s="280" t="s">
        <v>1114</v>
      </c>
      <c r="C293" s="256">
        <f>K293+Y293</f>
        <v>16800000</v>
      </c>
      <c r="D293" s="259"/>
      <c r="E293" s="259"/>
      <c r="F293" s="259"/>
      <c r="G293" s="259"/>
      <c r="H293" s="259"/>
      <c r="I293" s="259"/>
      <c r="J293" s="252">
        <v>6</v>
      </c>
      <c r="K293" s="258">
        <v>16800000</v>
      </c>
      <c r="L293" s="252"/>
      <c r="M293" s="259"/>
      <c r="N293" s="257"/>
      <c r="O293" s="257"/>
      <c r="P293" s="257"/>
      <c r="Q293" s="260"/>
      <c r="R293" s="257"/>
      <c r="S293" s="260"/>
      <c r="T293" s="252"/>
      <c r="U293" s="259"/>
      <c r="V293" s="261"/>
      <c r="W293" s="261"/>
      <c r="X293" s="1160"/>
      <c r="Y293" s="251"/>
      <c r="Z293" s="1246"/>
      <c r="AA293" s="138"/>
      <c r="AB293" s="463"/>
      <c r="AC293" s="463"/>
      <c r="AD293" s="463"/>
      <c r="AE293" s="463"/>
      <c r="AF293" s="463"/>
      <c r="AG293" s="463"/>
      <c r="AH293" s="463"/>
      <c r="AI293" s="463"/>
      <c r="AJ293" s="463"/>
      <c r="AK293" s="463"/>
      <c r="AL293" s="463"/>
      <c r="AM293" s="463"/>
    </row>
    <row r="294" spans="1:39" customFormat="1" ht="17.25" hidden="1" customHeight="1">
      <c r="A294" s="688">
        <f t="shared" si="56"/>
        <v>209</v>
      </c>
      <c r="B294" s="280" t="s">
        <v>1115</v>
      </c>
      <c r="C294" s="256">
        <f>K294+Y294</f>
        <v>16800000</v>
      </c>
      <c r="D294" s="259"/>
      <c r="E294" s="259"/>
      <c r="F294" s="259"/>
      <c r="G294" s="259"/>
      <c r="H294" s="259"/>
      <c r="I294" s="259"/>
      <c r="J294" s="252">
        <v>6</v>
      </c>
      <c r="K294" s="258">
        <v>16800000</v>
      </c>
      <c r="L294" s="252"/>
      <c r="M294" s="259"/>
      <c r="N294" s="257"/>
      <c r="O294" s="257"/>
      <c r="P294" s="257"/>
      <c r="Q294" s="260"/>
      <c r="R294" s="257"/>
      <c r="S294" s="260"/>
      <c r="T294" s="252"/>
      <c r="U294" s="259"/>
      <c r="V294" s="261"/>
      <c r="W294" s="261"/>
      <c r="X294" s="1160"/>
      <c r="Y294" s="251"/>
      <c r="Z294" s="1246"/>
      <c r="AA294" s="138"/>
      <c r="AB294" s="463"/>
      <c r="AC294" s="463"/>
      <c r="AD294" s="463"/>
      <c r="AE294" s="463"/>
      <c r="AF294" s="463"/>
      <c r="AG294" s="463"/>
      <c r="AH294" s="463"/>
      <c r="AI294" s="463"/>
      <c r="AJ294" s="463"/>
      <c r="AK294" s="463"/>
      <c r="AL294" s="463"/>
      <c r="AM294" s="463"/>
    </row>
    <row r="295" spans="1:39" customFormat="1" ht="19.5" hidden="1" customHeight="1">
      <c r="A295" s="687">
        <f t="shared" si="56"/>
        <v>210</v>
      </c>
      <c r="B295" s="280" t="s">
        <v>1116</v>
      </c>
      <c r="C295" s="256">
        <f>K295+Y295</f>
        <v>16800000</v>
      </c>
      <c r="D295" s="259"/>
      <c r="E295" s="259"/>
      <c r="F295" s="259"/>
      <c r="G295" s="259"/>
      <c r="H295" s="259"/>
      <c r="I295" s="259"/>
      <c r="J295" s="252">
        <v>6</v>
      </c>
      <c r="K295" s="258">
        <v>16800000</v>
      </c>
      <c r="L295" s="252"/>
      <c r="M295" s="259"/>
      <c r="N295" s="257"/>
      <c r="O295" s="257"/>
      <c r="P295" s="257"/>
      <c r="Q295" s="260"/>
      <c r="R295" s="257"/>
      <c r="S295" s="260"/>
      <c r="T295" s="252"/>
      <c r="U295" s="259"/>
      <c r="V295" s="261"/>
      <c r="W295" s="261"/>
      <c r="X295" s="1160"/>
      <c r="Y295" s="251"/>
      <c r="Z295" s="1246"/>
      <c r="AA295" s="138"/>
      <c r="AB295" s="463"/>
      <c r="AC295" s="463"/>
      <c r="AD295" s="463"/>
      <c r="AE295" s="463"/>
      <c r="AF295" s="463"/>
      <c r="AG295" s="463"/>
      <c r="AH295" s="463"/>
      <c r="AI295" s="463"/>
      <c r="AJ295" s="463"/>
      <c r="AK295" s="463"/>
      <c r="AL295" s="463"/>
      <c r="AM295" s="463"/>
    </row>
    <row r="296" spans="1:39" customFormat="1" ht="21.75" hidden="1" customHeight="1">
      <c r="A296" s="687">
        <f t="shared" si="56"/>
        <v>211</v>
      </c>
      <c r="B296" s="280" t="s">
        <v>1101</v>
      </c>
      <c r="C296" s="256">
        <f>K296+Y296</f>
        <v>16800000</v>
      </c>
      <c r="D296" s="252"/>
      <c r="E296" s="257"/>
      <c r="F296" s="257"/>
      <c r="G296" s="257"/>
      <c r="H296" s="252"/>
      <c r="I296" s="252"/>
      <c r="J296" s="252">
        <v>6</v>
      </c>
      <c r="K296" s="258">
        <v>16800000</v>
      </c>
      <c r="L296" s="252"/>
      <c r="M296" s="259"/>
      <c r="N296" s="38"/>
      <c r="O296" s="257"/>
      <c r="P296" s="257"/>
      <c r="Q296" s="251"/>
      <c r="R296" s="257"/>
      <c r="S296" s="251"/>
      <c r="T296" s="252"/>
      <c r="U296" s="252"/>
      <c r="V296" s="252"/>
      <c r="W296" s="252"/>
      <c r="X296" s="1182"/>
      <c r="Y296" s="251"/>
      <c r="Z296" s="1246"/>
      <c r="AA296" s="138"/>
      <c r="AB296" s="463"/>
      <c r="AC296" s="463"/>
      <c r="AD296" s="463"/>
      <c r="AE296" s="463"/>
      <c r="AF296" s="463"/>
      <c r="AG296" s="463"/>
      <c r="AH296" s="463"/>
      <c r="AI296" s="463"/>
      <c r="AJ296" s="463"/>
      <c r="AK296" s="463"/>
      <c r="AL296" s="463"/>
      <c r="AM296" s="463"/>
    </row>
    <row r="297" spans="1:39" customFormat="1" ht="19.5" hidden="1" customHeight="1">
      <c r="A297" s="687">
        <f t="shared" si="56"/>
        <v>212</v>
      </c>
      <c r="B297" s="265" t="s">
        <v>1117</v>
      </c>
      <c r="C297" s="256"/>
      <c r="D297" s="252"/>
      <c r="E297" s="257"/>
      <c r="F297" s="257"/>
      <c r="G297" s="257"/>
      <c r="H297" s="252"/>
      <c r="I297" s="252"/>
      <c r="J297" s="252"/>
      <c r="K297" s="258"/>
      <c r="L297" s="252"/>
      <c r="M297" s="259"/>
      <c r="N297" s="38"/>
      <c r="O297" s="257"/>
      <c r="P297" s="257"/>
      <c r="Q297" s="263" t="s">
        <v>1100</v>
      </c>
      <c r="R297" s="257"/>
      <c r="S297" s="251"/>
      <c r="T297" s="252"/>
      <c r="U297" s="252"/>
      <c r="V297" s="252"/>
      <c r="W297" s="252"/>
      <c r="X297" s="1182"/>
      <c r="Y297" s="251"/>
      <c r="Z297" s="1246"/>
      <c r="AA297" s="138"/>
      <c r="AB297" s="463"/>
      <c r="AC297" s="463"/>
      <c r="AD297" s="463"/>
      <c r="AE297" s="463"/>
      <c r="AF297" s="463"/>
      <c r="AG297" s="463"/>
      <c r="AH297" s="463"/>
      <c r="AI297" s="463"/>
      <c r="AJ297" s="463"/>
      <c r="AK297" s="463"/>
      <c r="AL297" s="463"/>
      <c r="AM297" s="463"/>
    </row>
    <row r="298" spans="1:39" customFormat="1" ht="17.25" hidden="1" customHeight="1">
      <c r="A298" s="687">
        <f t="shared" si="56"/>
        <v>213</v>
      </c>
      <c r="B298" s="267" t="s">
        <v>1118</v>
      </c>
      <c r="C298" s="256"/>
      <c r="D298" s="252"/>
      <c r="E298" s="257"/>
      <c r="F298" s="257"/>
      <c r="G298" s="257"/>
      <c r="H298" s="252"/>
      <c r="I298" s="252"/>
      <c r="J298" s="252"/>
      <c r="K298" s="258"/>
      <c r="L298" s="252"/>
      <c r="M298" s="259"/>
      <c r="N298" s="38"/>
      <c r="O298" s="257"/>
      <c r="P298" s="257"/>
      <c r="Q298" s="263" t="s">
        <v>1100</v>
      </c>
      <c r="R298" s="257"/>
      <c r="S298" s="251"/>
      <c r="T298" s="252"/>
      <c r="U298" s="252"/>
      <c r="V298" s="252"/>
      <c r="W298" s="252"/>
      <c r="X298" s="1182"/>
      <c r="Y298" s="251"/>
      <c r="Z298" s="1246"/>
      <c r="AA298" s="138"/>
      <c r="AB298" s="463"/>
      <c r="AC298" s="463"/>
      <c r="AD298" s="463"/>
      <c r="AE298" s="463"/>
      <c r="AF298" s="463"/>
      <c r="AG298" s="463"/>
      <c r="AH298" s="463"/>
      <c r="AI298" s="463"/>
      <c r="AJ298" s="463"/>
      <c r="AK298" s="463"/>
      <c r="AL298" s="463"/>
      <c r="AM298" s="463"/>
    </row>
    <row r="299" spans="1:39" customFormat="1" ht="15.75" hidden="1" customHeight="1">
      <c r="A299" s="687">
        <f t="shared" si="56"/>
        <v>214</v>
      </c>
      <c r="B299" s="265" t="s">
        <v>1119</v>
      </c>
      <c r="C299" s="256"/>
      <c r="D299" s="252"/>
      <c r="E299" s="257"/>
      <c r="F299" s="257"/>
      <c r="G299" s="257"/>
      <c r="H299" s="252"/>
      <c r="I299" s="252"/>
      <c r="J299" s="252"/>
      <c r="K299" s="258"/>
      <c r="L299" s="252"/>
      <c r="M299" s="259"/>
      <c r="N299" s="38"/>
      <c r="O299" s="263" t="s">
        <v>1100</v>
      </c>
      <c r="P299" s="257"/>
      <c r="Q299" s="251"/>
      <c r="R299" s="257"/>
      <c r="S299" s="251"/>
      <c r="T299" s="252"/>
      <c r="U299" s="252"/>
      <c r="V299" s="252"/>
      <c r="W299" s="252"/>
      <c r="X299" s="1182"/>
      <c r="Y299" s="251"/>
      <c r="Z299" s="1246"/>
      <c r="AA299" s="138"/>
      <c r="AB299" s="463"/>
      <c r="AC299" s="463"/>
      <c r="AD299" s="463"/>
      <c r="AE299" s="463"/>
      <c r="AF299" s="463"/>
      <c r="AG299" s="463"/>
      <c r="AH299" s="463"/>
      <c r="AI299" s="463"/>
      <c r="AJ299" s="463"/>
      <c r="AK299" s="463"/>
      <c r="AL299" s="463"/>
      <c r="AM299" s="463"/>
    </row>
    <row r="300" spans="1:39" customFormat="1" ht="17.25" hidden="1" customHeight="1">
      <c r="A300" s="687">
        <f t="shared" si="56"/>
        <v>215</v>
      </c>
      <c r="B300" s="264" t="s">
        <v>1120</v>
      </c>
      <c r="C300" s="256"/>
      <c r="D300" s="252"/>
      <c r="E300" s="257"/>
      <c r="F300" s="257"/>
      <c r="G300" s="257"/>
      <c r="H300" s="252"/>
      <c r="I300" s="252"/>
      <c r="J300" s="252"/>
      <c r="K300" s="258"/>
      <c r="L300" s="252"/>
      <c r="M300" s="259"/>
      <c r="N300" s="38"/>
      <c r="O300" s="257"/>
      <c r="P300" s="257"/>
      <c r="Q300" s="263" t="s">
        <v>1100</v>
      </c>
      <c r="R300" s="257"/>
      <c r="S300" s="251"/>
      <c r="T300" s="252"/>
      <c r="U300" s="252"/>
      <c r="V300" s="252"/>
      <c r="W300" s="252"/>
      <c r="X300" s="1182"/>
      <c r="Y300" s="251"/>
      <c r="Z300" s="1246"/>
      <c r="AA300" s="138"/>
      <c r="AB300" s="463"/>
      <c r="AC300" s="463"/>
      <c r="AD300" s="463"/>
      <c r="AE300" s="463"/>
      <c r="AF300" s="463"/>
      <c r="AG300" s="463"/>
      <c r="AH300" s="463"/>
      <c r="AI300" s="463"/>
      <c r="AJ300" s="463"/>
      <c r="AK300" s="463"/>
      <c r="AL300" s="463"/>
      <c r="AM300" s="463"/>
    </row>
    <row r="301" spans="1:39" s="7" customFormat="1" ht="18" hidden="1" customHeight="1">
      <c r="A301" s="1475" t="s">
        <v>518</v>
      </c>
      <c r="B301" s="1475"/>
      <c r="C301" s="52">
        <f t="shared" ref="C301:Y301" si="57">SUM(C277:C280)</f>
        <v>29505184.809999995</v>
      </c>
      <c r="D301" s="52">
        <f t="shared" si="57"/>
        <v>13161592.559999999</v>
      </c>
      <c r="E301" s="52">
        <f t="shared" si="57"/>
        <v>82194.080000000002</v>
      </c>
      <c r="F301" s="52">
        <f t="shared" si="57"/>
        <v>11504742.76</v>
      </c>
      <c r="G301" s="52">
        <f t="shared" si="57"/>
        <v>477078.72</v>
      </c>
      <c r="H301" s="52">
        <f t="shared" si="57"/>
        <v>762805.1</v>
      </c>
      <c r="I301" s="52">
        <f t="shared" si="57"/>
        <v>334771.90000000002</v>
      </c>
      <c r="J301" s="52">
        <f t="shared" si="57"/>
        <v>0</v>
      </c>
      <c r="K301" s="52">
        <f t="shared" si="57"/>
        <v>0</v>
      </c>
      <c r="L301" s="52">
        <f t="shared" si="57"/>
        <v>0</v>
      </c>
      <c r="M301" s="52">
        <f t="shared" si="57"/>
        <v>7794919.4100000001</v>
      </c>
      <c r="N301" s="52">
        <f t="shared" si="57"/>
        <v>0</v>
      </c>
      <c r="O301" s="52">
        <f t="shared" si="57"/>
        <v>0</v>
      </c>
      <c r="P301" s="52">
        <f t="shared" si="57"/>
        <v>0</v>
      </c>
      <c r="Q301" s="52">
        <f t="shared" si="57"/>
        <v>8488204.9199999999</v>
      </c>
      <c r="R301" s="52">
        <f t="shared" si="57"/>
        <v>0</v>
      </c>
      <c r="S301" s="52">
        <f t="shared" si="57"/>
        <v>0</v>
      </c>
      <c r="T301" s="52">
        <f t="shared" si="57"/>
        <v>0</v>
      </c>
      <c r="U301" s="52">
        <f t="shared" si="57"/>
        <v>0</v>
      </c>
      <c r="V301" s="52">
        <f t="shared" si="57"/>
        <v>60467.92</v>
      </c>
      <c r="W301" s="52">
        <f t="shared" si="57"/>
        <v>0</v>
      </c>
      <c r="X301" s="1161"/>
      <c r="Y301" s="52">
        <f t="shared" si="57"/>
        <v>0</v>
      </c>
      <c r="Z301" s="9"/>
      <c r="AA301" s="670"/>
      <c r="AB301" s="497"/>
      <c r="AC301" s="497"/>
      <c r="AD301" s="1061"/>
      <c r="AE301" s="57"/>
      <c r="AF301" s="1061"/>
      <c r="AG301" s="57"/>
      <c r="AH301" s="57"/>
      <c r="AI301" s="57"/>
      <c r="AJ301" s="57"/>
      <c r="AK301" s="57"/>
      <c r="AL301" s="57"/>
      <c r="AM301" s="57"/>
    </row>
    <row r="302" spans="1:39" s="22" customFormat="1" ht="18" customHeight="1">
      <c r="A302" s="1537" t="s">
        <v>612</v>
      </c>
      <c r="B302" s="1537"/>
      <c r="C302" s="1537"/>
      <c r="D302" s="1452"/>
      <c r="E302" s="1452"/>
      <c r="F302" s="1452"/>
      <c r="G302" s="1452"/>
      <c r="H302" s="1452"/>
      <c r="I302" s="1452"/>
      <c r="J302" s="1452"/>
      <c r="K302" s="1452"/>
      <c r="L302" s="1452"/>
      <c r="M302" s="1452"/>
      <c r="N302" s="1452"/>
      <c r="O302" s="1452"/>
      <c r="P302" s="1452"/>
      <c r="Q302" s="1452"/>
      <c r="R302" s="1452"/>
      <c r="S302" s="1452"/>
      <c r="T302" s="1452"/>
      <c r="U302" s="1452"/>
      <c r="V302" s="1452"/>
      <c r="W302" s="1452"/>
      <c r="X302" s="1452"/>
      <c r="Y302" s="1452"/>
      <c r="Z302" s="496"/>
      <c r="AA302" s="670"/>
      <c r="AB302" s="724"/>
      <c r="AC302" s="497"/>
      <c r="AD302" s="1061"/>
      <c r="AE302" s="57"/>
      <c r="AF302" s="57"/>
      <c r="AG302" s="57"/>
      <c r="AH302" s="57"/>
      <c r="AI302" s="57"/>
      <c r="AJ302" s="57"/>
      <c r="AK302" s="57"/>
      <c r="AL302" s="57"/>
      <c r="AM302" s="57"/>
    </row>
    <row r="303" spans="1:39" s="7" customFormat="1" ht="18" hidden="1" customHeight="1">
      <c r="A303" s="688">
        <f>A300+1</f>
        <v>216</v>
      </c>
      <c r="B303" s="47" t="s">
        <v>747</v>
      </c>
      <c r="C303" s="52">
        <f>D303+K303+M303+O303+Q303+S303+U303+V303+W303+Y303</f>
        <v>2987765.9</v>
      </c>
      <c r="D303" s="52">
        <f>SUM(E303:I303)</f>
        <v>0</v>
      </c>
      <c r="E303" s="51"/>
      <c r="F303" s="51"/>
      <c r="G303" s="51"/>
      <c r="H303" s="51"/>
      <c r="I303" s="51"/>
      <c r="J303" s="51"/>
      <c r="K303" s="51"/>
      <c r="L303" s="120"/>
      <c r="M303" s="51">
        <v>2987765.9</v>
      </c>
      <c r="N303" s="51"/>
      <c r="O303" s="51"/>
      <c r="P303" s="51"/>
      <c r="Q303" s="51"/>
      <c r="R303" s="51"/>
      <c r="S303" s="51"/>
      <c r="T303" s="51"/>
      <c r="U303" s="51"/>
      <c r="V303" s="64"/>
      <c r="W303" s="284"/>
      <c r="X303" s="1161"/>
      <c r="Y303" s="284"/>
      <c r="Z303" s="9"/>
      <c r="AA303" s="670"/>
      <c r="AB303" s="1062"/>
      <c r="AC303" s="497"/>
      <c r="AD303" s="1061"/>
      <c r="AE303" s="57"/>
      <c r="AF303" s="57"/>
      <c r="AG303" s="57"/>
      <c r="AH303" s="57"/>
      <c r="AI303" s="57"/>
      <c r="AJ303" s="57"/>
      <c r="AK303" s="57"/>
      <c r="AL303" s="57"/>
      <c r="AM303" s="57"/>
    </row>
    <row r="304" spans="1:39" s="225" customFormat="1" ht="15.75" hidden="1" customHeight="1">
      <c r="A304" s="687">
        <f t="shared" ref="A304:A320" si="58">A303+1</f>
        <v>217</v>
      </c>
      <c r="B304" s="269" t="s">
        <v>1121</v>
      </c>
      <c r="C304" s="226">
        <v>1950</v>
      </c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1183"/>
      <c r="Y304" s="226"/>
      <c r="AA304" s="699"/>
      <c r="AB304" s="1268"/>
      <c r="AC304" s="1268"/>
      <c r="AD304" s="1268"/>
      <c r="AE304" s="1268"/>
      <c r="AF304" s="1268"/>
      <c r="AG304" s="1268"/>
      <c r="AH304" s="1268"/>
      <c r="AI304" s="1268"/>
      <c r="AJ304" s="1268"/>
      <c r="AK304" s="1268"/>
      <c r="AL304" s="1268"/>
      <c r="AM304" s="1268"/>
    </row>
    <row r="305" spans="1:39" s="225" customFormat="1" ht="15.75" hidden="1" customHeight="1">
      <c r="A305" s="687">
        <f t="shared" si="58"/>
        <v>218</v>
      </c>
      <c r="B305" s="269" t="s">
        <v>1122</v>
      </c>
      <c r="C305" s="226">
        <v>1200</v>
      </c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1183"/>
      <c r="Y305" s="226"/>
      <c r="AA305" s="699"/>
      <c r="AB305" s="1268"/>
      <c r="AC305" s="1268"/>
      <c r="AD305" s="1268"/>
      <c r="AE305" s="1268"/>
      <c r="AF305" s="1268"/>
      <c r="AG305" s="1268"/>
      <c r="AH305" s="1268"/>
      <c r="AI305" s="1268"/>
      <c r="AJ305" s="1268"/>
      <c r="AK305" s="1268"/>
      <c r="AL305" s="1268"/>
      <c r="AM305" s="1268"/>
    </row>
    <row r="306" spans="1:39" s="225" customFormat="1" ht="15.75" hidden="1" customHeight="1">
      <c r="A306" s="687">
        <f t="shared" si="58"/>
        <v>219</v>
      </c>
      <c r="B306" s="269" t="s">
        <v>1137</v>
      </c>
      <c r="C306" s="226">
        <v>2800</v>
      </c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1183"/>
      <c r="Y306" s="226"/>
      <c r="AA306" s="699"/>
      <c r="AB306" s="1268"/>
      <c r="AC306" s="1268"/>
      <c r="AD306" s="1268"/>
      <c r="AE306" s="1268"/>
      <c r="AF306" s="1268"/>
      <c r="AG306" s="1268"/>
      <c r="AH306" s="1268"/>
      <c r="AI306" s="1268"/>
      <c r="AJ306" s="1268"/>
      <c r="AK306" s="1268"/>
      <c r="AL306" s="1268"/>
      <c r="AM306" s="1268"/>
    </row>
    <row r="307" spans="1:39" s="225" customFormat="1" ht="15.75" hidden="1" customHeight="1">
      <c r="A307" s="687">
        <f t="shared" si="58"/>
        <v>220</v>
      </c>
      <c r="B307" s="269" t="s">
        <v>1123</v>
      </c>
      <c r="C307" s="226">
        <v>1500</v>
      </c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1183"/>
      <c r="Y307" s="226"/>
      <c r="AA307" s="699"/>
      <c r="AB307" s="1268"/>
      <c r="AC307" s="1268"/>
      <c r="AD307" s="1268"/>
      <c r="AE307" s="1268"/>
      <c r="AF307" s="1268"/>
      <c r="AG307" s="1268"/>
      <c r="AH307" s="1268"/>
      <c r="AI307" s="1268"/>
      <c r="AJ307" s="1268"/>
      <c r="AK307" s="1268"/>
      <c r="AL307" s="1268"/>
      <c r="AM307" s="1268"/>
    </row>
    <row r="308" spans="1:39" s="225" customFormat="1" ht="15.75" hidden="1" customHeight="1">
      <c r="A308" s="687">
        <f t="shared" si="58"/>
        <v>221</v>
      </c>
      <c r="B308" s="269" t="s">
        <v>1124</v>
      </c>
      <c r="C308" s="282">
        <v>2750</v>
      </c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1183"/>
      <c r="Y308" s="226"/>
      <c r="AA308" s="699"/>
      <c r="AB308" s="1268"/>
      <c r="AC308" s="1268"/>
      <c r="AD308" s="1268"/>
      <c r="AE308" s="1268"/>
      <c r="AF308" s="1268"/>
      <c r="AG308" s="1268"/>
      <c r="AH308" s="1268"/>
      <c r="AI308" s="1268"/>
      <c r="AJ308" s="1268"/>
      <c r="AK308" s="1268"/>
      <c r="AL308" s="1268"/>
      <c r="AM308" s="1268"/>
    </row>
    <row r="309" spans="1:39" s="225" customFormat="1" ht="15.75" hidden="1" customHeight="1">
      <c r="A309" s="687">
        <f t="shared" si="58"/>
        <v>222</v>
      </c>
      <c r="B309" s="269" t="s">
        <v>1136</v>
      </c>
      <c r="C309" s="282">
        <v>600</v>
      </c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1183"/>
      <c r="Y309" s="226"/>
      <c r="AA309" s="699"/>
      <c r="AB309" s="1268"/>
      <c r="AC309" s="1268"/>
      <c r="AD309" s="1268"/>
      <c r="AE309" s="1268"/>
      <c r="AF309" s="1268"/>
      <c r="AG309" s="1268"/>
      <c r="AH309" s="1268"/>
      <c r="AI309" s="1268"/>
      <c r="AJ309" s="1268"/>
      <c r="AK309" s="1268"/>
      <c r="AL309" s="1268"/>
      <c r="AM309" s="1268"/>
    </row>
    <row r="310" spans="1:39" s="225" customFormat="1" ht="15.75" hidden="1" customHeight="1">
      <c r="A310" s="687">
        <f t="shared" si="58"/>
        <v>223</v>
      </c>
      <c r="B310" s="269" t="s">
        <v>1125</v>
      </c>
      <c r="C310" s="226">
        <v>1850</v>
      </c>
      <c r="D310" s="132"/>
      <c r="E310" s="132"/>
      <c r="F310" s="132"/>
      <c r="G310" s="132"/>
      <c r="H310" s="132"/>
      <c r="I310" s="132"/>
      <c r="J310" s="132"/>
      <c r="K310" s="132"/>
      <c r="L310" s="675"/>
      <c r="M310" s="675"/>
      <c r="N310" s="132"/>
      <c r="O310" s="132"/>
      <c r="P310" s="675"/>
      <c r="Q310" s="675"/>
      <c r="R310" s="132"/>
      <c r="S310" s="132"/>
      <c r="T310" s="132"/>
      <c r="U310" s="132"/>
      <c r="V310" s="132"/>
      <c r="W310" s="132"/>
      <c r="X310" s="1184"/>
      <c r="Y310" s="132"/>
      <c r="AA310" s="699"/>
      <c r="AB310" s="1268"/>
      <c r="AC310" s="1268"/>
      <c r="AD310" s="1268"/>
      <c r="AE310" s="1268"/>
      <c r="AF310" s="1268"/>
      <c r="AG310" s="1268"/>
      <c r="AH310" s="1268"/>
      <c r="AI310" s="1268"/>
      <c r="AJ310" s="1268"/>
      <c r="AK310" s="1268"/>
      <c r="AL310" s="1268"/>
      <c r="AM310" s="1268"/>
    </row>
    <row r="311" spans="1:39" s="225" customFormat="1" ht="15.75" hidden="1" customHeight="1">
      <c r="A311" s="687">
        <f t="shared" si="58"/>
        <v>224</v>
      </c>
      <c r="B311" s="269" t="s">
        <v>1126</v>
      </c>
      <c r="C311" s="226">
        <v>1700</v>
      </c>
      <c r="D311" s="132"/>
      <c r="E311" s="132"/>
      <c r="F311" s="132"/>
      <c r="G311" s="675"/>
      <c r="H311" s="132"/>
      <c r="I311" s="132"/>
      <c r="J311" s="132"/>
      <c r="K311" s="132"/>
      <c r="L311" s="132"/>
      <c r="M311" s="132"/>
      <c r="N311" s="132"/>
      <c r="O311" s="132"/>
      <c r="P311" s="675"/>
      <c r="Q311" s="675"/>
      <c r="R311" s="132"/>
      <c r="S311" s="132"/>
      <c r="T311" s="132"/>
      <c r="U311" s="132"/>
      <c r="V311" s="132"/>
      <c r="W311" s="132"/>
      <c r="X311" s="1184"/>
      <c r="Y311" s="132"/>
      <c r="AA311" s="699"/>
      <c r="AB311" s="1268"/>
      <c r="AC311" s="1268"/>
      <c r="AD311" s="1268"/>
      <c r="AE311" s="1268"/>
      <c r="AF311" s="1268"/>
      <c r="AG311" s="1268"/>
      <c r="AH311" s="1268"/>
      <c r="AI311" s="1268"/>
      <c r="AJ311" s="1268"/>
      <c r="AK311" s="1268"/>
      <c r="AL311" s="1268"/>
      <c r="AM311" s="1268"/>
    </row>
    <row r="312" spans="1:39" s="225" customFormat="1" ht="15.75" hidden="1" customHeight="1">
      <c r="A312" s="687">
        <f t="shared" si="58"/>
        <v>225</v>
      </c>
      <c r="B312" s="269" t="s">
        <v>1127</v>
      </c>
      <c r="C312" s="226">
        <v>1500</v>
      </c>
      <c r="D312" s="132"/>
      <c r="E312" s="132"/>
      <c r="F312" s="132"/>
      <c r="G312" s="675"/>
      <c r="H312" s="132"/>
      <c r="I312" s="132"/>
      <c r="J312" s="132"/>
      <c r="K312" s="132"/>
      <c r="L312" s="132"/>
      <c r="M312" s="132"/>
      <c r="N312" s="132"/>
      <c r="O312" s="132"/>
      <c r="P312" s="675"/>
      <c r="Q312" s="675"/>
      <c r="R312" s="132"/>
      <c r="S312" s="132"/>
      <c r="T312" s="132"/>
      <c r="U312" s="132"/>
      <c r="V312" s="132"/>
      <c r="W312" s="132"/>
      <c r="X312" s="1184"/>
      <c r="Y312" s="132"/>
      <c r="AA312" s="699"/>
      <c r="AB312" s="1268"/>
      <c r="AC312" s="1268"/>
      <c r="AD312" s="1268"/>
      <c r="AE312" s="1268"/>
      <c r="AF312" s="1268"/>
      <c r="AG312" s="1268"/>
      <c r="AH312" s="1268"/>
      <c r="AI312" s="1268"/>
      <c r="AJ312" s="1268"/>
      <c r="AK312" s="1268"/>
      <c r="AL312" s="1268"/>
      <c r="AM312" s="1268"/>
    </row>
    <row r="313" spans="1:39" s="225" customFormat="1" ht="15.75" hidden="1" customHeight="1">
      <c r="A313" s="687">
        <f t="shared" si="58"/>
        <v>226</v>
      </c>
      <c r="B313" s="269" t="s">
        <v>1128</v>
      </c>
      <c r="C313" s="226">
        <v>1600</v>
      </c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675"/>
      <c r="Q313" s="675"/>
      <c r="R313" s="132"/>
      <c r="S313" s="132"/>
      <c r="T313" s="132"/>
      <c r="U313" s="132"/>
      <c r="V313" s="132"/>
      <c r="W313" s="132"/>
      <c r="X313" s="1184"/>
      <c r="Y313" s="132"/>
      <c r="AA313" s="699"/>
      <c r="AB313" s="1268"/>
      <c r="AC313" s="1268"/>
      <c r="AD313" s="1268"/>
      <c r="AE313" s="1268"/>
      <c r="AF313" s="1268"/>
      <c r="AG313" s="1268"/>
      <c r="AH313" s="1268"/>
      <c r="AI313" s="1268"/>
      <c r="AJ313" s="1268"/>
      <c r="AK313" s="1268"/>
      <c r="AL313" s="1268"/>
      <c r="AM313" s="1268"/>
    </row>
    <row r="314" spans="1:39" s="225" customFormat="1" ht="15.75" hidden="1" customHeight="1">
      <c r="A314" s="687">
        <f t="shared" si="58"/>
        <v>227</v>
      </c>
      <c r="B314" s="269" t="s">
        <v>1129</v>
      </c>
      <c r="C314" s="226">
        <v>3410</v>
      </c>
      <c r="D314" s="132"/>
      <c r="E314" s="675"/>
      <c r="F314" s="132"/>
      <c r="G314" s="132"/>
      <c r="H314" s="132"/>
      <c r="I314" s="132"/>
      <c r="J314" s="132"/>
      <c r="K314" s="132"/>
      <c r="L314" s="132"/>
      <c r="M314" s="132"/>
      <c r="N314" s="675"/>
      <c r="O314" s="675"/>
      <c r="P314" s="675"/>
      <c r="Q314" s="675"/>
      <c r="R314" s="132"/>
      <c r="S314" s="132"/>
      <c r="T314" s="132"/>
      <c r="U314" s="132"/>
      <c r="V314" s="132"/>
      <c r="W314" s="132"/>
      <c r="X314" s="1184"/>
      <c r="Y314" s="132"/>
      <c r="AA314" s="699"/>
      <c r="AB314" s="1268"/>
      <c r="AC314" s="1268"/>
      <c r="AD314" s="1268"/>
      <c r="AE314" s="1268"/>
      <c r="AF314" s="1268"/>
      <c r="AG314" s="1268"/>
      <c r="AH314" s="1268"/>
      <c r="AI314" s="1268"/>
      <c r="AJ314" s="1268"/>
      <c r="AK314" s="1268"/>
      <c r="AL314" s="1268"/>
      <c r="AM314" s="1268"/>
    </row>
    <row r="315" spans="1:39" s="225" customFormat="1" ht="15.75" hidden="1" customHeight="1">
      <c r="A315" s="687">
        <f t="shared" si="58"/>
        <v>228</v>
      </c>
      <c r="B315" s="269" t="s">
        <v>1130</v>
      </c>
      <c r="C315" s="226">
        <v>1750</v>
      </c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675"/>
      <c r="Q315" s="675"/>
      <c r="R315" s="132"/>
      <c r="S315" s="132"/>
      <c r="T315" s="132"/>
      <c r="U315" s="132"/>
      <c r="V315" s="132"/>
      <c r="W315" s="132"/>
      <c r="X315" s="1184"/>
      <c r="Y315" s="132"/>
      <c r="AA315" s="699"/>
      <c r="AB315" s="1268"/>
      <c r="AC315" s="1268"/>
      <c r="AD315" s="1268"/>
      <c r="AE315" s="1268"/>
      <c r="AF315" s="1268"/>
      <c r="AG315" s="1268"/>
      <c r="AH315" s="1268"/>
      <c r="AI315" s="1268"/>
      <c r="AJ315" s="1268"/>
      <c r="AK315" s="1268"/>
      <c r="AL315" s="1268"/>
      <c r="AM315" s="1268"/>
    </row>
    <row r="316" spans="1:39" s="225" customFormat="1" ht="15.75" hidden="1" customHeight="1">
      <c r="A316" s="687">
        <f t="shared" si="58"/>
        <v>229</v>
      </c>
      <c r="B316" s="269" t="s">
        <v>1131</v>
      </c>
      <c r="C316" s="226">
        <v>1100</v>
      </c>
      <c r="D316" s="132"/>
      <c r="E316" s="132"/>
      <c r="F316" s="675"/>
      <c r="G316" s="675"/>
      <c r="H316" s="132"/>
      <c r="I316" s="132"/>
      <c r="J316" s="132"/>
      <c r="K316" s="132"/>
      <c r="L316" s="132"/>
      <c r="M316" s="132"/>
      <c r="N316" s="132"/>
      <c r="O316" s="132"/>
      <c r="P316" s="675"/>
      <c r="Q316" s="675"/>
      <c r="R316" s="132"/>
      <c r="S316" s="132"/>
      <c r="T316" s="132"/>
      <c r="U316" s="132"/>
      <c r="V316" s="132"/>
      <c r="W316" s="132"/>
      <c r="X316" s="1184"/>
      <c r="Y316" s="132"/>
      <c r="AA316" s="699"/>
      <c r="AB316" s="1268"/>
      <c r="AC316" s="1268"/>
      <c r="AD316" s="1268"/>
      <c r="AE316" s="1268"/>
      <c r="AF316" s="1268"/>
      <c r="AG316" s="1268"/>
      <c r="AH316" s="1268"/>
      <c r="AI316" s="1268"/>
      <c r="AJ316" s="1268"/>
      <c r="AK316" s="1268"/>
      <c r="AL316" s="1268"/>
      <c r="AM316" s="1268"/>
    </row>
    <row r="317" spans="1:39" s="225" customFormat="1" ht="15.75" hidden="1" customHeight="1">
      <c r="A317" s="56">
        <f t="shared" si="58"/>
        <v>230</v>
      </c>
      <c r="B317" s="269" t="s">
        <v>1132</v>
      </c>
      <c r="C317" s="226">
        <v>1750</v>
      </c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184"/>
      <c r="Y317" s="132"/>
      <c r="AA317" s="699"/>
      <c r="AB317" s="1268"/>
      <c r="AC317" s="1268"/>
      <c r="AD317" s="1268"/>
      <c r="AE317" s="1268"/>
      <c r="AF317" s="1268"/>
      <c r="AG317" s="1268"/>
      <c r="AH317" s="1268"/>
      <c r="AI317" s="1268"/>
      <c r="AJ317" s="1268"/>
      <c r="AK317" s="1268"/>
      <c r="AL317" s="1268"/>
      <c r="AM317" s="1268"/>
    </row>
    <row r="318" spans="1:39" s="225" customFormat="1" ht="15.75" hidden="1" customHeight="1">
      <c r="A318" s="687">
        <f t="shared" si="58"/>
        <v>231</v>
      </c>
      <c r="B318" s="269" t="s">
        <v>1133</v>
      </c>
      <c r="C318" s="226">
        <v>1100</v>
      </c>
      <c r="D318" s="132"/>
      <c r="E318" s="132"/>
      <c r="F318" s="675"/>
      <c r="G318" s="675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184"/>
      <c r="Y318" s="132"/>
      <c r="AA318" s="699"/>
      <c r="AB318" s="1268"/>
      <c r="AC318" s="1268"/>
      <c r="AD318" s="1268"/>
      <c r="AE318" s="1268"/>
      <c r="AF318" s="1268"/>
      <c r="AG318" s="1268"/>
      <c r="AH318" s="1268"/>
      <c r="AI318" s="1268"/>
      <c r="AJ318" s="1268"/>
      <c r="AK318" s="1268"/>
      <c r="AL318" s="1268"/>
      <c r="AM318" s="1268"/>
    </row>
    <row r="319" spans="1:39" s="225" customFormat="1" ht="15.75" hidden="1" customHeight="1">
      <c r="A319" s="687">
        <f t="shared" si="58"/>
        <v>232</v>
      </c>
      <c r="B319" s="269" t="s">
        <v>1134</v>
      </c>
      <c r="C319" s="282">
        <v>2900</v>
      </c>
      <c r="D319" s="132"/>
      <c r="E319" s="132"/>
      <c r="F319" s="675"/>
      <c r="G319" s="675"/>
      <c r="H319" s="675"/>
      <c r="I319" s="675"/>
      <c r="J319" s="132"/>
      <c r="K319" s="132"/>
      <c r="L319" s="132"/>
      <c r="M319" s="132"/>
      <c r="N319" s="132"/>
      <c r="O319" s="132"/>
      <c r="P319" s="675"/>
      <c r="Q319" s="675"/>
      <c r="R319" s="132"/>
      <c r="S319" s="132"/>
      <c r="T319" s="132"/>
      <c r="U319" s="132"/>
      <c r="V319" s="132"/>
      <c r="W319" s="132"/>
      <c r="X319" s="1184"/>
      <c r="Y319" s="132"/>
      <c r="AA319" s="699"/>
      <c r="AB319" s="1268"/>
      <c r="AC319" s="1268"/>
      <c r="AD319" s="1268"/>
      <c r="AE319" s="1268"/>
      <c r="AF319" s="1268"/>
      <c r="AG319" s="1268"/>
      <c r="AH319" s="1268"/>
      <c r="AI319" s="1268"/>
      <c r="AJ319" s="1268"/>
      <c r="AK319" s="1268"/>
      <c r="AL319" s="1268"/>
      <c r="AM319" s="1268"/>
    </row>
    <row r="320" spans="1:39" s="225" customFormat="1" ht="15.75" customHeight="1">
      <c r="A320" s="685">
        <f t="shared" si="58"/>
        <v>233</v>
      </c>
      <c r="B320" s="269" t="s">
        <v>1135</v>
      </c>
      <c r="C320" s="283">
        <v>800</v>
      </c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184"/>
      <c r="Y320" s="132"/>
      <c r="Z320" s="1268"/>
      <c r="AA320" s="699"/>
      <c r="AB320" s="1268"/>
      <c r="AC320" s="1268"/>
      <c r="AD320" s="1268"/>
      <c r="AE320" s="1268"/>
      <c r="AF320" s="1268"/>
      <c r="AG320" s="1268"/>
      <c r="AH320" s="1268"/>
      <c r="AI320" s="1268"/>
      <c r="AJ320" s="1268"/>
      <c r="AK320" s="1268"/>
      <c r="AL320" s="1268"/>
      <c r="AM320" s="1268"/>
    </row>
    <row r="321" spans="1:39" s="7" customFormat="1" ht="18" hidden="1" customHeight="1">
      <c r="A321" s="1475" t="s">
        <v>518</v>
      </c>
      <c r="B321" s="1475"/>
      <c r="C321" s="51">
        <f>SUM(C303:C303)</f>
        <v>2987765.9</v>
      </c>
      <c r="D321" s="51">
        <f>SUM(D303:D303)</f>
        <v>0</v>
      </c>
      <c r="E321" s="51">
        <f>SUM(E303:E303)</f>
        <v>0</v>
      </c>
      <c r="F321" s="51"/>
      <c r="G321" s="51"/>
      <c r="H321" s="51"/>
      <c r="I321" s="51"/>
      <c r="J321" s="51"/>
      <c r="K321" s="51"/>
      <c r="L321" s="51">
        <f>SUM(L303:L303)</f>
        <v>0</v>
      </c>
      <c r="M321" s="51">
        <f>SUM(M303:M303)</f>
        <v>2987765.9</v>
      </c>
      <c r="N321" s="51"/>
      <c r="O321" s="51"/>
      <c r="P321" s="51"/>
      <c r="Q321" s="51"/>
      <c r="R321" s="51"/>
      <c r="S321" s="51"/>
      <c r="T321" s="51"/>
      <c r="U321" s="51"/>
      <c r="V321" s="51"/>
      <c r="W321" s="285">
        <f>SUM(W303:W303)</f>
        <v>0</v>
      </c>
      <c r="X321" s="1159"/>
      <c r="Y321" s="285">
        <f>SUM(Y303:Y303)</f>
        <v>0</v>
      </c>
      <c r="Z321" s="9"/>
      <c r="AA321" s="670"/>
      <c r="AB321" s="497"/>
      <c r="AC321" s="497"/>
      <c r="AD321" s="1061"/>
      <c r="AE321" s="57"/>
      <c r="AF321" s="1061"/>
      <c r="AG321" s="57"/>
      <c r="AH321" s="57"/>
      <c r="AI321" s="57"/>
      <c r="AJ321" s="57"/>
      <c r="AK321" s="57"/>
      <c r="AL321" s="57"/>
      <c r="AM321" s="57"/>
    </row>
    <row r="322" spans="1:39" s="7" customFormat="1" ht="18" hidden="1" customHeight="1">
      <c r="A322" s="1479" t="s">
        <v>613</v>
      </c>
      <c r="B322" s="1479"/>
      <c r="C322" s="60">
        <f>+C271+C301+C321</f>
        <v>84667549.870000005</v>
      </c>
      <c r="D322" s="60">
        <f t="shared" ref="D322:Y322" si="59">+D271+D301+D321</f>
        <v>40462535.120000005</v>
      </c>
      <c r="E322" s="60">
        <f t="shared" si="59"/>
        <v>3700629.8600000003</v>
      </c>
      <c r="F322" s="60">
        <f t="shared" si="59"/>
        <v>29124693.920000002</v>
      </c>
      <c r="G322" s="60">
        <f t="shared" si="59"/>
        <v>2138276.8200000003</v>
      </c>
      <c r="H322" s="60">
        <f t="shared" si="59"/>
        <v>3586844.8200000003</v>
      </c>
      <c r="I322" s="60">
        <f t="shared" si="59"/>
        <v>1912089.7000000002</v>
      </c>
      <c r="J322" s="60">
        <f t="shared" si="59"/>
        <v>0</v>
      </c>
      <c r="K322" s="60">
        <f t="shared" si="59"/>
        <v>0</v>
      </c>
      <c r="L322" s="60">
        <f t="shared" si="59"/>
        <v>0</v>
      </c>
      <c r="M322" s="60">
        <f t="shared" si="59"/>
        <v>10782685.310000001</v>
      </c>
      <c r="N322" s="60">
        <f t="shared" si="59"/>
        <v>0</v>
      </c>
      <c r="O322" s="60">
        <f t="shared" si="59"/>
        <v>0</v>
      </c>
      <c r="P322" s="60">
        <f t="shared" si="59"/>
        <v>0</v>
      </c>
      <c r="Q322" s="60">
        <f t="shared" si="59"/>
        <v>33361861.520000003</v>
      </c>
      <c r="R322" s="60">
        <f t="shared" si="59"/>
        <v>0</v>
      </c>
      <c r="S322" s="60">
        <f t="shared" si="59"/>
        <v>0</v>
      </c>
      <c r="T322" s="60">
        <f t="shared" si="59"/>
        <v>0</v>
      </c>
      <c r="U322" s="60">
        <f t="shared" si="59"/>
        <v>0</v>
      </c>
      <c r="V322" s="60">
        <f t="shared" si="59"/>
        <v>60467.92</v>
      </c>
      <c r="W322" s="60">
        <f t="shared" si="59"/>
        <v>0</v>
      </c>
      <c r="X322" s="1185"/>
      <c r="Y322" s="60">
        <f t="shared" si="59"/>
        <v>0</v>
      </c>
      <c r="Z322" s="9"/>
      <c r="AA322" s="670"/>
      <c r="AB322" s="497"/>
      <c r="AC322" s="497"/>
      <c r="AD322" s="1061"/>
      <c r="AE322" s="57"/>
      <c r="AF322" s="57"/>
      <c r="AG322" s="57"/>
      <c r="AH322" s="57"/>
      <c r="AI322" s="57"/>
      <c r="AJ322" s="57"/>
      <c r="AK322" s="57"/>
      <c r="AL322" s="57"/>
      <c r="AM322" s="57"/>
    </row>
    <row r="323" spans="1:39" s="7" customFormat="1" ht="12.75" customHeight="1">
      <c r="A323" s="1591" t="s">
        <v>538</v>
      </c>
      <c r="B323" s="1591"/>
      <c r="C323" s="1591"/>
      <c r="D323" s="1591"/>
      <c r="E323" s="1591"/>
      <c r="F323" s="1591"/>
      <c r="G323" s="1591"/>
      <c r="H323" s="1591"/>
      <c r="I323" s="1591"/>
      <c r="J323" s="1591"/>
      <c r="K323" s="1591"/>
      <c r="L323" s="1591"/>
      <c r="M323" s="1591"/>
      <c r="N323" s="1591"/>
      <c r="O323" s="1591"/>
      <c r="P323" s="1591"/>
      <c r="Q323" s="1591"/>
      <c r="R323" s="1591"/>
      <c r="S323" s="1591"/>
      <c r="T323" s="1591"/>
      <c r="U323" s="1591"/>
      <c r="V323" s="1591"/>
      <c r="W323" s="1591"/>
      <c r="X323" s="1591"/>
      <c r="Y323" s="1591"/>
      <c r="Z323" s="496"/>
      <c r="AA323" s="670"/>
      <c r="AB323" s="57"/>
      <c r="AC323" s="497"/>
      <c r="AD323" s="1061"/>
      <c r="AE323" s="57"/>
      <c r="AF323" s="57"/>
      <c r="AG323" s="57"/>
      <c r="AH323" s="57"/>
      <c r="AI323" s="57"/>
      <c r="AJ323" s="57"/>
      <c r="AK323" s="57"/>
      <c r="AL323" s="57"/>
      <c r="AM323" s="57"/>
    </row>
    <row r="324" spans="1:39" s="7" customFormat="1" ht="12.75" customHeight="1">
      <c r="A324" s="1537" t="s">
        <v>1138</v>
      </c>
      <c r="B324" s="1537"/>
      <c r="C324" s="1537"/>
      <c r="D324" s="1452"/>
      <c r="E324" s="1452"/>
      <c r="F324" s="1452"/>
      <c r="G324" s="1452"/>
      <c r="H324" s="1452"/>
      <c r="I324" s="1452"/>
      <c r="J324" s="1452"/>
      <c r="K324" s="1452"/>
      <c r="L324" s="1452"/>
      <c r="M324" s="1452"/>
      <c r="N324" s="1452"/>
      <c r="O324" s="1452"/>
      <c r="P324" s="1452"/>
      <c r="Q324" s="1452"/>
      <c r="R324" s="1452"/>
      <c r="S324" s="1452"/>
      <c r="T324" s="1452"/>
      <c r="U324" s="1452"/>
      <c r="V324" s="1452"/>
      <c r="W324" s="1452"/>
      <c r="X324" s="1452"/>
      <c r="Y324" s="1452"/>
      <c r="Z324" s="496"/>
      <c r="AA324" s="670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</row>
    <row r="325" spans="1:39" s="22" customFormat="1" ht="18.75" hidden="1" customHeight="1">
      <c r="A325" s="688">
        <f>A320+1</f>
        <v>234</v>
      </c>
      <c r="B325" s="297" t="s">
        <v>1139</v>
      </c>
      <c r="C325" s="284"/>
      <c r="D325" s="285"/>
      <c r="E325" s="658"/>
      <c r="F325" s="658"/>
      <c r="G325" s="658"/>
      <c r="H325" s="658"/>
      <c r="I325" s="658"/>
      <c r="J325" s="658"/>
      <c r="K325" s="658"/>
      <c r="L325" s="285">
        <v>550</v>
      </c>
      <c r="M325" s="658"/>
      <c r="N325" s="658"/>
      <c r="O325" s="658"/>
      <c r="P325" s="285">
        <v>1403</v>
      </c>
      <c r="Q325" s="658"/>
      <c r="R325" s="658"/>
      <c r="S325" s="658"/>
      <c r="T325" s="658"/>
      <c r="U325" s="658"/>
      <c r="V325" s="658"/>
      <c r="W325" s="672" t="s">
        <v>1235</v>
      </c>
      <c r="X325" s="1159"/>
      <c r="Y325" s="658"/>
      <c r="Z325" s="1247" t="s">
        <v>1442</v>
      </c>
      <c r="AA325" s="670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</row>
    <row r="326" spans="1:39" s="7" customFormat="1" ht="19.5" hidden="1" customHeight="1">
      <c r="A326" s="688">
        <f>A325+1</f>
        <v>235</v>
      </c>
      <c r="B326" s="274" t="s">
        <v>1140</v>
      </c>
      <c r="C326" s="284"/>
      <c r="D326" s="285"/>
      <c r="E326" s="285"/>
      <c r="F326" s="285"/>
      <c r="G326" s="285"/>
      <c r="H326" s="285"/>
      <c r="I326" s="285"/>
      <c r="J326" s="261"/>
      <c r="K326" s="285"/>
      <c r="L326" s="285">
        <v>1025</v>
      </c>
      <c r="M326" s="285"/>
      <c r="N326" s="285"/>
      <c r="O326" s="285"/>
      <c r="P326" s="285">
        <v>3371</v>
      </c>
      <c r="Q326" s="285"/>
      <c r="R326" s="285"/>
      <c r="S326" s="285"/>
      <c r="T326" s="285"/>
      <c r="U326" s="285"/>
      <c r="V326" s="284"/>
      <c r="W326" s="672" t="s">
        <v>1235</v>
      </c>
      <c r="X326" s="1159"/>
      <c r="Y326" s="284"/>
      <c r="Z326" s="1247" t="s">
        <v>1442</v>
      </c>
      <c r="AA326" s="670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</row>
    <row r="327" spans="1:39" s="7" customFormat="1" ht="21" hidden="1" customHeight="1">
      <c r="A327" s="688">
        <f>A326+1</f>
        <v>236</v>
      </c>
      <c r="B327" s="274" t="s">
        <v>1141</v>
      </c>
      <c r="C327" s="284"/>
      <c r="D327" s="285"/>
      <c r="E327" s="285"/>
      <c r="F327" s="285"/>
      <c r="G327" s="285"/>
      <c r="H327" s="285"/>
      <c r="I327" s="285"/>
      <c r="J327" s="261"/>
      <c r="K327" s="285"/>
      <c r="L327" s="285">
        <v>1085</v>
      </c>
      <c r="M327" s="285"/>
      <c r="N327" s="285"/>
      <c r="O327" s="285"/>
      <c r="P327" s="285">
        <v>5914.2</v>
      </c>
      <c r="Q327" s="285"/>
      <c r="R327" s="285"/>
      <c r="S327" s="285"/>
      <c r="T327" s="285"/>
      <c r="U327" s="285"/>
      <c r="V327" s="284"/>
      <c r="W327" s="672" t="s">
        <v>1235</v>
      </c>
      <c r="X327" s="1159"/>
      <c r="Y327" s="284"/>
      <c r="Z327" s="9" t="s">
        <v>1443</v>
      </c>
      <c r="AA327" s="670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</row>
    <row r="328" spans="1:39" s="7" customFormat="1" ht="21" hidden="1" customHeight="1">
      <c r="A328" s="688">
        <f>A327+1</f>
        <v>237</v>
      </c>
      <c r="B328" s="274" t="s">
        <v>1142</v>
      </c>
      <c r="C328" s="284"/>
      <c r="D328" s="285"/>
      <c r="E328" s="285"/>
      <c r="F328" s="285"/>
      <c r="G328" s="287"/>
      <c r="H328" s="285"/>
      <c r="I328" s="285"/>
      <c r="J328" s="288"/>
      <c r="K328" s="285"/>
      <c r="L328" s="285">
        <v>1795</v>
      </c>
      <c r="M328" s="285"/>
      <c r="N328" s="285"/>
      <c r="O328" s="285"/>
      <c r="P328" s="285">
        <v>8051</v>
      </c>
      <c r="Q328" s="285"/>
      <c r="R328" s="285"/>
      <c r="S328" s="285"/>
      <c r="T328" s="289"/>
      <c r="U328" s="285"/>
      <c r="V328" s="284"/>
      <c r="W328" s="51"/>
      <c r="X328" s="1159"/>
      <c r="Y328" s="284"/>
      <c r="Z328" s="9"/>
      <c r="AA328" s="670"/>
      <c r="AB328" s="497"/>
      <c r="AC328" s="497"/>
      <c r="AD328" s="57"/>
      <c r="AE328" s="497"/>
      <c r="AF328" s="57"/>
      <c r="AG328" s="57"/>
      <c r="AH328" s="57"/>
      <c r="AI328" s="57"/>
      <c r="AJ328" s="57"/>
      <c r="AK328" s="57"/>
      <c r="AL328" s="57"/>
      <c r="AM328" s="57"/>
    </row>
    <row r="329" spans="1:39" s="7" customFormat="1" ht="18" hidden="1" customHeight="1">
      <c r="A329" s="688">
        <f t="shared" ref="A329:A354" si="60">A328+1</f>
        <v>238</v>
      </c>
      <c r="B329" s="274" t="s">
        <v>1143</v>
      </c>
      <c r="C329" s="284"/>
      <c r="D329" s="285"/>
      <c r="E329" s="285"/>
      <c r="F329" s="285"/>
      <c r="G329" s="285"/>
      <c r="H329" s="285"/>
      <c r="I329" s="285"/>
      <c r="J329" s="261"/>
      <c r="K329" s="285"/>
      <c r="L329" s="285">
        <v>890</v>
      </c>
      <c r="M329" s="285"/>
      <c r="N329" s="285"/>
      <c r="O329" s="285"/>
      <c r="P329" s="285">
        <v>2975</v>
      </c>
      <c r="Q329" s="285"/>
      <c r="R329" s="285"/>
      <c r="S329" s="285"/>
      <c r="T329" s="285"/>
      <c r="U329" s="285"/>
      <c r="V329" s="284"/>
      <c r="W329" s="672" t="s">
        <v>1235</v>
      </c>
      <c r="X329" s="1159"/>
      <c r="Y329" s="284"/>
      <c r="Z329" s="9" t="s">
        <v>1444</v>
      </c>
      <c r="AA329" s="670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</row>
    <row r="330" spans="1:39" s="7" customFormat="1" ht="21" hidden="1" customHeight="1">
      <c r="A330" s="688">
        <f t="shared" si="60"/>
        <v>239</v>
      </c>
      <c r="B330" s="274" t="s">
        <v>1144</v>
      </c>
      <c r="C330" s="284"/>
      <c r="D330" s="285"/>
      <c r="E330" s="285"/>
      <c r="F330" s="285"/>
      <c r="G330" s="287"/>
      <c r="H330" s="285"/>
      <c r="I330" s="285"/>
      <c r="J330" s="288"/>
      <c r="K330" s="285"/>
      <c r="L330" s="285">
        <v>1181</v>
      </c>
      <c r="M330" s="285"/>
      <c r="N330" s="285"/>
      <c r="O330" s="285"/>
      <c r="P330" s="285">
        <v>6198</v>
      </c>
      <c r="Q330" s="285"/>
      <c r="R330" s="285"/>
      <c r="S330" s="285"/>
      <c r="T330" s="289"/>
      <c r="U330" s="285"/>
      <c r="V330" s="284"/>
      <c r="W330" s="672" t="s">
        <v>1235</v>
      </c>
      <c r="X330" s="1159"/>
      <c r="Y330" s="284"/>
      <c r="Z330" s="1247" t="s">
        <v>1442</v>
      </c>
      <c r="AA330" s="670"/>
      <c r="AB330" s="497"/>
      <c r="AC330" s="497"/>
      <c r="AD330" s="57"/>
      <c r="AE330" s="497"/>
      <c r="AF330" s="57"/>
      <c r="AG330" s="57"/>
      <c r="AH330" s="57"/>
      <c r="AI330" s="57"/>
      <c r="AJ330" s="57"/>
      <c r="AK330" s="57"/>
      <c r="AL330" s="57"/>
      <c r="AM330" s="57"/>
    </row>
    <row r="331" spans="1:39" s="7" customFormat="1" ht="21" hidden="1" customHeight="1">
      <c r="A331" s="688">
        <f t="shared" si="60"/>
        <v>240</v>
      </c>
      <c r="B331" s="274" t="s">
        <v>0</v>
      </c>
      <c r="C331" s="284"/>
      <c r="D331" s="285"/>
      <c r="E331" s="285"/>
      <c r="F331" s="285"/>
      <c r="G331" s="287"/>
      <c r="H331" s="285"/>
      <c r="I331" s="285"/>
      <c r="J331" s="288"/>
      <c r="K331" s="285"/>
      <c r="L331" s="285">
        <v>391</v>
      </c>
      <c r="M331" s="285"/>
      <c r="N331" s="285"/>
      <c r="O331" s="285"/>
      <c r="P331" s="285">
        <v>2304</v>
      </c>
      <c r="Q331" s="285"/>
      <c r="R331" s="285"/>
      <c r="S331" s="285"/>
      <c r="T331" s="289"/>
      <c r="U331" s="285"/>
      <c r="V331" s="284"/>
      <c r="W331" s="672" t="s">
        <v>1235</v>
      </c>
      <c r="X331" s="1159"/>
      <c r="Y331" s="284"/>
      <c r="Z331" s="1247" t="s">
        <v>1442</v>
      </c>
      <c r="AA331" s="670"/>
      <c r="AB331" s="497"/>
      <c r="AC331" s="497"/>
      <c r="AD331" s="57"/>
      <c r="AE331" s="497"/>
      <c r="AF331" s="57"/>
      <c r="AG331" s="57"/>
      <c r="AH331" s="57"/>
      <c r="AI331" s="57"/>
      <c r="AJ331" s="57"/>
      <c r="AK331" s="57"/>
      <c r="AL331" s="57"/>
      <c r="AM331" s="57"/>
    </row>
    <row r="332" spans="1:39" s="7" customFormat="1" ht="20.25" hidden="1" customHeight="1">
      <c r="A332" s="688">
        <f t="shared" si="60"/>
        <v>241</v>
      </c>
      <c r="B332" s="274" t="s">
        <v>1</v>
      </c>
      <c r="C332" s="284"/>
      <c r="D332" s="285"/>
      <c r="E332" s="285"/>
      <c r="F332" s="285"/>
      <c r="G332" s="285"/>
      <c r="H332" s="285"/>
      <c r="I332" s="285"/>
      <c r="J332" s="261"/>
      <c r="K332" s="285"/>
      <c r="L332" s="285">
        <v>859</v>
      </c>
      <c r="M332" s="285"/>
      <c r="N332" s="285"/>
      <c r="O332" s="285"/>
      <c r="P332" s="285">
        <v>2353</v>
      </c>
      <c r="Q332" s="285"/>
      <c r="R332" s="285"/>
      <c r="S332" s="285"/>
      <c r="T332" s="285"/>
      <c r="U332" s="285"/>
      <c r="V332" s="284"/>
      <c r="W332" s="51"/>
      <c r="X332" s="1159"/>
      <c r="Y332" s="284"/>
      <c r="Z332" s="9"/>
      <c r="AA332" s="670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</row>
    <row r="333" spans="1:39" s="7" customFormat="1" ht="21" hidden="1" customHeight="1">
      <c r="A333" s="688">
        <f t="shared" si="60"/>
        <v>242</v>
      </c>
      <c r="B333" s="274" t="s">
        <v>2</v>
      </c>
      <c r="C333" s="284"/>
      <c r="D333" s="285"/>
      <c r="E333" s="285"/>
      <c r="F333" s="285"/>
      <c r="G333" s="287"/>
      <c r="H333" s="285"/>
      <c r="I333" s="285"/>
      <c r="J333" s="288"/>
      <c r="K333" s="285"/>
      <c r="L333" s="285">
        <v>1474</v>
      </c>
      <c r="M333" s="285"/>
      <c r="N333" s="285"/>
      <c r="O333" s="285"/>
      <c r="P333" s="285">
        <v>1235</v>
      </c>
      <c r="Q333" s="285"/>
      <c r="R333" s="285"/>
      <c r="S333" s="285"/>
      <c r="T333" s="289"/>
      <c r="U333" s="285"/>
      <c r="V333" s="284"/>
      <c r="W333" s="672" t="s">
        <v>1235</v>
      </c>
      <c r="X333" s="1159"/>
      <c r="Y333" s="284"/>
      <c r="Z333" s="1247" t="s">
        <v>1442</v>
      </c>
      <c r="AA333" s="670"/>
      <c r="AB333" s="497"/>
      <c r="AC333" s="497"/>
      <c r="AD333" s="57"/>
      <c r="AE333" s="497"/>
      <c r="AF333" s="57"/>
      <c r="AG333" s="57"/>
      <c r="AH333" s="57"/>
      <c r="AI333" s="57"/>
      <c r="AJ333" s="57"/>
      <c r="AK333" s="57"/>
      <c r="AL333" s="57"/>
      <c r="AM333" s="57"/>
    </row>
    <row r="334" spans="1:39" s="7" customFormat="1" ht="21" hidden="1" customHeight="1">
      <c r="A334" s="688">
        <f t="shared" si="60"/>
        <v>243</v>
      </c>
      <c r="B334" s="274" t="s">
        <v>3</v>
      </c>
      <c r="C334" s="284"/>
      <c r="D334" s="285"/>
      <c r="E334" s="285"/>
      <c r="F334" s="285"/>
      <c r="G334" s="287"/>
      <c r="H334" s="285"/>
      <c r="I334" s="285"/>
      <c r="J334" s="288"/>
      <c r="K334" s="285"/>
      <c r="L334" s="285">
        <v>1970</v>
      </c>
      <c r="M334" s="285"/>
      <c r="N334" s="285"/>
      <c r="O334" s="285"/>
      <c r="P334" s="285">
        <v>3510</v>
      </c>
      <c r="Q334" s="285"/>
      <c r="R334" s="285"/>
      <c r="S334" s="285"/>
      <c r="T334" s="289"/>
      <c r="U334" s="285"/>
      <c r="V334" s="284"/>
      <c r="W334" s="672" t="s">
        <v>1235</v>
      </c>
      <c r="X334" s="1159"/>
      <c r="Y334" s="284"/>
      <c r="Z334" s="1247" t="s">
        <v>1442</v>
      </c>
      <c r="AA334" s="670"/>
      <c r="AB334" s="497"/>
      <c r="AC334" s="497"/>
      <c r="AD334" s="57"/>
      <c r="AE334" s="497"/>
      <c r="AF334" s="57"/>
      <c r="AG334" s="57"/>
      <c r="AH334" s="57"/>
      <c r="AI334" s="57"/>
      <c r="AJ334" s="57"/>
      <c r="AK334" s="57"/>
      <c r="AL334" s="57"/>
      <c r="AM334" s="57"/>
    </row>
    <row r="335" spans="1:39" s="7" customFormat="1" ht="21" hidden="1" customHeight="1">
      <c r="A335" s="688">
        <f t="shared" si="60"/>
        <v>244</v>
      </c>
      <c r="B335" s="274" t="s">
        <v>4</v>
      </c>
      <c r="C335" s="284"/>
      <c r="D335" s="285"/>
      <c r="E335" s="285"/>
      <c r="F335" s="285"/>
      <c r="G335" s="287"/>
      <c r="H335" s="285"/>
      <c r="I335" s="285"/>
      <c r="J335" s="288"/>
      <c r="K335" s="285"/>
      <c r="L335" s="285">
        <v>422</v>
      </c>
      <c r="M335" s="285"/>
      <c r="N335" s="285"/>
      <c r="O335" s="285"/>
      <c r="P335" s="285">
        <v>1132</v>
      </c>
      <c r="Q335" s="285"/>
      <c r="R335" s="285"/>
      <c r="S335" s="285"/>
      <c r="T335" s="289"/>
      <c r="U335" s="285"/>
      <c r="V335" s="284"/>
      <c r="W335" s="51"/>
      <c r="X335" s="1159"/>
      <c r="Y335" s="284"/>
      <c r="Z335" s="9"/>
      <c r="AA335" s="670"/>
      <c r="AB335" s="497"/>
      <c r="AC335" s="497"/>
      <c r="AD335" s="57"/>
      <c r="AE335" s="497"/>
      <c r="AF335" s="57"/>
      <c r="AG335" s="57"/>
      <c r="AH335" s="57"/>
      <c r="AI335" s="57"/>
      <c r="AJ335" s="57"/>
      <c r="AK335" s="57"/>
      <c r="AL335" s="57"/>
      <c r="AM335" s="57"/>
    </row>
    <row r="336" spans="1:39" s="7" customFormat="1" ht="21" hidden="1" customHeight="1">
      <c r="A336" s="688">
        <f t="shared" si="60"/>
        <v>245</v>
      </c>
      <c r="B336" s="274" t="s">
        <v>5</v>
      </c>
      <c r="C336" s="284"/>
      <c r="D336" s="285"/>
      <c r="E336" s="285"/>
      <c r="F336" s="285"/>
      <c r="G336" s="287"/>
      <c r="H336" s="285"/>
      <c r="I336" s="285"/>
      <c r="J336" s="261"/>
      <c r="K336" s="285"/>
      <c r="L336" s="290">
        <v>872</v>
      </c>
      <c r="M336" s="290"/>
      <c r="N336" s="290"/>
      <c r="O336" s="290"/>
      <c r="P336" s="290">
        <v>1942</v>
      </c>
      <c r="Q336" s="285"/>
      <c r="R336" s="285"/>
      <c r="S336" s="285"/>
      <c r="T336" s="289"/>
      <c r="U336" s="285"/>
      <c r="V336" s="284"/>
      <c r="W336" s="51"/>
      <c r="X336" s="1159"/>
      <c r="Y336" s="284"/>
      <c r="Z336" s="9"/>
      <c r="AA336" s="670"/>
      <c r="AB336" s="497"/>
      <c r="AC336" s="497"/>
      <c r="AD336" s="57"/>
      <c r="AE336" s="497"/>
      <c r="AF336" s="57"/>
      <c r="AG336" s="57"/>
      <c r="AH336" s="57"/>
      <c r="AI336" s="57"/>
      <c r="AJ336" s="57"/>
      <c r="AK336" s="57"/>
      <c r="AL336" s="57"/>
      <c r="AM336" s="57"/>
    </row>
    <row r="337" spans="1:39" s="7" customFormat="1" ht="21" hidden="1" customHeight="1">
      <c r="A337" s="688">
        <f t="shared" si="60"/>
        <v>246</v>
      </c>
      <c r="B337" s="274" t="s">
        <v>6</v>
      </c>
      <c r="C337" s="284"/>
      <c r="D337" s="285"/>
      <c r="E337" s="285"/>
      <c r="F337" s="285"/>
      <c r="G337" s="287"/>
      <c r="H337" s="285"/>
      <c r="I337" s="285"/>
      <c r="J337" s="261"/>
      <c r="K337" s="285"/>
      <c r="L337" s="290">
        <v>533</v>
      </c>
      <c r="M337" s="290"/>
      <c r="N337" s="290"/>
      <c r="O337" s="290"/>
      <c r="P337" s="290">
        <v>1306.5</v>
      </c>
      <c r="Q337" s="285"/>
      <c r="R337" s="285"/>
      <c r="S337" s="285"/>
      <c r="T337" s="289"/>
      <c r="U337" s="285"/>
      <c r="V337" s="284"/>
      <c r="W337" s="51"/>
      <c r="X337" s="1159"/>
      <c r="Y337" s="284"/>
      <c r="Z337" s="9"/>
      <c r="AA337" s="670"/>
      <c r="AB337" s="497"/>
      <c r="AC337" s="497"/>
      <c r="AD337" s="57"/>
      <c r="AE337" s="497"/>
      <c r="AF337" s="57"/>
      <c r="AG337" s="57"/>
      <c r="AH337" s="57"/>
      <c r="AI337" s="57"/>
      <c r="AJ337" s="57"/>
      <c r="AK337" s="57"/>
      <c r="AL337" s="57"/>
      <c r="AM337" s="57"/>
    </row>
    <row r="338" spans="1:39" s="295" customFormat="1" ht="23.25" hidden="1" customHeight="1">
      <c r="A338" s="688">
        <f t="shared" si="60"/>
        <v>247</v>
      </c>
      <c r="B338" s="297" t="s">
        <v>7</v>
      </c>
      <c r="C338" s="284"/>
      <c r="D338" s="285"/>
      <c r="E338" s="285"/>
      <c r="F338" s="291"/>
      <c r="G338" s="291"/>
      <c r="H338" s="291"/>
      <c r="I338" s="291"/>
      <c r="J338" s="285"/>
      <c r="K338" s="285"/>
      <c r="L338" s="285">
        <v>636</v>
      </c>
      <c r="M338" s="285"/>
      <c r="N338" s="285"/>
      <c r="O338" s="285"/>
      <c r="P338" s="285">
        <v>1330</v>
      </c>
      <c r="Q338" s="285"/>
      <c r="R338" s="285"/>
      <c r="S338" s="285"/>
      <c r="T338" s="285"/>
      <c r="U338" s="285"/>
      <c r="V338" s="291"/>
      <c r="W338" s="672" t="s">
        <v>1235</v>
      </c>
      <c r="X338" s="1159"/>
      <c r="Y338" s="292"/>
      <c r="Z338" s="1247" t="s">
        <v>1445</v>
      </c>
      <c r="AA338" s="1253"/>
      <c r="AB338" s="327"/>
      <c r="AC338" s="327"/>
      <c r="AD338" s="1269"/>
      <c r="AE338" s="1269"/>
      <c r="AF338" s="1269"/>
      <c r="AG338" s="1269"/>
      <c r="AH338" s="1269"/>
      <c r="AI338" s="1269"/>
      <c r="AJ338" s="1269"/>
      <c r="AK338" s="1269"/>
      <c r="AL338" s="1269"/>
      <c r="AM338" s="1269"/>
    </row>
    <row r="339" spans="1:39" s="295" customFormat="1" ht="24" hidden="1" customHeight="1">
      <c r="A339" s="688">
        <f t="shared" si="60"/>
        <v>248</v>
      </c>
      <c r="B339" s="297" t="s">
        <v>8</v>
      </c>
      <c r="C339" s="284"/>
      <c r="D339" s="285"/>
      <c r="E339" s="285"/>
      <c r="F339" s="291"/>
      <c r="G339" s="291"/>
      <c r="H339" s="291"/>
      <c r="I339" s="291"/>
      <c r="J339" s="285"/>
      <c r="K339" s="285"/>
      <c r="L339" s="285">
        <v>1605</v>
      </c>
      <c r="M339" s="285"/>
      <c r="N339" s="285"/>
      <c r="O339" s="285"/>
      <c r="P339" s="285">
        <v>4640</v>
      </c>
      <c r="Q339" s="285"/>
      <c r="R339" s="285"/>
      <c r="S339" s="285"/>
      <c r="T339" s="285"/>
      <c r="U339" s="285"/>
      <c r="V339" s="291"/>
      <c r="W339" s="672" t="s">
        <v>1235</v>
      </c>
      <c r="X339" s="1159"/>
      <c r="Y339" s="292"/>
      <c r="Z339" s="1247" t="s">
        <v>1446</v>
      </c>
      <c r="AA339" s="1253"/>
      <c r="AB339" s="327"/>
      <c r="AC339" s="327"/>
      <c r="AD339" s="1269"/>
      <c r="AE339" s="1269"/>
      <c r="AF339" s="1269"/>
      <c r="AG339" s="1269"/>
      <c r="AH339" s="1269"/>
      <c r="AI339" s="1269"/>
      <c r="AJ339" s="1269"/>
      <c r="AK339" s="1269"/>
      <c r="AL339" s="1269"/>
      <c r="AM339" s="1269"/>
    </row>
    <row r="340" spans="1:39" s="295" customFormat="1" ht="24" hidden="1" customHeight="1">
      <c r="A340" s="688">
        <f t="shared" si="60"/>
        <v>249</v>
      </c>
      <c r="B340" s="297" t="s">
        <v>9</v>
      </c>
      <c r="C340" s="284"/>
      <c r="D340" s="285"/>
      <c r="E340" s="285"/>
      <c r="F340" s="291"/>
      <c r="G340" s="291"/>
      <c r="H340" s="291"/>
      <c r="I340" s="291"/>
      <c r="J340" s="285"/>
      <c r="K340" s="285"/>
      <c r="L340" s="285">
        <v>2460</v>
      </c>
      <c r="M340" s="285"/>
      <c r="N340" s="285"/>
      <c r="O340" s="285"/>
      <c r="P340" s="285">
        <v>1500</v>
      </c>
      <c r="Q340" s="285"/>
      <c r="R340" s="285"/>
      <c r="S340" s="285"/>
      <c r="T340" s="285"/>
      <c r="U340" s="285"/>
      <c r="V340" s="291"/>
      <c r="W340" s="672" t="s">
        <v>1235</v>
      </c>
      <c r="X340" s="1159"/>
      <c r="Y340" s="292"/>
      <c r="Z340" s="293" t="s">
        <v>1444</v>
      </c>
      <c r="AA340" s="1253"/>
      <c r="AB340" s="327"/>
      <c r="AC340" s="327"/>
      <c r="AD340" s="1269"/>
      <c r="AE340" s="1269"/>
      <c r="AF340" s="1269"/>
      <c r="AG340" s="1269"/>
      <c r="AH340" s="1269"/>
      <c r="AI340" s="1269"/>
      <c r="AJ340" s="1269"/>
      <c r="AK340" s="1269"/>
      <c r="AL340" s="1269"/>
      <c r="AM340" s="1269"/>
    </row>
    <row r="341" spans="1:39" s="295" customFormat="1" ht="26.25" hidden="1" customHeight="1">
      <c r="A341" s="688">
        <f t="shared" si="60"/>
        <v>250</v>
      </c>
      <c r="B341" s="297" t="s">
        <v>10</v>
      </c>
      <c r="C341" s="284"/>
      <c r="D341" s="285"/>
      <c r="E341" s="285"/>
      <c r="F341" s="291"/>
      <c r="G341" s="291"/>
      <c r="H341" s="291"/>
      <c r="I341" s="291"/>
      <c r="J341" s="285"/>
      <c r="K341" s="285"/>
      <c r="L341" s="285">
        <v>1611</v>
      </c>
      <c r="M341" s="285"/>
      <c r="N341" s="285"/>
      <c r="O341" s="285"/>
      <c r="P341" s="285">
        <v>4120</v>
      </c>
      <c r="Q341" s="285"/>
      <c r="R341" s="285"/>
      <c r="S341" s="285"/>
      <c r="T341" s="285"/>
      <c r="U341" s="285"/>
      <c r="V341" s="291"/>
      <c r="W341" s="672" t="s">
        <v>1235</v>
      </c>
      <c r="X341" s="1159"/>
      <c r="Y341" s="292"/>
      <c r="Z341" s="1247" t="s">
        <v>1445</v>
      </c>
      <c r="AA341" s="1253"/>
      <c r="AB341" s="327"/>
      <c r="AC341" s="327"/>
      <c r="AD341" s="1269"/>
      <c r="AE341" s="1269"/>
      <c r="AF341" s="1269"/>
      <c r="AG341" s="1269"/>
      <c r="AH341" s="1269"/>
      <c r="AI341" s="1269"/>
      <c r="AJ341" s="1269"/>
      <c r="AK341" s="1269"/>
      <c r="AL341" s="1269"/>
      <c r="AM341" s="1269"/>
    </row>
    <row r="342" spans="1:39" s="295" customFormat="1" ht="19.5" hidden="1" customHeight="1">
      <c r="A342" s="688">
        <f t="shared" si="60"/>
        <v>251</v>
      </c>
      <c r="B342" s="297" t="s">
        <v>11</v>
      </c>
      <c r="C342" s="284"/>
      <c r="D342" s="285"/>
      <c r="E342" s="285"/>
      <c r="F342" s="291"/>
      <c r="G342" s="291"/>
      <c r="H342" s="291"/>
      <c r="I342" s="291"/>
      <c r="J342" s="285"/>
      <c r="K342" s="285"/>
      <c r="L342" s="285">
        <v>446.46</v>
      </c>
      <c r="M342" s="285"/>
      <c r="N342" s="285"/>
      <c r="O342" s="285"/>
      <c r="P342" s="285">
        <v>1478</v>
      </c>
      <c r="Q342" s="285"/>
      <c r="R342" s="285"/>
      <c r="S342" s="285"/>
      <c r="T342" s="285"/>
      <c r="U342" s="285"/>
      <c r="V342" s="291"/>
      <c r="W342" s="672" t="s">
        <v>1235</v>
      </c>
      <c r="X342" s="1159"/>
      <c r="Y342" s="292"/>
      <c r="Z342" s="1247" t="s">
        <v>1445</v>
      </c>
      <c r="AA342" s="1253"/>
      <c r="AB342" s="327"/>
      <c r="AC342" s="327"/>
      <c r="AD342" s="1269"/>
      <c r="AE342" s="1269"/>
      <c r="AF342" s="1269"/>
      <c r="AG342" s="1269"/>
      <c r="AH342" s="1269"/>
      <c r="AI342" s="1269"/>
      <c r="AJ342" s="1269"/>
      <c r="AK342" s="1269"/>
      <c r="AL342" s="1269"/>
      <c r="AM342" s="1269"/>
    </row>
    <row r="343" spans="1:39" s="295" customFormat="1" ht="21.75" hidden="1" customHeight="1">
      <c r="A343" s="688">
        <f t="shared" si="60"/>
        <v>252</v>
      </c>
      <c r="B343" s="297" t="s">
        <v>12</v>
      </c>
      <c r="C343" s="284"/>
      <c r="D343" s="285"/>
      <c r="E343" s="285"/>
      <c r="F343" s="291"/>
      <c r="G343" s="291"/>
      <c r="H343" s="291"/>
      <c r="I343" s="291"/>
      <c r="J343" s="285"/>
      <c r="K343" s="285"/>
      <c r="L343" s="285">
        <v>523</v>
      </c>
      <c r="M343" s="285"/>
      <c r="N343" s="285"/>
      <c r="O343" s="285"/>
      <c r="P343" s="285">
        <v>1728</v>
      </c>
      <c r="Q343" s="285"/>
      <c r="R343" s="285"/>
      <c r="S343" s="285"/>
      <c r="T343" s="285"/>
      <c r="U343" s="285"/>
      <c r="V343" s="291"/>
      <c r="W343" s="672" t="s">
        <v>1235</v>
      </c>
      <c r="X343" s="1159"/>
      <c r="Y343" s="292"/>
      <c r="Z343" s="1247" t="s">
        <v>1445</v>
      </c>
      <c r="AA343" s="1253"/>
      <c r="AB343" s="327"/>
      <c r="AC343" s="327"/>
      <c r="AD343" s="1269"/>
      <c r="AE343" s="1269"/>
      <c r="AF343" s="1269"/>
      <c r="AG343" s="1269"/>
      <c r="AH343" s="1269"/>
      <c r="AI343" s="1269"/>
      <c r="AJ343" s="1269"/>
      <c r="AK343" s="1269"/>
      <c r="AL343" s="1269"/>
      <c r="AM343" s="1269"/>
    </row>
    <row r="344" spans="1:39" s="295" customFormat="1" ht="20.25" hidden="1" customHeight="1">
      <c r="A344" s="688">
        <f t="shared" si="60"/>
        <v>253</v>
      </c>
      <c r="B344" s="297" t="s">
        <v>13</v>
      </c>
      <c r="C344" s="284"/>
      <c r="D344" s="285"/>
      <c r="E344" s="285"/>
      <c r="F344" s="291"/>
      <c r="G344" s="291"/>
      <c r="H344" s="291"/>
      <c r="I344" s="291"/>
      <c r="J344" s="285"/>
      <c r="K344" s="285"/>
      <c r="L344" s="285">
        <v>1128</v>
      </c>
      <c r="M344" s="285"/>
      <c r="N344" s="285"/>
      <c r="O344" s="285"/>
      <c r="P344" s="285">
        <v>3510</v>
      </c>
      <c r="Q344" s="285"/>
      <c r="R344" s="285"/>
      <c r="S344" s="285"/>
      <c r="T344" s="285"/>
      <c r="U344" s="285"/>
      <c r="V344" s="291"/>
      <c r="W344" s="672" t="s">
        <v>1235</v>
      </c>
      <c r="X344" s="1159"/>
      <c r="Y344" s="292"/>
      <c r="Z344" s="1247" t="s">
        <v>1445</v>
      </c>
      <c r="AA344" s="1253"/>
      <c r="AB344" s="327"/>
      <c r="AC344" s="327"/>
      <c r="AD344" s="1269"/>
      <c r="AE344" s="1269"/>
      <c r="AF344" s="1269"/>
      <c r="AG344" s="1269"/>
      <c r="AH344" s="1269"/>
      <c r="AI344" s="1269"/>
      <c r="AJ344" s="1269"/>
      <c r="AK344" s="1269"/>
      <c r="AL344" s="1269"/>
      <c r="AM344" s="1269"/>
    </row>
    <row r="345" spans="1:39" s="295" customFormat="1" ht="23.25" hidden="1" customHeight="1">
      <c r="A345" s="688">
        <f t="shared" si="60"/>
        <v>254</v>
      </c>
      <c r="B345" s="297" t="s">
        <v>14</v>
      </c>
      <c r="C345" s="284"/>
      <c r="D345" s="285"/>
      <c r="E345" s="285"/>
      <c r="F345" s="291"/>
      <c r="G345" s="291"/>
      <c r="H345" s="291"/>
      <c r="I345" s="291"/>
      <c r="J345" s="285"/>
      <c r="K345" s="285"/>
      <c r="L345" s="285">
        <v>937</v>
      </c>
      <c r="M345" s="285"/>
      <c r="N345" s="285"/>
      <c r="O345" s="285"/>
      <c r="P345" s="285">
        <v>1327</v>
      </c>
      <c r="Q345" s="285"/>
      <c r="R345" s="285"/>
      <c r="S345" s="285"/>
      <c r="T345" s="285"/>
      <c r="U345" s="285"/>
      <c r="V345" s="291"/>
      <c r="W345" s="672" t="s">
        <v>1235</v>
      </c>
      <c r="X345" s="1159"/>
      <c r="Y345" s="292"/>
      <c r="Z345" s="1247" t="s">
        <v>1445</v>
      </c>
      <c r="AA345" s="1253"/>
      <c r="AB345" s="327"/>
      <c r="AC345" s="327"/>
      <c r="AD345" s="1269"/>
      <c r="AE345" s="1269"/>
      <c r="AF345" s="1269"/>
      <c r="AG345" s="1269"/>
      <c r="AH345" s="1269"/>
      <c r="AI345" s="1269"/>
      <c r="AJ345" s="1269"/>
      <c r="AK345" s="1269"/>
      <c r="AL345" s="1269"/>
      <c r="AM345" s="1269"/>
    </row>
    <row r="346" spans="1:39" s="295" customFormat="1" ht="17.25" hidden="1" customHeight="1">
      <c r="A346" s="688">
        <f t="shared" si="60"/>
        <v>255</v>
      </c>
      <c r="B346" s="297" t="s">
        <v>15</v>
      </c>
      <c r="C346" s="284"/>
      <c r="D346" s="285"/>
      <c r="E346" s="285"/>
      <c r="F346" s="291"/>
      <c r="G346" s="291"/>
      <c r="H346" s="291"/>
      <c r="I346" s="291"/>
      <c r="J346" s="285"/>
      <c r="K346" s="285"/>
      <c r="L346" s="285">
        <v>554</v>
      </c>
      <c r="M346" s="285"/>
      <c r="N346" s="285"/>
      <c r="O346" s="285"/>
      <c r="P346" s="285">
        <v>1401</v>
      </c>
      <c r="Q346" s="285"/>
      <c r="R346" s="285"/>
      <c r="S346" s="285"/>
      <c r="T346" s="285"/>
      <c r="U346" s="285"/>
      <c r="V346" s="291"/>
      <c r="W346" s="672" t="s">
        <v>1235</v>
      </c>
      <c r="X346" s="1159"/>
      <c r="Y346" s="292"/>
      <c r="Z346" s="1247" t="s">
        <v>1445</v>
      </c>
      <c r="AA346" s="1253"/>
      <c r="AB346" s="327"/>
      <c r="AC346" s="327"/>
      <c r="AD346" s="1269"/>
      <c r="AE346" s="1269"/>
      <c r="AF346" s="1269"/>
      <c r="AG346" s="1269"/>
      <c r="AH346" s="1269"/>
      <c r="AI346" s="1269"/>
      <c r="AJ346" s="1269"/>
      <c r="AK346" s="1269"/>
      <c r="AL346" s="1269"/>
      <c r="AM346" s="1269"/>
    </row>
    <row r="347" spans="1:39" s="295" customFormat="1" ht="17.25" hidden="1" customHeight="1">
      <c r="A347" s="688">
        <f t="shared" si="60"/>
        <v>256</v>
      </c>
      <c r="B347" s="297" t="s">
        <v>16</v>
      </c>
      <c r="C347" s="284"/>
      <c r="D347" s="285"/>
      <c r="E347" s="285"/>
      <c r="F347" s="291"/>
      <c r="G347" s="291"/>
      <c r="H347" s="291"/>
      <c r="I347" s="291"/>
      <c r="J347" s="285"/>
      <c r="K347" s="285"/>
      <c r="L347" s="285">
        <v>1057</v>
      </c>
      <c r="M347" s="285"/>
      <c r="N347" s="285"/>
      <c r="O347" s="285"/>
      <c r="P347" s="285">
        <v>2974.6</v>
      </c>
      <c r="Q347" s="285"/>
      <c r="R347" s="285"/>
      <c r="S347" s="285"/>
      <c r="T347" s="285"/>
      <c r="U347" s="285"/>
      <c r="V347" s="291"/>
      <c r="W347" s="672" t="s">
        <v>1235</v>
      </c>
      <c r="X347" s="1159"/>
      <c r="Y347" s="292"/>
      <c r="Z347" s="293" t="s">
        <v>1447</v>
      </c>
      <c r="AA347" s="1253"/>
      <c r="AB347" s="327"/>
      <c r="AC347" s="327"/>
      <c r="AD347" s="1269"/>
      <c r="AE347" s="1269"/>
      <c r="AF347" s="1269"/>
      <c r="AG347" s="1269"/>
      <c r="AH347" s="1269"/>
      <c r="AI347" s="1269"/>
      <c r="AJ347" s="1269"/>
      <c r="AK347" s="1269"/>
      <c r="AL347" s="1269"/>
      <c r="AM347" s="1269"/>
    </row>
    <row r="348" spans="1:39" s="295" customFormat="1" ht="21.75" hidden="1" customHeight="1">
      <c r="A348" s="688">
        <f t="shared" si="60"/>
        <v>257</v>
      </c>
      <c r="B348" s="297" t="s">
        <v>17</v>
      </c>
      <c r="C348" s="284"/>
      <c r="D348" s="285"/>
      <c r="E348" s="285"/>
      <c r="F348" s="291"/>
      <c r="G348" s="291"/>
      <c r="H348" s="291"/>
      <c r="I348" s="291"/>
      <c r="J348" s="285"/>
      <c r="K348" s="285"/>
      <c r="L348" s="285">
        <v>2374</v>
      </c>
      <c r="M348" s="285"/>
      <c r="N348" s="285"/>
      <c r="O348" s="285"/>
      <c r="P348" s="285">
        <v>6867</v>
      </c>
      <c r="Q348" s="285"/>
      <c r="R348" s="285"/>
      <c r="S348" s="285"/>
      <c r="T348" s="285"/>
      <c r="U348" s="285"/>
      <c r="V348" s="291"/>
      <c r="W348" s="672" t="s">
        <v>1235</v>
      </c>
      <c r="X348" s="1159"/>
      <c r="Y348" s="292"/>
      <c r="Z348" s="293" t="s">
        <v>1448</v>
      </c>
      <c r="AA348" s="1253"/>
      <c r="AB348" s="327"/>
      <c r="AC348" s="327"/>
      <c r="AD348" s="1269"/>
      <c r="AE348" s="1269"/>
      <c r="AF348" s="1269"/>
      <c r="AG348" s="1269"/>
      <c r="AH348" s="1269"/>
      <c r="AI348" s="1269"/>
      <c r="AJ348" s="1269"/>
      <c r="AK348" s="1269"/>
      <c r="AL348" s="1269"/>
      <c r="AM348" s="1269"/>
    </row>
    <row r="349" spans="1:39" s="295" customFormat="1" ht="21.75" hidden="1" customHeight="1">
      <c r="A349" s="688">
        <f t="shared" si="60"/>
        <v>258</v>
      </c>
      <c r="B349" s="298" t="s">
        <v>18</v>
      </c>
      <c r="C349" s="284"/>
      <c r="D349" s="285"/>
      <c r="E349" s="285"/>
      <c r="F349" s="291"/>
      <c r="G349" s="291"/>
      <c r="H349" s="291"/>
      <c r="I349" s="291"/>
      <c r="J349" s="285"/>
      <c r="K349" s="285"/>
      <c r="L349" s="285">
        <v>896</v>
      </c>
      <c r="M349" s="285"/>
      <c r="N349" s="285"/>
      <c r="O349" s="285"/>
      <c r="P349" s="285">
        <v>1793</v>
      </c>
      <c r="Q349" s="285"/>
      <c r="R349" s="285"/>
      <c r="S349" s="285"/>
      <c r="T349" s="285"/>
      <c r="U349" s="285"/>
      <c r="V349" s="284"/>
      <c r="W349" s="672" t="s">
        <v>1235</v>
      </c>
      <c r="X349" s="1159"/>
      <c r="Y349" s="292"/>
      <c r="Z349" s="293" t="s">
        <v>1449</v>
      </c>
      <c r="AA349" s="1253"/>
      <c r="AB349" s="327"/>
      <c r="AC349" s="327"/>
      <c r="AD349" s="1269"/>
      <c r="AE349" s="1269"/>
      <c r="AF349" s="1269"/>
      <c r="AG349" s="1269"/>
      <c r="AH349" s="1269"/>
      <c r="AI349" s="1269"/>
      <c r="AJ349" s="1269"/>
      <c r="AK349" s="1269"/>
      <c r="AL349" s="1269"/>
      <c r="AM349" s="1269"/>
    </row>
    <row r="350" spans="1:39" s="295" customFormat="1" ht="24" hidden="1" customHeight="1">
      <c r="A350" s="688">
        <f t="shared" si="60"/>
        <v>259</v>
      </c>
      <c r="B350" s="297" t="s">
        <v>19</v>
      </c>
      <c r="C350" s="284"/>
      <c r="D350" s="285"/>
      <c r="E350" s="285"/>
      <c r="F350" s="291"/>
      <c r="G350" s="291"/>
      <c r="H350" s="291"/>
      <c r="I350" s="291"/>
      <c r="J350" s="285"/>
      <c r="K350" s="285"/>
      <c r="L350" s="285">
        <v>1900</v>
      </c>
      <c r="M350" s="285"/>
      <c r="N350" s="285"/>
      <c r="O350" s="285"/>
      <c r="P350" s="285">
        <v>4752</v>
      </c>
      <c r="Q350" s="285"/>
      <c r="R350" s="285"/>
      <c r="S350" s="285"/>
      <c r="T350" s="285"/>
      <c r="U350" s="285"/>
      <c r="V350" s="291"/>
      <c r="W350" s="672" t="s">
        <v>1235</v>
      </c>
      <c r="X350" s="1159"/>
      <c r="Y350" s="292"/>
      <c r="Z350" s="293" t="s">
        <v>1450</v>
      </c>
      <c r="AA350" s="1253"/>
      <c r="AB350" s="327"/>
      <c r="AC350" s="327"/>
      <c r="AD350" s="1269"/>
      <c r="AE350" s="1269"/>
      <c r="AF350" s="1269"/>
      <c r="AG350" s="1269"/>
      <c r="AH350" s="1269"/>
      <c r="AI350" s="1269"/>
      <c r="AJ350" s="1269"/>
      <c r="AK350" s="1269"/>
      <c r="AL350" s="1269"/>
      <c r="AM350" s="1269"/>
    </row>
    <row r="351" spans="1:39" s="295" customFormat="1" ht="24" hidden="1" customHeight="1">
      <c r="A351" s="688">
        <f t="shared" si="60"/>
        <v>260</v>
      </c>
      <c r="B351" s="297" t="s">
        <v>20</v>
      </c>
      <c r="C351" s="284"/>
      <c r="D351" s="285"/>
      <c r="E351" s="285"/>
      <c r="F351" s="291"/>
      <c r="G351" s="296"/>
      <c r="H351" s="291"/>
      <c r="I351" s="291"/>
      <c r="J351" s="285"/>
      <c r="K351" s="285"/>
      <c r="L351" s="285">
        <v>1777.09</v>
      </c>
      <c r="M351" s="285"/>
      <c r="N351" s="285"/>
      <c r="O351" s="285"/>
      <c r="P351" s="285">
        <v>5800</v>
      </c>
      <c r="Q351" s="285"/>
      <c r="R351" s="285"/>
      <c r="S351" s="285"/>
      <c r="T351" s="289"/>
      <c r="U351" s="285"/>
      <c r="V351" s="291"/>
      <c r="W351" s="672" t="s">
        <v>1235</v>
      </c>
      <c r="X351" s="1159"/>
      <c r="Y351" s="292"/>
      <c r="Z351" s="293" t="s">
        <v>1447</v>
      </c>
      <c r="AA351" s="1253"/>
      <c r="AB351" s="327"/>
      <c r="AC351" s="327"/>
      <c r="AD351" s="1269"/>
      <c r="AE351" s="1269"/>
      <c r="AF351" s="1269"/>
      <c r="AG351" s="1269"/>
      <c r="AH351" s="1269"/>
      <c r="AI351" s="1269"/>
      <c r="AJ351" s="1269"/>
      <c r="AK351" s="1269"/>
      <c r="AL351" s="1269"/>
      <c r="AM351" s="1269"/>
    </row>
    <row r="352" spans="1:39" s="295" customFormat="1" ht="24" hidden="1" customHeight="1">
      <c r="A352" s="688">
        <f t="shared" si="60"/>
        <v>261</v>
      </c>
      <c r="B352" s="297" t="s">
        <v>21</v>
      </c>
      <c r="C352" s="284"/>
      <c r="D352" s="285"/>
      <c r="E352" s="285"/>
      <c r="F352" s="291"/>
      <c r="G352" s="296"/>
      <c r="H352" s="291"/>
      <c r="I352" s="291"/>
      <c r="J352" s="285"/>
      <c r="K352" s="285"/>
      <c r="L352" s="285">
        <v>820</v>
      </c>
      <c r="M352" s="285"/>
      <c r="N352" s="285"/>
      <c r="O352" s="285"/>
      <c r="P352" s="285">
        <v>1830</v>
      </c>
      <c r="Q352" s="285"/>
      <c r="R352" s="285"/>
      <c r="S352" s="285"/>
      <c r="T352" s="289"/>
      <c r="U352" s="285"/>
      <c r="V352" s="291"/>
      <c r="W352" s="672" t="s">
        <v>1235</v>
      </c>
      <c r="X352" s="1159"/>
      <c r="Y352" s="292"/>
      <c r="Z352" s="293" t="s">
        <v>1447</v>
      </c>
      <c r="AA352" s="1253"/>
      <c r="AB352" s="327"/>
      <c r="AC352" s="327"/>
      <c r="AD352" s="1269"/>
      <c r="AE352" s="1269"/>
      <c r="AF352" s="1269"/>
      <c r="AG352" s="1269"/>
      <c r="AH352" s="1269"/>
      <c r="AI352" s="1269"/>
      <c r="AJ352" s="1269"/>
      <c r="AK352" s="1269"/>
      <c r="AL352" s="1269"/>
      <c r="AM352" s="1269"/>
    </row>
    <row r="353" spans="1:39" s="7" customFormat="1" ht="21" hidden="1" customHeight="1">
      <c r="A353" s="688">
        <f t="shared" si="60"/>
        <v>262</v>
      </c>
      <c r="B353" s="274" t="s">
        <v>22</v>
      </c>
      <c r="C353" s="284"/>
      <c r="D353" s="285"/>
      <c r="E353" s="285"/>
      <c r="F353" s="285"/>
      <c r="G353" s="287"/>
      <c r="H353" s="285"/>
      <c r="I353" s="285"/>
      <c r="J353" s="261"/>
      <c r="K353" s="285"/>
      <c r="L353" s="290">
        <v>670</v>
      </c>
      <c r="M353" s="290"/>
      <c r="N353" s="290"/>
      <c r="O353" s="290"/>
      <c r="P353" s="290">
        <v>768.7</v>
      </c>
      <c r="Q353" s="285"/>
      <c r="R353" s="285"/>
      <c r="S353" s="285"/>
      <c r="T353" s="289"/>
      <c r="U353" s="285"/>
      <c r="V353" s="284"/>
      <c r="W353" s="672" t="s">
        <v>1235</v>
      </c>
      <c r="X353" s="1159"/>
      <c r="Y353" s="284"/>
      <c r="Z353" s="293" t="s">
        <v>1451</v>
      </c>
      <c r="AA353" s="670"/>
      <c r="AB353" s="497"/>
      <c r="AC353" s="497"/>
      <c r="AD353" s="57"/>
      <c r="AE353" s="497"/>
      <c r="AF353" s="57"/>
      <c r="AG353" s="57"/>
      <c r="AH353" s="57"/>
      <c r="AI353" s="57"/>
      <c r="AJ353" s="57"/>
      <c r="AK353" s="57"/>
      <c r="AL353" s="57"/>
      <c r="AM353" s="57"/>
    </row>
    <row r="354" spans="1:39" s="7" customFormat="1" ht="21" customHeight="1">
      <c r="A354" s="686">
        <f t="shared" si="60"/>
        <v>263</v>
      </c>
      <c r="B354" s="367" t="s">
        <v>1152</v>
      </c>
      <c r="C354" s="284"/>
      <c r="D354" s="285"/>
      <c r="E354" s="285"/>
      <c r="F354" s="285"/>
      <c r="G354" s="287"/>
      <c r="H354" s="285"/>
      <c r="I354" s="285"/>
      <c r="J354" s="261"/>
      <c r="K354" s="285"/>
      <c r="L354" s="290"/>
      <c r="M354" s="290"/>
      <c r="N354" s="290"/>
      <c r="O354" s="290"/>
      <c r="P354" s="368"/>
      <c r="Q354" s="369"/>
      <c r="R354" s="285"/>
      <c r="S354" s="285"/>
      <c r="T354" s="289"/>
      <c r="U354" s="285"/>
      <c r="V354" s="284"/>
      <c r="W354" s="284"/>
      <c r="X354" s="1161"/>
      <c r="Y354" s="284"/>
      <c r="Z354" s="496"/>
      <c r="AA354" s="670"/>
      <c r="AB354" s="497"/>
      <c r="AC354" s="497"/>
      <c r="AD354" s="57"/>
      <c r="AE354" s="497"/>
      <c r="AF354" s="57"/>
      <c r="AG354" s="57"/>
      <c r="AH354" s="57"/>
      <c r="AI354" s="57"/>
      <c r="AJ354" s="57"/>
      <c r="AK354" s="57"/>
      <c r="AL354" s="57"/>
      <c r="AM354" s="57"/>
    </row>
    <row r="355" spans="1:39" s="7" customFormat="1" ht="17.25" hidden="1" customHeight="1">
      <c r="A355" s="1482" t="s">
        <v>518</v>
      </c>
      <c r="B355" s="1482"/>
      <c r="C355" s="284"/>
      <c r="D355" s="284"/>
      <c r="E355" s="284"/>
      <c r="F355" s="284"/>
      <c r="G355" s="284"/>
      <c r="H355" s="284"/>
      <c r="I355" s="284"/>
      <c r="J355" s="284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1161"/>
      <c r="Y355" s="284"/>
      <c r="Z355" s="9"/>
      <c r="AA355" s="670"/>
      <c r="AB355" s="497"/>
      <c r="AC355" s="49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</row>
    <row r="356" spans="1:39" s="22" customFormat="1" ht="15" hidden="1" customHeight="1">
      <c r="A356" s="1479" t="s">
        <v>539</v>
      </c>
      <c r="B356" s="1479"/>
      <c r="C356" s="1479"/>
      <c r="D356" s="1452"/>
      <c r="E356" s="1452"/>
      <c r="F356" s="1452"/>
      <c r="G356" s="1452"/>
      <c r="H356" s="1452"/>
      <c r="I356" s="1452"/>
      <c r="J356" s="1452"/>
      <c r="K356" s="1452"/>
      <c r="L356" s="1452"/>
      <c r="M356" s="1452"/>
      <c r="N356" s="1452"/>
      <c r="O356" s="1452"/>
      <c r="P356" s="1452"/>
      <c r="Q356" s="1452"/>
      <c r="R356" s="1452"/>
      <c r="S356" s="1452"/>
      <c r="T356" s="1452"/>
      <c r="U356" s="1452"/>
      <c r="V356" s="1452"/>
      <c r="W356" s="1452"/>
      <c r="X356" s="1452"/>
      <c r="Y356" s="1452"/>
      <c r="Z356" s="24"/>
      <c r="AA356" s="670"/>
      <c r="AB356" s="57"/>
      <c r="AC356" s="497"/>
      <c r="AD356" s="1061"/>
      <c r="AE356" s="57"/>
      <c r="AF356" s="57"/>
      <c r="AG356" s="57"/>
      <c r="AH356" s="57"/>
      <c r="AI356" s="57"/>
      <c r="AJ356" s="57"/>
      <c r="AK356" s="57"/>
      <c r="AL356" s="57"/>
      <c r="AM356" s="57"/>
    </row>
    <row r="357" spans="1:39" s="7" customFormat="1" ht="15" hidden="1" customHeight="1">
      <c r="A357" s="55">
        <f>A354+1</f>
        <v>264</v>
      </c>
      <c r="B357" s="42" t="s">
        <v>748</v>
      </c>
      <c r="C357" s="52">
        <f t="shared" ref="C357:C362" si="61">D357+K357+M357+O357+Q357+S357+U357+V357+W357+Y357</f>
        <v>421092.44</v>
      </c>
      <c r="D357" s="52">
        <f t="shared" ref="D357:D362" si="62">SUM(E357:I357)</f>
        <v>421092.44</v>
      </c>
      <c r="E357" s="51">
        <v>421092.44</v>
      </c>
      <c r="F357" s="51"/>
      <c r="G357" s="51"/>
      <c r="H357" s="51"/>
      <c r="I357" s="51"/>
      <c r="J357" s="51"/>
      <c r="K357" s="51"/>
      <c r="L357" s="52"/>
      <c r="M357" s="52"/>
      <c r="N357" s="52"/>
      <c r="O357" s="51"/>
      <c r="P357" s="52"/>
      <c r="Q357" s="51"/>
      <c r="R357" s="51"/>
      <c r="S357" s="51"/>
      <c r="T357" s="51"/>
      <c r="U357" s="51"/>
      <c r="V357" s="52"/>
      <c r="W357" s="284"/>
      <c r="X357" s="1161"/>
      <c r="Y357" s="284"/>
      <c r="Z357" s="9"/>
      <c r="AA357" s="670"/>
      <c r="AB357" s="57"/>
      <c r="AC357" s="497"/>
      <c r="AD357" s="1061"/>
      <c r="AE357" s="57"/>
      <c r="AF357" s="57"/>
      <c r="AG357" s="57"/>
      <c r="AH357" s="57"/>
      <c r="AI357" s="57"/>
      <c r="AJ357" s="57"/>
      <c r="AK357" s="57"/>
      <c r="AL357" s="57"/>
      <c r="AM357" s="57"/>
    </row>
    <row r="358" spans="1:39" s="7" customFormat="1" ht="15" hidden="1" customHeight="1">
      <c r="A358" s="55">
        <f t="shared" ref="A358:A383" si="63">A357+1</f>
        <v>265</v>
      </c>
      <c r="B358" s="42" t="s">
        <v>749</v>
      </c>
      <c r="C358" s="52">
        <f t="shared" si="61"/>
        <v>10690054.24</v>
      </c>
      <c r="D358" s="52">
        <f t="shared" si="62"/>
        <v>0</v>
      </c>
      <c r="E358" s="51"/>
      <c r="F358" s="51"/>
      <c r="G358" s="51"/>
      <c r="H358" s="51"/>
      <c r="I358" s="51"/>
      <c r="J358" s="51"/>
      <c r="K358" s="51"/>
      <c r="L358" s="52"/>
      <c r="M358" s="51"/>
      <c r="N358" s="121"/>
      <c r="O358" s="51">
        <v>10690054.24</v>
      </c>
      <c r="P358" s="52"/>
      <c r="Q358" s="51"/>
      <c r="R358" s="51"/>
      <c r="S358" s="51"/>
      <c r="T358" s="51"/>
      <c r="U358" s="51"/>
      <c r="V358" s="52"/>
      <c r="W358" s="285"/>
      <c r="X358" s="1159"/>
      <c r="Y358" s="285"/>
      <c r="Z358" s="9"/>
      <c r="AA358" s="670"/>
      <c r="AB358" s="57"/>
      <c r="AC358" s="497"/>
      <c r="AD358" s="1061"/>
      <c r="AE358" s="57"/>
      <c r="AF358" s="57"/>
      <c r="AG358" s="57"/>
      <c r="AH358" s="57"/>
      <c r="AI358" s="57"/>
      <c r="AJ358" s="57"/>
      <c r="AK358" s="57"/>
      <c r="AL358" s="57"/>
      <c r="AM358" s="57"/>
    </row>
    <row r="359" spans="1:39" s="7" customFormat="1" ht="15" hidden="1" customHeight="1">
      <c r="A359" s="55">
        <f t="shared" si="63"/>
        <v>266</v>
      </c>
      <c r="B359" s="42" t="s">
        <v>750</v>
      </c>
      <c r="C359" s="52">
        <f t="shared" si="61"/>
        <v>428804.92</v>
      </c>
      <c r="D359" s="52">
        <f t="shared" si="62"/>
        <v>428804.92</v>
      </c>
      <c r="E359" s="51">
        <v>428804.92</v>
      </c>
      <c r="F359" s="51"/>
      <c r="G359" s="51"/>
      <c r="H359" s="51"/>
      <c r="I359" s="51"/>
      <c r="J359" s="51"/>
      <c r="K359" s="51"/>
      <c r="L359" s="52"/>
      <c r="M359" s="51"/>
      <c r="N359" s="52"/>
      <c r="O359" s="51"/>
      <c r="P359" s="52"/>
      <c r="Q359" s="51"/>
      <c r="R359" s="51"/>
      <c r="S359" s="51"/>
      <c r="T359" s="51"/>
      <c r="U359" s="51"/>
      <c r="V359" s="52"/>
      <c r="W359" s="285"/>
      <c r="X359" s="1159"/>
      <c r="Y359" s="285"/>
      <c r="Z359" s="9"/>
      <c r="AA359" s="670"/>
      <c r="AB359" s="57"/>
      <c r="AC359" s="497"/>
      <c r="AD359" s="1061"/>
      <c r="AE359" s="57"/>
      <c r="AF359" s="57"/>
      <c r="AG359" s="57"/>
      <c r="AH359" s="57"/>
      <c r="AI359" s="57"/>
      <c r="AJ359" s="57"/>
      <c r="AK359" s="57"/>
      <c r="AL359" s="57"/>
      <c r="AM359" s="57"/>
    </row>
    <row r="360" spans="1:39" s="7" customFormat="1" ht="15" hidden="1" customHeight="1">
      <c r="A360" s="55">
        <f t="shared" si="63"/>
        <v>267</v>
      </c>
      <c r="B360" s="42" t="s">
        <v>751</v>
      </c>
      <c r="C360" s="52">
        <f t="shared" si="61"/>
        <v>10264397.560000001</v>
      </c>
      <c r="D360" s="52">
        <f t="shared" si="62"/>
        <v>0</v>
      </c>
      <c r="E360" s="51"/>
      <c r="F360" s="51"/>
      <c r="G360" s="51"/>
      <c r="H360" s="51"/>
      <c r="I360" s="51"/>
      <c r="J360" s="51"/>
      <c r="K360" s="51"/>
      <c r="L360" s="52"/>
      <c r="M360" s="51"/>
      <c r="N360" s="52"/>
      <c r="O360" s="51"/>
      <c r="P360" s="121"/>
      <c r="Q360" s="51">
        <v>10264397.560000001</v>
      </c>
      <c r="R360" s="51"/>
      <c r="S360" s="51"/>
      <c r="T360" s="51"/>
      <c r="U360" s="51"/>
      <c r="V360" s="52"/>
      <c r="W360" s="284"/>
      <c r="X360" s="1161"/>
      <c r="Y360" s="284"/>
      <c r="Z360" s="9"/>
      <c r="AA360" s="670"/>
      <c r="AB360" s="57"/>
      <c r="AC360" s="497"/>
      <c r="AD360" s="1061"/>
      <c r="AE360" s="57"/>
      <c r="AF360" s="57"/>
      <c r="AG360" s="57"/>
      <c r="AH360" s="57"/>
      <c r="AI360" s="57"/>
      <c r="AJ360" s="57"/>
      <c r="AK360" s="57"/>
      <c r="AL360" s="57"/>
      <c r="AM360" s="57"/>
    </row>
    <row r="361" spans="1:39" s="7" customFormat="1" ht="15" hidden="1" customHeight="1">
      <c r="A361" s="55">
        <f t="shared" si="63"/>
        <v>268</v>
      </c>
      <c r="B361" s="42" t="s">
        <v>752</v>
      </c>
      <c r="C361" s="52">
        <f t="shared" si="61"/>
        <v>7146921.3399999999</v>
      </c>
      <c r="D361" s="52">
        <f t="shared" si="62"/>
        <v>793695.14</v>
      </c>
      <c r="E361" s="51">
        <v>793695.14</v>
      </c>
      <c r="F361" s="51"/>
      <c r="G361" s="51"/>
      <c r="H361" s="51"/>
      <c r="I361" s="51"/>
      <c r="J361" s="51"/>
      <c r="K361" s="51"/>
      <c r="L361" s="52"/>
      <c r="M361" s="51"/>
      <c r="N361" s="52"/>
      <c r="O361" s="51"/>
      <c r="P361" s="121"/>
      <c r="Q361" s="51">
        <v>6353226.2000000002</v>
      </c>
      <c r="R361" s="51"/>
      <c r="S361" s="52"/>
      <c r="T361" s="51"/>
      <c r="U361" s="51"/>
      <c r="V361" s="52"/>
      <c r="W361" s="284"/>
      <c r="X361" s="1161"/>
      <c r="Y361" s="284"/>
      <c r="Z361" s="9"/>
      <c r="AA361" s="670"/>
      <c r="AB361" s="57"/>
      <c r="AC361" s="497"/>
      <c r="AD361" s="1061"/>
      <c r="AE361" s="57"/>
      <c r="AF361" s="57"/>
      <c r="AG361" s="57"/>
      <c r="AH361" s="57"/>
      <c r="AI361" s="57"/>
      <c r="AJ361" s="57"/>
      <c r="AK361" s="57"/>
      <c r="AL361" s="57"/>
      <c r="AM361" s="57"/>
    </row>
    <row r="362" spans="1:39" s="7" customFormat="1" ht="15" hidden="1" customHeight="1">
      <c r="A362" s="55">
        <f t="shared" si="63"/>
        <v>269</v>
      </c>
      <c r="B362" s="42" t="s">
        <v>756</v>
      </c>
      <c r="C362" s="52">
        <f t="shared" si="61"/>
        <v>22051334.960000001</v>
      </c>
      <c r="D362" s="52">
        <f t="shared" si="62"/>
        <v>0</v>
      </c>
      <c r="E362" s="51"/>
      <c r="F362" s="51"/>
      <c r="G362" s="51"/>
      <c r="H362" s="51"/>
      <c r="I362" s="51"/>
      <c r="J362" s="51"/>
      <c r="K362" s="51"/>
      <c r="L362" s="121"/>
      <c r="M362" s="51">
        <v>1879107.52</v>
      </c>
      <c r="N362" s="120"/>
      <c r="O362" s="51">
        <v>10011643.92</v>
      </c>
      <c r="P362" s="120"/>
      <c r="Q362" s="51">
        <v>10160583.52</v>
      </c>
      <c r="R362" s="51"/>
      <c r="S362" s="51"/>
      <c r="T362" s="51"/>
      <c r="U362" s="51"/>
      <c r="V362" s="52"/>
      <c r="W362" s="284"/>
      <c r="X362" s="1161"/>
      <c r="Y362" s="284"/>
      <c r="Z362" s="9"/>
      <c r="AA362" s="670"/>
      <c r="AB362" s="57"/>
      <c r="AC362" s="497"/>
      <c r="AD362" s="1061"/>
      <c r="AE362" s="57"/>
      <c r="AF362" s="57"/>
      <c r="AG362" s="57"/>
      <c r="AH362" s="57"/>
      <c r="AI362" s="57"/>
      <c r="AJ362" s="57"/>
      <c r="AK362" s="57"/>
      <c r="AL362" s="57"/>
      <c r="AM362" s="57"/>
    </row>
    <row r="363" spans="1:39" s="7" customFormat="1" ht="12.75" hidden="1" customHeight="1">
      <c r="A363" s="688">
        <f t="shared" si="63"/>
        <v>270</v>
      </c>
      <c r="B363" s="274" t="s">
        <v>35</v>
      </c>
      <c r="C363" s="284"/>
      <c r="D363" s="285"/>
      <c r="E363" s="285"/>
      <c r="F363" s="285" t="s">
        <v>23</v>
      </c>
      <c r="G363" s="285"/>
      <c r="H363" s="285"/>
      <c r="I363" s="285"/>
      <c r="J363" s="285"/>
      <c r="K363" s="285"/>
      <c r="L363" s="284"/>
      <c r="M363" s="285"/>
      <c r="N363" s="285"/>
      <c r="O363" s="285"/>
      <c r="P363" s="284"/>
      <c r="Q363" s="285"/>
      <c r="R363" s="284"/>
      <c r="S363" s="285"/>
      <c r="T363" s="285"/>
      <c r="U363" s="285"/>
      <c r="V363" s="285"/>
      <c r="W363" s="285"/>
      <c r="X363" s="1159"/>
      <c r="Y363" s="284"/>
      <c r="Z363" s="287" t="s">
        <v>896</v>
      </c>
      <c r="AA363" s="51"/>
      <c r="AB363" s="496"/>
      <c r="AC363" s="49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</row>
    <row r="364" spans="1:39" s="7" customFormat="1" ht="12.75" hidden="1" customHeight="1">
      <c r="A364" s="688">
        <f t="shared" si="63"/>
        <v>271</v>
      </c>
      <c r="B364" s="274" t="s">
        <v>36</v>
      </c>
      <c r="C364" s="284"/>
      <c r="D364" s="285"/>
      <c r="E364" s="285"/>
      <c r="F364" s="285"/>
      <c r="G364" s="285"/>
      <c r="H364" s="285"/>
      <c r="I364" s="285"/>
      <c r="J364" s="285"/>
      <c r="K364" s="285"/>
      <c r="L364" s="284"/>
      <c r="M364" s="285"/>
      <c r="N364" s="285"/>
      <c r="O364" s="285" t="s">
        <v>23</v>
      </c>
      <c r="P364" s="284"/>
      <c r="Q364" s="285"/>
      <c r="R364" s="277" t="s">
        <v>23</v>
      </c>
      <c r="S364" s="299" t="s">
        <v>23</v>
      </c>
      <c r="T364" s="285"/>
      <c r="U364" s="285"/>
      <c r="V364" s="285"/>
      <c r="W364" s="285"/>
      <c r="X364" s="1159"/>
      <c r="Y364" s="284"/>
      <c r="Z364" s="1308"/>
      <c r="AA364" s="52"/>
      <c r="AB364" s="496"/>
      <c r="AC364" s="49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</row>
    <row r="365" spans="1:39" s="7" customFormat="1" ht="12.75" hidden="1" customHeight="1">
      <c r="A365" s="688">
        <f t="shared" si="63"/>
        <v>272</v>
      </c>
      <c r="B365" s="274" t="s">
        <v>34</v>
      </c>
      <c r="C365" s="284"/>
      <c r="D365" s="285"/>
      <c r="E365" s="285"/>
      <c r="F365" s="285"/>
      <c r="G365" s="285"/>
      <c r="H365" s="285"/>
      <c r="I365" s="285" t="s">
        <v>23</v>
      </c>
      <c r="J365" s="285"/>
      <c r="K365" s="285"/>
      <c r="L365" s="284"/>
      <c r="M365" s="285"/>
      <c r="N365" s="285"/>
      <c r="O365" s="285"/>
      <c r="P365" s="284"/>
      <c r="Q365" s="285"/>
      <c r="R365" s="284"/>
      <c r="S365" s="285"/>
      <c r="T365" s="285"/>
      <c r="U365" s="284"/>
      <c r="V365" s="285"/>
      <c r="W365" s="285"/>
      <c r="X365" s="1159"/>
      <c r="Y365" s="284"/>
      <c r="Z365" s="1308"/>
      <c r="AA365" s="52"/>
      <c r="AB365" s="496"/>
      <c r="AC365" s="49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</row>
    <row r="366" spans="1:39" s="7" customFormat="1" ht="12.75" hidden="1" customHeight="1">
      <c r="A366" s="688">
        <f t="shared" si="63"/>
        <v>273</v>
      </c>
      <c r="B366" s="274" t="s">
        <v>37</v>
      </c>
      <c r="C366" s="284"/>
      <c r="D366" s="285"/>
      <c r="E366" s="285"/>
      <c r="F366" s="285"/>
      <c r="G366" s="285"/>
      <c r="H366" s="285"/>
      <c r="I366" s="285"/>
      <c r="J366" s="285"/>
      <c r="K366" s="285"/>
      <c r="L366" s="284"/>
      <c r="M366" s="285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1159"/>
      <c r="Y366" s="284"/>
      <c r="Z366" s="1308" t="s">
        <v>896</v>
      </c>
      <c r="AA366" s="52"/>
      <c r="AB366" s="496"/>
      <c r="AC366" s="49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</row>
    <row r="367" spans="1:39" s="7" customFormat="1" ht="12.75" hidden="1" customHeight="1">
      <c r="A367" s="688">
        <f t="shared" si="63"/>
        <v>274</v>
      </c>
      <c r="B367" s="274" t="s">
        <v>25</v>
      </c>
      <c r="C367" s="284"/>
      <c r="D367" s="285"/>
      <c r="E367" s="285"/>
      <c r="F367" s="285"/>
      <c r="G367" s="285"/>
      <c r="H367" s="285"/>
      <c r="I367" s="285"/>
      <c r="J367" s="285"/>
      <c r="K367" s="285"/>
      <c r="L367" s="284"/>
      <c r="M367" s="285"/>
      <c r="N367" s="285"/>
      <c r="O367" s="285"/>
      <c r="P367" s="284"/>
      <c r="Q367" s="285"/>
      <c r="R367" s="284"/>
      <c r="S367" s="285"/>
      <c r="T367" s="285"/>
      <c r="U367" s="285"/>
      <c r="V367" s="285"/>
      <c r="W367" s="285"/>
      <c r="X367" s="1159"/>
      <c r="Y367" s="284"/>
      <c r="Z367" s="1308" t="s">
        <v>896</v>
      </c>
      <c r="AA367" s="52"/>
      <c r="AB367" s="496"/>
      <c r="AC367" s="49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</row>
    <row r="368" spans="1:39" s="7" customFormat="1" hidden="1">
      <c r="A368" s="688">
        <f t="shared" si="63"/>
        <v>275</v>
      </c>
      <c r="B368" s="274" t="s">
        <v>26</v>
      </c>
      <c r="C368" s="284"/>
      <c r="D368" s="285"/>
      <c r="E368" s="285"/>
      <c r="F368" s="285"/>
      <c r="G368" s="285"/>
      <c r="H368" s="285"/>
      <c r="I368" s="285"/>
      <c r="J368" s="285"/>
      <c r="K368" s="285"/>
      <c r="L368" s="284"/>
      <c r="M368" s="285"/>
      <c r="N368" s="285"/>
      <c r="O368" s="285" t="s">
        <v>23</v>
      </c>
      <c r="P368" s="284"/>
      <c r="Q368" s="285"/>
      <c r="R368" s="277" t="s">
        <v>23</v>
      </c>
      <c r="S368" s="277" t="s">
        <v>23</v>
      </c>
      <c r="T368" s="285"/>
      <c r="U368" s="285"/>
      <c r="V368" s="285"/>
      <c r="W368" s="285"/>
      <c r="X368" s="1159"/>
      <c r="Y368" s="284"/>
      <c r="Z368" s="1308" t="s">
        <v>896</v>
      </c>
      <c r="AA368" s="52"/>
      <c r="AB368" s="496"/>
      <c r="AC368" s="497"/>
      <c r="AD368" s="497"/>
      <c r="AE368" s="497"/>
      <c r="AF368" s="57"/>
      <c r="AG368" s="57"/>
      <c r="AH368" s="57"/>
      <c r="AI368" s="57"/>
      <c r="AJ368" s="57"/>
      <c r="AK368" s="57"/>
      <c r="AL368" s="57"/>
      <c r="AM368" s="57"/>
    </row>
    <row r="369" spans="1:39" s="22" customFormat="1" ht="12.75" hidden="1" customHeight="1">
      <c r="A369" s="688">
        <f t="shared" si="63"/>
        <v>276</v>
      </c>
      <c r="B369" s="274" t="s">
        <v>27</v>
      </c>
      <c r="C369" s="284"/>
      <c r="D369" s="285"/>
      <c r="E369" s="658"/>
      <c r="F369" s="658"/>
      <c r="G369" s="658"/>
      <c r="H369" s="658"/>
      <c r="I369" s="658"/>
      <c r="J369" s="658"/>
      <c r="K369" s="658"/>
      <c r="L369" s="285"/>
      <c r="M369" s="285"/>
      <c r="N369" s="285"/>
      <c r="O369" s="285"/>
      <c r="P369" s="658"/>
      <c r="Q369" s="658"/>
      <c r="R369" s="658"/>
      <c r="S369" s="658"/>
      <c r="T369" s="658"/>
      <c r="U369" s="658"/>
      <c r="V369" s="658"/>
      <c r="W369" s="658"/>
      <c r="X369" s="1185"/>
      <c r="Y369" s="658"/>
      <c r="Z369" s="287" t="s">
        <v>896</v>
      </c>
      <c r="AA369" s="60"/>
      <c r="AB369" s="496"/>
      <c r="AC369" s="49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</row>
    <row r="370" spans="1:39" s="22" customFormat="1" ht="12.75" hidden="1" customHeight="1">
      <c r="A370" s="688">
        <f t="shared" si="63"/>
        <v>277</v>
      </c>
      <c r="B370" s="274" t="s">
        <v>28</v>
      </c>
      <c r="C370" s="284"/>
      <c r="D370" s="285"/>
      <c r="E370" s="658"/>
      <c r="F370" s="658"/>
      <c r="G370" s="658"/>
      <c r="H370" s="658"/>
      <c r="I370" s="658"/>
      <c r="J370" s="658"/>
      <c r="K370" s="658"/>
      <c r="L370" s="285"/>
      <c r="M370" s="285"/>
      <c r="N370" s="285"/>
      <c r="O370" s="285" t="s">
        <v>23</v>
      </c>
      <c r="P370" s="658"/>
      <c r="Q370" s="658"/>
      <c r="R370" s="300" t="s">
        <v>23</v>
      </c>
      <c r="S370" s="300" t="s">
        <v>23</v>
      </c>
      <c r="T370" s="658"/>
      <c r="U370" s="658"/>
      <c r="V370" s="658"/>
      <c r="W370" s="658"/>
      <c r="X370" s="1185"/>
      <c r="Y370" s="658"/>
      <c r="Z370" s="287"/>
      <c r="AA370" s="60"/>
      <c r="AB370" s="496"/>
      <c r="AC370" s="49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</row>
    <row r="371" spans="1:39" s="22" customFormat="1" ht="12.75" hidden="1" customHeight="1">
      <c r="A371" s="688">
        <f t="shared" si="63"/>
        <v>278</v>
      </c>
      <c r="B371" s="274" t="s">
        <v>38</v>
      </c>
      <c r="C371" s="284"/>
      <c r="D371" s="285"/>
      <c r="E371" s="658"/>
      <c r="F371" s="658"/>
      <c r="G371" s="658"/>
      <c r="H371" s="658"/>
      <c r="I371" s="658"/>
      <c r="J371" s="658"/>
      <c r="K371" s="658"/>
      <c r="L371" s="285"/>
      <c r="M371" s="285"/>
      <c r="N371" s="285"/>
      <c r="O371" s="285" t="s">
        <v>23</v>
      </c>
      <c r="P371" s="658"/>
      <c r="Q371" s="658"/>
      <c r="R371" s="300" t="s">
        <v>23</v>
      </c>
      <c r="S371" s="300" t="s">
        <v>23</v>
      </c>
      <c r="T371" s="658"/>
      <c r="U371" s="658"/>
      <c r="V371" s="658"/>
      <c r="W371" s="658"/>
      <c r="X371" s="1185"/>
      <c r="Y371" s="658"/>
      <c r="Z371" s="287"/>
      <c r="AA371" s="60"/>
      <c r="AB371" s="496"/>
      <c r="AC371" s="49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</row>
    <row r="372" spans="1:39" s="22" customFormat="1" ht="12.75" hidden="1" customHeight="1">
      <c r="A372" s="688">
        <f t="shared" si="63"/>
        <v>279</v>
      </c>
      <c r="B372" s="274" t="s">
        <v>39</v>
      </c>
      <c r="C372" s="284"/>
      <c r="D372" s="285"/>
      <c r="E372" s="658"/>
      <c r="F372" s="658"/>
      <c r="G372" s="658"/>
      <c r="H372" s="658"/>
      <c r="I372" s="658"/>
      <c r="J372" s="658"/>
      <c r="K372" s="658"/>
      <c r="L372" s="285"/>
      <c r="M372" s="285"/>
      <c r="N372" s="285"/>
      <c r="O372" s="285"/>
      <c r="P372" s="658"/>
      <c r="Q372" s="658"/>
      <c r="R372" s="658"/>
      <c r="S372" s="658"/>
      <c r="T372" s="658"/>
      <c r="U372" s="658"/>
      <c r="V372" s="658"/>
      <c r="W372" s="658"/>
      <c r="X372" s="1185"/>
      <c r="Y372" s="658"/>
      <c r="Z372" s="287" t="s">
        <v>896</v>
      </c>
      <c r="AA372" s="60"/>
      <c r="AB372" s="496"/>
      <c r="AC372" s="49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</row>
    <row r="373" spans="1:39" s="22" customFormat="1" ht="12.75" hidden="1" customHeight="1">
      <c r="A373" s="688">
        <f t="shared" si="63"/>
        <v>280</v>
      </c>
      <c r="B373" s="274" t="s">
        <v>40</v>
      </c>
      <c r="C373" s="284"/>
      <c r="D373" s="285"/>
      <c r="E373" s="658"/>
      <c r="F373" s="658"/>
      <c r="G373" s="658"/>
      <c r="H373" s="658"/>
      <c r="I373" s="658"/>
      <c r="J373" s="658"/>
      <c r="K373" s="658"/>
      <c r="L373" s="285"/>
      <c r="M373" s="285"/>
      <c r="N373" s="285"/>
      <c r="O373" s="285" t="s">
        <v>23</v>
      </c>
      <c r="P373" s="658"/>
      <c r="Q373" s="658"/>
      <c r="R373" s="300" t="s">
        <v>23</v>
      </c>
      <c r="S373" s="300" t="s">
        <v>23</v>
      </c>
      <c r="T373" s="658"/>
      <c r="U373" s="658"/>
      <c r="V373" s="658"/>
      <c r="W373" s="658"/>
      <c r="X373" s="1185"/>
      <c r="Y373" s="658"/>
      <c r="Z373" s="287"/>
      <c r="AA373" s="60"/>
      <c r="AB373" s="496"/>
      <c r="AC373" s="49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</row>
    <row r="374" spans="1:39" s="22" customFormat="1" ht="12.75" hidden="1" customHeight="1">
      <c r="A374" s="688">
        <f t="shared" si="63"/>
        <v>281</v>
      </c>
      <c r="B374" s="274" t="s">
        <v>41</v>
      </c>
      <c r="C374" s="284"/>
      <c r="D374" s="285"/>
      <c r="E374" s="658"/>
      <c r="F374" s="658"/>
      <c r="G374" s="658"/>
      <c r="H374" s="658"/>
      <c r="I374" s="658"/>
      <c r="J374" s="658"/>
      <c r="K374" s="658"/>
      <c r="L374" s="285"/>
      <c r="M374" s="285"/>
      <c r="N374" s="285"/>
      <c r="O374" s="285"/>
      <c r="P374" s="658"/>
      <c r="Q374" s="658"/>
      <c r="R374" s="658"/>
      <c r="S374" s="658"/>
      <c r="T374" s="658"/>
      <c r="U374" s="658"/>
      <c r="V374" s="658"/>
      <c r="W374" s="658"/>
      <c r="X374" s="1185"/>
      <c r="Y374" s="658"/>
      <c r="Z374" s="287" t="s">
        <v>896</v>
      </c>
      <c r="AA374" s="60"/>
      <c r="AB374" s="496"/>
      <c r="AC374" s="49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</row>
    <row r="375" spans="1:39" s="22" customFormat="1" ht="12.75" hidden="1" customHeight="1">
      <c r="A375" s="688">
        <f t="shared" si="63"/>
        <v>282</v>
      </c>
      <c r="B375" s="274" t="s">
        <v>42</v>
      </c>
      <c r="C375" s="284"/>
      <c r="D375" s="285"/>
      <c r="E375" s="658"/>
      <c r="F375" s="658"/>
      <c r="G375" s="658"/>
      <c r="H375" s="658"/>
      <c r="I375" s="658"/>
      <c r="J375" s="658"/>
      <c r="K375" s="658"/>
      <c r="L375" s="285"/>
      <c r="M375" s="285" t="s">
        <v>23</v>
      </c>
      <c r="N375" s="285"/>
      <c r="O375" s="285"/>
      <c r="P375" s="658"/>
      <c r="Q375" s="658"/>
      <c r="R375" s="658"/>
      <c r="S375" s="658"/>
      <c r="T375" s="658"/>
      <c r="U375" s="658"/>
      <c r="V375" s="658"/>
      <c r="W375" s="658"/>
      <c r="X375" s="1185"/>
      <c r="Y375" s="658"/>
      <c r="Z375" s="287" t="s">
        <v>896</v>
      </c>
      <c r="AA375" s="60"/>
      <c r="AB375" s="496"/>
      <c r="AC375" s="49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</row>
    <row r="376" spans="1:39" s="7" customFormat="1" ht="15" hidden="1" customHeight="1">
      <c r="A376" s="55">
        <f t="shared" si="63"/>
        <v>283</v>
      </c>
      <c r="B376" s="42" t="s">
        <v>753</v>
      </c>
      <c r="C376" s="52">
        <f>D376+K376+M376+O376+Q376+S376+U376+V376+W376+Y376</f>
        <v>4511549.46</v>
      </c>
      <c r="D376" s="52">
        <f>SUM(E376:I376)</f>
        <v>0</v>
      </c>
      <c r="E376" s="51"/>
      <c r="F376" s="51"/>
      <c r="G376" s="51"/>
      <c r="H376" s="51"/>
      <c r="I376" s="51"/>
      <c r="J376" s="51"/>
      <c r="K376" s="51"/>
      <c r="L376" s="52"/>
      <c r="M376" s="51"/>
      <c r="N376" s="121"/>
      <c r="O376" s="51">
        <v>4511549.46</v>
      </c>
      <c r="P376" s="52"/>
      <c r="Q376" s="51"/>
      <c r="R376" s="51"/>
      <c r="S376" s="51"/>
      <c r="T376" s="51"/>
      <c r="U376" s="51"/>
      <c r="V376" s="52"/>
      <c r="W376" s="284"/>
      <c r="X376" s="1161"/>
      <c r="Y376" s="284"/>
      <c r="Z376" s="9"/>
      <c r="AA376" s="670"/>
      <c r="AB376" s="57"/>
      <c r="AC376" s="497"/>
      <c r="AD376" s="1061"/>
      <c r="AE376" s="57"/>
      <c r="AF376" s="57"/>
      <c r="AG376" s="57"/>
      <c r="AH376" s="57"/>
      <c r="AI376" s="57"/>
      <c r="AJ376" s="57"/>
      <c r="AK376" s="57"/>
      <c r="AL376" s="57"/>
      <c r="AM376" s="57"/>
    </row>
    <row r="377" spans="1:39" s="7" customFormat="1" ht="15" hidden="1" customHeight="1">
      <c r="A377" s="55">
        <f t="shared" si="63"/>
        <v>284</v>
      </c>
      <c r="B377" s="42" t="s">
        <v>754</v>
      </c>
      <c r="C377" s="52">
        <f>D377+K377+M377+O377+Q377+S377+U377+V377+W377+Y377</f>
        <v>4511549.46</v>
      </c>
      <c r="D377" s="52">
        <f>SUM(E377:I377)</f>
        <v>0</v>
      </c>
      <c r="E377" s="51"/>
      <c r="F377" s="51"/>
      <c r="G377" s="51"/>
      <c r="H377" s="51"/>
      <c r="I377" s="51"/>
      <c r="J377" s="51"/>
      <c r="K377" s="51"/>
      <c r="L377" s="52"/>
      <c r="M377" s="51"/>
      <c r="N377" s="121"/>
      <c r="O377" s="51">
        <v>4511549.46</v>
      </c>
      <c r="P377" s="52"/>
      <c r="Q377" s="52"/>
      <c r="R377" s="51"/>
      <c r="S377" s="51"/>
      <c r="T377" s="51"/>
      <c r="U377" s="51"/>
      <c r="V377" s="52"/>
      <c r="W377" s="284"/>
      <c r="X377" s="1161"/>
      <c r="Y377" s="284"/>
      <c r="Z377" s="9"/>
      <c r="AA377" s="670"/>
      <c r="AB377" s="497"/>
      <c r="AC377" s="497"/>
      <c r="AD377" s="1061"/>
      <c r="AE377" s="57"/>
      <c r="AF377" s="57"/>
      <c r="AG377" s="57"/>
      <c r="AH377" s="57"/>
      <c r="AI377" s="57"/>
      <c r="AJ377" s="57"/>
      <c r="AK377" s="57"/>
      <c r="AL377" s="57"/>
      <c r="AM377" s="57"/>
    </row>
    <row r="378" spans="1:39" s="22" customFormat="1" ht="12.75" hidden="1" customHeight="1">
      <c r="A378" s="688">
        <f t="shared" si="63"/>
        <v>285</v>
      </c>
      <c r="B378" s="298" t="s">
        <v>29</v>
      </c>
      <c r="C378" s="284"/>
      <c r="D378" s="285"/>
      <c r="E378" s="658"/>
      <c r="F378" s="658"/>
      <c r="G378" s="658"/>
      <c r="H378" s="658"/>
      <c r="I378" s="658"/>
      <c r="J378" s="658"/>
      <c r="K378" s="658"/>
      <c r="L378" s="285"/>
      <c r="M378" s="285"/>
      <c r="N378" s="285"/>
      <c r="O378" s="285" t="s">
        <v>23</v>
      </c>
      <c r="P378" s="658" t="s">
        <v>23</v>
      </c>
      <c r="Q378" s="300" t="s">
        <v>23</v>
      </c>
      <c r="R378" s="299" t="s">
        <v>23</v>
      </c>
      <c r="S378" s="299" t="s">
        <v>23</v>
      </c>
      <c r="T378" s="658"/>
      <c r="U378" s="658"/>
      <c r="V378" s="658"/>
      <c r="W378" s="658"/>
      <c r="X378" s="1185"/>
      <c r="Y378" s="658"/>
      <c r="Z378" s="287"/>
      <c r="AA378" s="60"/>
      <c r="AB378" s="496"/>
      <c r="AC378" s="49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</row>
    <row r="379" spans="1:39" s="22" customFormat="1" ht="12.75" hidden="1" customHeight="1">
      <c r="A379" s="688">
        <f t="shared" si="63"/>
        <v>286</v>
      </c>
      <c r="B379" s="298" t="s">
        <v>30</v>
      </c>
      <c r="C379" s="284"/>
      <c r="D379" s="285"/>
      <c r="E379" s="658"/>
      <c r="F379" s="658"/>
      <c r="G379" s="658"/>
      <c r="H379" s="658"/>
      <c r="I379" s="658"/>
      <c r="J379" s="658"/>
      <c r="K379" s="658"/>
      <c r="L379" s="285"/>
      <c r="M379" s="285"/>
      <c r="N379" s="285"/>
      <c r="O379" s="285" t="s">
        <v>23</v>
      </c>
      <c r="P379" s="658"/>
      <c r="Q379" s="658"/>
      <c r="R379" s="299"/>
      <c r="S379" s="299"/>
      <c r="T379" s="658"/>
      <c r="U379" s="658"/>
      <c r="V379" s="658"/>
      <c r="W379" s="658"/>
      <c r="X379" s="1185"/>
      <c r="Y379" s="658"/>
      <c r="Z379" s="287"/>
      <c r="AA379" s="60"/>
      <c r="AB379" s="496"/>
      <c r="AC379" s="49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</row>
    <row r="380" spans="1:39" s="7" customFormat="1" hidden="1">
      <c r="A380" s="688">
        <f t="shared" si="63"/>
        <v>287</v>
      </c>
      <c r="B380" s="298" t="s">
        <v>31</v>
      </c>
      <c r="C380" s="284"/>
      <c r="D380" s="285"/>
      <c r="E380" s="285"/>
      <c r="F380" s="285"/>
      <c r="G380" s="285"/>
      <c r="H380" s="285"/>
      <c r="I380" s="285"/>
      <c r="J380" s="285"/>
      <c r="K380" s="285"/>
      <c r="L380" s="284"/>
      <c r="M380" s="285"/>
      <c r="N380" s="285"/>
      <c r="O380" s="285" t="s">
        <v>23</v>
      </c>
      <c r="P380" s="285"/>
      <c r="Q380" s="285"/>
      <c r="R380" s="299"/>
      <c r="S380" s="277"/>
      <c r="T380" s="285"/>
      <c r="U380" s="285"/>
      <c r="V380" s="285"/>
      <c r="W380" s="285"/>
      <c r="X380" s="1159"/>
      <c r="Y380" s="284"/>
      <c r="Z380" s="1308" t="s">
        <v>896</v>
      </c>
      <c r="AA380" s="52"/>
      <c r="AB380" s="496"/>
      <c r="AC380" s="497"/>
      <c r="AD380" s="497"/>
      <c r="AE380" s="497"/>
      <c r="AF380" s="57"/>
      <c r="AG380" s="57"/>
      <c r="AH380" s="57"/>
      <c r="AI380" s="57"/>
      <c r="AJ380" s="57"/>
      <c r="AK380" s="57"/>
      <c r="AL380" s="57"/>
      <c r="AM380" s="57"/>
    </row>
    <row r="381" spans="1:39" s="7" customFormat="1" ht="15" hidden="1" customHeight="1">
      <c r="A381" s="55">
        <f t="shared" si="63"/>
        <v>288</v>
      </c>
      <c r="B381" s="42" t="s">
        <v>755</v>
      </c>
      <c r="C381" s="52">
        <f>D381+K381+M381+O381+Q381+S381+U381+V381+W381+Y381</f>
        <v>437954.64</v>
      </c>
      <c r="D381" s="52">
        <f>SUM(E381:I381)</f>
        <v>437954.64</v>
      </c>
      <c r="E381" s="51">
        <v>437954.64</v>
      </c>
      <c r="F381" s="51"/>
      <c r="G381" s="51"/>
      <c r="H381" s="51"/>
      <c r="I381" s="51"/>
      <c r="J381" s="51"/>
      <c r="K381" s="51"/>
      <c r="L381" s="52"/>
      <c r="M381" s="51"/>
      <c r="N381" s="51"/>
      <c r="O381" s="51"/>
      <c r="P381" s="51"/>
      <c r="Q381" s="51"/>
      <c r="R381" s="51"/>
      <c r="S381" s="51"/>
      <c r="T381" s="51"/>
      <c r="U381" s="51"/>
      <c r="V381" s="52"/>
      <c r="W381" s="284"/>
      <c r="X381" s="1161"/>
      <c r="Y381" s="284"/>
      <c r="Z381" s="9"/>
      <c r="AA381" s="670"/>
      <c r="AB381" s="57"/>
      <c r="AC381" s="497"/>
      <c r="AD381" s="1061"/>
      <c r="AE381" s="57"/>
      <c r="AF381" s="57"/>
      <c r="AG381" s="57"/>
      <c r="AH381" s="57"/>
      <c r="AI381" s="57"/>
      <c r="AJ381" s="57"/>
      <c r="AK381" s="57"/>
      <c r="AL381" s="57"/>
      <c r="AM381" s="57"/>
    </row>
    <row r="382" spans="1:39" s="7" customFormat="1" hidden="1">
      <c r="A382" s="688">
        <f t="shared" si="63"/>
        <v>289</v>
      </c>
      <c r="B382" s="298" t="s">
        <v>32</v>
      </c>
      <c r="C382" s="284"/>
      <c r="D382" s="285"/>
      <c r="E382" s="285"/>
      <c r="F382" s="285"/>
      <c r="G382" s="285"/>
      <c r="H382" s="285"/>
      <c r="I382" s="285"/>
      <c r="J382" s="285"/>
      <c r="K382" s="285"/>
      <c r="L382" s="284"/>
      <c r="M382" s="285"/>
      <c r="N382" s="285"/>
      <c r="O382" s="285"/>
      <c r="P382" s="285"/>
      <c r="Q382" s="285"/>
      <c r="R382" s="285"/>
      <c r="S382" s="284"/>
      <c r="T382" s="285"/>
      <c r="U382" s="285"/>
      <c r="V382" s="285"/>
      <c r="W382" s="285"/>
      <c r="X382" s="1159"/>
      <c r="Y382" s="284"/>
      <c r="Z382" s="1308" t="s">
        <v>896</v>
      </c>
      <c r="AA382" s="52"/>
      <c r="AB382" s="496"/>
      <c r="AC382" s="497"/>
      <c r="AD382" s="497"/>
      <c r="AE382" s="497"/>
      <c r="AF382" s="57"/>
      <c r="AG382" s="57"/>
      <c r="AH382" s="57"/>
      <c r="AI382" s="57"/>
      <c r="AJ382" s="57"/>
      <c r="AK382" s="57"/>
      <c r="AL382" s="57"/>
      <c r="AM382" s="57"/>
    </row>
    <row r="383" spans="1:39" s="7" customFormat="1" ht="12.75" hidden="1" customHeight="1">
      <c r="A383" s="688">
        <f t="shared" si="63"/>
        <v>290</v>
      </c>
      <c r="B383" s="274" t="s">
        <v>33</v>
      </c>
      <c r="C383" s="284"/>
      <c r="D383" s="285"/>
      <c r="E383" s="285"/>
      <c r="F383" s="285"/>
      <c r="G383" s="285"/>
      <c r="H383" s="285"/>
      <c r="I383" s="285"/>
      <c r="J383" s="285"/>
      <c r="K383" s="285"/>
      <c r="L383" s="284"/>
      <c r="M383" s="285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1159"/>
      <c r="Y383" s="284"/>
      <c r="Z383" s="1308" t="s">
        <v>896</v>
      </c>
      <c r="AA383" s="52"/>
      <c r="AB383" s="496"/>
      <c r="AC383" s="49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</row>
    <row r="384" spans="1:39" s="7" customFormat="1" ht="15" hidden="1" customHeight="1">
      <c r="A384" s="1475" t="s">
        <v>518</v>
      </c>
      <c r="B384" s="1475"/>
      <c r="C384" s="52">
        <f t="shared" ref="C384:Y384" si="64">SUM(C357:C381)</f>
        <v>60463659.020000003</v>
      </c>
      <c r="D384" s="52">
        <f t="shared" si="64"/>
        <v>2081547.1400000001</v>
      </c>
      <c r="E384" s="52">
        <f t="shared" si="64"/>
        <v>2081547.1400000001</v>
      </c>
      <c r="F384" s="52">
        <f t="shared" si="64"/>
        <v>0</v>
      </c>
      <c r="G384" s="52">
        <f t="shared" si="64"/>
        <v>0</v>
      </c>
      <c r="H384" s="52">
        <f t="shared" si="64"/>
        <v>0</v>
      </c>
      <c r="I384" s="52">
        <f t="shared" si="64"/>
        <v>0</v>
      </c>
      <c r="J384" s="52">
        <f t="shared" si="64"/>
        <v>0</v>
      </c>
      <c r="K384" s="52">
        <f t="shared" si="64"/>
        <v>0</v>
      </c>
      <c r="L384" s="52">
        <f t="shared" si="64"/>
        <v>0</v>
      </c>
      <c r="M384" s="52">
        <f t="shared" si="64"/>
        <v>1879107.52</v>
      </c>
      <c r="N384" s="52">
        <f t="shared" si="64"/>
        <v>0</v>
      </c>
      <c r="O384" s="52">
        <f t="shared" si="64"/>
        <v>29724797.080000002</v>
      </c>
      <c r="P384" s="52">
        <f t="shared" si="64"/>
        <v>0</v>
      </c>
      <c r="Q384" s="52">
        <f t="shared" si="64"/>
        <v>26778207.280000001</v>
      </c>
      <c r="R384" s="52">
        <f t="shared" si="64"/>
        <v>0</v>
      </c>
      <c r="S384" s="52">
        <f t="shared" si="64"/>
        <v>0</v>
      </c>
      <c r="T384" s="52">
        <f t="shared" si="64"/>
        <v>0</v>
      </c>
      <c r="U384" s="52">
        <f t="shared" si="64"/>
        <v>0</v>
      </c>
      <c r="V384" s="52">
        <f t="shared" si="64"/>
        <v>0</v>
      </c>
      <c r="W384" s="52">
        <f t="shared" si="64"/>
        <v>0</v>
      </c>
      <c r="X384" s="1161"/>
      <c r="Y384" s="52">
        <f t="shared" si="64"/>
        <v>0</v>
      </c>
      <c r="Z384" s="9"/>
      <c r="AA384" s="670"/>
      <c r="AB384" s="497"/>
      <c r="AC384" s="497"/>
      <c r="AD384" s="1061"/>
      <c r="AE384" s="57"/>
      <c r="AF384" s="1061"/>
      <c r="AG384" s="57"/>
      <c r="AH384" s="57"/>
      <c r="AI384" s="57"/>
      <c r="AJ384" s="57"/>
      <c r="AK384" s="57"/>
      <c r="AL384" s="57"/>
      <c r="AM384" s="57"/>
    </row>
    <row r="385" spans="1:39" s="7" customFormat="1" ht="12.75" hidden="1" customHeight="1">
      <c r="A385" s="1538" t="s">
        <v>43</v>
      </c>
      <c r="B385" s="1538"/>
      <c r="C385" s="1538"/>
      <c r="D385" s="1307"/>
      <c r="E385" s="1307"/>
      <c r="F385" s="1307"/>
      <c r="G385" s="1307"/>
      <c r="H385" s="1307"/>
      <c r="I385" s="1307"/>
      <c r="J385" s="1307"/>
      <c r="K385" s="1307"/>
      <c r="L385" s="1307"/>
      <c r="M385" s="1307"/>
      <c r="N385" s="1307"/>
      <c r="O385" s="1307"/>
      <c r="P385" s="1307"/>
      <c r="Q385" s="1307"/>
      <c r="R385" s="194">
        <v>18</v>
      </c>
      <c r="S385" s="194">
        <v>19</v>
      </c>
      <c r="T385" s="194">
        <v>20</v>
      </c>
      <c r="U385" s="194">
        <v>21</v>
      </c>
      <c r="V385" s="194">
        <v>22</v>
      </c>
      <c r="W385" s="1300">
        <v>23</v>
      </c>
      <c r="X385" s="1301"/>
      <c r="Y385" s="1300">
        <v>24</v>
      </c>
      <c r="Z385" s="9"/>
      <c r="AA385" s="670"/>
      <c r="AB385" s="497"/>
      <c r="AC385" s="49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</row>
    <row r="386" spans="1:39" s="7" customFormat="1" ht="12.75" hidden="1" customHeight="1">
      <c r="A386" s="688">
        <f>A383+1</f>
        <v>291</v>
      </c>
      <c r="B386" s="304" t="s">
        <v>44</v>
      </c>
      <c r="C386" s="284">
        <v>8041800</v>
      </c>
      <c r="D386" s="302">
        <v>870500</v>
      </c>
      <c r="E386" s="302">
        <v>870500</v>
      </c>
      <c r="F386" s="302"/>
      <c r="G386" s="302"/>
      <c r="H386" s="302"/>
      <c r="I386" s="302"/>
      <c r="J386" s="302"/>
      <c r="K386" s="302"/>
      <c r="L386" s="302"/>
      <c r="M386" s="302"/>
      <c r="N386" s="302"/>
      <c r="O386" s="302"/>
      <c r="P386" s="302">
        <v>2071</v>
      </c>
      <c r="Q386" s="302">
        <v>2423000</v>
      </c>
      <c r="R386" s="302">
        <v>1520</v>
      </c>
      <c r="S386" s="302">
        <v>4748300</v>
      </c>
      <c r="T386" s="302"/>
      <c r="U386" s="302"/>
      <c r="V386" s="302"/>
      <c r="W386" s="302"/>
      <c r="X386" s="1297">
        <v>1104819.8700000001</v>
      </c>
      <c r="Y386" s="302"/>
      <c r="Z386" s="162"/>
      <c r="AA386" s="670" t="s">
        <v>1531</v>
      </c>
      <c r="AB386" s="497"/>
      <c r="AC386" s="49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</row>
    <row r="387" spans="1:39" s="7" customFormat="1" ht="12.75" hidden="1" customHeight="1">
      <c r="A387" s="688">
        <f>A386+1</f>
        <v>292</v>
      </c>
      <c r="B387" s="304" t="s">
        <v>45</v>
      </c>
      <c r="C387" s="284">
        <v>10867064</v>
      </c>
      <c r="D387" s="302">
        <v>670500</v>
      </c>
      <c r="E387" s="302"/>
      <c r="F387" s="302"/>
      <c r="G387" s="302">
        <v>670500</v>
      </c>
      <c r="H387" s="302"/>
      <c r="I387" s="302"/>
      <c r="J387" s="302"/>
      <c r="K387" s="302"/>
      <c r="L387" s="302"/>
      <c r="M387" s="302"/>
      <c r="N387" s="302"/>
      <c r="O387" s="302"/>
      <c r="P387" s="302">
        <v>2521</v>
      </c>
      <c r="Q387" s="302">
        <v>3487652</v>
      </c>
      <c r="R387" s="302">
        <v>2312</v>
      </c>
      <c r="S387" s="302">
        <v>6708912</v>
      </c>
      <c r="T387" s="302"/>
      <c r="U387" s="302"/>
      <c r="V387" s="302"/>
      <c r="W387" s="302"/>
      <c r="X387" s="1297">
        <v>1485982.55</v>
      </c>
      <c r="Y387" s="302"/>
      <c r="Z387" s="162"/>
      <c r="AA387" s="670" t="s">
        <v>1532</v>
      </c>
      <c r="AB387" s="497"/>
      <c r="AC387" s="49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</row>
    <row r="388" spans="1:39" s="7" customFormat="1" ht="12.75" hidden="1" customHeight="1">
      <c r="A388" s="688">
        <f>A387+1</f>
        <v>293</v>
      </c>
      <c r="B388" s="304" t="s">
        <v>46</v>
      </c>
      <c r="C388" s="302">
        <v>2780415</v>
      </c>
      <c r="D388" s="302"/>
      <c r="E388" s="302"/>
      <c r="F388" s="302"/>
      <c r="G388" s="302"/>
      <c r="H388" s="302"/>
      <c r="I388" s="302"/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>
        <v>1254</v>
      </c>
      <c r="U388" s="302">
        <v>2780415</v>
      </c>
      <c r="V388" s="302"/>
      <c r="W388" s="302"/>
      <c r="X388" s="1297">
        <v>710294.85</v>
      </c>
      <c r="Y388" s="302"/>
      <c r="Z388" s="162"/>
      <c r="AA388" s="670" t="s">
        <v>1533</v>
      </c>
      <c r="AB388" s="497"/>
      <c r="AC388" s="49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</row>
    <row r="389" spans="1:39" s="7" customFormat="1" ht="12.75" hidden="1" customHeight="1">
      <c r="A389" s="1453" t="s">
        <v>518</v>
      </c>
      <c r="B389" s="1454"/>
      <c r="C389" s="284">
        <v>21689279</v>
      </c>
      <c r="D389" s="302">
        <v>1541000</v>
      </c>
      <c r="E389" s="302">
        <v>870500</v>
      </c>
      <c r="F389" s="302" t="e">
        <f>SUM(#REF!)</f>
        <v>#REF!</v>
      </c>
      <c r="G389" s="302">
        <v>670500</v>
      </c>
      <c r="H389" s="302" t="e">
        <f>SUM(#REF!)</f>
        <v>#REF!</v>
      </c>
      <c r="I389" s="302" t="e">
        <f>SUM(#REF!)</f>
        <v>#REF!</v>
      </c>
      <c r="J389" s="302" t="e">
        <f>SUM(#REF!)</f>
        <v>#REF!</v>
      </c>
      <c r="K389" s="302" t="e">
        <f>SUM(#REF!)</f>
        <v>#REF!</v>
      </c>
      <c r="L389" s="302" t="e">
        <f>SUM(#REF!)</f>
        <v>#REF!</v>
      </c>
      <c r="M389" s="302" t="e">
        <f>SUM(#REF!)</f>
        <v>#REF!</v>
      </c>
      <c r="N389" s="302" t="e">
        <f>SUM(#REF!)</f>
        <v>#REF!</v>
      </c>
      <c r="O389" s="302" t="e">
        <f>SUM(#REF!)</f>
        <v>#REF!</v>
      </c>
      <c r="P389" s="302">
        <v>4592</v>
      </c>
      <c r="Q389" s="302">
        <v>5910652</v>
      </c>
      <c r="R389" s="302">
        <v>3832</v>
      </c>
      <c r="S389" s="302">
        <v>11457212</v>
      </c>
      <c r="T389" s="302"/>
      <c r="U389" s="302">
        <f ca="1">SUM(U386:U389)</f>
        <v>2780415</v>
      </c>
      <c r="V389" s="302">
        <v>0</v>
      </c>
      <c r="W389" s="302">
        <v>0</v>
      </c>
      <c r="X389" s="1297"/>
      <c r="Y389" s="302">
        <v>0</v>
      </c>
      <c r="Z389" s="9"/>
      <c r="AA389" s="670"/>
      <c r="AB389" s="497"/>
      <c r="AC389" s="49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</row>
    <row r="390" spans="1:39" s="22" customFormat="1" ht="15" hidden="1" customHeight="1">
      <c r="A390" s="1479" t="s">
        <v>540</v>
      </c>
      <c r="B390" s="1479"/>
      <c r="C390" s="1479"/>
      <c r="D390" s="1545"/>
      <c r="E390" s="1545"/>
      <c r="F390" s="1545"/>
      <c r="G390" s="1545"/>
      <c r="H390" s="1545"/>
      <c r="I390" s="1545"/>
      <c r="J390" s="1545"/>
      <c r="K390" s="1545"/>
      <c r="L390" s="1545"/>
      <c r="M390" s="1545"/>
      <c r="N390" s="1545"/>
      <c r="O390" s="1545"/>
      <c r="P390" s="1545"/>
      <c r="Q390" s="1545"/>
      <c r="R390" s="1545"/>
      <c r="S390" s="1545"/>
      <c r="T390" s="1545"/>
      <c r="U390" s="1545"/>
      <c r="V390" s="1545"/>
      <c r="W390" s="1545"/>
      <c r="X390" s="1545"/>
      <c r="Y390" s="1545"/>
      <c r="Z390" s="24"/>
      <c r="AA390" s="670"/>
      <c r="AB390" s="57"/>
      <c r="AC390" s="497"/>
      <c r="AD390" s="1061"/>
      <c r="AE390" s="57"/>
      <c r="AF390" s="57"/>
      <c r="AG390" s="57"/>
      <c r="AH390" s="57"/>
      <c r="AI390" s="57"/>
      <c r="AJ390" s="57"/>
      <c r="AK390" s="57"/>
      <c r="AL390" s="57"/>
      <c r="AM390" s="57"/>
    </row>
    <row r="391" spans="1:39" s="7" customFormat="1" ht="15" hidden="1" customHeight="1">
      <c r="A391" s="55">
        <f>A388+1</f>
        <v>294</v>
      </c>
      <c r="B391" s="42" t="s">
        <v>541</v>
      </c>
      <c r="C391" s="52">
        <f>D391+K391+M391+O391+Q391+S391+U391+V391+W391+Y391</f>
        <v>388358.06</v>
      </c>
      <c r="D391" s="51">
        <f>SUM(E391:I391)</f>
        <v>388358.06</v>
      </c>
      <c r="E391" s="51">
        <f>381196.64+7161.42</f>
        <v>388358.06</v>
      </c>
      <c r="F391" s="51"/>
      <c r="G391" s="51"/>
      <c r="H391" s="51"/>
      <c r="I391" s="51"/>
      <c r="J391" s="51"/>
      <c r="K391" s="51"/>
      <c r="L391" s="52"/>
      <c r="M391" s="51"/>
      <c r="N391" s="51"/>
      <c r="O391" s="51"/>
      <c r="P391" s="51"/>
      <c r="Q391" s="52"/>
      <c r="R391" s="51"/>
      <c r="S391" s="51"/>
      <c r="T391" s="51"/>
      <c r="U391" s="51"/>
      <c r="V391" s="52"/>
      <c r="W391" s="284"/>
      <c r="X391" s="1161"/>
      <c r="Y391" s="284"/>
      <c r="Z391" s="9" t="s">
        <v>889</v>
      </c>
      <c r="AA391" s="670"/>
      <c r="AB391" s="497"/>
      <c r="AC391" s="497"/>
      <c r="AD391" s="1061"/>
      <c r="AE391" s="57"/>
      <c r="AF391" s="57"/>
      <c r="AG391" s="57"/>
      <c r="AH391" s="57"/>
      <c r="AI391" s="57"/>
      <c r="AJ391" s="57"/>
      <c r="AK391" s="57"/>
      <c r="AL391" s="57"/>
      <c r="AM391" s="57"/>
    </row>
    <row r="392" spans="1:39" s="7" customFormat="1" ht="15" hidden="1" customHeight="1">
      <c r="A392" s="55">
        <f>A391+1</f>
        <v>295</v>
      </c>
      <c r="B392" s="42" t="s">
        <v>542</v>
      </c>
      <c r="C392" s="52">
        <f>D392+K392+M392+O392+Q392+S392+U392+V392+W392+Y392</f>
        <v>1245521.8600000001</v>
      </c>
      <c r="D392" s="51">
        <f>SUM(E392:I392)</f>
        <v>1245521.8600000001</v>
      </c>
      <c r="E392" s="51">
        <v>1245521.8600000001</v>
      </c>
      <c r="F392" s="51"/>
      <c r="G392" s="51"/>
      <c r="H392" s="51"/>
      <c r="I392" s="51"/>
      <c r="J392" s="51"/>
      <c r="K392" s="51"/>
      <c r="L392" s="52"/>
      <c r="M392" s="51"/>
      <c r="N392" s="51"/>
      <c r="O392" s="51"/>
      <c r="P392" s="51"/>
      <c r="Q392" s="52"/>
      <c r="R392" s="51"/>
      <c r="S392" s="51"/>
      <c r="T392" s="51"/>
      <c r="U392" s="51"/>
      <c r="V392" s="52"/>
      <c r="W392" s="284"/>
      <c r="X392" s="1161"/>
      <c r="Y392" s="284"/>
      <c r="Z392" s="9"/>
      <c r="AA392" s="670"/>
      <c r="AB392" s="497"/>
      <c r="AC392" s="497"/>
      <c r="AD392" s="1061"/>
      <c r="AE392" s="57"/>
      <c r="AF392" s="57"/>
      <c r="AG392" s="57"/>
      <c r="AH392" s="57"/>
      <c r="AI392" s="57"/>
      <c r="AJ392" s="57"/>
      <c r="AK392" s="57"/>
      <c r="AL392" s="57"/>
      <c r="AM392" s="57"/>
    </row>
    <row r="393" spans="1:39" s="7" customFormat="1" ht="15" hidden="1" customHeight="1">
      <c r="A393" s="1475" t="s">
        <v>518</v>
      </c>
      <c r="B393" s="1475"/>
      <c r="C393" s="52">
        <f>SUM(C391:C392)</f>
        <v>1633879.9200000002</v>
      </c>
      <c r="D393" s="52">
        <f t="shared" ref="D393:Y393" si="65">SUM(D391:D392)</f>
        <v>1633879.9200000002</v>
      </c>
      <c r="E393" s="52">
        <f t="shared" si="65"/>
        <v>1633879.9200000002</v>
      </c>
      <c r="F393" s="52">
        <f t="shared" si="65"/>
        <v>0</v>
      </c>
      <c r="G393" s="52">
        <f t="shared" si="65"/>
        <v>0</v>
      </c>
      <c r="H393" s="52">
        <f t="shared" si="65"/>
        <v>0</v>
      </c>
      <c r="I393" s="52">
        <f t="shared" si="65"/>
        <v>0</v>
      </c>
      <c r="J393" s="52">
        <f t="shared" si="65"/>
        <v>0</v>
      </c>
      <c r="K393" s="52">
        <f t="shared" si="65"/>
        <v>0</v>
      </c>
      <c r="L393" s="52">
        <f t="shared" si="65"/>
        <v>0</v>
      </c>
      <c r="M393" s="52">
        <f t="shared" si="65"/>
        <v>0</v>
      </c>
      <c r="N393" s="52">
        <f t="shared" si="65"/>
        <v>0</v>
      </c>
      <c r="O393" s="52">
        <f t="shared" si="65"/>
        <v>0</v>
      </c>
      <c r="P393" s="52">
        <f t="shared" si="65"/>
        <v>0</v>
      </c>
      <c r="Q393" s="52">
        <f t="shared" si="65"/>
        <v>0</v>
      </c>
      <c r="R393" s="52">
        <f t="shared" si="65"/>
        <v>0</v>
      </c>
      <c r="S393" s="52">
        <f t="shared" si="65"/>
        <v>0</v>
      </c>
      <c r="T393" s="52">
        <f t="shared" si="65"/>
        <v>0</v>
      </c>
      <c r="U393" s="52">
        <f t="shared" si="65"/>
        <v>0</v>
      </c>
      <c r="V393" s="52">
        <f t="shared" si="65"/>
        <v>0</v>
      </c>
      <c r="W393" s="52">
        <f t="shared" si="65"/>
        <v>0</v>
      </c>
      <c r="X393" s="1161"/>
      <c r="Y393" s="52">
        <f t="shared" si="65"/>
        <v>0</v>
      </c>
      <c r="Z393" s="9"/>
      <c r="AA393" s="670"/>
      <c r="AB393" s="497"/>
      <c r="AC393" s="497"/>
      <c r="AD393" s="1061"/>
      <c r="AE393" s="57"/>
      <c r="AF393" s="1061"/>
      <c r="AG393" s="57"/>
      <c r="AH393" s="57"/>
      <c r="AI393" s="57"/>
      <c r="AJ393" s="57"/>
      <c r="AK393" s="57"/>
      <c r="AL393" s="57"/>
      <c r="AM393" s="57"/>
    </row>
    <row r="394" spans="1:39" s="22" customFormat="1" ht="17.25" hidden="1" customHeight="1">
      <c r="A394" s="1492" t="s">
        <v>47</v>
      </c>
      <c r="B394" s="1513"/>
      <c r="C394" s="1493"/>
      <c r="D394" s="1480"/>
      <c r="E394" s="1514"/>
      <c r="F394" s="1514"/>
      <c r="G394" s="1514"/>
      <c r="H394" s="1514"/>
      <c r="I394" s="1514"/>
      <c r="J394" s="1514"/>
      <c r="K394" s="1514"/>
      <c r="L394" s="1514"/>
      <c r="M394" s="1514"/>
      <c r="N394" s="1514"/>
      <c r="O394" s="1514"/>
      <c r="P394" s="1514"/>
      <c r="Q394" s="1514"/>
      <c r="R394" s="1514"/>
      <c r="S394" s="1514"/>
      <c r="T394" s="1514"/>
      <c r="U394" s="1514"/>
      <c r="V394" s="1514"/>
      <c r="W394" s="1514"/>
      <c r="X394" s="1514"/>
      <c r="Y394" s="1515"/>
      <c r="Z394" s="24"/>
      <c r="AA394" s="670"/>
      <c r="AB394" s="57"/>
      <c r="AC394" s="497"/>
      <c r="AD394" s="1061"/>
      <c r="AE394" s="57"/>
      <c r="AF394" s="57"/>
      <c r="AG394" s="57"/>
      <c r="AH394" s="57"/>
      <c r="AI394" s="57"/>
      <c r="AJ394" s="57"/>
      <c r="AK394" s="57"/>
      <c r="AL394" s="57"/>
      <c r="AM394" s="57"/>
    </row>
    <row r="395" spans="1:39" s="22" customFormat="1" ht="17.25" hidden="1" customHeight="1">
      <c r="A395" s="688">
        <f>A392+1</f>
        <v>296</v>
      </c>
      <c r="B395" s="266" t="s">
        <v>48</v>
      </c>
      <c r="C395" s="662"/>
      <c r="D395" s="663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1"/>
      <c r="O395" s="1141"/>
      <c r="P395" s="1141"/>
      <c r="Q395" s="1141"/>
      <c r="R395" s="1141"/>
      <c r="S395" s="1141"/>
      <c r="T395" s="1141"/>
      <c r="U395" s="1141"/>
      <c r="V395" s="1141"/>
      <c r="W395" s="1141"/>
      <c r="X395" s="1187"/>
      <c r="Y395" s="1142"/>
      <c r="Z395" s="24"/>
      <c r="AA395" s="670"/>
      <c r="AB395" s="57"/>
      <c r="AC395" s="497"/>
      <c r="AD395" s="1061"/>
      <c r="AE395" s="57"/>
      <c r="AF395" s="57"/>
      <c r="AG395" s="57"/>
      <c r="AH395" s="57"/>
      <c r="AI395" s="57"/>
      <c r="AJ395" s="57"/>
      <c r="AK395" s="57"/>
      <c r="AL395" s="57"/>
      <c r="AM395" s="57"/>
    </row>
    <row r="396" spans="1:39" s="7" customFormat="1" ht="15" hidden="1" customHeight="1">
      <c r="A396" s="688">
        <f>A395+1</f>
        <v>297</v>
      </c>
      <c r="B396" s="266" t="s">
        <v>49</v>
      </c>
      <c r="C396" s="305"/>
      <c r="D396" s="306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1188"/>
      <c r="Y396" s="305"/>
      <c r="Z396" s="9"/>
      <c r="AA396" s="670"/>
      <c r="AB396" s="497"/>
      <c r="AC396" s="497"/>
      <c r="AD396" s="1061"/>
      <c r="AE396" s="57"/>
      <c r="AF396" s="1061"/>
      <c r="AG396" s="57"/>
      <c r="AH396" s="57"/>
      <c r="AI396" s="57"/>
      <c r="AJ396" s="57"/>
      <c r="AK396" s="57"/>
      <c r="AL396" s="57"/>
      <c r="AM396" s="57"/>
    </row>
    <row r="397" spans="1:39" s="22" customFormat="1" ht="17.25" customHeight="1">
      <c r="A397" s="1540" t="s">
        <v>543</v>
      </c>
      <c r="B397" s="1541"/>
      <c r="C397" s="1542"/>
      <c r="D397" s="1480"/>
      <c r="E397" s="1514"/>
      <c r="F397" s="1514"/>
      <c r="G397" s="1514"/>
      <c r="H397" s="1514"/>
      <c r="I397" s="1514"/>
      <c r="J397" s="1514"/>
      <c r="K397" s="1514"/>
      <c r="L397" s="1514"/>
      <c r="M397" s="1514"/>
      <c r="N397" s="1514"/>
      <c r="O397" s="1514"/>
      <c r="P397" s="1514"/>
      <c r="Q397" s="1514"/>
      <c r="R397" s="1514"/>
      <c r="S397" s="1514"/>
      <c r="T397" s="1514"/>
      <c r="U397" s="1514"/>
      <c r="V397" s="1514"/>
      <c r="W397" s="1514"/>
      <c r="X397" s="1514"/>
      <c r="Y397" s="1515"/>
      <c r="Z397" s="496"/>
      <c r="AA397" s="670"/>
      <c r="AB397" s="57"/>
      <c r="AC397" s="497"/>
      <c r="AD397" s="1061"/>
      <c r="AE397" s="57"/>
      <c r="AF397" s="57"/>
      <c r="AG397" s="57"/>
      <c r="AH397" s="57"/>
      <c r="AI397" s="57"/>
      <c r="AJ397" s="57"/>
      <c r="AK397" s="57"/>
      <c r="AL397" s="57"/>
      <c r="AM397" s="57"/>
    </row>
    <row r="398" spans="1:39" s="7" customFormat="1" ht="14.25" hidden="1" customHeight="1" thickBot="1">
      <c r="A398" s="55">
        <f>A392+1</f>
        <v>296</v>
      </c>
      <c r="B398" s="42" t="s">
        <v>757</v>
      </c>
      <c r="C398" s="52" t="e">
        <f>D398+K398+#REF!+O398+Q398+S398+U398+V398+W398+Y398</f>
        <v>#REF!</v>
      </c>
      <c r="D398" s="52">
        <f>SUM(E398:I398)</f>
        <v>25443158.82</v>
      </c>
      <c r="E398" s="52">
        <v>3378483.96</v>
      </c>
      <c r="F398" s="52">
        <v>12606893.439999999</v>
      </c>
      <c r="G398" s="52">
        <v>3952988.2</v>
      </c>
      <c r="H398" s="52">
        <v>2935011.64</v>
      </c>
      <c r="I398" s="52">
        <v>2569781.58</v>
      </c>
      <c r="J398" s="52"/>
      <c r="K398" s="52"/>
      <c r="L398" s="308">
        <v>2489</v>
      </c>
      <c r="M398" s="309">
        <v>12738702</v>
      </c>
      <c r="N398" s="121"/>
      <c r="O398" s="52">
        <v>22769046.359999999</v>
      </c>
      <c r="P398" s="52"/>
      <c r="Q398" s="52"/>
      <c r="R398" s="52"/>
      <c r="S398" s="52"/>
      <c r="T398" s="52"/>
      <c r="U398" s="52"/>
      <c r="V398" s="52">
        <v>62839.72</v>
      </c>
      <c r="W398" s="284"/>
      <c r="X398" s="1161"/>
      <c r="Y398" s="284"/>
      <c r="Z398" s="9" t="s">
        <v>890</v>
      </c>
      <c r="AA398" s="670"/>
      <c r="AB398" s="57"/>
      <c r="AC398" s="497"/>
      <c r="AD398" s="1061"/>
      <c r="AE398" s="57"/>
      <c r="AF398" s="57"/>
      <c r="AG398" s="57"/>
      <c r="AH398" s="57"/>
      <c r="AI398" s="57"/>
      <c r="AJ398" s="57"/>
      <c r="AK398" s="57"/>
      <c r="AL398" s="57"/>
      <c r="AM398" s="57"/>
    </row>
    <row r="399" spans="1:39" s="7" customFormat="1" ht="15" hidden="1" customHeight="1">
      <c r="A399" s="55">
        <f t="shared" ref="A399:A404" si="66">A398+1</f>
        <v>297</v>
      </c>
      <c r="B399" s="42" t="s">
        <v>758</v>
      </c>
      <c r="C399" s="52">
        <f>D399+K399+M399+O399+Q399+S399+U399+V399+W399+Y399</f>
        <v>20995289.239999998</v>
      </c>
      <c r="D399" s="52">
        <f>SUM(E399:I399)</f>
        <v>9452551.660000002</v>
      </c>
      <c r="E399" s="52">
        <f>1251608.3+181496.98</f>
        <v>1433105.28</v>
      </c>
      <c r="F399" s="52">
        <v>5411987.4000000004</v>
      </c>
      <c r="G399" s="52">
        <v>690668.16</v>
      </c>
      <c r="H399" s="52">
        <v>1296488.42</v>
      </c>
      <c r="I399" s="52">
        <v>620302.4</v>
      </c>
      <c r="J399" s="52"/>
      <c r="K399" s="52"/>
      <c r="L399" s="52"/>
      <c r="M399" s="52"/>
      <c r="N399" s="52"/>
      <c r="O399" s="52"/>
      <c r="P399" s="121"/>
      <c r="Q399" s="52">
        <v>11480621.199999999</v>
      </c>
      <c r="R399" s="52"/>
      <c r="S399" s="52"/>
      <c r="T399" s="52"/>
      <c r="U399" s="52"/>
      <c r="V399" s="52">
        <f>62116.38</f>
        <v>62116.38</v>
      </c>
      <c r="W399" s="284"/>
      <c r="X399" s="1161"/>
      <c r="Y399" s="284"/>
      <c r="Z399" s="9" t="s">
        <v>889</v>
      </c>
      <c r="AA399" s="670"/>
      <c r="AB399" s="57"/>
      <c r="AC399" s="497"/>
      <c r="AD399" s="1061"/>
      <c r="AE399" s="57"/>
      <c r="AF399" s="57"/>
      <c r="AG399" s="57"/>
      <c r="AH399" s="57"/>
      <c r="AI399" s="57"/>
      <c r="AJ399" s="57"/>
      <c r="AK399" s="57"/>
      <c r="AL399" s="57"/>
      <c r="AM399" s="57"/>
    </row>
    <row r="400" spans="1:39" s="7" customFormat="1" ht="15" hidden="1" customHeight="1">
      <c r="A400" s="310">
        <f t="shared" si="66"/>
        <v>298</v>
      </c>
      <c r="B400" s="173" t="s">
        <v>759</v>
      </c>
      <c r="C400" s="311">
        <f>D400+K400+M400+O400+Q400+S400+U400+V400+W400+Y400</f>
        <v>20813536.199999996</v>
      </c>
      <c r="D400" s="311">
        <f>SUM(E400:I400)</f>
        <v>9299516.2799999993</v>
      </c>
      <c r="E400" s="311">
        <v>1259608.7</v>
      </c>
      <c r="F400" s="311">
        <v>4924770.12</v>
      </c>
      <c r="G400" s="311">
        <v>971084.54</v>
      </c>
      <c r="H400" s="311">
        <v>1496208.14</v>
      </c>
      <c r="I400" s="311">
        <v>647844.78</v>
      </c>
      <c r="J400" s="311"/>
      <c r="K400" s="311"/>
      <c r="L400" s="311"/>
      <c r="M400" s="311"/>
      <c r="N400" s="311"/>
      <c r="O400" s="311"/>
      <c r="P400" s="312"/>
      <c r="Q400" s="311">
        <v>11314415.84</v>
      </c>
      <c r="R400" s="311"/>
      <c r="S400" s="311"/>
      <c r="T400" s="311"/>
      <c r="U400" s="311"/>
      <c r="V400" s="311">
        <v>199604.08</v>
      </c>
      <c r="W400" s="313"/>
      <c r="X400" s="1189"/>
      <c r="Y400" s="313"/>
      <c r="Z400" s="9" t="s">
        <v>883</v>
      </c>
      <c r="AA400" s="670"/>
      <c r="AB400" s="57"/>
      <c r="AC400" s="497"/>
      <c r="AD400" s="1061"/>
      <c r="AE400" s="57"/>
      <c r="AF400" s="57"/>
      <c r="AG400" s="57"/>
      <c r="AH400" s="57"/>
      <c r="AI400" s="57"/>
      <c r="AJ400" s="57"/>
      <c r="AK400" s="57"/>
      <c r="AL400" s="57"/>
      <c r="AM400" s="57"/>
    </row>
    <row r="401" spans="1:39" s="314" customFormat="1" ht="15" hidden="1" customHeight="1">
      <c r="A401" s="55">
        <f t="shared" si="66"/>
        <v>299</v>
      </c>
      <c r="B401" s="42" t="s">
        <v>760</v>
      </c>
      <c r="C401" s="52">
        <f>D401+K401+M401+O401+Q401+S401+U401+V401+W401+Y401</f>
        <v>23559648.720000006</v>
      </c>
      <c r="D401" s="52">
        <f>SUM(E401:I401)</f>
        <v>11736034.560000002</v>
      </c>
      <c r="E401" s="52">
        <v>2744153.72</v>
      </c>
      <c r="F401" s="52">
        <v>6135009.9800000004</v>
      </c>
      <c r="G401" s="52">
        <v>718663.66</v>
      </c>
      <c r="H401" s="52">
        <v>1517352.56</v>
      </c>
      <c r="I401" s="52">
        <v>620854.64</v>
      </c>
      <c r="J401" s="56"/>
      <c r="K401" s="52"/>
      <c r="L401" s="52"/>
      <c r="M401" s="52"/>
      <c r="N401" s="52"/>
      <c r="O401" s="52"/>
      <c r="P401" s="121"/>
      <c r="Q401" s="52">
        <v>11572074.74</v>
      </c>
      <c r="R401" s="52"/>
      <c r="S401" s="52"/>
      <c r="T401" s="52"/>
      <c r="U401" s="52"/>
      <c r="V401" s="52">
        <f>188699.7+62839.72</f>
        <v>251539.42</v>
      </c>
      <c r="W401" s="284"/>
      <c r="X401" s="1161"/>
      <c r="Y401" s="284"/>
      <c r="Z401" s="1238" t="s">
        <v>892</v>
      </c>
      <c r="AA401" s="670"/>
      <c r="AB401" s="1270"/>
      <c r="AC401" s="670"/>
      <c r="AD401" s="884"/>
      <c r="AE401" s="97"/>
      <c r="AF401" s="97"/>
      <c r="AG401" s="97"/>
      <c r="AH401" s="97"/>
      <c r="AI401" s="97"/>
      <c r="AJ401" s="97"/>
      <c r="AK401" s="97"/>
      <c r="AL401" s="97"/>
      <c r="AM401" s="97"/>
    </row>
    <row r="402" spans="1:39" s="134" customFormat="1" ht="14.25" customHeight="1">
      <c r="A402" s="686">
        <f t="shared" si="66"/>
        <v>300</v>
      </c>
      <c r="B402" s="269" t="s">
        <v>50</v>
      </c>
      <c r="C402" s="317">
        <v>8239755</v>
      </c>
      <c r="D402" s="318"/>
      <c r="E402" s="316"/>
      <c r="F402" s="316"/>
      <c r="G402" s="316"/>
      <c r="H402" s="316"/>
      <c r="I402" s="316"/>
      <c r="J402" s="318">
        <v>3</v>
      </c>
      <c r="K402" s="317">
        <v>8239755</v>
      </c>
      <c r="L402" s="319"/>
      <c r="M402" s="318"/>
      <c r="N402" s="320"/>
      <c r="O402" s="316"/>
      <c r="P402" s="316"/>
      <c r="Q402" s="316"/>
      <c r="R402" s="316"/>
      <c r="S402" s="316"/>
      <c r="T402" s="316"/>
      <c r="U402" s="316"/>
      <c r="V402" s="316"/>
      <c r="W402" s="316"/>
      <c r="X402" s="1190"/>
      <c r="Y402" s="316"/>
      <c r="Z402" s="1326"/>
      <c r="AA402" s="138"/>
      <c r="AB402" s="1266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</row>
    <row r="403" spans="1:39" s="134" customFormat="1" ht="18" customHeight="1">
      <c r="A403" s="686">
        <f t="shared" si="66"/>
        <v>301</v>
      </c>
      <c r="B403" s="269" t="s">
        <v>51</v>
      </c>
      <c r="C403" s="317">
        <v>2175793</v>
      </c>
      <c r="D403" s="317">
        <v>2175793</v>
      </c>
      <c r="E403" s="317">
        <v>2175793</v>
      </c>
      <c r="F403" s="316"/>
      <c r="G403" s="316"/>
      <c r="H403" s="316"/>
      <c r="I403" s="316"/>
      <c r="J403" s="316"/>
      <c r="K403" s="318"/>
      <c r="L403" s="318"/>
      <c r="M403" s="318"/>
      <c r="N403" s="318"/>
      <c r="O403" s="316"/>
      <c r="P403" s="316"/>
      <c r="Q403" s="316"/>
      <c r="R403" s="316"/>
      <c r="S403" s="316"/>
      <c r="T403" s="316"/>
      <c r="U403" s="316"/>
      <c r="V403" s="316"/>
      <c r="W403" s="316"/>
      <c r="X403" s="1190"/>
      <c r="Y403" s="316"/>
      <c r="Z403" s="1326"/>
      <c r="AA403" s="138"/>
      <c r="AB403" s="1266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</row>
    <row r="404" spans="1:39" s="134" customFormat="1" ht="16.5" customHeight="1">
      <c r="A404" s="686">
        <f t="shared" si="66"/>
        <v>302</v>
      </c>
      <c r="B404" s="269" t="s">
        <v>52</v>
      </c>
      <c r="C404" s="317">
        <v>1324112</v>
      </c>
      <c r="D404" s="317">
        <v>1324112</v>
      </c>
      <c r="E404" s="317">
        <v>1324112</v>
      </c>
      <c r="F404" s="316"/>
      <c r="G404" s="316"/>
      <c r="H404" s="316"/>
      <c r="I404" s="316"/>
      <c r="J404" s="316"/>
      <c r="K404" s="318"/>
      <c r="L404" s="318"/>
      <c r="M404" s="318"/>
      <c r="N404" s="318"/>
      <c r="O404" s="316"/>
      <c r="P404" s="316"/>
      <c r="Q404" s="316"/>
      <c r="R404" s="316"/>
      <c r="S404" s="316"/>
      <c r="T404" s="316"/>
      <c r="U404" s="316"/>
      <c r="V404" s="316"/>
      <c r="W404" s="316"/>
      <c r="X404" s="1190"/>
      <c r="Y404" s="316"/>
      <c r="Z404" s="1326"/>
      <c r="AA404" s="138"/>
      <c r="AB404" s="1266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</row>
    <row r="405" spans="1:39" s="314" customFormat="1" ht="15" hidden="1" customHeight="1">
      <c r="A405" s="1475" t="s">
        <v>518</v>
      </c>
      <c r="B405" s="1475"/>
      <c r="C405" s="52" t="e">
        <f t="shared" ref="C405:Y405" si="67">SUM(C398:C401)</f>
        <v>#REF!</v>
      </c>
      <c r="D405" s="52">
        <f t="shared" si="67"/>
        <v>55931261.320000008</v>
      </c>
      <c r="E405" s="52">
        <f t="shared" si="67"/>
        <v>8815351.6600000001</v>
      </c>
      <c r="F405" s="52">
        <f t="shared" si="67"/>
        <v>29078660.940000001</v>
      </c>
      <c r="G405" s="52">
        <f t="shared" si="67"/>
        <v>6333404.5600000005</v>
      </c>
      <c r="H405" s="52">
        <f t="shared" si="67"/>
        <v>7245060.7599999998</v>
      </c>
      <c r="I405" s="52">
        <f t="shared" si="67"/>
        <v>4458783.3999999994</v>
      </c>
      <c r="J405" s="52">
        <f t="shared" si="67"/>
        <v>0</v>
      </c>
      <c r="K405" s="52">
        <f t="shared" si="67"/>
        <v>0</v>
      </c>
      <c r="L405" s="52">
        <f t="shared" si="67"/>
        <v>2489</v>
      </c>
      <c r="M405" s="52">
        <f t="shared" si="67"/>
        <v>12738702</v>
      </c>
      <c r="N405" s="52">
        <f t="shared" si="67"/>
        <v>0</v>
      </c>
      <c r="O405" s="52">
        <f t="shared" si="67"/>
        <v>22769046.359999999</v>
      </c>
      <c r="P405" s="52">
        <f t="shared" si="67"/>
        <v>0</v>
      </c>
      <c r="Q405" s="52">
        <f t="shared" si="67"/>
        <v>34367111.780000001</v>
      </c>
      <c r="R405" s="52">
        <f t="shared" si="67"/>
        <v>0</v>
      </c>
      <c r="S405" s="52">
        <f t="shared" si="67"/>
        <v>0</v>
      </c>
      <c r="T405" s="52">
        <f t="shared" si="67"/>
        <v>0</v>
      </c>
      <c r="U405" s="52">
        <f t="shared" si="67"/>
        <v>0</v>
      </c>
      <c r="V405" s="52">
        <f t="shared" si="67"/>
        <v>576099.6</v>
      </c>
      <c r="W405" s="52">
        <f t="shared" si="67"/>
        <v>0</v>
      </c>
      <c r="X405" s="1161"/>
      <c r="Y405" s="52">
        <f t="shared" si="67"/>
        <v>0</v>
      </c>
      <c r="Z405" s="1238"/>
      <c r="AA405" s="670"/>
      <c r="AB405" s="1271"/>
      <c r="AC405" s="670"/>
      <c r="AD405" s="884"/>
      <c r="AE405" s="97"/>
      <c r="AF405" s="884"/>
      <c r="AG405" s="97"/>
      <c r="AH405" s="97"/>
      <c r="AI405" s="97"/>
      <c r="AJ405" s="97"/>
      <c r="AK405" s="97"/>
      <c r="AL405" s="97"/>
      <c r="AM405" s="97"/>
    </row>
    <row r="406" spans="1:39" s="7" customFormat="1" ht="15" hidden="1" customHeight="1">
      <c r="A406" s="1517" t="s">
        <v>544</v>
      </c>
      <c r="B406" s="1517"/>
      <c r="C406" s="1517"/>
      <c r="D406" s="1522"/>
      <c r="E406" s="1522"/>
      <c r="F406" s="1522"/>
      <c r="G406" s="1522"/>
      <c r="H406" s="1522"/>
      <c r="I406" s="1522"/>
      <c r="J406" s="1522"/>
      <c r="K406" s="1522"/>
      <c r="L406" s="1522"/>
      <c r="M406" s="1522"/>
      <c r="N406" s="1522"/>
      <c r="O406" s="1522"/>
      <c r="P406" s="1522"/>
      <c r="Q406" s="1522"/>
      <c r="R406" s="1522"/>
      <c r="S406" s="1522"/>
      <c r="T406" s="1522"/>
      <c r="U406" s="1522"/>
      <c r="V406" s="1522"/>
      <c r="W406" s="1522"/>
      <c r="X406" s="1522"/>
      <c r="Y406" s="1522"/>
      <c r="Z406" s="9"/>
      <c r="AA406" s="670"/>
      <c r="AB406" s="724"/>
      <c r="AC406" s="497"/>
      <c r="AD406" s="1272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39" s="22" customFormat="1" ht="15" hidden="1" customHeight="1">
      <c r="A407" s="56">
        <f>A404+1</f>
        <v>303</v>
      </c>
      <c r="B407" s="80" t="s">
        <v>870</v>
      </c>
      <c r="C407" s="52">
        <f>D407+K407+M407+O407+Q407+S407+U407+V407+W407+Y407</f>
        <v>1581597.66</v>
      </c>
      <c r="D407" s="51">
        <f>SUM(E407:I407)</f>
        <v>0</v>
      </c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321"/>
      <c r="Q407" s="51">
        <v>1581597.66</v>
      </c>
      <c r="R407" s="60"/>
      <c r="S407" s="60"/>
      <c r="T407" s="60"/>
      <c r="U407" s="60"/>
      <c r="V407" s="60"/>
      <c r="W407" s="658"/>
      <c r="X407" s="1185"/>
      <c r="Y407" s="658"/>
      <c r="Z407" s="24"/>
      <c r="AA407" s="670"/>
      <c r="AB407" s="724"/>
      <c r="AC407" s="497"/>
      <c r="AD407" s="1272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39" s="7" customFormat="1" ht="15" hidden="1" customHeight="1">
      <c r="A408" s="688">
        <f>A407+1</f>
        <v>304</v>
      </c>
      <c r="B408" s="45" t="s">
        <v>761</v>
      </c>
      <c r="C408" s="52">
        <f>D408+K408+M408+O408+Q408+S408+U408+V408+W408+Y408</f>
        <v>8826240.6999999993</v>
      </c>
      <c r="D408" s="51">
        <f>SUM(E408:I408)</f>
        <v>0</v>
      </c>
      <c r="E408" s="51"/>
      <c r="F408" s="51"/>
      <c r="G408" s="51"/>
      <c r="H408" s="51"/>
      <c r="I408" s="51"/>
      <c r="J408" s="51"/>
      <c r="K408" s="51"/>
      <c r="L408" s="120"/>
      <c r="M408" s="51">
        <v>4508767.0199999996</v>
      </c>
      <c r="N408" s="51"/>
      <c r="O408" s="51"/>
      <c r="P408" s="120"/>
      <c r="Q408" s="51">
        <v>4317473.68</v>
      </c>
      <c r="R408" s="51"/>
      <c r="S408" s="51"/>
      <c r="T408" s="51"/>
      <c r="U408" s="52"/>
      <c r="V408" s="52"/>
      <c r="W408" s="284"/>
      <c r="X408" s="1186">
        <v>301716.90999999997</v>
      </c>
      <c r="Y408" s="284"/>
      <c r="Z408" s="9"/>
      <c r="AA408" s="670" t="s">
        <v>1478</v>
      </c>
      <c r="AB408" s="724"/>
      <c r="AC408" s="497"/>
      <c r="AD408" s="1272"/>
      <c r="AE408" s="57"/>
      <c r="AF408" s="57"/>
      <c r="AG408" s="57"/>
      <c r="AH408" s="57"/>
      <c r="AI408" s="57"/>
      <c r="AJ408" s="57"/>
      <c r="AK408" s="57"/>
      <c r="AL408" s="57"/>
      <c r="AM408" s="57"/>
    </row>
    <row r="409" spans="1:39" s="7" customFormat="1" ht="15" hidden="1" customHeight="1">
      <c r="A409" s="688">
        <f>A408+1</f>
        <v>305</v>
      </c>
      <c r="B409" s="45" t="s">
        <v>762</v>
      </c>
      <c r="C409" s="52">
        <f>D409+K409+M409+O409+Q409+S409+U409+V409+W409+Y409</f>
        <v>6898219.8200000003</v>
      </c>
      <c r="D409" s="51">
        <f>SUM(E409:I409)</f>
        <v>0</v>
      </c>
      <c r="E409" s="51"/>
      <c r="F409" s="51"/>
      <c r="G409" s="51"/>
      <c r="H409" s="51"/>
      <c r="I409" s="51"/>
      <c r="J409" s="51"/>
      <c r="K409" s="51"/>
      <c r="L409" s="120"/>
      <c r="M409" s="51">
        <v>3851109.36</v>
      </c>
      <c r="N409" s="51"/>
      <c r="O409" s="51"/>
      <c r="P409" s="120"/>
      <c r="Q409" s="51">
        <v>3047110.46</v>
      </c>
      <c r="R409" s="51"/>
      <c r="S409" s="51"/>
      <c r="T409" s="51"/>
      <c r="U409" s="52"/>
      <c r="V409" s="52"/>
      <c r="W409" s="284"/>
      <c r="X409" s="1186">
        <v>339092.27</v>
      </c>
      <c r="Y409" s="284"/>
      <c r="Z409" s="9"/>
      <c r="AA409" s="670" t="s">
        <v>1478</v>
      </c>
      <c r="AB409" s="724"/>
      <c r="AC409" s="497"/>
      <c r="AD409" s="1272"/>
      <c r="AE409" s="57"/>
      <c r="AF409" s="57"/>
      <c r="AG409" s="57"/>
      <c r="AH409" s="57"/>
      <c r="AI409" s="57"/>
      <c r="AJ409" s="57"/>
      <c r="AK409" s="57"/>
      <c r="AL409" s="57"/>
      <c r="AM409" s="57"/>
    </row>
    <row r="410" spans="1:39" s="7" customFormat="1" ht="15" hidden="1" customHeight="1">
      <c r="A410" s="688">
        <f>A409+1</f>
        <v>306</v>
      </c>
      <c r="B410" s="45" t="s">
        <v>763</v>
      </c>
      <c r="C410" s="52">
        <f>D410+K410+M410+O410+Q410+S410+U410+V410+W410+Y410</f>
        <v>25275916.240000002</v>
      </c>
      <c r="D410" s="51">
        <f>SUM(E410:I410)</f>
        <v>0</v>
      </c>
      <c r="E410" s="51"/>
      <c r="F410" s="51"/>
      <c r="G410" s="51"/>
      <c r="H410" s="51"/>
      <c r="I410" s="51"/>
      <c r="J410" s="51"/>
      <c r="K410" s="51"/>
      <c r="L410" s="51"/>
      <c r="M410" s="51"/>
      <c r="N410" s="120"/>
      <c r="O410" s="51">
        <v>7311777.96</v>
      </c>
      <c r="P410" s="120"/>
      <c r="Q410" s="51">
        <v>17964138.280000001</v>
      </c>
      <c r="R410" s="51"/>
      <c r="S410" s="51"/>
      <c r="T410" s="51"/>
      <c r="U410" s="52"/>
      <c r="V410" s="52"/>
      <c r="W410" s="284"/>
      <c r="X410" s="1186">
        <v>866426.1399999999</v>
      </c>
      <c r="Y410" s="284"/>
      <c r="Z410" s="9"/>
      <c r="AA410" s="670" t="s">
        <v>1479</v>
      </c>
      <c r="AB410" s="724"/>
      <c r="AC410" s="497"/>
      <c r="AD410" s="1272"/>
      <c r="AE410" s="57"/>
      <c r="AF410" s="57"/>
      <c r="AG410" s="57"/>
      <c r="AH410" s="57"/>
      <c r="AI410" s="57"/>
      <c r="AJ410" s="57"/>
      <c r="AK410" s="57"/>
      <c r="AL410" s="57"/>
      <c r="AM410" s="57"/>
    </row>
    <row r="411" spans="1:39" s="7" customFormat="1" ht="15" hidden="1" customHeight="1">
      <c r="A411" s="688">
        <f>A410+1</f>
        <v>307</v>
      </c>
      <c r="B411" s="45" t="s">
        <v>764</v>
      </c>
      <c r="C411" s="52">
        <f>D411+K411+M411+O411+Q411+S411+U411+V411+W411+Y411</f>
        <v>25275916.240000002</v>
      </c>
      <c r="D411" s="51">
        <f>SUM(E411:I411)</f>
        <v>0</v>
      </c>
      <c r="E411" s="51"/>
      <c r="F411" s="51"/>
      <c r="G411" s="51"/>
      <c r="H411" s="51"/>
      <c r="I411" s="51"/>
      <c r="J411" s="51"/>
      <c r="K411" s="51"/>
      <c r="L411" s="51"/>
      <c r="M411" s="51"/>
      <c r="N411" s="120"/>
      <c r="O411" s="51">
        <v>7311777.96</v>
      </c>
      <c r="P411" s="120"/>
      <c r="Q411" s="51">
        <v>17964138.280000001</v>
      </c>
      <c r="R411" s="51"/>
      <c r="S411" s="51"/>
      <c r="T411" s="51"/>
      <c r="U411" s="52"/>
      <c r="V411" s="52"/>
      <c r="W411" s="284"/>
      <c r="X411" s="1186">
        <v>869599.89</v>
      </c>
      <c r="Y411" s="284"/>
      <c r="Z411" s="9"/>
      <c r="AA411" s="670" t="s">
        <v>1479</v>
      </c>
      <c r="AB411" s="724"/>
      <c r="AC411" s="497"/>
      <c r="AD411" s="1272"/>
      <c r="AE411" s="57"/>
      <c r="AF411" s="57"/>
      <c r="AG411" s="57"/>
      <c r="AH411" s="57"/>
      <c r="AI411" s="57"/>
      <c r="AJ411" s="57"/>
      <c r="AK411" s="57"/>
      <c r="AL411" s="57"/>
      <c r="AM411" s="57"/>
    </row>
    <row r="412" spans="1:39" s="7" customFormat="1" ht="15" hidden="1" customHeight="1">
      <c r="A412" s="1475" t="s">
        <v>518</v>
      </c>
      <c r="B412" s="1475"/>
      <c r="C412" s="51">
        <f>SUM(C407:C411)</f>
        <v>67857890.659999996</v>
      </c>
      <c r="D412" s="51">
        <f t="shared" ref="D412:Y412" si="68">SUM(D407:D411)</f>
        <v>0</v>
      </c>
      <c r="E412" s="51">
        <f t="shared" si="68"/>
        <v>0</v>
      </c>
      <c r="F412" s="51">
        <f t="shared" si="68"/>
        <v>0</v>
      </c>
      <c r="G412" s="51">
        <f t="shared" si="68"/>
        <v>0</v>
      </c>
      <c r="H412" s="51">
        <f t="shared" si="68"/>
        <v>0</v>
      </c>
      <c r="I412" s="51">
        <f t="shared" si="68"/>
        <v>0</v>
      </c>
      <c r="J412" s="51">
        <f t="shared" si="68"/>
        <v>0</v>
      </c>
      <c r="K412" s="51">
        <f t="shared" si="68"/>
        <v>0</v>
      </c>
      <c r="L412" s="51">
        <f t="shared" si="68"/>
        <v>0</v>
      </c>
      <c r="M412" s="51">
        <f t="shared" si="68"/>
        <v>8359876.379999999</v>
      </c>
      <c r="N412" s="51">
        <f t="shared" si="68"/>
        <v>0</v>
      </c>
      <c r="O412" s="51">
        <f t="shared" si="68"/>
        <v>14623555.92</v>
      </c>
      <c r="P412" s="51">
        <f t="shared" si="68"/>
        <v>0</v>
      </c>
      <c r="Q412" s="51">
        <f t="shared" si="68"/>
        <v>44874458.359999999</v>
      </c>
      <c r="R412" s="51">
        <f t="shared" si="68"/>
        <v>0</v>
      </c>
      <c r="S412" s="51">
        <f t="shared" si="68"/>
        <v>0</v>
      </c>
      <c r="T412" s="51">
        <f t="shared" si="68"/>
        <v>0</v>
      </c>
      <c r="U412" s="51">
        <f t="shared" si="68"/>
        <v>0</v>
      </c>
      <c r="V412" s="51">
        <f t="shared" si="68"/>
        <v>0</v>
      </c>
      <c r="W412" s="51">
        <f t="shared" si="68"/>
        <v>0</v>
      </c>
      <c r="X412" s="1159"/>
      <c r="Y412" s="51">
        <f t="shared" si="68"/>
        <v>0</v>
      </c>
      <c r="Z412" s="9"/>
      <c r="AA412" s="670"/>
      <c r="AB412" s="496"/>
      <c r="AC412" s="497"/>
      <c r="AD412" s="1272"/>
      <c r="AE412" s="57"/>
      <c r="AF412" s="57"/>
      <c r="AG412" s="57"/>
      <c r="AH412" s="57"/>
      <c r="AI412" s="57"/>
      <c r="AJ412" s="57"/>
      <c r="AK412" s="57"/>
      <c r="AL412" s="57"/>
      <c r="AM412" s="57"/>
    </row>
    <row r="413" spans="1:39" s="7" customFormat="1" ht="15" hidden="1" customHeight="1">
      <c r="A413" s="1479" t="s">
        <v>545</v>
      </c>
      <c r="B413" s="1479"/>
      <c r="C413" s="60" t="e">
        <f t="shared" ref="C413:Y413" si="69">+C384+C393+C412+C405</f>
        <v>#REF!</v>
      </c>
      <c r="D413" s="60">
        <f t="shared" si="69"/>
        <v>59646688.38000001</v>
      </c>
      <c r="E413" s="60">
        <f t="shared" si="69"/>
        <v>12530778.720000001</v>
      </c>
      <c r="F413" s="60">
        <f t="shared" si="69"/>
        <v>29078660.940000001</v>
      </c>
      <c r="G413" s="60">
        <f t="shared" si="69"/>
        <v>6333404.5600000005</v>
      </c>
      <c r="H413" s="60">
        <f t="shared" si="69"/>
        <v>7245060.7599999998</v>
      </c>
      <c r="I413" s="60">
        <f t="shared" si="69"/>
        <v>4458783.3999999994</v>
      </c>
      <c r="J413" s="60">
        <f t="shared" si="69"/>
        <v>0</v>
      </c>
      <c r="K413" s="60">
        <f t="shared" si="69"/>
        <v>0</v>
      </c>
      <c r="L413" s="60">
        <f t="shared" si="69"/>
        <v>2489</v>
      </c>
      <c r="M413" s="60">
        <f t="shared" si="69"/>
        <v>22977685.899999999</v>
      </c>
      <c r="N413" s="60">
        <f t="shared" si="69"/>
        <v>0</v>
      </c>
      <c r="O413" s="60">
        <f t="shared" si="69"/>
        <v>67117399.359999999</v>
      </c>
      <c r="P413" s="60">
        <f t="shared" si="69"/>
        <v>0</v>
      </c>
      <c r="Q413" s="60">
        <f t="shared" si="69"/>
        <v>106019777.42</v>
      </c>
      <c r="R413" s="60">
        <f t="shared" si="69"/>
        <v>0</v>
      </c>
      <c r="S413" s="60">
        <f t="shared" si="69"/>
        <v>0</v>
      </c>
      <c r="T413" s="60">
        <f t="shared" si="69"/>
        <v>0</v>
      </c>
      <c r="U413" s="60">
        <f t="shared" si="69"/>
        <v>0</v>
      </c>
      <c r="V413" s="60">
        <f t="shared" si="69"/>
        <v>576099.6</v>
      </c>
      <c r="W413" s="60">
        <f t="shared" si="69"/>
        <v>0</v>
      </c>
      <c r="X413" s="1185"/>
      <c r="Y413" s="60">
        <f t="shared" si="69"/>
        <v>0</v>
      </c>
      <c r="Z413" s="9"/>
      <c r="AA413" s="670"/>
      <c r="AB413" s="1273"/>
      <c r="AC413" s="497"/>
      <c r="AD413" s="1272"/>
      <c r="AE413" s="57"/>
      <c r="AF413" s="57"/>
      <c r="AG413" s="57"/>
      <c r="AH413" s="57"/>
      <c r="AI413" s="57"/>
      <c r="AJ413" s="57"/>
      <c r="AK413" s="57"/>
      <c r="AL413" s="57"/>
      <c r="AM413" s="57"/>
    </row>
    <row r="414" spans="1:39" s="7" customFormat="1" ht="15" customHeight="1">
      <c r="A414" s="1591" t="s">
        <v>614</v>
      </c>
      <c r="B414" s="1591"/>
      <c r="C414" s="1591"/>
      <c r="D414" s="1591"/>
      <c r="E414" s="1591"/>
      <c r="F414" s="1591"/>
      <c r="G414" s="1591"/>
      <c r="H414" s="1591"/>
      <c r="I414" s="1591"/>
      <c r="J414" s="1591"/>
      <c r="K414" s="1591"/>
      <c r="L414" s="1591"/>
      <c r="M414" s="1591"/>
      <c r="N414" s="1591"/>
      <c r="O414" s="1591"/>
      <c r="P414" s="1591"/>
      <c r="Q414" s="1591"/>
      <c r="R414" s="1591"/>
      <c r="S414" s="1591"/>
      <c r="T414" s="1591"/>
      <c r="U414" s="1591"/>
      <c r="V414" s="1591"/>
      <c r="W414" s="1591"/>
      <c r="X414" s="1591"/>
      <c r="Y414" s="1591"/>
      <c r="Z414" s="496"/>
      <c r="AA414" s="670"/>
      <c r="AB414" s="724"/>
      <c r="AC414" s="497"/>
      <c r="AD414" s="1272"/>
      <c r="AE414" s="57"/>
      <c r="AF414" s="57"/>
      <c r="AG414" s="57"/>
      <c r="AH414" s="57"/>
      <c r="AI414" s="57"/>
      <c r="AJ414" s="57"/>
      <c r="AK414" s="57"/>
      <c r="AL414" s="57"/>
      <c r="AM414" s="57"/>
    </row>
    <row r="415" spans="1:39" s="7" customFormat="1" ht="12.75" hidden="1" customHeight="1">
      <c r="A415" s="1539" t="s">
        <v>53</v>
      </c>
      <c r="B415" s="1539"/>
      <c r="C415" s="1539"/>
      <c r="D415" s="1452"/>
      <c r="E415" s="1452"/>
      <c r="F415" s="1452"/>
      <c r="G415" s="1452"/>
      <c r="H415" s="1452"/>
      <c r="I415" s="1452"/>
      <c r="J415" s="1452"/>
      <c r="K415" s="1452"/>
      <c r="L415" s="1452"/>
      <c r="M415" s="1452"/>
      <c r="N415" s="1452"/>
      <c r="O415" s="1452"/>
      <c r="P415" s="1452"/>
      <c r="Q415" s="1452"/>
      <c r="R415" s="1452"/>
      <c r="S415" s="1452"/>
      <c r="T415" s="1452"/>
      <c r="U415" s="1452"/>
      <c r="V415" s="1452"/>
      <c r="W415" s="1452"/>
      <c r="X415" s="1452"/>
      <c r="Y415" s="1452"/>
      <c r="Z415" s="9"/>
      <c r="AA415" s="670"/>
      <c r="AB415" s="724"/>
      <c r="AC415" s="724"/>
      <c r="AD415" s="724"/>
      <c r="AE415" s="57"/>
      <c r="AF415" s="57"/>
      <c r="AG415" s="57"/>
      <c r="AH415" s="57"/>
      <c r="AI415" s="57"/>
      <c r="AJ415" s="57"/>
      <c r="AK415" s="57"/>
      <c r="AL415" s="57"/>
      <c r="AM415" s="57"/>
    </row>
    <row r="416" spans="1:39" s="7" customFormat="1" ht="12.75" hidden="1" customHeight="1">
      <c r="A416" s="687">
        <f>A411+1</f>
        <v>308</v>
      </c>
      <c r="B416" s="266" t="s">
        <v>54</v>
      </c>
      <c r="C416" s="284">
        <f>D416+K416+M416+O416+Q416+S416+U416+V416+W416+Y416</f>
        <v>9347918.1999999993</v>
      </c>
      <c r="D416" s="285">
        <f>E416+F416+G416+H416+I416</f>
        <v>227447.4</v>
      </c>
      <c r="E416" s="658">
        <v>0</v>
      </c>
      <c r="F416" s="658">
        <v>0</v>
      </c>
      <c r="G416" s="658">
        <v>0</v>
      </c>
      <c r="H416" s="658">
        <v>0</v>
      </c>
      <c r="I416" s="658">
        <v>227447.4</v>
      </c>
      <c r="J416" s="658">
        <v>0</v>
      </c>
      <c r="K416" s="658">
        <v>0</v>
      </c>
      <c r="L416" s="658">
        <v>530</v>
      </c>
      <c r="M416" s="658">
        <v>2712540</v>
      </c>
      <c r="N416" s="658">
        <v>0</v>
      </c>
      <c r="O416" s="658">
        <v>0</v>
      </c>
      <c r="P416" s="658">
        <v>10</v>
      </c>
      <c r="Q416" s="285">
        <v>121590</v>
      </c>
      <c r="R416" s="658">
        <v>6.2</v>
      </c>
      <c r="S416" s="658">
        <v>73091.8</v>
      </c>
      <c r="T416" s="658">
        <v>511</v>
      </c>
      <c r="U416" s="658">
        <v>6213249</v>
      </c>
      <c r="V416" s="658">
        <v>0</v>
      </c>
      <c r="W416" s="284">
        <v>0</v>
      </c>
      <c r="X416" s="1161">
        <v>712404.60000000009</v>
      </c>
      <c r="Y416" s="658">
        <v>0</v>
      </c>
      <c r="Z416" s="9"/>
      <c r="AA416" s="670" t="s">
        <v>1480</v>
      </c>
      <c r="AB416" s="724"/>
      <c r="AC416" s="724"/>
      <c r="AD416" s="724"/>
      <c r="AE416" s="57"/>
      <c r="AF416" s="57"/>
      <c r="AG416" s="57"/>
      <c r="AH416" s="57"/>
      <c r="AI416" s="57"/>
      <c r="AJ416" s="57"/>
      <c r="AK416" s="57"/>
      <c r="AL416" s="57"/>
      <c r="AM416" s="57"/>
    </row>
    <row r="417" spans="1:39" s="7" customFormat="1" ht="19.5" hidden="1" customHeight="1">
      <c r="A417" s="687">
        <f>A416+1</f>
        <v>309</v>
      </c>
      <c r="B417" s="266" t="s">
        <v>55</v>
      </c>
      <c r="C417" s="284">
        <f>D417+K417+M417+O417+Q417+S417+U417+V417+W417+Y417</f>
        <v>9302648.5</v>
      </c>
      <c r="D417" s="285">
        <v>193966.7</v>
      </c>
      <c r="E417" s="658">
        <v>0</v>
      </c>
      <c r="F417" s="658">
        <v>0</v>
      </c>
      <c r="G417" s="658">
        <v>0</v>
      </c>
      <c r="H417" s="658">
        <v>0</v>
      </c>
      <c r="I417" s="658">
        <v>193966.7</v>
      </c>
      <c r="J417" s="658">
        <v>0</v>
      </c>
      <c r="K417" s="658">
        <v>0</v>
      </c>
      <c r="L417" s="658">
        <v>530</v>
      </c>
      <c r="M417" s="658">
        <v>2712540</v>
      </c>
      <c r="N417" s="658">
        <v>0</v>
      </c>
      <c r="O417" s="658">
        <v>0</v>
      </c>
      <c r="P417" s="658">
        <v>10</v>
      </c>
      <c r="Q417" s="285">
        <v>121590</v>
      </c>
      <c r="R417" s="658">
        <v>5.2</v>
      </c>
      <c r="S417" s="658">
        <v>61302.8</v>
      </c>
      <c r="T417" s="658">
        <v>511</v>
      </c>
      <c r="U417" s="658">
        <v>6213249</v>
      </c>
      <c r="V417" s="658">
        <v>0</v>
      </c>
      <c r="W417" s="284">
        <v>0</v>
      </c>
      <c r="X417" s="1161">
        <v>717704.83000000007</v>
      </c>
      <c r="Y417" s="658">
        <v>0</v>
      </c>
      <c r="Z417" s="9"/>
      <c r="AA417" s="670" t="s">
        <v>1480</v>
      </c>
      <c r="AB417" s="724"/>
      <c r="AC417" s="724"/>
      <c r="AD417" s="724"/>
      <c r="AE417" s="57"/>
      <c r="AF417" s="57"/>
      <c r="AG417" s="57"/>
      <c r="AH417" s="57"/>
      <c r="AI417" s="57"/>
      <c r="AJ417" s="57"/>
      <c r="AK417" s="57"/>
      <c r="AL417" s="57"/>
      <c r="AM417" s="57"/>
    </row>
    <row r="418" spans="1:39" s="7" customFormat="1" ht="12.75" hidden="1" customHeight="1">
      <c r="A418" s="1482" t="s">
        <v>518</v>
      </c>
      <c r="B418" s="1482"/>
      <c r="C418" s="285">
        <f t="shared" ref="C418:Y418" si="70">SUM(C416:C417)</f>
        <v>18650566.699999999</v>
      </c>
      <c r="D418" s="285">
        <f t="shared" si="70"/>
        <v>421414.1</v>
      </c>
      <c r="E418" s="285">
        <f t="shared" si="70"/>
        <v>0</v>
      </c>
      <c r="F418" s="285">
        <f t="shared" si="70"/>
        <v>0</v>
      </c>
      <c r="G418" s="285">
        <f t="shared" si="70"/>
        <v>0</v>
      </c>
      <c r="H418" s="285">
        <f t="shared" si="70"/>
        <v>0</v>
      </c>
      <c r="I418" s="285">
        <f t="shared" si="70"/>
        <v>421414.1</v>
      </c>
      <c r="J418" s="285">
        <f t="shared" si="70"/>
        <v>0</v>
      </c>
      <c r="K418" s="285">
        <f t="shared" si="70"/>
        <v>0</v>
      </c>
      <c r="L418" s="285">
        <f t="shared" si="70"/>
        <v>1060</v>
      </c>
      <c r="M418" s="285">
        <f t="shared" si="70"/>
        <v>5425080</v>
      </c>
      <c r="N418" s="285">
        <f t="shared" si="70"/>
        <v>0</v>
      </c>
      <c r="O418" s="285">
        <f t="shared" si="70"/>
        <v>0</v>
      </c>
      <c r="P418" s="285">
        <f t="shared" si="70"/>
        <v>20</v>
      </c>
      <c r="Q418" s="285">
        <f t="shared" si="70"/>
        <v>243180</v>
      </c>
      <c r="R418" s="285">
        <f t="shared" si="70"/>
        <v>11.4</v>
      </c>
      <c r="S418" s="285">
        <f t="shared" si="70"/>
        <v>134394.6</v>
      </c>
      <c r="T418" s="285">
        <f t="shared" si="70"/>
        <v>1022</v>
      </c>
      <c r="U418" s="285">
        <f t="shared" si="70"/>
        <v>12426498</v>
      </c>
      <c r="V418" s="285">
        <f t="shared" si="70"/>
        <v>0</v>
      </c>
      <c r="W418" s="285">
        <f t="shared" si="70"/>
        <v>0</v>
      </c>
      <c r="X418" s="1159"/>
      <c r="Y418" s="285">
        <f t="shared" si="70"/>
        <v>0</v>
      </c>
      <c r="Z418" s="9"/>
      <c r="AA418" s="670"/>
      <c r="AB418" s="496"/>
      <c r="AC418" s="496"/>
      <c r="AD418" s="724"/>
      <c r="AE418" s="57"/>
      <c r="AF418" s="57"/>
      <c r="AG418" s="57"/>
      <c r="AH418" s="57"/>
      <c r="AI418" s="57"/>
      <c r="AJ418" s="57"/>
      <c r="AK418" s="57"/>
      <c r="AL418" s="57"/>
      <c r="AM418" s="57"/>
    </row>
    <row r="419" spans="1:39" s="7" customFormat="1" hidden="1">
      <c r="A419" s="1559" t="s">
        <v>56</v>
      </c>
      <c r="B419" s="1559"/>
      <c r="C419" s="657">
        <f>C418</f>
        <v>18650566.699999999</v>
      </c>
      <c r="D419" s="657">
        <f t="shared" ref="D419:Y419" si="71">D418</f>
        <v>421414.1</v>
      </c>
      <c r="E419" s="657">
        <f t="shared" si="71"/>
        <v>0</v>
      </c>
      <c r="F419" s="657">
        <f t="shared" si="71"/>
        <v>0</v>
      </c>
      <c r="G419" s="657">
        <f t="shared" si="71"/>
        <v>0</v>
      </c>
      <c r="H419" s="657">
        <f t="shared" si="71"/>
        <v>0</v>
      </c>
      <c r="I419" s="657">
        <f t="shared" si="71"/>
        <v>421414.1</v>
      </c>
      <c r="J419" s="657">
        <f t="shared" si="71"/>
        <v>0</v>
      </c>
      <c r="K419" s="657">
        <f t="shared" si="71"/>
        <v>0</v>
      </c>
      <c r="L419" s="657">
        <f t="shared" si="71"/>
        <v>1060</v>
      </c>
      <c r="M419" s="657">
        <f t="shared" si="71"/>
        <v>5425080</v>
      </c>
      <c r="N419" s="657">
        <f t="shared" si="71"/>
        <v>0</v>
      </c>
      <c r="O419" s="657">
        <f t="shared" si="71"/>
        <v>0</v>
      </c>
      <c r="P419" s="657">
        <f t="shared" si="71"/>
        <v>20</v>
      </c>
      <c r="Q419" s="657">
        <f t="shared" si="71"/>
        <v>243180</v>
      </c>
      <c r="R419" s="657">
        <f t="shared" si="71"/>
        <v>11.4</v>
      </c>
      <c r="S419" s="657">
        <f t="shared" si="71"/>
        <v>134394.6</v>
      </c>
      <c r="T419" s="657">
        <f t="shared" si="71"/>
        <v>1022</v>
      </c>
      <c r="U419" s="657">
        <f t="shared" si="71"/>
        <v>12426498</v>
      </c>
      <c r="V419" s="657">
        <f t="shared" si="71"/>
        <v>0</v>
      </c>
      <c r="W419" s="657">
        <f t="shared" si="71"/>
        <v>0</v>
      </c>
      <c r="X419" s="1163"/>
      <c r="Y419" s="657">
        <f t="shared" si="71"/>
        <v>0</v>
      </c>
      <c r="Z419" s="9"/>
      <c r="AA419" s="670"/>
      <c r="AB419" s="497"/>
      <c r="AC419" s="49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</row>
    <row r="420" spans="1:39" s="22" customFormat="1" ht="17.25" hidden="1" customHeight="1">
      <c r="A420" s="1479" t="s">
        <v>615</v>
      </c>
      <c r="B420" s="1479"/>
      <c r="C420" s="1479"/>
      <c r="D420" s="1452"/>
      <c r="E420" s="1452"/>
      <c r="F420" s="1452"/>
      <c r="G420" s="1452"/>
      <c r="H420" s="1452"/>
      <c r="I420" s="1452"/>
      <c r="J420" s="1452"/>
      <c r="K420" s="1452"/>
      <c r="L420" s="1452"/>
      <c r="M420" s="1452"/>
      <c r="N420" s="1452"/>
      <c r="O420" s="1452"/>
      <c r="P420" s="1452"/>
      <c r="Q420" s="1452"/>
      <c r="R420" s="1452"/>
      <c r="S420" s="1452"/>
      <c r="T420" s="1452"/>
      <c r="U420" s="1452"/>
      <c r="V420" s="1452"/>
      <c r="W420" s="1452"/>
      <c r="X420" s="1452"/>
      <c r="Y420" s="1452"/>
      <c r="Z420" s="24"/>
      <c r="AA420" s="670"/>
      <c r="AB420" s="724"/>
      <c r="AC420" s="497"/>
      <c r="AD420" s="1272"/>
      <c r="AE420" s="57"/>
      <c r="AF420" s="57"/>
      <c r="AG420" s="57"/>
      <c r="AH420" s="57"/>
      <c r="AI420" s="57"/>
      <c r="AJ420" s="57"/>
      <c r="AK420" s="57"/>
      <c r="AL420" s="57"/>
      <c r="AM420" s="57"/>
    </row>
    <row r="421" spans="1:39" s="184" customFormat="1" ht="16.5" hidden="1" customHeight="1">
      <c r="A421" s="687">
        <f>A417+1</f>
        <v>310</v>
      </c>
      <c r="B421" s="341" t="s">
        <v>57</v>
      </c>
      <c r="C421" s="322">
        <v>500000</v>
      </c>
      <c r="D421" s="323"/>
      <c r="E421" s="323"/>
      <c r="F421" s="325"/>
      <c r="G421" s="325"/>
      <c r="H421" s="325"/>
      <c r="I421" s="325"/>
      <c r="J421" s="325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  <c r="V421" s="325"/>
      <c r="W421" s="326" t="s">
        <v>58</v>
      </c>
      <c r="X421" s="1191"/>
      <c r="Y421" s="327"/>
      <c r="Z421" s="328"/>
      <c r="AA421" s="744"/>
      <c r="AB421" s="1274"/>
      <c r="AC421" s="1274"/>
      <c r="AD421" s="743"/>
      <c r="AE421" s="743"/>
      <c r="AF421" s="743"/>
      <c r="AG421" s="743"/>
      <c r="AH421" s="743"/>
      <c r="AI421" s="743"/>
      <c r="AJ421" s="743"/>
      <c r="AK421" s="743"/>
      <c r="AL421" s="743"/>
      <c r="AM421" s="743"/>
    </row>
    <row r="422" spans="1:39" s="184" customFormat="1" ht="16.5" hidden="1" customHeight="1">
      <c r="A422" s="688">
        <f>A421+1</f>
        <v>311</v>
      </c>
      <c r="B422" s="341" t="s">
        <v>59</v>
      </c>
      <c r="C422" s="322">
        <v>500000</v>
      </c>
      <c r="D422" s="323"/>
      <c r="E422" s="323"/>
      <c r="F422" s="325"/>
      <c r="G422" s="325"/>
      <c r="H422" s="325"/>
      <c r="I422" s="325"/>
      <c r="J422" s="325"/>
      <c r="K422" s="32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  <c r="V422" s="325"/>
      <c r="W422" s="326" t="s">
        <v>60</v>
      </c>
      <c r="X422" s="1191"/>
      <c r="Y422" s="327"/>
      <c r="Z422" s="328"/>
      <c r="AA422" s="744"/>
      <c r="AB422" s="1274"/>
      <c r="AC422" s="1274"/>
      <c r="AD422" s="743"/>
      <c r="AE422" s="743"/>
      <c r="AF422" s="743"/>
      <c r="AG422" s="743"/>
      <c r="AH422" s="743"/>
      <c r="AI422" s="743"/>
      <c r="AJ422" s="743"/>
      <c r="AK422" s="743"/>
      <c r="AL422" s="743"/>
      <c r="AM422" s="743"/>
    </row>
    <row r="423" spans="1:39" s="184" customFormat="1" ht="16.5" hidden="1" customHeight="1">
      <c r="A423" s="688">
        <f t="shared" ref="A423:A486" si="72">A422+1</f>
        <v>312</v>
      </c>
      <c r="B423" s="341" t="s">
        <v>61</v>
      </c>
      <c r="C423" s="322">
        <f>500000+M423</f>
        <v>1340640</v>
      </c>
      <c r="D423" s="323"/>
      <c r="E423" s="323"/>
      <c r="F423" s="325"/>
      <c r="G423" s="325"/>
      <c r="H423" s="325"/>
      <c r="I423" s="325"/>
      <c r="J423" s="325"/>
      <c r="K423" s="325"/>
      <c r="L423" s="329">
        <v>262.7</v>
      </c>
      <c r="M423" s="330">
        <f>L423*3200</f>
        <v>840640</v>
      </c>
      <c r="N423" s="331"/>
      <c r="O423" s="331"/>
      <c r="P423" s="331"/>
      <c r="Q423" s="331"/>
      <c r="R423" s="325"/>
      <c r="S423" s="325"/>
      <c r="T423" s="325"/>
      <c r="U423" s="325"/>
      <c r="V423" s="325"/>
      <c r="W423" s="326" t="s">
        <v>58</v>
      </c>
      <c r="X423" s="1191"/>
      <c r="Y423" s="327"/>
      <c r="Z423" s="328"/>
      <c r="AA423" s="744"/>
      <c r="AB423" s="1274"/>
      <c r="AC423" s="1274"/>
      <c r="AD423" s="743"/>
      <c r="AE423" s="743"/>
      <c r="AF423" s="743"/>
      <c r="AG423" s="743"/>
      <c r="AH423" s="743"/>
      <c r="AI423" s="743"/>
      <c r="AJ423" s="743"/>
      <c r="AK423" s="743"/>
      <c r="AL423" s="743"/>
      <c r="AM423" s="743"/>
    </row>
    <row r="424" spans="1:39" s="184" customFormat="1" ht="16.5" hidden="1" customHeight="1">
      <c r="A424" s="688">
        <f t="shared" si="72"/>
        <v>313</v>
      </c>
      <c r="B424" s="341" t="s">
        <v>62</v>
      </c>
      <c r="C424" s="322">
        <v>500000</v>
      </c>
      <c r="D424" s="323"/>
      <c r="E424" s="323"/>
      <c r="F424" s="325"/>
      <c r="G424" s="325"/>
      <c r="H424" s="325"/>
      <c r="I424" s="325"/>
      <c r="J424" s="325"/>
      <c r="K424" s="325"/>
      <c r="L424" s="331"/>
      <c r="M424" s="331"/>
      <c r="N424" s="331"/>
      <c r="O424" s="331"/>
      <c r="P424" s="331"/>
      <c r="Q424" s="331"/>
      <c r="R424" s="325"/>
      <c r="S424" s="325"/>
      <c r="T424" s="325"/>
      <c r="U424" s="325"/>
      <c r="V424" s="325"/>
      <c r="W424" s="326" t="s">
        <v>63</v>
      </c>
      <c r="X424" s="1191"/>
      <c r="Y424" s="327"/>
      <c r="Z424" s="328"/>
      <c r="AA424" s="744"/>
      <c r="AB424" s="1274"/>
      <c r="AC424" s="1274"/>
      <c r="AD424" s="743"/>
      <c r="AE424" s="743"/>
      <c r="AF424" s="743"/>
      <c r="AG424" s="743"/>
      <c r="AH424" s="743"/>
      <c r="AI424" s="743"/>
      <c r="AJ424" s="743"/>
      <c r="AK424" s="743"/>
      <c r="AL424" s="743"/>
      <c r="AM424" s="743"/>
    </row>
    <row r="425" spans="1:39" s="184" customFormat="1" ht="16.5" hidden="1" customHeight="1">
      <c r="A425" s="688">
        <f t="shared" si="72"/>
        <v>314</v>
      </c>
      <c r="B425" s="341" t="s">
        <v>64</v>
      </c>
      <c r="C425" s="322">
        <v>500000</v>
      </c>
      <c r="D425" s="323"/>
      <c r="E425" s="323"/>
      <c r="F425" s="325"/>
      <c r="G425" s="325"/>
      <c r="H425" s="325"/>
      <c r="I425" s="325"/>
      <c r="J425" s="325"/>
      <c r="K425" s="325"/>
      <c r="L425" s="331"/>
      <c r="M425" s="331"/>
      <c r="N425" s="331"/>
      <c r="O425" s="331"/>
      <c r="P425" s="331"/>
      <c r="Q425" s="331"/>
      <c r="R425" s="325"/>
      <c r="S425" s="325"/>
      <c r="T425" s="325"/>
      <c r="U425" s="325"/>
      <c r="V425" s="325"/>
      <c r="W425" s="326" t="s">
        <v>65</v>
      </c>
      <c r="X425" s="1191"/>
      <c r="Y425" s="327"/>
      <c r="Z425" s="328"/>
      <c r="AA425" s="744"/>
      <c r="AB425" s="1274"/>
      <c r="AC425" s="1274"/>
      <c r="AD425" s="743"/>
      <c r="AE425" s="743"/>
      <c r="AF425" s="743"/>
      <c r="AG425" s="743"/>
      <c r="AH425" s="743"/>
      <c r="AI425" s="743"/>
      <c r="AJ425" s="743"/>
      <c r="AK425" s="743"/>
      <c r="AL425" s="743"/>
      <c r="AM425" s="743"/>
    </row>
    <row r="426" spans="1:39" s="184" customFormat="1" ht="16.5" hidden="1" customHeight="1">
      <c r="A426" s="688">
        <f t="shared" si="72"/>
        <v>315</v>
      </c>
      <c r="B426" s="275" t="s">
        <v>66</v>
      </c>
      <c r="C426" s="332">
        <f>M426+Q426+S426+U426</f>
        <v>993738</v>
      </c>
      <c r="D426" s="284"/>
      <c r="E426" s="285"/>
      <c r="F426" s="285"/>
      <c r="G426" s="285"/>
      <c r="H426" s="285"/>
      <c r="I426" s="285"/>
      <c r="J426" s="285"/>
      <c r="K426" s="285"/>
      <c r="L426" s="51">
        <v>1558.71</v>
      </c>
      <c r="M426" s="51">
        <v>993738</v>
      </c>
      <c r="N426" s="51"/>
      <c r="O426" s="51"/>
      <c r="P426" s="51"/>
      <c r="Q426" s="51"/>
      <c r="R426" s="285"/>
      <c r="S426" s="285"/>
      <c r="T426" s="285"/>
      <c r="U426" s="285"/>
      <c r="V426" s="658"/>
      <c r="W426" s="326"/>
      <c r="X426" s="1191"/>
      <c r="Y426" s="327"/>
      <c r="Z426" s="328"/>
      <c r="AA426" s="744"/>
      <c r="AB426" s="1274"/>
      <c r="AC426" s="1274"/>
      <c r="AD426" s="743"/>
      <c r="AE426" s="743"/>
      <c r="AF426" s="743"/>
      <c r="AG426" s="743"/>
      <c r="AH426" s="743"/>
      <c r="AI426" s="743"/>
      <c r="AJ426" s="743"/>
      <c r="AK426" s="743"/>
      <c r="AL426" s="743"/>
      <c r="AM426" s="743"/>
    </row>
    <row r="427" spans="1:39" s="184" customFormat="1" ht="16.5" hidden="1" customHeight="1">
      <c r="A427" s="688">
        <f t="shared" si="72"/>
        <v>316</v>
      </c>
      <c r="B427" s="342" t="s">
        <v>79</v>
      </c>
      <c r="C427" s="332">
        <f>M427+Q427+S427+U427+300000</f>
        <v>5764000</v>
      </c>
      <c r="D427" s="284"/>
      <c r="E427" s="285"/>
      <c r="F427" s="285"/>
      <c r="G427" s="285"/>
      <c r="H427" s="285"/>
      <c r="I427" s="285"/>
      <c r="J427" s="285"/>
      <c r="K427" s="285"/>
      <c r="L427" s="285">
        <v>920.7</v>
      </c>
      <c r="M427" s="285">
        <v>1564000</v>
      </c>
      <c r="N427" s="285"/>
      <c r="O427" s="285"/>
      <c r="P427" s="285">
        <v>1470.75</v>
      </c>
      <c r="Q427" s="285">
        <v>3900000</v>
      </c>
      <c r="R427" s="285"/>
      <c r="S427" s="285"/>
      <c r="T427" s="658"/>
      <c r="U427" s="658"/>
      <c r="V427" s="658"/>
      <c r="W427" s="326" t="s">
        <v>80</v>
      </c>
      <c r="X427" s="1191"/>
      <c r="Y427" s="327"/>
      <c r="Z427" s="328"/>
      <c r="AA427" s="744"/>
      <c r="AB427" s="1274"/>
      <c r="AC427" s="1274"/>
      <c r="AD427" s="743"/>
      <c r="AE427" s="743"/>
      <c r="AF427" s="743"/>
      <c r="AG427" s="743"/>
      <c r="AH427" s="743"/>
      <c r="AI427" s="743"/>
      <c r="AJ427" s="743"/>
      <c r="AK427" s="743"/>
      <c r="AL427" s="743"/>
      <c r="AM427" s="743"/>
    </row>
    <row r="428" spans="1:39" s="184" customFormat="1" ht="16.5" hidden="1" customHeight="1">
      <c r="A428" s="688">
        <f t="shared" si="72"/>
        <v>317</v>
      </c>
      <c r="B428" s="342" t="s">
        <v>81</v>
      </c>
      <c r="C428" s="332">
        <f>Q428+300000</f>
        <v>5380000</v>
      </c>
      <c r="D428" s="284"/>
      <c r="E428" s="285"/>
      <c r="F428" s="285"/>
      <c r="G428" s="285"/>
      <c r="H428" s="285"/>
      <c r="I428" s="285"/>
      <c r="J428" s="285"/>
      <c r="K428" s="285"/>
      <c r="L428" s="285"/>
      <c r="M428" s="285"/>
      <c r="N428" s="285"/>
      <c r="O428" s="285"/>
      <c r="P428" s="285">
        <v>1915.8</v>
      </c>
      <c r="Q428" s="285">
        <v>5080000</v>
      </c>
      <c r="R428" s="285"/>
      <c r="S428" s="285"/>
      <c r="T428" s="658"/>
      <c r="U428" s="658"/>
      <c r="V428" s="658"/>
      <c r="W428" s="326" t="s">
        <v>82</v>
      </c>
      <c r="X428" s="1191"/>
      <c r="Y428" s="327"/>
      <c r="Z428" s="328"/>
      <c r="AA428" s="744"/>
      <c r="AB428" s="1274"/>
      <c r="AC428" s="1274"/>
      <c r="AD428" s="743"/>
      <c r="AE428" s="743"/>
      <c r="AF428" s="743"/>
      <c r="AG428" s="743"/>
      <c r="AH428" s="743"/>
      <c r="AI428" s="743"/>
      <c r="AJ428" s="743"/>
      <c r="AK428" s="743"/>
      <c r="AL428" s="743"/>
      <c r="AM428" s="743"/>
    </row>
    <row r="429" spans="1:39" s="184" customFormat="1" ht="16.5" hidden="1" customHeight="1">
      <c r="A429" s="688">
        <f t="shared" si="72"/>
        <v>318</v>
      </c>
      <c r="B429" s="342" t="s">
        <v>83</v>
      </c>
      <c r="C429" s="332">
        <v>150000</v>
      </c>
      <c r="D429" s="284"/>
      <c r="E429" s="1139" t="s">
        <v>1453</v>
      </c>
      <c r="F429" s="285"/>
      <c r="G429" s="285"/>
      <c r="H429" s="285"/>
      <c r="I429" s="285"/>
      <c r="J429" s="285"/>
      <c r="K429" s="285"/>
      <c r="L429" s="285"/>
      <c r="M429" s="285"/>
      <c r="N429" s="285"/>
      <c r="O429" s="285"/>
      <c r="P429" s="285"/>
      <c r="Q429" s="285"/>
      <c r="R429" s="285"/>
      <c r="S429" s="285"/>
      <c r="T429" s="285"/>
      <c r="U429" s="285"/>
      <c r="V429" s="658"/>
      <c r="W429" s="326" t="s">
        <v>78</v>
      </c>
      <c r="X429" s="1191"/>
      <c r="Y429" s="327"/>
      <c r="Z429" s="328"/>
      <c r="AA429" s="744"/>
      <c r="AB429" s="1274"/>
      <c r="AC429" s="1274"/>
      <c r="AD429" s="743"/>
      <c r="AE429" s="743"/>
      <c r="AF429" s="743"/>
      <c r="AG429" s="743"/>
      <c r="AH429" s="743"/>
      <c r="AI429" s="743"/>
      <c r="AJ429" s="743"/>
      <c r="AK429" s="743"/>
      <c r="AL429" s="743"/>
      <c r="AM429" s="743"/>
    </row>
    <row r="430" spans="1:39" s="184" customFormat="1" ht="16.5" hidden="1" customHeight="1">
      <c r="A430" s="688">
        <f t="shared" si="72"/>
        <v>319</v>
      </c>
      <c r="B430" s="342" t="s">
        <v>84</v>
      </c>
      <c r="C430" s="332">
        <f>M430+Q430+S430+U430+150000</f>
        <v>900000</v>
      </c>
      <c r="D430" s="284"/>
      <c r="E430" s="285"/>
      <c r="F430" s="285"/>
      <c r="G430" s="285"/>
      <c r="H430" s="285"/>
      <c r="I430" s="285"/>
      <c r="J430" s="285"/>
      <c r="K430" s="285"/>
      <c r="L430" s="285"/>
      <c r="M430" s="285"/>
      <c r="N430" s="285"/>
      <c r="O430" s="285"/>
      <c r="P430" s="285">
        <v>1238.2</v>
      </c>
      <c r="Q430" s="285">
        <v>750000</v>
      </c>
      <c r="R430" s="285"/>
      <c r="S430" s="285"/>
      <c r="T430" s="285"/>
      <c r="U430" s="285"/>
      <c r="V430" s="658"/>
      <c r="W430" s="326" t="s">
        <v>78</v>
      </c>
      <c r="X430" s="1191"/>
      <c r="Y430" s="327"/>
      <c r="Z430" s="328"/>
      <c r="AA430" s="744"/>
      <c r="AB430" s="1274"/>
      <c r="AC430" s="1274"/>
      <c r="AD430" s="743"/>
      <c r="AE430" s="743"/>
      <c r="AF430" s="743"/>
      <c r="AG430" s="743"/>
      <c r="AH430" s="743"/>
      <c r="AI430" s="743"/>
      <c r="AJ430" s="743"/>
      <c r="AK430" s="743"/>
      <c r="AL430" s="743"/>
      <c r="AM430" s="743"/>
    </row>
    <row r="431" spans="1:39" s="7" customFormat="1" ht="17.25" hidden="1" customHeight="1">
      <c r="A431" s="55">
        <f t="shared" si="72"/>
        <v>320</v>
      </c>
      <c r="B431" s="42" t="s">
        <v>695</v>
      </c>
      <c r="C431" s="52">
        <f>D431+K431+M431+O431+Q431+S431+U431+V431+W431+Y431</f>
        <v>5072221.74</v>
      </c>
      <c r="D431" s="51">
        <f>SUM(E431:I431)</f>
        <v>0</v>
      </c>
      <c r="E431" s="51"/>
      <c r="F431" s="51"/>
      <c r="G431" s="51"/>
      <c r="H431" s="51"/>
      <c r="I431" s="51"/>
      <c r="J431" s="51"/>
      <c r="K431" s="51"/>
      <c r="L431" s="52"/>
      <c r="M431" s="52"/>
      <c r="N431" s="121"/>
      <c r="O431" s="51">
        <v>153900.32</v>
      </c>
      <c r="P431" s="121"/>
      <c r="Q431" s="52">
        <v>4918321.42</v>
      </c>
      <c r="R431" s="51"/>
      <c r="S431" s="51"/>
      <c r="T431" s="51"/>
      <c r="U431" s="51"/>
      <c r="V431" s="60"/>
      <c r="W431" s="284"/>
      <c r="X431" s="1161"/>
      <c r="Y431" s="284"/>
      <c r="Z431" s="9"/>
      <c r="AA431" s="670"/>
      <c r="AB431" s="496"/>
      <c r="AC431" s="497"/>
      <c r="AD431" s="1272"/>
      <c r="AE431" s="57"/>
      <c r="AF431" s="57"/>
      <c r="AG431" s="57"/>
      <c r="AH431" s="57"/>
      <c r="AI431" s="57"/>
      <c r="AJ431" s="57"/>
      <c r="AK431" s="57"/>
      <c r="AL431" s="57"/>
      <c r="AM431" s="57"/>
    </row>
    <row r="432" spans="1:39" s="7" customFormat="1" ht="17.25" hidden="1" customHeight="1">
      <c r="A432" s="55">
        <f t="shared" si="72"/>
        <v>321</v>
      </c>
      <c r="B432" s="42" t="s">
        <v>696</v>
      </c>
      <c r="C432" s="52">
        <f>D432+K432+M432+O432+Q432+S432+U432+V432+W432+Y432</f>
        <v>5306200.4000000004</v>
      </c>
      <c r="D432" s="51">
        <f>SUM(E432:I432)</f>
        <v>0</v>
      </c>
      <c r="E432" s="51"/>
      <c r="F432" s="51"/>
      <c r="G432" s="51"/>
      <c r="H432" s="51"/>
      <c r="I432" s="51"/>
      <c r="J432" s="51"/>
      <c r="K432" s="51"/>
      <c r="L432" s="52"/>
      <c r="M432" s="52"/>
      <c r="N432" s="121"/>
      <c r="O432" s="51">
        <v>497037.24</v>
      </c>
      <c r="P432" s="121"/>
      <c r="Q432" s="52">
        <v>4809163.16</v>
      </c>
      <c r="R432" s="51"/>
      <c r="S432" s="51"/>
      <c r="T432" s="51"/>
      <c r="U432" s="51"/>
      <c r="V432" s="60"/>
      <c r="W432" s="284"/>
      <c r="X432" s="1161"/>
      <c r="Y432" s="284"/>
      <c r="Z432" s="9"/>
      <c r="AA432" s="670"/>
      <c r="AB432" s="496"/>
      <c r="AC432" s="497"/>
      <c r="AD432" s="1272"/>
      <c r="AE432" s="57"/>
      <c r="AF432" s="57"/>
      <c r="AG432" s="57"/>
      <c r="AH432" s="57"/>
      <c r="AI432" s="57"/>
      <c r="AJ432" s="57"/>
      <c r="AK432" s="57"/>
      <c r="AL432" s="57"/>
      <c r="AM432" s="57"/>
    </row>
    <row r="433" spans="1:39" s="7" customFormat="1" ht="17.25" hidden="1" customHeight="1">
      <c r="A433" s="55">
        <f t="shared" si="72"/>
        <v>322</v>
      </c>
      <c r="B433" s="42" t="s">
        <v>697</v>
      </c>
      <c r="C433" s="52">
        <f>D433+K433+M433+O433+Q433+S433+U433+V433+W433+Y433</f>
        <v>5953903.5800000001</v>
      </c>
      <c r="D433" s="51">
        <f>SUM(E433:I433)</f>
        <v>0</v>
      </c>
      <c r="E433" s="51"/>
      <c r="F433" s="51"/>
      <c r="G433" s="51"/>
      <c r="H433" s="51"/>
      <c r="I433" s="51"/>
      <c r="J433" s="51"/>
      <c r="K433" s="51"/>
      <c r="L433" s="52"/>
      <c r="M433" s="52"/>
      <c r="N433" s="121"/>
      <c r="O433" s="51">
        <v>1261493.1599999999</v>
      </c>
      <c r="P433" s="121"/>
      <c r="Q433" s="52">
        <v>4692410.42</v>
      </c>
      <c r="R433" s="51"/>
      <c r="S433" s="51"/>
      <c r="T433" s="51"/>
      <c r="U433" s="51"/>
      <c r="V433" s="60"/>
      <c r="W433" s="284"/>
      <c r="X433" s="1161"/>
      <c r="Y433" s="284"/>
      <c r="Z433" s="9"/>
      <c r="AA433" s="670"/>
      <c r="AB433" s="497"/>
      <c r="AC433" s="497"/>
      <c r="AD433" s="1061"/>
      <c r="AE433" s="57"/>
      <c r="AF433" s="57"/>
      <c r="AG433" s="57"/>
      <c r="AH433" s="57"/>
      <c r="AI433" s="57"/>
      <c r="AJ433" s="57"/>
      <c r="AK433" s="57"/>
      <c r="AL433" s="57"/>
      <c r="AM433" s="57"/>
    </row>
    <row r="434" spans="1:39" s="184" customFormat="1" ht="16.5" hidden="1" customHeight="1">
      <c r="A434" s="688">
        <f t="shared" si="72"/>
        <v>323</v>
      </c>
      <c r="B434" s="342" t="s">
        <v>85</v>
      </c>
      <c r="C434" s="332">
        <f>M434+Q434+S434+U434</f>
        <v>1093094</v>
      </c>
      <c r="D434" s="284"/>
      <c r="E434" s="285"/>
      <c r="F434" s="285"/>
      <c r="G434" s="285"/>
      <c r="H434" s="285"/>
      <c r="I434" s="285"/>
      <c r="J434" s="285"/>
      <c r="K434" s="285"/>
      <c r="L434" s="51">
        <v>1174.4000000000001</v>
      </c>
      <c r="M434" s="51">
        <v>1093094</v>
      </c>
      <c r="N434" s="285"/>
      <c r="O434" s="285"/>
      <c r="P434" s="285"/>
      <c r="Q434" s="285"/>
      <c r="R434" s="285"/>
      <c r="S434" s="285"/>
      <c r="T434" s="285"/>
      <c r="U434" s="285"/>
      <c r="V434" s="658"/>
      <c r="W434" s="326"/>
      <c r="X434" s="1191"/>
      <c r="Y434" s="327"/>
      <c r="Z434" s="328"/>
      <c r="AA434" s="744"/>
      <c r="AB434" s="1274"/>
      <c r="AC434" s="1274"/>
      <c r="AD434" s="743"/>
      <c r="AE434" s="743"/>
      <c r="AF434" s="743"/>
      <c r="AG434" s="743"/>
      <c r="AH434" s="743"/>
      <c r="AI434" s="743"/>
      <c r="AJ434" s="743"/>
      <c r="AK434" s="743"/>
      <c r="AL434" s="743"/>
      <c r="AM434" s="743"/>
    </row>
    <row r="435" spans="1:39" s="184" customFormat="1" ht="16.5" hidden="1" customHeight="1">
      <c r="A435" s="688">
        <f t="shared" si="72"/>
        <v>324</v>
      </c>
      <c r="B435" s="342" t="s">
        <v>86</v>
      </c>
      <c r="C435" s="332">
        <f>M435+Q435+S435+U435</f>
        <v>1507309</v>
      </c>
      <c r="D435" s="284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51"/>
      <c r="Q435" s="285"/>
      <c r="R435" s="285"/>
      <c r="S435" s="285"/>
      <c r="T435" s="333">
        <v>2046.65</v>
      </c>
      <c r="U435" s="285">
        <v>1507309</v>
      </c>
      <c r="V435" s="658"/>
      <c r="W435" s="326"/>
      <c r="X435" s="1191"/>
      <c r="Y435" s="327"/>
      <c r="Z435" s="328"/>
      <c r="AA435" s="744"/>
      <c r="AB435" s="1274"/>
      <c r="AC435" s="1274"/>
      <c r="AD435" s="743"/>
      <c r="AE435" s="743"/>
      <c r="AF435" s="743"/>
      <c r="AG435" s="743"/>
      <c r="AH435" s="743"/>
      <c r="AI435" s="743"/>
      <c r="AJ435" s="743"/>
      <c r="AK435" s="743"/>
      <c r="AL435" s="743"/>
      <c r="AM435" s="743"/>
    </row>
    <row r="436" spans="1:39" s="184" customFormat="1" ht="16.5" hidden="1" customHeight="1">
      <c r="A436" s="688">
        <f t="shared" si="72"/>
        <v>325</v>
      </c>
      <c r="B436" s="275" t="s">
        <v>87</v>
      </c>
      <c r="C436" s="332">
        <v>350000</v>
      </c>
      <c r="D436" s="284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  <c r="V436" s="658"/>
      <c r="W436" s="326" t="s">
        <v>88</v>
      </c>
      <c r="X436" s="1191"/>
      <c r="Y436" s="327"/>
      <c r="Z436" s="328"/>
      <c r="AA436" s="744"/>
      <c r="AB436" s="1274"/>
      <c r="AC436" s="1274"/>
      <c r="AD436" s="743"/>
      <c r="AE436" s="743"/>
      <c r="AF436" s="743"/>
      <c r="AG436" s="743"/>
      <c r="AH436" s="743"/>
      <c r="AI436" s="743"/>
      <c r="AJ436" s="743"/>
      <c r="AK436" s="743"/>
      <c r="AL436" s="743"/>
      <c r="AM436" s="743"/>
    </row>
    <row r="437" spans="1:39" s="184" customFormat="1" ht="16.5" hidden="1" customHeight="1">
      <c r="A437" s="688">
        <f t="shared" si="72"/>
        <v>326</v>
      </c>
      <c r="B437" s="275" t="s">
        <v>89</v>
      </c>
      <c r="C437" s="332">
        <v>350000</v>
      </c>
      <c r="D437" s="284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5"/>
      <c r="V437" s="658"/>
      <c r="W437" s="326" t="s">
        <v>88</v>
      </c>
      <c r="X437" s="1191"/>
      <c r="Y437" s="327"/>
      <c r="Z437" s="328"/>
      <c r="AA437" s="744"/>
      <c r="AB437" s="1274"/>
      <c r="AC437" s="1274"/>
      <c r="AD437" s="743"/>
      <c r="AE437" s="743"/>
      <c r="AF437" s="743"/>
      <c r="AG437" s="743"/>
      <c r="AH437" s="743"/>
      <c r="AI437" s="743"/>
      <c r="AJ437" s="743"/>
      <c r="AK437" s="743"/>
      <c r="AL437" s="743"/>
      <c r="AM437" s="743"/>
    </row>
    <row r="438" spans="1:39" s="184" customFormat="1" ht="16.5" hidden="1" customHeight="1">
      <c r="A438" s="688">
        <f t="shared" si="72"/>
        <v>327</v>
      </c>
      <c r="B438" s="342" t="s">
        <v>90</v>
      </c>
      <c r="C438" s="332">
        <v>200000</v>
      </c>
      <c r="D438" s="284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  <c r="U438" s="285"/>
      <c r="V438" s="658"/>
      <c r="W438" s="326" t="s">
        <v>91</v>
      </c>
      <c r="X438" s="1191"/>
      <c r="Y438" s="327"/>
      <c r="Z438" s="328"/>
      <c r="AA438" s="744"/>
      <c r="AB438" s="1274"/>
      <c r="AC438" s="1274"/>
      <c r="AD438" s="743"/>
      <c r="AE438" s="743"/>
      <c r="AF438" s="743"/>
      <c r="AG438" s="743"/>
      <c r="AH438" s="743"/>
      <c r="AI438" s="743"/>
      <c r="AJ438" s="743"/>
      <c r="AK438" s="743"/>
      <c r="AL438" s="743"/>
      <c r="AM438" s="743"/>
    </row>
    <row r="439" spans="1:39" s="7" customFormat="1" ht="17.25" hidden="1" customHeight="1">
      <c r="A439" s="55">
        <f t="shared" si="72"/>
        <v>328</v>
      </c>
      <c r="B439" s="42" t="s">
        <v>698</v>
      </c>
      <c r="C439" s="52">
        <f>D439+K439+M439+O439+Q439+S439+U439+V439+W439+Y439</f>
        <v>4828741.72</v>
      </c>
      <c r="D439" s="51">
        <f>SUM(E439:I439)</f>
        <v>0</v>
      </c>
      <c r="E439" s="51"/>
      <c r="F439" s="51"/>
      <c r="G439" s="51"/>
      <c r="H439" s="51"/>
      <c r="I439" s="51"/>
      <c r="J439" s="51"/>
      <c r="K439" s="51"/>
      <c r="L439" s="52"/>
      <c r="M439" s="52"/>
      <c r="N439" s="121"/>
      <c r="O439" s="51">
        <v>323357.76</v>
      </c>
      <c r="P439" s="121"/>
      <c r="Q439" s="52">
        <v>4505383.96</v>
      </c>
      <c r="R439" s="51"/>
      <c r="S439" s="51"/>
      <c r="T439" s="51"/>
      <c r="U439" s="51"/>
      <c r="V439" s="60"/>
      <c r="W439" s="284"/>
      <c r="X439" s="1161"/>
      <c r="Y439" s="284"/>
      <c r="Z439" s="9"/>
      <c r="AA439" s="670"/>
      <c r="AB439" s="497"/>
      <c r="AC439" s="497"/>
      <c r="AD439" s="1061"/>
      <c r="AE439" s="57"/>
      <c r="AF439" s="57"/>
      <c r="AG439" s="57"/>
      <c r="AH439" s="57"/>
      <c r="AI439" s="57"/>
      <c r="AJ439" s="57"/>
      <c r="AK439" s="57"/>
      <c r="AL439" s="57"/>
      <c r="AM439" s="57"/>
    </row>
    <row r="440" spans="1:39" s="7" customFormat="1" ht="17.25" hidden="1" customHeight="1">
      <c r="A440" s="55">
        <f t="shared" si="72"/>
        <v>329</v>
      </c>
      <c r="B440" s="42" t="s">
        <v>699</v>
      </c>
      <c r="C440" s="52">
        <f>D440+K440+M440+O440+Q440+S440+U440+V440+W440+Y440</f>
        <v>5262333.46</v>
      </c>
      <c r="D440" s="51">
        <f>SUM(E440:I440)</f>
        <v>0</v>
      </c>
      <c r="E440" s="51"/>
      <c r="F440" s="51"/>
      <c r="G440" s="51"/>
      <c r="H440" s="51"/>
      <c r="I440" s="51"/>
      <c r="J440" s="51"/>
      <c r="K440" s="51"/>
      <c r="L440" s="51"/>
      <c r="M440" s="52"/>
      <c r="N440" s="120"/>
      <c r="O440" s="51">
        <v>379607.92</v>
      </c>
      <c r="P440" s="120"/>
      <c r="Q440" s="51">
        <v>4882725.54</v>
      </c>
      <c r="R440" s="51"/>
      <c r="S440" s="51"/>
      <c r="T440" s="60"/>
      <c r="U440" s="60"/>
      <c r="V440" s="52"/>
      <c r="W440" s="284"/>
      <c r="X440" s="1161"/>
      <c r="Y440" s="284"/>
      <c r="Z440" s="9"/>
      <c r="AA440" s="670"/>
      <c r="AB440" s="724"/>
      <c r="AC440" s="497"/>
      <c r="AD440" s="1061"/>
      <c r="AE440" s="57"/>
      <c r="AF440" s="57"/>
      <c r="AG440" s="57"/>
      <c r="AH440" s="57"/>
      <c r="AI440" s="57"/>
      <c r="AJ440" s="57"/>
      <c r="AK440" s="57"/>
      <c r="AL440" s="57"/>
      <c r="AM440" s="57"/>
    </row>
    <row r="441" spans="1:39" s="184" customFormat="1" ht="16.5" hidden="1" customHeight="1">
      <c r="A441" s="688">
        <f t="shared" si="72"/>
        <v>330</v>
      </c>
      <c r="B441" s="342" t="s">
        <v>92</v>
      </c>
      <c r="C441" s="332">
        <v>500000</v>
      </c>
      <c r="D441" s="284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  <c r="U441" s="285"/>
      <c r="V441" s="658"/>
      <c r="W441" s="326" t="s">
        <v>93</v>
      </c>
      <c r="X441" s="1191"/>
      <c r="Y441" s="327"/>
      <c r="Z441" s="328"/>
      <c r="AA441" s="744"/>
      <c r="AB441" s="1274"/>
      <c r="AC441" s="1274"/>
      <c r="AD441" s="743"/>
      <c r="AE441" s="743"/>
      <c r="AF441" s="743"/>
      <c r="AG441" s="743"/>
      <c r="AH441" s="743"/>
      <c r="AI441" s="743"/>
      <c r="AJ441" s="743"/>
      <c r="AK441" s="743"/>
      <c r="AL441" s="743"/>
      <c r="AM441" s="743"/>
    </row>
    <row r="442" spans="1:39" s="184" customFormat="1" ht="16.5" hidden="1" customHeight="1">
      <c r="A442" s="688">
        <f t="shared" si="72"/>
        <v>331</v>
      </c>
      <c r="B442" s="342" t="s">
        <v>94</v>
      </c>
      <c r="C442" s="332">
        <f>M442+Q442+S442+U442+300000</f>
        <v>5022600</v>
      </c>
      <c r="D442" s="284"/>
      <c r="E442" s="285"/>
      <c r="F442" s="285"/>
      <c r="G442" s="285"/>
      <c r="H442" s="285"/>
      <c r="I442" s="285"/>
      <c r="J442" s="285"/>
      <c r="K442" s="285"/>
      <c r="L442" s="51">
        <v>830</v>
      </c>
      <c r="M442" s="51">
        <v>2076000</v>
      </c>
      <c r="N442" s="51"/>
      <c r="O442" s="51"/>
      <c r="P442" s="51">
        <v>1203</v>
      </c>
      <c r="Q442" s="51">
        <f>P442*2200</f>
        <v>2646600</v>
      </c>
      <c r="R442" s="285"/>
      <c r="S442" s="285"/>
      <c r="T442" s="285"/>
      <c r="U442" s="285"/>
      <c r="V442" s="658"/>
      <c r="W442" s="326" t="s">
        <v>91</v>
      </c>
      <c r="X442" s="1191"/>
      <c r="Y442" s="327"/>
      <c r="Z442" s="328"/>
      <c r="AA442" s="744"/>
      <c r="AB442" s="1274"/>
      <c r="AC442" s="1274"/>
      <c r="AD442" s="743"/>
      <c r="AE442" s="743"/>
      <c r="AF442" s="743"/>
      <c r="AG442" s="743"/>
      <c r="AH442" s="743"/>
      <c r="AI442" s="743"/>
      <c r="AJ442" s="743"/>
      <c r="AK442" s="743"/>
      <c r="AL442" s="743"/>
      <c r="AM442" s="743"/>
    </row>
    <row r="443" spans="1:39" s="184" customFormat="1" ht="16.5" hidden="1" customHeight="1">
      <c r="A443" s="688">
        <f t="shared" si="72"/>
        <v>332</v>
      </c>
      <c r="B443" s="342" t="s">
        <v>95</v>
      </c>
      <c r="C443" s="332">
        <f>M443+Q443+S443+U443+300000</f>
        <v>5068800</v>
      </c>
      <c r="D443" s="284"/>
      <c r="E443" s="285"/>
      <c r="F443" s="285"/>
      <c r="G443" s="285"/>
      <c r="H443" s="285"/>
      <c r="I443" s="285"/>
      <c r="J443" s="285"/>
      <c r="K443" s="285"/>
      <c r="L443" s="51">
        <v>842</v>
      </c>
      <c r="M443" s="51">
        <v>2102400</v>
      </c>
      <c r="N443" s="51"/>
      <c r="O443" s="51"/>
      <c r="P443" s="51">
        <v>1212</v>
      </c>
      <c r="Q443" s="51">
        <f>P443*2200</f>
        <v>2666400</v>
      </c>
      <c r="R443" s="285"/>
      <c r="S443" s="285"/>
      <c r="T443" s="285"/>
      <c r="U443" s="285"/>
      <c r="V443" s="658"/>
      <c r="W443" s="326" t="s">
        <v>91</v>
      </c>
      <c r="X443" s="1191"/>
      <c r="Y443" s="327"/>
      <c r="Z443" s="328"/>
      <c r="AA443" s="744"/>
      <c r="AB443" s="1274"/>
      <c r="AC443" s="1274"/>
      <c r="AD443" s="743"/>
      <c r="AE443" s="743"/>
      <c r="AF443" s="743"/>
      <c r="AG443" s="743"/>
      <c r="AH443" s="743"/>
      <c r="AI443" s="743"/>
      <c r="AJ443" s="743"/>
      <c r="AK443" s="743"/>
      <c r="AL443" s="743"/>
      <c r="AM443" s="743"/>
    </row>
    <row r="444" spans="1:39" s="184" customFormat="1" ht="16.5" hidden="1" customHeight="1">
      <c r="A444" s="688">
        <f t="shared" si="72"/>
        <v>333</v>
      </c>
      <c r="B444" s="275" t="s">
        <v>96</v>
      </c>
      <c r="C444" s="332">
        <f>M444+Q444+S444+U444+500000</f>
        <v>5266400</v>
      </c>
      <c r="D444" s="284"/>
      <c r="E444" s="285"/>
      <c r="F444" s="285"/>
      <c r="G444" s="285"/>
      <c r="H444" s="285"/>
      <c r="I444" s="285"/>
      <c r="J444" s="285"/>
      <c r="K444" s="285"/>
      <c r="L444" s="51">
        <v>841</v>
      </c>
      <c r="M444" s="51">
        <v>2100000</v>
      </c>
      <c r="N444" s="51"/>
      <c r="O444" s="51"/>
      <c r="P444" s="51">
        <v>1212</v>
      </c>
      <c r="Q444" s="51">
        <f>P444*2200</f>
        <v>2666400</v>
      </c>
      <c r="R444" s="285"/>
      <c r="S444" s="285"/>
      <c r="T444" s="285"/>
      <c r="U444" s="285"/>
      <c r="V444" s="658"/>
      <c r="W444" s="326" t="s">
        <v>97</v>
      </c>
      <c r="X444" s="1191"/>
      <c r="Y444" s="327"/>
      <c r="Z444" s="328"/>
      <c r="AA444" s="744"/>
      <c r="AB444" s="1274"/>
      <c r="AC444" s="1274"/>
      <c r="AD444" s="743"/>
      <c r="AE444" s="743"/>
      <c r="AF444" s="743"/>
      <c r="AG444" s="743"/>
      <c r="AH444" s="743"/>
      <c r="AI444" s="743"/>
      <c r="AJ444" s="743"/>
      <c r="AK444" s="743"/>
      <c r="AL444" s="743"/>
      <c r="AM444" s="743"/>
    </row>
    <row r="445" spans="1:39" s="184" customFormat="1" ht="16.5" hidden="1" customHeight="1">
      <c r="A445" s="688">
        <f t="shared" si="72"/>
        <v>334</v>
      </c>
      <c r="B445" s="275" t="s">
        <v>98</v>
      </c>
      <c r="C445" s="332">
        <v>250000</v>
      </c>
      <c r="D445" s="284"/>
      <c r="E445" s="285"/>
      <c r="F445" s="285"/>
      <c r="G445" s="285"/>
      <c r="H445" s="285"/>
      <c r="I445" s="285"/>
      <c r="J445" s="285"/>
      <c r="K445" s="285"/>
      <c r="L445" s="51"/>
      <c r="M445" s="51"/>
      <c r="N445" s="51"/>
      <c r="O445" s="51"/>
      <c r="P445" s="51"/>
      <c r="Q445" s="51"/>
      <c r="R445" s="285"/>
      <c r="S445" s="285"/>
      <c r="T445" s="285"/>
      <c r="U445" s="285"/>
      <c r="V445" s="658"/>
      <c r="W445" s="326" t="s">
        <v>91</v>
      </c>
      <c r="X445" s="1191"/>
      <c r="Y445" s="327"/>
      <c r="Z445" s="328"/>
      <c r="AA445" s="744"/>
      <c r="AB445" s="1274"/>
      <c r="AC445" s="1274"/>
      <c r="AD445" s="743"/>
      <c r="AE445" s="743"/>
      <c r="AF445" s="743"/>
      <c r="AG445" s="743"/>
      <c r="AH445" s="743"/>
      <c r="AI445" s="743"/>
      <c r="AJ445" s="743"/>
      <c r="AK445" s="743"/>
      <c r="AL445" s="743"/>
      <c r="AM445" s="743"/>
    </row>
    <row r="446" spans="1:39" s="184" customFormat="1" ht="16.5" hidden="1" customHeight="1">
      <c r="A446" s="688">
        <f t="shared" si="72"/>
        <v>335</v>
      </c>
      <c r="B446" s="275" t="s">
        <v>99</v>
      </c>
      <c r="C446" s="332">
        <f>M446+Q446+S446+U446+350000</f>
        <v>2693163</v>
      </c>
      <c r="D446" s="284"/>
      <c r="E446" s="285"/>
      <c r="F446" s="285"/>
      <c r="G446" s="285"/>
      <c r="H446" s="285"/>
      <c r="I446" s="285"/>
      <c r="J446" s="285"/>
      <c r="K446" s="285"/>
      <c r="L446" s="51">
        <v>283.91000000000003</v>
      </c>
      <c r="M446" s="51">
        <f>L446*3500</f>
        <v>993685.00000000012</v>
      </c>
      <c r="N446" s="51"/>
      <c r="O446" s="51"/>
      <c r="P446" s="51">
        <v>346.02</v>
      </c>
      <c r="Q446" s="51">
        <f>P446*3900</f>
        <v>1349478</v>
      </c>
      <c r="R446" s="285"/>
      <c r="S446" s="285"/>
      <c r="T446" s="285"/>
      <c r="U446" s="285"/>
      <c r="V446" s="658"/>
      <c r="W446" s="326" t="s">
        <v>100</v>
      </c>
      <c r="X446" s="1191"/>
      <c r="Y446" s="327"/>
      <c r="Z446" s="328"/>
      <c r="AA446" s="744"/>
      <c r="AB446" s="1274"/>
      <c r="AC446" s="1274"/>
      <c r="AD446" s="743"/>
      <c r="AE446" s="743"/>
      <c r="AF446" s="743"/>
      <c r="AG446" s="743"/>
      <c r="AH446" s="743"/>
      <c r="AI446" s="743"/>
      <c r="AJ446" s="743"/>
      <c r="AK446" s="743"/>
      <c r="AL446" s="743"/>
      <c r="AM446" s="743"/>
    </row>
    <row r="447" spans="1:39" s="7" customFormat="1" ht="17.25" hidden="1" customHeight="1">
      <c r="A447" s="55">
        <f t="shared" si="72"/>
        <v>336</v>
      </c>
      <c r="B447" s="42" t="s">
        <v>616</v>
      </c>
      <c r="C447" s="52">
        <f t="shared" ref="C447:C452" si="73">D447+K447+M447+O447+Q447+S447+U447+V447+W447+Y447</f>
        <v>8751526.4399999995</v>
      </c>
      <c r="D447" s="51">
        <f t="shared" ref="D447:D452" si="74">SUM(E447:I447)</f>
        <v>1278643.56</v>
      </c>
      <c r="E447" s="51">
        <v>1278643.56</v>
      </c>
      <c r="F447" s="51"/>
      <c r="G447" s="51"/>
      <c r="H447" s="51"/>
      <c r="I447" s="51"/>
      <c r="J447" s="51"/>
      <c r="K447" s="51"/>
      <c r="L447" s="51"/>
      <c r="M447" s="52"/>
      <c r="N447" s="120"/>
      <c r="O447" s="51">
        <v>332402.65999999997</v>
      </c>
      <c r="P447" s="120"/>
      <c r="Q447" s="52">
        <v>7140480.2199999997</v>
      </c>
      <c r="R447" s="51"/>
      <c r="S447" s="51"/>
      <c r="T447" s="51"/>
      <c r="U447" s="51"/>
      <c r="V447" s="51"/>
      <c r="W447" s="285"/>
      <c r="X447" s="1159"/>
      <c r="Y447" s="285"/>
      <c r="Z447" s="9"/>
      <c r="AA447" s="670"/>
      <c r="AB447" s="724"/>
      <c r="AC447" s="497"/>
      <c r="AD447" s="1061"/>
      <c r="AE447" s="57"/>
      <c r="AF447" s="57"/>
      <c r="AG447" s="57"/>
      <c r="AH447" s="57"/>
      <c r="AI447" s="57"/>
      <c r="AJ447" s="57"/>
      <c r="AK447" s="57"/>
      <c r="AL447" s="57"/>
      <c r="AM447" s="57"/>
    </row>
    <row r="448" spans="1:39" s="7" customFormat="1" ht="17.25" hidden="1" customHeight="1">
      <c r="A448" s="55">
        <f t="shared" si="72"/>
        <v>337</v>
      </c>
      <c r="B448" s="42" t="s">
        <v>617</v>
      </c>
      <c r="C448" s="52">
        <f t="shared" si="73"/>
        <v>1441854.98</v>
      </c>
      <c r="D448" s="51">
        <f t="shared" si="74"/>
        <v>1441854.98</v>
      </c>
      <c r="E448" s="51">
        <v>194210.3</v>
      </c>
      <c r="F448" s="51">
        <v>798476.5</v>
      </c>
      <c r="G448" s="51">
        <v>132692.18</v>
      </c>
      <c r="H448" s="51">
        <v>173730.22</v>
      </c>
      <c r="I448" s="51">
        <v>142745.78</v>
      </c>
      <c r="J448" s="51"/>
      <c r="K448" s="51"/>
      <c r="L448" s="51"/>
      <c r="M448" s="52"/>
      <c r="N448" s="51"/>
      <c r="O448" s="51"/>
      <c r="P448" s="51"/>
      <c r="Q448" s="52"/>
      <c r="R448" s="51"/>
      <c r="S448" s="51"/>
      <c r="T448" s="51"/>
      <c r="U448" s="51"/>
      <c r="V448" s="60"/>
      <c r="W448" s="285"/>
      <c r="X448" s="1159"/>
      <c r="Y448" s="285"/>
      <c r="Z448" s="9"/>
      <c r="AA448" s="670"/>
      <c r="AB448" s="497"/>
      <c r="AC448" s="497"/>
      <c r="AD448" s="1061"/>
      <c r="AE448" s="57"/>
      <c r="AF448" s="57"/>
      <c r="AG448" s="57"/>
      <c r="AH448" s="57"/>
      <c r="AI448" s="57"/>
      <c r="AJ448" s="57"/>
      <c r="AK448" s="57"/>
      <c r="AL448" s="57"/>
      <c r="AM448" s="57"/>
    </row>
    <row r="449" spans="1:39" s="7" customFormat="1" ht="17.25" hidden="1" customHeight="1">
      <c r="A449" s="55">
        <f t="shared" si="72"/>
        <v>338</v>
      </c>
      <c r="B449" s="42" t="s">
        <v>618</v>
      </c>
      <c r="C449" s="52">
        <f t="shared" si="73"/>
        <v>2422625.0700000003</v>
      </c>
      <c r="D449" s="51">
        <f t="shared" si="74"/>
        <v>1140898.45</v>
      </c>
      <c r="E449" s="51">
        <v>1140898.45</v>
      </c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120"/>
      <c r="Q449" s="51">
        <v>1281726.6200000001</v>
      </c>
      <c r="R449" s="51"/>
      <c r="S449" s="51"/>
      <c r="T449" s="51"/>
      <c r="U449" s="51"/>
      <c r="V449" s="60"/>
      <c r="W449" s="285"/>
      <c r="X449" s="1159"/>
      <c r="Y449" s="285"/>
      <c r="Z449" s="9"/>
      <c r="AA449" s="670"/>
      <c r="AB449" s="724"/>
      <c r="AC449" s="497"/>
      <c r="AD449" s="1061"/>
      <c r="AE449" s="57"/>
      <c r="AF449" s="57"/>
      <c r="AG449" s="57"/>
      <c r="AH449" s="57"/>
      <c r="AI449" s="57"/>
      <c r="AJ449" s="57"/>
      <c r="AK449" s="57"/>
      <c r="AL449" s="57"/>
      <c r="AM449" s="57"/>
    </row>
    <row r="450" spans="1:39" s="7" customFormat="1" ht="17.25" hidden="1" customHeight="1">
      <c r="A450" s="55">
        <f t="shared" si="72"/>
        <v>339</v>
      </c>
      <c r="B450" s="42" t="s">
        <v>619</v>
      </c>
      <c r="C450" s="52">
        <f t="shared" si="73"/>
        <v>3010598.84</v>
      </c>
      <c r="D450" s="51">
        <f t="shared" si="74"/>
        <v>0</v>
      </c>
      <c r="E450" s="51"/>
      <c r="F450" s="51"/>
      <c r="G450" s="51"/>
      <c r="H450" s="51"/>
      <c r="I450" s="51"/>
      <c r="J450" s="51"/>
      <c r="K450" s="51"/>
      <c r="L450" s="51"/>
      <c r="M450" s="52"/>
      <c r="N450" s="120"/>
      <c r="O450" s="51">
        <v>377356.92</v>
      </c>
      <c r="P450" s="120"/>
      <c r="Q450" s="51">
        <v>2633241.92</v>
      </c>
      <c r="R450" s="51"/>
      <c r="S450" s="51"/>
      <c r="T450" s="51"/>
      <c r="U450" s="52"/>
      <c r="V450" s="60"/>
      <c r="W450" s="284"/>
      <c r="X450" s="1161"/>
      <c r="Y450" s="284"/>
      <c r="Z450" s="9"/>
      <c r="AA450" s="670"/>
      <c r="AB450" s="724"/>
      <c r="AC450" s="497"/>
      <c r="AD450" s="1061"/>
      <c r="AE450" s="57"/>
      <c r="AF450" s="57"/>
      <c r="AG450" s="57"/>
      <c r="AH450" s="57"/>
      <c r="AI450" s="57"/>
      <c r="AJ450" s="57"/>
      <c r="AK450" s="57"/>
      <c r="AL450" s="57"/>
      <c r="AM450" s="57"/>
    </row>
    <row r="451" spans="1:39" s="7" customFormat="1" ht="17.25" hidden="1" customHeight="1">
      <c r="A451" s="55">
        <f t="shared" si="72"/>
        <v>340</v>
      </c>
      <c r="B451" s="42" t="s">
        <v>620</v>
      </c>
      <c r="C451" s="52">
        <f t="shared" si="73"/>
        <v>14937336.98</v>
      </c>
      <c r="D451" s="51">
        <f t="shared" si="74"/>
        <v>1849022.62</v>
      </c>
      <c r="E451" s="51">
        <v>1849022.62</v>
      </c>
      <c r="F451" s="51"/>
      <c r="G451" s="51"/>
      <c r="H451" s="51"/>
      <c r="I451" s="51"/>
      <c r="J451" s="51"/>
      <c r="K451" s="51"/>
      <c r="L451" s="51"/>
      <c r="M451" s="52"/>
      <c r="N451" s="120"/>
      <c r="O451" s="51">
        <v>5532092.3200000003</v>
      </c>
      <c r="P451" s="120"/>
      <c r="Q451" s="51">
        <v>7556222.04</v>
      </c>
      <c r="R451" s="51"/>
      <c r="S451" s="51"/>
      <c r="T451" s="51"/>
      <c r="U451" s="51"/>
      <c r="V451" s="60"/>
      <c r="W451" s="285"/>
      <c r="X451" s="1159"/>
      <c r="Y451" s="285"/>
      <c r="Z451" s="9"/>
      <c r="AA451" s="670"/>
      <c r="AB451" s="724"/>
      <c r="AC451" s="497"/>
      <c r="AD451" s="1061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:39" s="7" customFormat="1" ht="17.25" hidden="1" customHeight="1">
      <c r="A452" s="55">
        <f t="shared" si="72"/>
        <v>341</v>
      </c>
      <c r="B452" s="42" t="s">
        <v>652</v>
      </c>
      <c r="C452" s="52">
        <f t="shared" si="73"/>
        <v>6100171.3699999992</v>
      </c>
      <c r="D452" s="51">
        <f t="shared" si="74"/>
        <v>535419.49</v>
      </c>
      <c r="E452" s="51">
        <v>535419.49</v>
      </c>
      <c r="F452" s="51"/>
      <c r="G452" s="51"/>
      <c r="H452" s="51"/>
      <c r="I452" s="51"/>
      <c r="J452" s="51"/>
      <c r="K452" s="51"/>
      <c r="L452" s="120"/>
      <c r="M452" s="52">
        <v>3664024.4</v>
      </c>
      <c r="N452" s="51"/>
      <c r="O452" s="51"/>
      <c r="P452" s="120"/>
      <c r="Q452" s="51">
        <v>1900727.48</v>
      </c>
      <c r="R452" s="51"/>
      <c r="S452" s="51"/>
      <c r="T452" s="51"/>
      <c r="U452" s="51"/>
      <c r="V452" s="60"/>
      <c r="W452" s="285"/>
      <c r="X452" s="1159"/>
      <c r="Y452" s="285"/>
      <c r="Z452" s="9"/>
      <c r="AA452" s="670"/>
      <c r="AB452" s="724"/>
      <c r="AC452" s="497"/>
      <c r="AD452" s="1061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:39" s="184" customFormat="1" ht="16.5" hidden="1" customHeight="1">
      <c r="A453" s="688">
        <f t="shared" si="72"/>
        <v>342</v>
      </c>
      <c r="B453" s="275" t="s">
        <v>101</v>
      </c>
      <c r="C453" s="332">
        <f>M453+Q453+S453+U453+350000</f>
        <v>3470000</v>
      </c>
      <c r="D453" s="284"/>
      <c r="E453" s="285"/>
      <c r="F453" s="285"/>
      <c r="G453" s="285"/>
      <c r="H453" s="285"/>
      <c r="I453" s="285"/>
      <c r="J453" s="285"/>
      <c r="K453" s="285"/>
      <c r="L453" s="285">
        <v>418.5</v>
      </c>
      <c r="M453" s="285">
        <v>1250000</v>
      </c>
      <c r="N453" s="285"/>
      <c r="O453" s="285"/>
      <c r="P453" s="285">
        <v>541.36</v>
      </c>
      <c r="Q453" s="285">
        <v>1870000</v>
      </c>
      <c r="R453" s="285"/>
      <c r="S453" s="285"/>
      <c r="T453" s="285"/>
      <c r="U453" s="285"/>
      <c r="V453" s="658"/>
      <c r="W453" s="326" t="s">
        <v>102</v>
      </c>
      <c r="X453" s="1191"/>
      <c r="Y453" s="327"/>
      <c r="Z453" s="328"/>
      <c r="AA453" s="744"/>
      <c r="AB453" s="1274"/>
      <c r="AC453" s="1274"/>
      <c r="AD453" s="743"/>
      <c r="AE453" s="743"/>
      <c r="AF453" s="743"/>
      <c r="AG453" s="743"/>
      <c r="AH453" s="743"/>
      <c r="AI453" s="743"/>
      <c r="AJ453" s="743"/>
      <c r="AK453" s="743"/>
      <c r="AL453" s="743"/>
      <c r="AM453" s="743"/>
    </row>
    <row r="454" spans="1:39" s="184" customFormat="1" ht="16.5" hidden="1" customHeight="1">
      <c r="A454" s="688">
        <f t="shared" si="72"/>
        <v>343</v>
      </c>
      <c r="B454" s="275" t="s">
        <v>103</v>
      </c>
      <c r="C454" s="332">
        <f>M454+Q454+S454+U454+450000</f>
        <v>2370000</v>
      </c>
      <c r="D454" s="284"/>
      <c r="E454" s="285"/>
      <c r="F454" s="285"/>
      <c r="G454" s="285"/>
      <c r="H454" s="285"/>
      <c r="I454" s="285"/>
      <c r="J454" s="285"/>
      <c r="K454" s="285"/>
      <c r="L454" s="285"/>
      <c r="M454" s="285"/>
      <c r="N454" s="285"/>
      <c r="O454" s="285"/>
      <c r="P454" s="285">
        <v>626.54</v>
      </c>
      <c r="Q454" s="285">
        <v>1920000</v>
      </c>
      <c r="R454" s="285"/>
      <c r="S454" s="285"/>
      <c r="T454" s="285"/>
      <c r="U454" s="285"/>
      <c r="V454" s="658"/>
      <c r="W454" s="326" t="s">
        <v>104</v>
      </c>
      <c r="X454" s="1191"/>
      <c r="Y454" s="327"/>
      <c r="Z454" s="328"/>
      <c r="AA454" s="744"/>
      <c r="AB454" s="1274"/>
      <c r="AC454" s="1274"/>
      <c r="AD454" s="743"/>
      <c r="AE454" s="743"/>
      <c r="AF454" s="743"/>
      <c r="AG454" s="743"/>
      <c r="AH454" s="743"/>
      <c r="AI454" s="743"/>
      <c r="AJ454" s="743"/>
      <c r="AK454" s="743"/>
      <c r="AL454" s="743"/>
      <c r="AM454" s="743"/>
    </row>
    <row r="455" spans="1:39" s="184" customFormat="1" ht="16.5" hidden="1" customHeight="1">
      <c r="A455" s="688">
        <f>A454+1</f>
        <v>344</v>
      </c>
      <c r="B455" s="275" t="s">
        <v>105</v>
      </c>
      <c r="C455" s="332">
        <f>M455+Q455+S455+U455+450000</f>
        <v>3160000</v>
      </c>
      <c r="D455" s="284"/>
      <c r="E455" s="285"/>
      <c r="F455" s="285"/>
      <c r="G455" s="285"/>
      <c r="H455" s="285"/>
      <c r="I455" s="285"/>
      <c r="J455" s="285"/>
      <c r="K455" s="285"/>
      <c r="L455" s="285">
        <v>279.58999999999997</v>
      </c>
      <c r="M455" s="285">
        <v>1400000</v>
      </c>
      <c r="N455" s="285"/>
      <c r="O455" s="285"/>
      <c r="P455" s="285">
        <v>392.74</v>
      </c>
      <c r="Q455" s="285">
        <v>1310000</v>
      </c>
      <c r="R455" s="285"/>
      <c r="S455" s="285"/>
      <c r="T455" s="285"/>
      <c r="U455" s="285"/>
      <c r="V455" s="658"/>
      <c r="W455" s="326" t="s">
        <v>104</v>
      </c>
      <c r="X455" s="1191"/>
      <c r="Y455" s="327"/>
      <c r="Z455" s="328"/>
      <c r="AA455" s="744"/>
      <c r="AB455" s="1274"/>
      <c r="AC455" s="1274"/>
      <c r="AD455" s="743"/>
      <c r="AE455" s="743"/>
      <c r="AF455" s="743"/>
      <c r="AG455" s="743"/>
      <c r="AH455" s="743"/>
      <c r="AI455" s="743"/>
      <c r="AJ455" s="743"/>
      <c r="AK455" s="743"/>
      <c r="AL455" s="743"/>
      <c r="AM455" s="743"/>
    </row>
    <row r="456" spans="1:39" s="184" customFormat="1" ht="16.5" hidden="1" customHeight="1">
      <c r="A456" s="688">
        <f t="shared" si="72"/>
        <v>345</v>
      </c>
      <c r="B456" s="342" t="s">
        <v>106</v>
      </c>
      <c r="C456" s="332">
        <f>M456+Q456+S456+U456+300000</f>
        <v>950000</v>
      </c>
      <c r="D456" s="284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>
        <v>3155.42</v>
      </c>
      <c r="Q456" s="285">
        <v>650000</v>
      </c>
      <c r="R456" s="285"/>
      <c r="S456" s="285"/>
      <c r="T456" s="285"/>
      <c r="U456" s="285"/>
      <c r="V456" s="658"/>
      <c r="W456" s="326" t="s">
        <v>80</v>
      </c>
      <c r="X456" s="1191"/>
      <c r="Y456" s="327"/>
      <c r="Z456" s="328"/>
      <c r="AA456" s="744"/>
      <c r="AB456" s="1274"/>
      <c r="AC456" s="1274"/>
      <c r="AD456" s="743"/>
      <c r="AE456" s="743"/>
      <c r="AF456" s="743"/>
      <c r="AG456" s="743"/>
      <c r="AH456" s="743"/>
      <c r="AI456" s="743"/>
      <c r="AJ456" s="743"/>
      <c r="AK456" s="743"/>
      <c r="AL456" s="743"/>
      <c r="AM456" s="743"/>
    </row>
    <row r="457" spans="1:39" s="184" customFormat="1" ht="16.5" hidden="1" customHeight="1">
      <c r="A457" s="688">
        <f t="shared" si="72"/>
        <v>346</v>
      </c>
      <c r="B457" s="275" t="s">
        <v>107</v>
      </c>
      <c r="C457" s="332">
        <f>M457+Q457+S457+U457+450000</f>
        <v>3200000</v>
      </c>
      <c r="D457" s="284"/>
      <c r="E457" s="285"/>
      <c r="F457" s="285"/>
      <c r="G457" s="285"/>
      <c r="H457" s="285"/>
      <c r="I457" s="285"/>
      <c r="J457" s="285"/>
      <c r="K457" s="285"/>
      <c r="L457" s="285">
        <v>446.85</v>
      </c>
      <c r="M457" s="285">
        <v>1400000</v>
      </c>
      <c r="N457" s="285"/>
      <c r="O457" s="285"/>
      <c r="P457" s="285">
        <v>500</v>
      </c>
      <c r="Q457" s="285">
        <v>1350000</v>
      </c>
      <c r="R457" s="285"/>
      <c r="S457" s="285"/>
      <c r="T457" s="285"/>
      <c r="U457" s="285"/>
      <c r="V457" s="658"/>
      <c r="W457" s="326" t="s">
        <v>108</v>
      </c>
      <c r="X457" s="1191"/>
      <c r="Y457" s="327"/>
      <c r="Z457" s="328"/>
      <c r="AA457" s="744"/>
      <c r="AB457" s="1274"/>
      <c r="AC457" s="1274"/>
      <c r="AD457" s="743"/>
      <c r="AE457" s="743"/>
      <c r="AF457" s="743"/>
      <c r="AG457" s="743"/>
      <c r="AH457" s="743"/>
      <c r="AI457" s="743"/>
      <c r="AJ457" s="743"/>
      <c r="AK457" s="743"/>
      <c r="AL457" s="743"/>
      <c r="AM457" s="743"/>
    </row>
    <row r="458" spans="1:39" s="184" customFormat="1" ht="16.5" hidden="1" customHeight="1">
      <c r="A458" s="688">
        <f t="shared" si="72"/>
        <v>347</v>
      </c>
      <c r="B458" s="341" t="s">
        <v>109</v>
      </c>
      <c r="C458" s="332">
        <v>250000</v>
      </c>
      <c r="D458" s="325"/>
      <c r="E458" s="325"/>
      <c r="F458" s="325"/>
      <c r="G458" s="325"/>
      <c r="H458" s="325"/>
      <c r="I458" s="325"/>
      <c r="J458" s="325"/>
      <c r="K458" s="325"/>
      <c r="L458" s="325"/>
      <c r="M458" s="325"/>
      <c r="N458" s="325"/>
      <c r="O458" s="325"/>
      <c r="P458" s="325"/>
      <c r="Q458" s="325"/>
      <c r="R458" s="325"/>
      <c r="S458" s="325"/>
      <c r="T458" s="325"/>
      <c r="U458" s="325"/>
      <c r="V458" s="325"/>
      <c r="W458" s="334" t="s">
        <v>80</v>
      </c>
      <c r="X458" s="1192"/>
      <c r="Y458" s="327"/>
      <c r="Z458" s="328"/>
      <c r="AA458" s="744"/>
      <c r="AB458" s="1274"/>
      <c r="AC458" s="1274"/>
      <c r="AD458" s="743"/>
      <c r="AE458" s="743"/>
      <c r="AF458" s="743"/>
      <c r="AG458" s="743"/>
      <c r="AH458" s="743"/>
      <c r="AI458" s="743"/>
      <c r="AJ458" s="743"/>
      <c r="AK458" s="743"/>
      <c r="AL458" s="743"/>
      <c r="AM458" s="743"/>
    </row>
    <row r="459" spans="1:39" s="184" customFormat="1" ht="16.5" hidden="1" customHeight="1">
      <c r="A459" s="688">
        <f t="shared" si="72"/>
        <v>348</v>
      </c>
      <c r="B459" s="275" t="s">
        <v>110</v>
      </c>
      <c r="C459" s="322">
        <f>500000+M459+Q459</f>
        <v>2803600</v>
      </c>
      <c r="D459" s="284"/>
      <c r="E459" s="285"/>
      <c r="F459" s="285"/>
      <c r="G459" s="285"/>
      <c r="H459" s="285"/>
      <c r="I459" s="285"/>
      <c r="J459" s="285"/>
      <c r="K459" s="285"/>
      <c r="L459" s="285">
        <v>367.17</v>
      </c>
      <c r="M459" s="285">
        <v>1150000</v>
      </c>
      <c r="N459" s="285"/>
      <c r="O459" s="285"/>
      <c r="P459" s="285">
        <v>427.25</v>
      </c>
      <c r="Q459" s="285">
        <v>1153600</v>
      </c>
      <c r="R459" s="285"/>
      <c r="S459" s="285"/>
      <c r="T459" s="285"/>
      <c r="U459" s="285"/>
      <c r="V459" s="658"/>
      <c r="W459" s="326" t="s">
        <v>111</v>
      </c>
      <c r="X459" s="1191"/>
      <c r="Y459" s="327"/>
      <c r="Z459" s="328"/>
      <c r="AA459" s="744"/>
      <c r="AB459" s="1274"/>
      <c r="AC459" s="1274"/>
      <c r="AD459" s="743"/>
      <c r="AE459" s="743"/>
      <c r="AF459" s="743"/>
      <c r="AG459" s="743"/>
      <c r="AH459" s="743"/>
      <c r="AI459" s="743"/>
      <c r="AJ459" s="743"/>
      <c r="AK459" s="743"/>
      <c r="AL459" s="743"/>
      <c r="AM459" s="743"/>
    </row>
    <row r="460" spans="1:39" s="184" customFormat="1" ht="16.5" hidden="1" customHeight="1">
      <c r="A460" s="688">
        <f t="shared" si="72"/>
        <v>349</v>
      </c>
      <c r="B460" s="342" t="s">
        <v>112</v>
      </c>
      <c r="C460" s="332">
        <f>M460+Q460+S460+U473+250000</f>
        <v>850000</v>
      </c>
      <c r="D460" s="284"/>
      <c r="E460" s="285"/>
      <c r="F460" s="285"/>
      <c r="G460" s="285"/>
      <c r="H460" s="285"/>
      <c r="I460" s="285"/>
      <c r="J460" s="285"/>
      <c r="K460" s="285"/>
      <c r="L460" s="285"/>
      <c r="M460" s="285"/>
      <c r="N460" s="285"/>
      <c r="O460" s="285"/>
      <c r="P460" s="285">
        <v>1122.8800000000001</v>
      </c>
      <c r="Q460" s="285">
        <v>600000</v>
      </c>
      <c r="R460" s="285"/>
      <c r="S460" s="285"/>
      <c r="T460" s="285"/>
      <c r="U460" s="285"/>
      <c r="V460" s="658"/>
      <c r="W460" s="326" t="s">
        <v>80</v>
      </c>
      <c r="X460" s="1191"/>
      <c r="Y460" s="327"/>
      <c r="Z460" s="328"/>
      <c r="AA460" s="744"/>
      <c r="AB460" s="1274"/>
      <c r="AC460" s="1274"/>
      <c r="AD460" s="743"/>
      <c r="AE460" s="743"/>
      <c r="AF460" s="743"/>
      <c r="AG460" s="743"/>
      <c r="AH460" s="743"/>
      <c r="AI460" s="743"/>
      <c r="AJ460" s="743"/>
      <c r="AK460" s="743"/>
      <c r="AL460" s="743"/>
      <c r="AM460" s="743"/>
    </row>
    <row r="461" spans="1:39" s="184" customFormat="1" ht="16.5" hidden="1" customHeight="1">
      <c r="A461" s="688">
        <f t="shared" si="72"/>
        <v>350</v>
      </c>
      <c r="B461" s="341" t="s">
        <v>113</v>
      </c>
      <c r="C461" s="332">
        <v>250000</v>
      </c>
      <c r="D461" s="325"/>
      <c r="E461" s="325"/>
      <c r="F461" s="325"/>
      <c r="G461" s="325"/>
      <c r="H461" s="325"/>
      <c r="I461" s="325"/>
      <c r="J461" s="325"/>
      <c r="K461" s="325"/>
      <c r="L461" s="325"/>
      <c r="M461" s="325"/>
      <c r="N461" s="325"/>
      <c r="O461" s="325"/>
      <c r="P461" s="325"/>
      <c r="Q461" s="325"/>
      <c r="R461" s="325"/>
      <c r="S461" s="325"/>
      <c r="T461" s="325"/>
      <c r="U461" s="325"/>
      <c r="V461" s="325"/>
      <c r="W461" s="334" t="s">
        <v>80</v>
      </c>
      <c r="X461" s="1192"/>
      <c r="Y461" s="327"/>
      <c r="Z461" s="328"/>
      <c r="AA461" s="744"/>
      <c r="AB461" s="1274"/>
      <c r="AC461" s="1274"/>
      <c r="AD461" s="743"/>
      <c r="AE461" s="743"/>
      <c r="AF461" s="743"/>
      <c r="AG461" s="743"/>
      <c r="AH461" s="743"/>
      <c r="AI461" s="743"/>
      <c r="AJ461" s="743"/>
      <c r="AK461" s="743"/>
      <c r="AL461" s="743"/>
      <c r="AM461" s="743"/>
    </row>
    <row r="462" spans="1:39" s="184" customFormat="1" ht="16.5" hidden="1" customHeight="1">
      <c r="A462" s="688">
        <f t="shared" si="72"/>
        <v>351</v>
      </c>
      <c r="B462" s="342" t="s">
        <v>114</v>
      </c>
      <c r="C462" s="332">
        <f>M462+Q462+S462+U462+250000</f>
        <v>960000</v>
      </c>
      <c r="D462" s="284"/>
      <c r="E462" s="285"/>
      <c r="F462" s="285"/>
      <c r="G462" s="285"/>
      <c r="H462" s="285"/>
      <c r="I462" s="285"/>
      <c r="J462" s="285"/>
      <c r="K462" s="285"/>
      <c r="L462" s="285"/>
      <c r="M462" s="285"/>
      <c r="N462" s="285"/>
      <c r="O462" s="285"/>
      <c r="P462" s="285">
        <v>1760.92</v>
      </c>
      <c r="Q462" s="285">
        <v>710000</v>
      </c>
      <c r="R462" s="285"/>
      <c r="S462" s="285"/>
      <c r="T462" s="285"/>
      <c r="U462" s="285"/>
      <c r="V462" s="658"/>
      <c r="W462" s="326" t="s">
        <v>80</v>
      </c>
      <c r="X462" s="1191"/>
      <c r="Y462" s="327"/>
      <c r="Z462" s="328"/>
      <c r="AA462" s="744"/>
      <c r="AB462" s="1274"/>
      <c r="AC462" s="1274"/>
      <c r="AD462" s="743"/>
      <c r="AE462" s="743"/>
      <c r="AF462" s="743"/>
      <c r="AG462" s="743"/>
      <c r="AH462" s="743"/>
      <c r="AI462" s="743"/>
      <c r="AJ462" s="743"/>
      <c r="AK462" s="743"/>
      <c r="AL462" s="743"/>
      <c r="AM462" s="743"/>
    </row>
    <row r="463" spans="1:39" s="184" customFormat="1" ht="16.5" hidden="1" customHeight="1">
      <c r="A463" s="688">
        <f t="shared" si="72"/>
        <v>352</v>
      </c>
      <c r="B463" s="342" t="s">
        <v>115</v>
      </c>
      <c r="C463" s="332">
        <f>Q463+200000</f>
        <v>6129600</v>
      </c>
      <c r="D463" s="284"/>
      <c r="E463" s="285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51">
        <v>1853</v>
      </c>
      <c r="Q463" s="51">
        <f>P463*3200</f>
        <v>5929600</v>
      </c>
      <c r="R463" s="285"/>
      <c r="S463" s="285"/>
      <c r="T463" s="285"/>
      <c r="U463" s="285"/>
      <c r="V463" s="658"/>
      <c r="W463" s="326" t="s">
        <v>82</v>
      </c>
      <c r="X463" s="1191"/>
      <c r="Y463" s="327"/>
      <c r="Z463" s="328"/>
      <c r="AA463" s="744"/>
      <c r="AB463" s="1274"/>
      <c r="AC463" s="1274"/>
      <c r="AD463" s="743"/>
      <c r="AE463" s="743"/>
      <c r="AF463" s="743"/>
      <c r="AG463" s="743"/>
      <c r="AH463" s="743"/>
      <c r="AI463" s="743"/>
      <c r="AJ463" s="743"/>
      <c r="AK463" s="743"/>
      <c r="AL463" s="743"/>
      <c r="AM463" s="743"/>
    </row>
    <row r="464" spans="1:39" s="184" customFormat="1" ht="16.5" hidden="1" customHeight="1">
      <c r="A464" s="688">
        <f t="shared" si="72"/>
        <v>353</v>
      </c>
      <c r="B464" s="342" t="s">
        <v>116</v>
      </c>
      <c r="C464" s="332">
        <f>M464+Q464+S464+U464+250000</f>
        <v>250000</v>
      </c>
      <c r="D464" s="284"/>
      <c r="E464" s="285"/>
      <c r="F464" s="285"/>
      <c r="G464" s="285"/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  <c r="U464" s="285"/>
      <c r="V464" s="658"/>
      <c r="W464" s="326" t="s">
        <v>80</v>
      </c>
      <c r="X464" s="1191"/>
      <c r="Y464" s="327"/>
      <c r="Z464" s="328"/>
      <c r="AA464" s="744"/>
      <c r="AB464" s="1274"/>
      <c r="AC464" s="1274"/>
      <c r="AD464" s="743"/>
      <c r="AE464" s="743"/>
      <c r="AF464" s="743"/>
      <c r="AG464" s="743"/>
      <c r="AH464" s="743"/>
      <c r="AI464" s="743"/>
      <c r="AJ464" s="743"/>
      <c r="AK464" s="743"/>
      <c r="AL464" s="743"/>
      <c r="AM464" s="743"/>
    </row>
    <row r="465" spans="1:39" s="184" customFormat="1" ht="16.5" hidden="1" customHeight="1">
      <c r="A465" s="688">
        <f t="shared" si="72"/>
        <v>354</v>
      </c>
      <c r="B465" s="275" t="s">
        <v>117</v>
      </c>
      <c r="C465" s="322">
        <f>Q465+400000</f>
        <v>1890000</v>
      </c>
      <c r="D465" s="323"/>
      <c r="E465" s="323"/>
      <c r="F465" s="325"/>
      <c r="G465" s="325"/>
      <c r="H465" s="325"/>
      <c r="I465" s="325"/>
      <c r="J465" s="325"/>
      <c r="K465" s="325"/>
      <c r="L465" s="325"/>
      <c r="M465" s="325"/>
      <c r="N465" s="325"/>
      <c r="O465" s="325"/>
      <c r="P465" s="335">
        <v>463.3</v>
      </c>
      <c r="Q465" s="336">
        <v>1490000</v>
      </c>
      <c r="R465" s="325"/>
      <c r="S465" s="325"/>
      <c r="T465" s="325"/>
      <c r="U465" s="325"/>
      <c r="V465" s="325"/>
      <c r="W465" s="326" t="s">
        <v>118</v>
      </c>
      <c r="X465" s="1191"/>
      <c r="Y465" s="327"/>
      <c r="Z465" s="328"/>
      <c r="AA465" s="744"/>
      <c r="AB465" s="1274"/>
      <c r="AC465" s="1274"/>
      <c r="AD465" s="743"/>
      <c r="AE465" s="743"/>
      <c r="AF465" s="743"/>
      <c r="AG465" s="743"/>
      <c r="AH465" s="743"/>
      <c r="AI465" s="743"/>
      <c r="AJ465" s="743"/>
      <c r="AK465" s="743"/>
      <c r="AL465" s="743"/>
      <c r="AM465" s="743"/>
    </row>
    <row r="466" spans="1:39" s="184" customFormat="1" ht="16.5" hidden="1" customHeight="1">
      <c r="A466" s="688">
        <f>A465+1</f>
        <v>355</v>
      </c>
      <c r="B466" s="275" t="s">
        <v>119</v>
      </c>
      <c r="C466" s="322">
        <f>Q466+300000</f>
        <v>1700000</v>
      </c>
      <c r="D466" s="323"/>
      <c r="E466" s="323"/>
      <c r="F466" s="325"/>
      <c r="G466" s="325"/>
      <c r="H466" s="325"/>
      <c r="I466" s="325"/>
      <c r="J466" s="325"/>
      <c r="K466" s="325"/>
      <c r="L466" s="325"/>
      <c r="M466" s="325"/>
      <c r="N466" s="325"/>
      <c r="O466" s="325"/>
      <c r="P466" s="335">
        <v>473.05</v>
      </c>
      <c r="Q466" s="336">
        <v>1400000</v>
      </c>
      <c r="R466" s="325"/>
      <c r="S466" s="325"/>
      <c r="T466" s="325"/>
      <c r="U466" s="325"/>
      <c r="V466" s="325"/>
      <c r="W466" s="326" t="s">
        <v>88</v>
      </c>
      <c r="X466" s="1191"/>
      <c r="Y466" s="327"/>
      <c r="Z466" s="328"/>
      <c r="AA466" s="744"/>
      <c r="AB466" s="1274"/>
      <c r="AC466" s="1274"/>
      <c r="AD466" s="743"/>
      <c r="AE466" s="743"/>
      <c r="AF466" s="743"/>
      <c r="AG466" s="743"/>
      <c r="AH466" s="743"/>
      <c r="AI466" s="743"/>
      <c r="AJ466" s="743"/>
      <c r="AK466" s="743"/>
      <c r="AL466" s="743"/>
      <c r="AM466" s="743"/>
    </row>
    <row r="467" spans="1:39" s="184" customFormat="1" ht="16.5" hidden="1" customHeight="1">
      <c r="A467" s="688">
        <f t="shared" si="72"/>
        <v>356</v>
      </c>
      <c r="B467" s="275" t="s">
        <v>120</v>
      </c>
      <c r="C467" s="322">
        <f>M467+Q467+150000</f>
        <v>5150000</v>
      </c>
      <c r="D467" s="323"/>
      <c r="E467" s="323"/>
      <c r="F467" s="325"/>
      <c r="G467" s="325"/>
      <c r="H467" s="325"/>
      <c r="I467" s="325"/>
      <c r="J467" s="325"/>
      <c r="K467" s="325"/>
      <c r="L467" s="329">
        <v>1499.31</v>
      </c>
      <c r="M467" s="330">
        <v>2250000</v>
      </c>
      <c r="N467" s="331"/>
      <c r="O467" s="331"/>
      <c r="P467" s="337">
        <v>2819.72</v>
      </c>
      <c r="Q467" s="338">
        <v>2750000</v>
      </c>
      <c r="R467" s="325"/>
      <c r="S467" s="325"/>
      <c r="T467" s="325"/>
      <c r="U467" s="325"/>
      <c r="V467" s="325"/>
      <c r="W467" s="326" t="s">
        <v>121</v>
      </c>
      <c r="X467" s="1191"/>
      <c r="Y467" s="327"/>
      <c r="Z467" s="328"/>
      <c r="AA467" s="744"/>
      <c r="AB467" s="1274"/>
      <c r="AC467" s="1274"/>
      <c r="AD467" s="743"/>
      <c r="AE467" s="743"/>
      <c r="AF467" s="743"/>
      <c r="AG467" s="743"/>
      <c r="AH467" s="743"/>
      <c r="AI467" s="743"/>
      <c r="AJ467" s="743"/>
      <c r="AK467" s="743"/>
      <c r="AL467" s="743"/>
      <c r="AM467" s="743"/>
    </row>
    <row r="468" spans="1:39" s="184" customFormat="1" ht="16.5" hidden="1" customHeight="1">
      <c r="A468" s="688">
        <f t="shared" si="72"/>
        <v>357</v>
      </c>
      <c r="B468" s="275" t="s">
        <v>122</v>
      </c>
      <c r="C468" s="322">
        <v>500000</v>
      </c>
      <c r="D468" s="323"/>
      <c r="E468" s="323"/>
      <c r="F468" s="325"/>
      <c r="G468" s="325"/>
      <c r="H468" s="325"/>
      <c r="I468" s="325"/>
      <c r="J468" s="325"/>
      <c r="K468" s="325"/>
      <c r="L468" s="331"/>
      <c r="M468" s="331"/>
      <c r="N468" s="331"/>
      <c r="O468" s="331"/>
      <c r="P468" s="337"/>
      <c r="Q468" s="338"/>
      <c r="R468" s="325"/>
      <c r="S468" s="325"/>
      <c r="T468" s="325"/>
      <c r="U468" s="325"/>
      <c r="V468" s="325"/>
      <c r="W468" s="339" t="s">
        <v>123</v>
      </c>
      <c r="X468" s="1193"/>
      <c r="Y468" s="327"/>
      <c r="Z468" s="328"/>
      <c r="AA468" s="744"/>
      <c r="AB468" s="1274"/>
      <c r="AC468" s="1274"/>
      <c r="AD468" s="743"/>
      <c r="AE468" s="743"/>
      <c r="AF468" s="743"/>
      <c r="AG468" s="743"/>
      <c r="AH468" s="743"/>
      <c r="AI468" s="743"/>
      <c r="AJ468" s="743"/>
      <c r="AK468" s="743"/>
      <c r="AL468" s="743"/>
      <c r="AM468" s="743"/>
    </row>
    <row r="469" spans="1:39" s="184" customFormat="1" ht="16.5" hidden="1" customHeight="1">
      <c r="A469" s="688">
        <f t="shared" si="72"/>
        <v>358</v>
      </c>
      <c r="B469" s="342" t="s">
        <v>124</v>
      </c>
      <c r="C469" s="322">
        <f>Q469+150000</f>
        <v>800000</v>
      </c>
      <c r="D469" s="323"/>
      <c r="E469" s="323"/>
      <c r="F469" s="325"/>
      <c r="G469" s="325"/>
      <c r="H469" s="325"/>
      <c r="I469" s="325"/>
      <c r="J469" s="325"/>
      <c r="K469" s="325"/>
      <c r="L469" s="331"/>
      <c r="M469" s="331"/>
      <c r="N469" s="331"/>
      <c r="O469" s="331"/>
      <c r="P469" s="337">
        <v>524.65</v>
      </c>
      <c r="Q469" s="338">
        <v>650000</v>
      </c>
      <c r="R469" s="325"/>
      <c r="S469" s="325"/>
      <c r="T469" s="325"/>
      <c r="U469" s="325"/>
      <c r="V469" s="325"/>
      <c r="W469" s="339" t="s">
        <v>125</v>
      </c>
      <c r="X469" s="1193"/>
      <c r="Y469" s="327"/>
      <c r="Z469" s="328"/>
      <c r="AA469" s="744"/>
      <c r="AB469" s="1274"/>
      <c r="AC469" s="1274"/>
      <c r="AD469" s="743"/>
      <c r="AE469" s="743"/>
      <c r="AF469" s="743"/>
      <c r="AG469" s="743"/>
      <c r="AH469" s="743"/>
      <c r="AI469" s="743"/>
      <c r="AJ469" s="743"/>
      <c r="AK469" s="743"/>
      <c r="AL469" s="743"/>
      <c r="AM469" s="743"/>
    </row>
    <row r="470" spans="1:39" s="184" customFormat="1" ht="16.5" hidden="1" customHeight="1">
      <c r="A470" s="688">
        <f t="shared" si="72"/>
        <v>359</v>
      </c>
      <c r="B470" s="275" t="s">
        <v>126</v>
      </c>
      <c r="C470" s="332">
        <f>M470+Q470</f>
        <v>2500000</v>
      </c>
      <c r="D470" s="284"/>
      <c r="E470" s="285"/>
      <c r="F470" s="285"/>
      <c r="G470" s="285"/>
      <c r="H470" s="285"/>
      <c r="I470" s="285"/>
      <c r="J470" s="285"/>
      <c r="K470" s="285"/>
      <c r="L470" s="51">
        <v>376.16</v>
      </c>
      <c r="M470" s="51">
        <v>1200000</v>
      </c>
      <c r="N470" s="51"/>
      <c r="O470" s="51"/>
      <c r="P470" s="51">
        <v>399.57</v>
      </c>
      <c r="Q470" s="340">
        <v>1300000</v>
      </c>
      <c r="R470" s="285"/>
      <c r="S470" s="285"/>
      <c r="T470" s="285"/>
      <c r="U470" s="285"/>
      <c r="V470" s="658"/>
      <c r="W470" s="339"/>
      <c r="X470" s="1193"/>
      <c r="Y470" s="327"/>
      <c r="Z470" s="328"/>
      <c r="AA470" s="744"/>
      <c r="AB470" s="1274"/>
      <c r="AC470" s="1274"/>
      <c r="AD470" s="743"/>
      <c r="AE470" s="743"/>
      <c r="AF470" s="743"/>
      <c r="AG470" s="743"/>
      <c r="AH470" s="743"/>
      <c r="AI470" s="743"/>
      <c r="AJ470" s="743"/>
      <c r="AK470" s="743"/>
      <c r="AL470" s="743"/>
      <c r="AM470" s="743"/>
    </row>
    <row r="471" spans="1:39" s="184" customFormat="1" ht="16.5" hidden="1" customHeight="1">
      <c r="A471" s="688">
        <f t="shared" si="72"/>
        <v>360</v>
      </c>
      <c r="B471" s="275" t="s">
        <v>127</v>
      </c>
      <c r="C471" s="322">
        <f>M471+Q471+400000</f>
        <v>3500000</v>
      </c>
      <c r="D471" s="284"/>
      <c r="E471" s="285"/>
      <c r="F471" s="285"/>
      <c r="G471" s="285"/>
      <c r="H471" s="285"/>
      <c r="I471" s="285"/>
      <c r="J471" s="285"/>
      <c r="K471" s="285"/>
      <c r="L471" s="51">
        <v>450.63</v>
      </c>
      <c r="M471" s="51">
        <v>1400000</v>
      </c>
      <c r="N471" s="51"/>
      <c r="O471" s="51"/>
      <c r="P471" s="51">
        <v>533.34</v>
      </c>
      <c r="Q471" s="340">
        <v>1700000</v>
      </c>
      <c r="R471" s="285"/>
      <c r="S471" s="285"/>
      <c r="T471" s="285"/>
      <c r="U471" s="285"/>
      <c r="V471" s="658"/>
      <c r="W471" s="339" t="s">
        <v>128</v>
      </c>
      <c r="X471" s="1193"/>
      <c r="Y471" s="327"/>
      <c r="Z471" s="328"/>
      <c r="AA471" s="744"/>
      <c r="AB471" s="1274"/>
      <c r="AC471" s="1274"/>
      <c r="AD471" s="743"/>
      <c r="AE471" s="743"/>
      <c r="AF471" s="743"/>
      <c r="AG471" s="743"/>
      <c r="AH471" s="743"/>
      <c r="AI471" s="743"/>
      <c r="AJ471" s="743"/>
      <c r="AK471" s="743"/>
      <c r="AL471" s="743"/>
      <c r="AM471" s="743"/>
    </row>
    <row r="472" spans="1:39" s="7" customFormat="1" ht="17.25" hidden="1" customHeight="1">
      <c r="A472" s="55">
        <f t="shared" si="72"/>
        <v>361</v>
      </c>
      <c r="B472" s="42" t="s">
        <v>700</v>
      </c>
      <c r="C472" s="52">
        <f>D472+K472+M472+O472+Q472+S472+U472+V472+W472+Y472</f>
        <v>3095775.56</v>
      </c>
      <c r="D472" s="51">
        <f>SUM(E472:I472)</f>
        <v>1567153.28</v>
      </c>
      <c r="E472" s="51">
        <v>1567153.28</v>
      </c>
      <c r="F472" s="51"/>
      <c r="G472" s="51"/>
      <c r="H472" s="51"/>
      <c r="I472" s="51"/>
      <c r="J472" s="51"/>
      <c r="K472" s="51"/>
      <c r="L472" s="51"/>
      <c r="M472" s="51"/>
      <c r="N472" s="120"/>
      <c r="O472" s="51">
        <v>1528622.28</v>
      </c>
      <c r="P472" s="51"/>
      <c r="Q472" s="52"/>
      <c r="R472" s="51"/>
      <c r="S472" s="51"/>
      <c r="T472" s="51"/>
      <c r="U472" s="51"/>
      <c r="V472" s="60"/>
      <c r="W472" s="285"/>
      <c r="X472" s="1159"/>
      <c r="Y472" s="285"/>
      <c r="Z472" s="9"/>
      <c r="AA472" s="670"/>
      <c r="AB472" s="497"/>
      <c r="AC472" s="497"/>
      <c r="AD472" s="1061"/>
      <c r="AE472" s="57"/>
      <c r="AF472" s="57"/>
      <c r="AG472" s="57"/>
      <c r="AH472" s="57"/>
      <c r="AI472" s="57"/>
      <c r="AJ472" s="57"/>
      <c r="AK472" s="57"/>
      <c r="AL472" s="57"/>
      <c r="AM472" s="57"/>
    </row>
    <row r="473" spans="1:39" s="7" customFormat="1" ht="17.25" hidden="1" customHeight="1">
      <c r="A473" s="55">
        <f t="shared" si="72"/>
        <v>362</v>
      </c>
      <c r="B473" s="42" t="s">
        <v>701</v>
      </c>
      <c r="C473" s="52">
        <f>D473+K473+M473+O473+Q473+S473+U473+V473+W473+Y473</f>
        <v>6746278.1200000001</v>
      </c>
      <c r="D473" s="51">
        <f>SUM(E473:I473)</f>
        <v>1245665.82</v>
      </c>
      <c r="E473" s="51">
        <v>1245665.82</v>
      </c>
      <c r="F473" s="51"/>
      <c r="G473" s="51"/>
      <c r="H473" s="51"/>
      <c r="I473" s="51"/>
      <c r="J473" s="51"/>
      <c r="K473" s="51"/>
      <c r="L473" s="51"/>
      <c r="M473" s="51"/>
      <c r="N473" s="120"/>
      <c r="O473" s="51">
        <v>1227076.6499999999</v>
      </c>
      <c r="P473" s="120"/>
      <c r="Q473" s="52">
        <v>4273535.6500000004</v>
      </c>
      <c r="R473" s="51"/>
      <c r="S473" s="51"/>
      <c r="T473" s="51"/>
      <c r="U473" s="51"/>
      <c r="V473" s="60"/>
      <c r="W473" s="285"/>
      <c r="X473" s="1159"/>
      <c r="Y473" s="285"/>
      <c r="Z473" s="9"/>
      <c r="AA473" s="670"/>
      <c r="AB473" s="497"/>
      <c r="AC473" s="497"/>
      <c r="AD473" s="1061"/>
      <c r="AE473" s="57"/>
      <c r="AF473" s="57"/>
      <c r="AG473" s="57"/>
      <c r="AH473" s="57"/>
      <c r="AI473" s="57"/>
      <c r="AJ473" s="57"/>
      <c r="AK473" s="57"/>
      <c r="AL473" s="57"/>
      <c r="AM473" s="57"/>
    </row>
    <row r="474" spans="1:39" s="7" customFormat="1" ht="17.25" hidden="1" customHeight="1">
      <c r="A474" s="55">
        <f t="shared" si="72"/>
        <v>363</v>
      </c>
      <c r="B474" s="42" t="s">
        <v>702</v>
      </c>
      <c r="C474" s="52">
        <f>D474+K474+M474+O474+Q474+S474+U474+V474+W474+Y474</f>
        <v>17760591.82</v>
      </c>
      <c r="D474" s="51">
        <f>SUM(E474:I474)</f>
        <v>1795660.28</v>
      </c>
      <c r="E474" s="51">
        <v>1795660.28</v>
      </c>
      <c r="F474" s="51"/>
      <c r="G474" s="51"/>
      <c r="H474" s="51"/>
      <c r="I474" s="51"/>
      <c r="J474" s="51"/>
      <c r="K474" s="51"/>
      <c r="L474" s="51"/>
      <c r="M474" s="51"/>
      <c r="N474" s="120"/>
      <c r="O474" s="51">
        <v>6718777.2199999997</v>
      </c>
      <c r="P474" s="120"/>
      <c r="Q474" s="51">
        <v>9246154.3200000003</v>
      </c>
      <c r="R474" s="51"/>
      <c r="S474" s="51"/>
      <c r="T474" s="51"/>
      <c r="U474" s="51"/>
      <c r="V474" s="60"/>
      <c r="W474" s="285"/>
      <c r="X474" s="1159"/>
      <c r="Y474" s="285"/>
      <c r="Z474" s="9"/>
      <c r="AA474" s="670"/>
      <c r="AB474" s="724"/>
      <c r="AC474" s="497"/>
      <c r="AD474" s="1061"/>
      <c r="AE474" s="57"/>
      <c r="AF474" s="57"/>
      <c r="AG474" s="57"/>
      <c r="AH474" s="57"/>
      <c r="AI474" s="57"/>
      <c r="AJ474" s="57"/>
      <c r="AK474" s="57"/>
      <c r="AL474" s="57"/>
      <c r="AM474" s="57"/>
    </row>
    <row r="475" spans="1:39" s="7" customFormat="1" ht="17.25" hidden="1" customHeight="1">
      <c r="A475" s="55">
        <f t="shared" si="72"/>
        <v>364</v>
      </c>
      <c r="B475" s="42" t="s">
        <v>703</v>
      </c>
      <c r="C475" s="52">
        <f>D475+K475+M475+O475+Q475+S475+U475+V475+W475+Y475</f>
        <v>2990032.4699999993</v>
      </c>
      <c r="D475" s="51">
        <f>SUM(E475:I475)</f>
        <v>2990032.4699999993</v>
      </c>
      <c r="E475" s="51">
        <v>592126.44999999995</v>
      </c>
      <c r="F475" s="51">
        <v>1550451.56</v>
      </c>
      <c r="G475" s="51">
        <v>260509.78</v>
      </c>
      <c r="H475" s="51">
        <v>296470.28000000003</v>
      </c>
      <c r="I475" s="51">
        <v>290474.40000000002</v>
      </c>
      <c r="J475" s="51"/>
      <c r="K475" s="51"/>
      <c r="L475" s="51"/>
      <c r="M475" s="52"/>
      <c r="N475" s="51"/>
      <c r="O475" s="51"/>
      <c r="P475" s="51"/>
      <c r="Q475" s="52"/>
      <c r="R475" s="51"/>
      <c r="S475" s="51"/>
      <c r="T475" s="51"/>
      <c r="U475" s="51"/>
      <c r="V475" s="60"/>
      <c r="W475" s="285"/>
      <c r="X475" s="1159"/>
      <c r="Y475" s="285"/>
      <c r="Z475" s="9"/>
      <c r="AA475" s="670"/>
      <c r="AB475" s="497"/>
      <c r="AC475" s="497"/>
      <c r="AD475" s="1061"/>
      <c r="AE475" s="57"/>
      <c r="AF475" s="57"/>
      <c r="AG475" s="57"/>
      <c r="AH475" s="57"/>
      <c r="AI475" s="57"/>
      <c r="AJ475" s="57"/>
      <c r="AK475" s="57"/>
      <c r="AL475" s="57"/>
      <c r="AM475" s="57"/>
    </row>
    <row r="476" spans="1:39" s="184" customFormat="1" ht="16.5" hidden="1" customHeight="1">
      <c r="A476" s="688">
        <f t="shared" si="72"/>
        <v>365</v>
      </c>
      <c r="B476" s="342" t="s">
        <v>129</v>
      </c>
      <c r="C476" s="332">
        <f>M476+Q476+S476+U476+250000</f>
        <v>4045300</v>
      </c>
      <c r="D476" s="284"/>
      <c r="E476" s="285"/>
      <c r="F476" s="285"/>
      <c r="G476" s="285"/>
      <c r="H476" s="285"/>
      <c r="I476" s="285"/>
      <c r="J476" s="285"/>
      <c r="K476" s="285"/>
      <c r="L476" s="51">
        <v>887</v>
      </c>
      <c r="M476" s="51">
        <v>2195300</v>
      </c>
      <c r="N476" s="51"/>
      <c r="O476" s="51"/>
      <c r="P476" s="51">
        <v>1530</v>
      </c>
      <c r="Q476" s="51">
        <v>1600000</v>
      </c>
      <c r="R476" s="285"/>
      <c r="S476" s="285"/>
      <c r="T476" s="285"/>
      <c r="U476" s="285"/>
      <c r="V476" s="658"/>
      <c r="W476" s="326" t="s">
        <v>130</v>
      </c>
      <c r="X476" s="1191"/>
      <c r="Y476" s="327"/>
      <c r="Z476" s="328"/>
      <c r="AA476" s="744"/>
      <c r="AB476" s="1274"/>
      <c r="AC476" s="1274"/>
      <c r="AD476" s="743"/>
      <c r="AE476" s="743"/>
      <c r="AF476" s="743"/>
      <c r="AG476" s="743"/>
      <c r="AH476" s="743"/>
      <c r="AI476" s="743"/>
      <c r="AJ476" s="743"/>
      <c r="AK476" s="743"/>
      <c r="AL476" s="743"/>
      <c r="AM476" s="743"/>
    </row>
    <row r="477" spans="1:39" s="184" customFormat="1" ht="16.5" hidden="1" customHeight="1">
      <c r="A477" s="688">
        <f t="shared" si="72"/>
        <v>366</v>
      </c>
      <c r="B477" s="275" t="s">
        <v>131</v>
      </c>
      <c r="C477" s="332">
        <f>M477+Q477+S477+U477+500000</f>
        <v>7900000</v>
      </c>
      <c r="D477" s="284"/>
      <c r="E477" s="285"/>
      <c r="F477" s="285"/>
      <c r="G477" s="285"/>
      <c r="H477" s="285"/>
      <c r="I477" s="285"/>
      <c r="J477" s="285"/>
      <c r="K477" s="285"/>
      <c r="L477" s="285">
        <v>1042.75</v>
      </c>
      <c r="M477" s="285">
        <v>2900000</v>
      </c>
      <c r="N477" s="285"/>
      <c r="O477" s="285"/>
      <c r="P477" s="285">
        <v>1684.68</v>
      </c>
      <c r="Q477" s="285">
        <v>4500000</v>
      </c>
      <c r="R477" s="285"/>
      <c r="S477" s="285"/>
      <c r="T477" s="285"/>
      <c r="U477" s="285"/>
      <c r="V477" s="658"/>
      <c r="W477" s="326" t="s">
        <v>111</v>
      </c>
      <c r="X477" s="1191"/>
      <c r="Y477" s="327"/>
      <c r="Z477" s="328"/>
      <c r="AA477" s="744"/>
      <c r="AB477" s="1274"/>
      <c r="AC477" s="1274"/>
      <c r="AD477" s="743"/>
      <c r="AE477" s="743"/>
      <c r="AF477" s="743"/>
      <c r="AG477" s="743"/>
      <c r="AH477" s="743"/>
      <c r="AI477" s="743"/>
      <c r="AJ477" s="743"/>
      <c r="AK477" s="743"/>
      <c r="AL477" s="743"/>
      <c r="AM477" s="743"/>
    </row>
    <row r="478" spans="1:39" s="184" customFormat="1" ht="16.5" hidden="1" customHeight="1">
      <c r="A478" s="688">
        <f t="shared" si="72"/>
        <v>367</v>
      </c>
      <c r="B478" s="275" t="s">
        <v>132</v>
      </c>
      <c r="C478" s="332">
        <f>M478+Q478+S478+U478+500000</f>
        <v>7900000</v>
      </c>
      <c r="D478" s="284"/>
      <c r="E478" s="285"/>
      <c r="F478" s="285"/>
      <c r="G478" s="285"/>
      <c r="H478" s="285"/>
      <c r="I478" s="285"/>
      <c r="J478" s="285"/>
      <c r="K478" s="285"/>
      <c r="L478" s="285">
        <v>1048.69</v>
      </c>
      <c r="M478" s="285">
        <v>2900000</v>
      </c>
      <c r="N478" s="285"/>
      <c r="O478" s="285"/>
      <c r="P478" s="285">
        <v>1684.68</v>
      </c>
      <c r="Q478" s="285">
        <v>4500000</v>
      </c>
      <c r="R478" s="285"/>
      <c r="S478" s="285"/>
      <c r="T478" s="285"/>
      <c r="U478" s="285"/>
      <c r="V478" s="658"/>
      <c r="W478" s="326" t="s">
        <v>111</v>
      </c>
      <c r="X478" s="1191"/>
      <c r="Y478" s="327"/>
      <c r="Z478" s="328"/>
      <c r="AA478" s="744"/>
      <c r="AB478" s="1274"/>
      <c r="AC478" s="1274"/>
      <c r="AD478" s="743"/>
      <c r="AE478" s="743"/>
      <c r="AF478" s="743"/>
      <c r="AG478" s="743"/>
      <c r="AH478" s="743"/>
      <c r="AI478" s="743"/>
      <c r="AJ478" s="743"/>
      <c r="AK478" s="743"/>
      <c r="AL478" s="743"/>
      <c r="AM478" s="743"/>
    </row>
    <row r="479" spans="1:39" s="184" customFormat="1" ht="16.5" hidden="1" customHeight="1">
      <c r="A479" s="688">
        <f t="shared" si="72"/>
        <v>368</v>
      </c>
      <c r="B479" s="275" t="s">
        <v>133</v>
      </c>
      <c r="C479" s="332">
        <f>M479+Q479+S479+U479+350000</f>
        <v>350000</v>
      </c>
      <c r="D479" s="284"/>
      <c r="E479" s="285"/>
      <c r="F479" s="285"/>
      <c r="G479" s="285"/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  <c r="U479" s="285"/>
      <c r="V479" s="658"/>
      <c r="W479" s="326" t="s">
        <v>111</v>
      </c>
      <c r="X479" s="1191"/>
      <c r="Y479" s="327"/>
      <c r="Z479" s="328"/>
      <c r="AA479" s="744"/>
      <c r="AB479" s="1274"/>
      <c r="AC479" s="1274"/>
      <c r="AD479" s="743"/>
      <c r="AE479" s="743"/>
      <c r="AF479" s="743"/>
      <c r="AG479" s="743"/>
      <c r="AH479" s="743"/>
      <c r="AI479" s="743"/>
      <c r="AJ479" s="743"/>
      <c r="AK479" s="743"/>
      <c r="AL479" s="743"/>
      <c r="AM479" s="743"/>
    </row>
    <row r="480" spans="1:39" s="184" customFormat="1" ht="16.5" hidden="1" customHeight="1">
      <c r="A480" s="688">
        <f>A479+1</f>
        <v>369</v>
      </c>
      <c r="B480" s="275" t="s">
        <v>134</v>
      </c>
      <c r="C480" s="332">
        <f>M480+Q480+150000</f>
        <v>5350000</v>
      </c>
      <c r="D480" s="284"/>
      <c r="E480" s="285"/>
      <c r="F480" s="285"/>
      <c r="G480" s="285"/>
      <c r="H480" s="285"/>
      <c r="I480" s="285"/>
      <c r="J480" s="285"/>
      <c r="K480" s="285"/>
      <c r="L480" s="51">
        <v>1728.54</v>
      </c>
      <c r="M480" s="51">
        <v>2600000</v>
      </c>
      <c r="N480" s="51"/>
      <c r="O480" s="51"/>
      <c r="P480" s="51">
        <v>2354.1</v>
      </c>
      <c r="Q480" s="340">
        <v>2600000</v>
      </c>
      <c r="R480" s="285"/>
      <c r="S480" s="285"/>
      <c r="T480" s="285"/>
      <c r="U480" s="285"/>
      <c r="V480" s="658"/>
      <c r="W480" s="339" t="s">
        <v>82</v>
      </c>
      <c r="X480" s="1193"/>
      <c r="Y480" s="327"/>
      <c r="Z480" s="328"/>
      <c r="AA480" s="744"/>
      <c r="AB480" s="1274"/>
      <c r="AC480" s="1274"/>
      <c r="AD480" s="743"/>
      <c r="AE480" s="743"/>
      <c r="AF480" s="743"/>
      <c r="AG480" s="743"/>
      <c r="AH480" s="743"/>
      <c r="AI480" s="743"/>
      <c r="AJ480" s="743"/>
      <c r="AK480" s="743"/>
      <c r="AL480" s="743"/>
      <c r="AM480" s="743"/>
    </row>
    <row r="481" spans="1:39" s="184" customFormat="1" ht="16.5" hidden="1" customHeight="1">
      <c r="A481" s="688">
        <f t="shared" si="72"/>
        <v>370</v>
      </c>
      <c r="B481" s="275" t="s">
        <v>135</v>
      </c>
      <c r="C481" s="332">
        <f>M481+Q481+150000</f>
        <v>1900000</v>
      </c>
      <c r="D481" s="284"/>
      <c r="E481" s="285"/>
      <c r="F481" s="285"/>
      <c r="G481" s="285"/>
      <c r="H481" s="285"/>
      <c r="I481" s="285"/>
      <c r="J481" s="285"/>
      <c r="K481" s="285"/>
      <c r="L481" s="51">
        <v>469.8</v>
      </c>
      <c r="M481" s="51">
        <v>750000</v>
      </c>
      <c r="N481" s="51"/>
      <c r="O481" s="51"/>
      <c r="P481" s="51">
        <v>838.36</v>
      </c>
      <c r="Q481" s="340">
        <v>1000000</v>
      </c>
      <c r="R481" s="285"/>
      <c r="S481" s="285"/>
      <c r="T481" s="285"/>
      <c r="U481" s="285"/>
      <c r="V481" s="658"/>
      <c r="W481" s="339" t="s">
        <v>121</v>
      </c>
      <c r="X481" s="1193"/>
      <c r="Y481" s="327"/>
      <c r="Z481" s="328"/>
      <c r="AA481" s="744"/>
      <c r="AB481" s="1274"/>
      <c r="AC481" s="1274"/>
      <c r="AD481" s="743"/>
      <c r="AE481" s="743"/>
      <c r="AF481" s="743"/>
      <c r="AG481" s="743"/>
      <c r="AH481" s="743"/>
      <c r="AI481" s="743"/>
      <c r="AJ481" s="743"/>
      <c r="AK481" s="743"/>
      <c r="AL481" s="743"/>
      <c r="AM481" s="743"/>
    </row>
    <row r="482" spans="1:39" s="184" customFormat="1" ht="16.5" hidden="1" customHeight="1">
      <c r="A482" s="688">
        <f t="shared" si="72"/>
        <v>371</v>
      </c>
      <c r="B482" s="275" t="s">
        <v>67</v>
      </c>
      <c r="C482" s="322">
        <v>500000</v>
      </c>
      <c r="D482" s="284"/>
      <c r="E482" s="285"/>
      <c r="F482" s="285"/>
      <c r="G482" s="285"/>
      <c r="H482" s="285"/>
      <c r="I482" s="285"/>
      <c r="J482" s="285"/>
      <c r="K482" s="285"/>
      <c r="L482" s="51"/>
      <c r="M482" s="51"/>
      <c r="N482" s="51"/>
      <c r="O482" s="51"/>
      <c r="P482" s="51"/>
      <c r="Q482" s="51"/>
      <c r="R482" s="285"/>
      <c r="S482" s="285"/>
      <c r="T482" s="285"/>
      <c r="U482" s="285"/>
      <c r="V482" s="658"/>
      <c r="W482" s="326" t="s">
        <v>68</v>
      </c>
      <c r="X482" s="1191"/>
      <c r="Y482" s="327"/>
      <c r="Z482" s="328"/>
      <c r="AA482" s="744"/>
      <c r="AB482" s="1274"/>
      <c r="AC482" s="1274"/>
      <c r="AD482" s="743"/>
      <c r="AE482" s="743"/>
      <c r="AF482" s="743"/>
      <c r="AG482" s="743"/>
      <c r="AH482" s="743"/>
      <c r="AI482" s="743"/>
      <c r="AJ482" s="743"/>
      <c r="AK482" s="743"/>
      <c r="AL482" s="743"/>
      <c r="AM482" s="743"/>
    </row>
    <row r="483" spans="1:39" s="184" customFormat="1" ht="16.5" hidden="1" customHeight="1">
      <c r="A483" s="688">
        <f t="shared" si="72"/>
        <v>372</v>
      </c>
      <c r="B483" s="342" t="s">
        <v>69</v>
      </c>
      <c r="C483" s="332">
        <f>M483+Q483+S483+U483+150000</f>
        <v>1900000</v>
      </c>
      <c r="D483" s="284"/>
      <c r="E483" s="285"/>
      <c r="F483" s="285"/>
      <c r="G483" s="285"/>
      <c r="H483" s="285"/>
      <c r="I483" s="285"/>
      <c r="J483" s="285"/>
      <c r="K483" s="285"/>
      <c r="L483" s="51"/>
      <c r="M483" s="51"/>
      <c r="N483" s="51"/>
      <c r="O483" s="51"/>
      <c r="P483" s="51">
        <v>2341</v>
      </c>
      <c r="Q483" s="51">
        <v>1750000</v>
      </c>
      <c r="R483" s="285"/>
      <c r="S483" s="285"/>
      <c r="T483" s="285"/>
      <c r="U483" s="285"/>
      <c r="V483" s="658"/>
      <c r="W483" s="326" t="s">
        <v>70</v>
      </c>
      <c r="X483" s="1191"/>
      <c r="Y483" s="327"/>
      <c r="Z483" s="328"/>
      <c r="AA483" s="744"/>
      <c r="AB483" s="1274"/>
      <c r="AC483" s="1274"/>
      <c r="AD483" s="743"/>
      <c r="AE483" s="743"/>
      <c r="AF483" s="743"/>
      <c r="AG483" s="743"/>
      <c r="AH483" s="743"/>
      <c r="AI483" s="743"/>
      <c r="AJ483" s="743"/>
      <c r="AK483" s="743"/>
      <c r="AL483" s="743"/>
      <c r="AM483" s="743"/>
    </row>
    <row r="484" spans="1:39" s="184" customFormat="1" ht="16.5" hidden="1" customHeight="1">
      <c r="A484" s="688">
        <f t="shared" si="72"/>
        <v>373</v>
      </c>
      <c r="B484" s="342" t="s">
        <v>71</v>
      </c>
      <c r="C484" s="332">
        <f>M484+Q484+S484+U484+250000</f>
        <v>1450000</v>
      </c>
      <c r="D484" s="284"/>
      <c r="E484" s="285"/>
      <c r="F484" s="285"/>
      <c r="G484" s="285"/>
      <c r="H484" s="285"/>
      <c r="I484" s="285"/>
      <c r="J484" s="285"/>
      <c r="K484" s="285"/>
      <c r="L484" s="51"/>
      <c r="M484" s="51"/>
      <c r="N484" s="51"/>
      <c r="O484" s="51"/>
      <c r="P484" s="51">
        <v>1273</v>
      </c>
      <c r="Q484" s="51">
        <v>1200000</v>
      </c>
      <c r="R484" s="285"/>
      <c r="S484" s="285"/>
      <c r="T484" s="658"/>
      <c r="U484" s="658"/>
      <c r="V484" s="658"/>
      <c r="W484" s="326" t="s">
        <v>72</v>
      </c>
      <c r="X484" s="1191"/>
      <c r="Y484" s="327"/>
      <c r="Z484" s="328"/>
      <c r="AA484" s="744"/>
      <c r="AB484" s="1274"/>
      <c r="AC484" s="1274"/>
      <c r="AD484" s="743"/>
      <c r="AE484" s="743"/>
      <c r="AF484" s="743"/>
      <c r="AG484" s="743"/>
      <c r="AH484" s="743"/>
      <c r="AI484" s="743"/>
      <c r="AJ484" s="743"/>
      <c r="AK484" s="743"/>
      <c r="AL484" s="743"/>
      <c r="AM484" s="743"/>
    </row>
    <row r="485" spans="1:39" s="184" customFormat="1" ht="16.5" hidden="1" customHeight="1">
      <c r="A485" s="688">
        <f t="shared" si="72"/>
        <v>374</v>
      </c>
      <c r="B485" s="275" t="s">
        <v>73</v>
      </c>
      <c r="C485" s="322">
        <v>500000</v>
      </c>
      <c r="D485" s="284"/>
      <c r="E485" s="285"/>
      <c r="F485" s="285"/>
      <c r="G485" s="285"/>
      <c r="H485" s="285"/>
      <c r="I485" s="285"/>
      <c r="J485" s="285"/>
      <c r="K485" s="285"/>
      <c r="L485" s="51"/>
      <c r="M485" s="51"/>
      <c r="N485" s="51"/>
      <c r="O485" s="51"/>
      <c r="P485" s="51"/>
      <c r="Q485" s="51"/>
      <c r="R485" s="285"/>
      <c r="S485" s="285"/>
      <c r="T485" s="285"/>
      <c r="U485" s="285"/>
      <c r="V485" s="658"/>
      <c r="W485" s="326" t="s">
        <v>74</v>
      </c>
      <c r="X485" s="1191"/>
      <c r="Y485" s="327"/>
      <c r="Z485" s="328"/>
      <c r="AA485" s="744"/>
      <c r="AB485" s="1274"/>
      <c r="AC485" s="1274"/>
      <c r="AD485" s="743"/>
      <c r="AE485" s="743"/>
      <c r="AF485" s="743"/>
      <c r="AG485" s="743"/>
      <c r="AH485" s="743"/>
      <c r="AI485" s="743"/>
      <c r="AJ485" s="743"/>
      <c r="AK485" s="743"/>
      <c r="AL485" s="743"/>
      <c r="AM485" s="743"/>
    </row>
    <row r="486" spans="1:39" s="184" customFormat="1" ht="16.5" hidden="1" customHeight="1">
      <c r="A486" s="688">
        <f t="shared" si="72"/>
        <v>375</v>
      </c>
      <c r="B486" s="275" t="s">
        <v>75</v>
      </c>
      <c r="C486" s="332">
        <f>M486+Q486+S486+U486+500000</f>
        <v>2175328</v>
      </c>
      <c r="D486" s="284"/>
      <c r="E486" s="285"/>
      <c r="F486" s="285"/>
      <c r="G486" s="285"/>
      <c r="H486" s="285"/>
      <c r="I486" s="285"/>
      <c r="J486" s="285"/>
      <c r="K486" s="285"/>
      <c r="L486" s="51">
        <v>162.13499999999999</v>
      </c>
      <c r="M486" s="51">
        <v>710000</v>
      </c>
      <c r="N486" s="51"/>
      <c r="O486" s="51"/>
      <c r="P486" s="51">
        <v>247.52</v>
      </c>
      <c r="Q486" s="51">
        <f>P486*3900</f>
        <v>965328</v>
      </c>
      <c r="R486" s="285"/>
      <c r="S486" s="285"/>
      <c r="T486" s="285"/>
      <c r="U486" s="285"/>
      <c r="V486" s="658"/>
      <c r="W486" s="326" t="s">
        <v>76</v>
      </c>
      <c r="X486" s="1191"/>
      <c r="Y486" s="327"/>
      <c r="Z486" s="328"/>
      <c r="AA486" s="744"/>
      <c r="AB486" s="1274"/>
      <c r="AC486" s="1274"/>
      <c r="AD486" s="743"/>
      <c r="AE486" s="743"/>
      <c r="AF486" s="743"/>
      <c r="AG486" s="743"/>
      <c r="AH486" s="743"/>
      <c r="AI486" s="743"/>
      <c r="AJ486" s="743"/>
      <c r="AK486" s="743"/>
      <c r="AL486" s="743"/>
      <c r="AM486" s="743"/>
    </row>
    <row r="487" spans="1:39" s="184" customFormat="1" ht="16.5" hidden="1" customHeight="1">
      <c r="A487" s="688">
        <f t="shared" ref="A487:A499" si="75">A486+1</f>
        <v>376</v>
      </c>
      <c r="B487" s="275" t="s">
        <v>77</v>
      </c>
      <c r="C487" s="332">
        <v>150000</v>
      </c>
      <c r="D487" s="284"/>
      <c r="E487" s="285"/>
      <c r="F487" s="285"/>
      <c r="G487" s="285"/>
      <c r="H487" s="285"/>
      <c r="I487" s="285"/>
      <c r="J487" s="285"/>
      <c r="K487" s="285"/>
      <c r="L487" s="285"/>
      <c r="M487" s="285"/>
      <c r="N487" s="285"/>
      <c r="O487" s="285"/>
      <c r="P487" s="285"/>
      <c r="Q487" s="285"/>
      <c r="R487" s="285"/>
      <c r="S487" s="285"/>
      <c r="T487" s="285"/>
      <c r="U487" s="285"/>
      <c r="V487" s="658"/>
      <c r="W487" s="326" t="s">
        <v>78</v>
      </c>
      <c r="X487" s="1191"/>
      <c r="Y487" s="327"/>
      <c r="Z487" s="328"/>
      <c r="AA487" s="744"/>
      <c r="AB487" s="1274"/>
      <c r="AC487" s="1274"/>
      <c r="AD487" s="743"/>
      <c r="AE487" s="743"/>
      <c r="AF487" s="743"/>
      <c r="AG487" s="743"/>
      <c r="AH487" s="743"/>
      <c r="AI487" s="743"/>
      <c r="AJ487" s="743"/>
      <c r="AK487" s="743"/>
      <c r="AL487" s="743"/>
      <c r="AM487" s="743"/>
    </row>
    <row r="488" spans="1:39" s="184" customFormat="1" ht="16.5" hidden="1" customHeight="1">
      <c r="A488" s="688">
        <f t="shared" si="75"/>
        <v>377</v>
      </c>
      <c r="B488" s="341" t="s">
        <v>136</v>
      </c>
      <c r="C488" s="322">
        <v>500000</v>
      </c>
      <c r="D488" s="325"/>
      <c r="E488" s="325"/>
      <c r="F488" s="325"/>
      <c r="G488" s="325"/>
      <c r="H488" s="325"/>
      <c r="I488" s="325"/>
      <c r="J488" s="325"/>
      <c r="K488" s="325"/>
      <c r="L488" s="325"/>
      <c r="M488" s="325"/>
      <c r="N488" s="325"/>
      <c r="O488" s="325"/>
      <c r="P488" s="325"/>
      <c r="Q488" s="325"/>
      <c r="R488" s="325"/>
      <c r="S488" s="325"/>
      <c r="T488" s="325"/>
      <c r="U488" s="325"/>
      <c r="V488" s="325"/>
      <c r="W488" s="326" t="s">
        <v>137</v>
      </c>
      <c r="X488" s="1191"/>
      <c r="Y488" s="327"/>
      <c r="Z488" s="328"/>
      <c r="AA488" s="744"/>
      <c r="AB488" s="1274"/>
      <c r="AC488" s="1274"/>
      <c r="AD488" s="743"/>
      <c r="AE488" s="743"/>
      <c r="AF488" s="743"/>
      <c r="AG488" s="743"/>
      <c r="AH488" s="743"/>
      <c r="AI488" s="743"/>
      <c r="AJ488" s="743"/>
      <c r="AK488" s="743"/>
      <c r="AL488" s="743"/>
      <c r="AM488" s="743"/>
    </row>
    <row r="489" spans="1:39" s="184" customFormat="1" ht="16.5" hidden="1" customHeight="1">
      <c r="A489" s="688">
        <f t="shared" si="75"/>
        <v>378</v>
      </c>
      <c r="B489" s="342" t="s">
        <v>138</v>
      </c>
      <c r="C489" s="332">
        <f>M489+Q489+S489+U489+250000</f>
        <v>1450000</v>
      </c>
      <c r="D489" s="284"/>
      <c r="E489" s="285"/>
      <c r="F489" s="285"/>
      <c r="G489" s="285"/>
      <c r="H489" s="285"/>
      <c r="I489" s="285"/>
      <c r="J489" s="285"/>
      <c r="K489" s="285"/>
      <c r="L489" s="285"/>
      <c r="M489" s="285"/>
      <c r="N489" s="285"/>
      <c r="O489" s="285"/>
      <c r="P489" s="285">
        <v>1918.88</v>
      </c>
      <c r="Q489" s="285">
        <v>1200000</v>
      </c>
      <c r="R489" s="285"/>
      <c r="S489" s="285"/>
      <c r="T489" s="285"/>
      <c r="U489" s="285"/>
      <c r="V489" s="658"/>
      <c r="W489" s="326" t="s">
        <v>80</v>
      </c>
      <c r="X489" s="1191"/>
      <c r="Y489" s="327"/>
      <c r="Z489" s="328"/>
      <c r="AA489" s="744"/>
      <c r="AB489" s="1274"/>
      <c r="AC489" s="1274"/>
      <c r="AD489" s="743"/>
      <c r="AE489" s="743"/>
      <c r="AF489" s="743"/>
      <c r="AG489" s="743"/>
      <c r="AH489" s="743"/>
      <c r="AI489" s="743"/>
      <c r="AJ489" s="743"/>
      <c r="AK489" s="743"/>
      <c r="AL489" s="743"/>
      <c r="AM489" s="743"/>
    </row>
    <row r="490" spans="1:39" s="184" customFormat="1" ht="16.5" hidden="1" customHeight="1">
      <c r="A490" s="688">
        <f t="shared" si="75"/>
        <v>379</v>
      </c>
      <c r="B490" s="342" t="s">
        <v>139</v>
      </c>
      <c r="C490" s="332">
        <f>M490+Q490+S490+U490+250000</f>
        <v>1200000</v>
      </c>
      <c r="D490" s="284"/>
      <c r="E490" s="285"/>
      <c r="F490" s="285"/>
      <c r="G490" s="285"/>
      <c r="H490" s="285"/>
      <c r="I490" s="285"/>
      <c r="J490" s="285"/>
      <c r="K490" s="285"/>
      <c r="L490" s="285"/>
      <c r="M490" s="285"/>
      <c r="N490" s="285"/>
      <c r="O490" s="285"/>
      <c r="P490" s="285">
        <v>2107.96</v>
      </c>
      <c r="Q490" s="285">
        <v>950000</v>
      </c>
      <c r="R490" s="285"/>
      <c r="S490" s="285"/>
      <c r="T490" s="285"/>
      <c r="U490" s="285"/>
      <c r="V490" s="658"/>
      <c r="W490" s="326" t="s">
        <v>80</v>
      </c>
      <c r="X490" s="1191"/>
      <c r="Y490" s="327"/>
      <c r="Z490" s="328"/>
      <c r="AA490" s="744"/>
      <c r="AB490" s="1274"/>
      <c r="AC490" s="1274"/>
      <c r="AD490" s="743"/>
      <c r="AE490" s="743"/>
      <c r="AF490" s="743"/>
      <c r="AG490" s="743"/>
      <c r="AH490" s="743"/>
      <c r="AI490" s="743"/>
      <c r="AJ490" s="743"/>
      <c r="AK490" s="743"/>
      <c r="AL490" s="743"/>
      <c r="AM490" s="743"/>
    </row>
    <row r="491" spans="1:39" s="184" customFormat="1" ht="16.5" hidden="1" customHeight="1">
      <c r="A491" s="688">
        <f t="shared" si="75"/>
        <v>380</v>
      </c>
      <c r="B491" s="341" t="s">
        <v>140</v>
      </c>
      <c r="C491" s="332">
        <v>350000</v>
      </c>
      <c r="D491" s="284"/>
      <c r="E491" s="285"/>
      <c r="F491" s="285"/>
      <c r="G491" s="285"/>
      <c r="H491" s="285"/>
      <c r="I491" s="285"/>
      <c r="J491" s="285"/>
      <c r="K491" s="285"/>
      <c r="L491" s="285"/>
      <c r="M491" s="285"/>
      <c r="N491" s="285"/>
      <c r="O491" s="285"/>
      <c r="P491" s="285"/>
      <c r="Q491" s="285"/>
      <c r="R491" s="285"/>
      <c r="S491" s="285"/>
      <c r="T491" s="285"/>
      <c r="U491" s="285"/>
      <c r="V491" s="658"/>
      <c r="W491" s="326" t="s">
        <v>80</v>
      </c>
      <c r="X491" s="1191"/>
      <c r="Y491" s="327"/>
      <c r="Z491" s="328"/>
      <c r="AA491" s="744"/>
      <c r="AB491" s="1274"/>
      <c r="AC491" s="1274"/>
      <c r="AD491" s="743"/>
      <c r="AE491" s="743"/>
      <c r="AF491" s="743"/>
      <c r="AG491" s="743"/>
      <c r="AH491" s="743"/>
      <c r="AI491" s="743"/>
      <c r="AJ491" s="743"/>
      <c r="AK491" s="743"/>
      <c r="AL491" s="743"/>
      <c r="AM491" s="743"/>
    </row>
    <row r="492" spans="1:39" s="184" customFormat="1" ht="16.5" hidden="1" customHeight="1">
      <c r="A492" s="688">
        <f t="shared" si="75"/>
        <v>381</v>
      </c>
      <c r="B492" s="341" t="s">
        <v>141</v>
      </c>
      <c r="C492" s="332">
        <v>350000</v>
      </c>
      <c r="D492" s="325"/>
      <c r="E492" s="325"/>
      <c r="F492" s="325"/>
      <c r="G492" s="325"/>
      <c r="H492" s="325"/>
      <c r="I492" s="325"/>
      <c r="J492" s="325"/>
      <c r="K492" s="325"/>
      <c r="L492" s="325"/>
      <c r="M492" s="325"/>
      <c r="N492" s="325"/>
      <c r="O492" s="325"/>
      <c r="P492" s="325"/>
      <c r="Q492" s="325"/>
      <c r="R492" s="325"/>
      <c r="S492" s="325"/>
      <c r="T492" s="325"/>
      <c r="U492" s="325"/>
      <c r="V492" s="325"/>
      <c r="W492" s="334" t="s">
        <v>187</v>
      </c>
      <c r="X492" s="1192"/>
      <c r="Y492" s="327"/>
      <c r="Z492" s="328"/>
      <c r="AA492" s="744"/>
      <c r="AB492" s="1274"/>
      <c r="AC492" s="1274"/>
      <c r="AD492" s="743"/>
      <c r="AE492" s="743"/>
      <c r="AF492" s="743"/>
      <c r="AG492" s="743"/>
      <c r="AH492" s="743"/>
      <c r="AI492" s="743"/>
      <c r="AJ492" s="743"/>
      <c r="AK492" s="743"/>
      <c r="AL492" s="743"/>
      <c r="AM492" s="743"/>
    </row>
    <row r="493" spans="1:39" s="184" customFormat="1" ht="16.5" hidden="1" customHeight="1">
      <c r="A493" s="688">
        <f t="shared" si="75"/>
        <v>382</v>
      </c>
      <c r="B493" s="341" t="s">
        <v>142</v>
      </c>
      <c r="C493" s="332">
        <v>350000</v>
      </c>
      <c r="D493" s="325"/>
      <c r="E493" s="325"/>
      <c r="F493" s="325"/>
      <c r="G493" s="325"/>
      <c r="H493" s="325"/>
      <c r="I493" s="325"/>
      <c r="J493" s="325"/>
      <c r="K493" s="325"/>
      <c r="L493" s="325"/>
      <c r="M493" s="325"/>
      <c r="N493" s="325"/>
      <c r="O493" s="325"/>
      <c r="P493" s="325"/>
      <c r="Q493" s="325"/>
      <c r="R493" s="325"/>
      <c r="S493" s="325"/>
      <c r="T493" s="325"/>
      <c r="U493" s="325"/>
      <c r="V493" s="325"/>
      <c r="W493" s="334" t="s">
        <v>188</v>
      </c>
      <c r="X493" s="1192"/>
      <c r="Y493" s="327"/>
      <c r="Z493" s="328"/>
      <c r="AA493" s="744"/>
      <c r="AB493" s="1274"/>
      <c r="AC493" s="1274"/>
      <c r="AD493" s="743"/>
      <c r="AE493" s="743"/>
      <c r="AF493" s="743"/>
      <c r="AG493" s="743"/>
      <c r="AH493" s="743"/>
      <c r="AI493" s="743"/>
      <c r="AJ493" s="743"/>
      <c r="AK493" s="743"/>
      <c r="AL493" s="743"/>
      <c r="AM493" s="743"/>
    </row>
    <row r="494" spans="1:39" s="184" customFormat="1" ht="16.5" hidden="1" customHeight="1">
      <c r="A494" s="688">
        <f t="shared" si="75"/>
        <v>383</v>
      </c>
      <c r="B494" s="341" t="s">
        <v>143</v>
      </c>
      <c r="C494" s="332">
        <v>350000</v>
      </c>
      <c r="D494" s="325"/>
      <c r="E494" s="325"/>
      <c r="F494" s="325"/>
      <c r="G494" s="325"/>
      <c r="H494" s="325"/>
      <c r="I494" s="325"/>
      <c r="J494" s="325"/>
      <c r="K494" s="32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  <c r="V494" s="325"/>
      <c r="W494" s="334" t="s">
        <v>188</v>
      </c>
      <c r="X494" s="1192"/>
      <c r="Y494" s="327"/>
      <c r="Z494" s="328"/>
      <c r="AA494" s="744"/>
      <c r="AB494" s="1274"/>
      <c r="AC494" s="1274"/>
      <c r="AD494" s="743"/>
      <c r="AE494" s="743"/>
      <c r="AF494" s="743"/>
      <c r="AG494" s="743"/>
      <c r="AH494" s="743"/>
      <c r="AI494" s="743"/>
      <c r="AJ494" s="743"/>
      <c r="AK494" s="743"/>
      <c r="AL494" s="743"/>
      <c r="AM494" s="743"/>
    </row>
    <row r="495" spans="1:39" s="184" customFormat="1" ht="16.5" hidden="1" customHeight="1">
      <c r="A495" s="688">
        <f t="shared" si="75"/>
        <v>384</v>
      </c>
      <c r="B495" s="342" t="s">
        <v>144</v>
      </c>
      <c r="C495" s="332">
        <f>M495+Q495+S495+U495+200000</f>
        <v>5800000</v>
      </c>
      <c r="D495" s="284"/>
      <c r="E495" s="285"/>
      <c r="F495" s="285"/>
      <c r="G495" s="285"/>
      <c r="H495" s="285"/>
      <c r="I495" s="285"/>
      <c r="J495" s="285"/>
      <c r="K495" s="285"/>
      <c r="L495" s="285">
        <v>1184.76</v>
      </c>
      <c r="M495" s="285">
        <v>2700000</v>
      </c>
      <c r="N495" s="285"/>
      <c r="O495" s="285"/>
      <c r="P495" s="285">
        <v>2341.0700000000002</v>
      </c>
      <c r="Q495" s="285">
        <v>2900000</v>
      </c>
      <c r="R495" s="285"/>
      <c r="S495" s="285"/>
      <c r="T495" s="285"/>
      <c r="U495" s="285"/>
      <c r="V495" s="658"/>
      <c r="W495" s="326" t="s">
        <v>82</v>
      </c>
      <c r="X495" s="1191"/>
      <c r="Y495" s="327"/>
      <c r="Z495" s="328"/>
      <c r="AA495" s="744"/>
      <c r="AB495" s="1274"/>
      <c r="AC495" s="1274"/>
      <c r="AD495" s="743"/>
      <c r="AE495" s="743"/>
      <c r="AF495" s="743"/>
      <c r="AG495" s="743"/>
      <c r="AH495" s="743"/>
      <c r="AI495" s="743"/>
      <c r="AJ495" s="743"/>
      <c r="AK495" s="743"/>
      <c r="AL495" s="743"/>
      <c r="AM495" s="743"/>
    </row>
    <row r="496" spans="1:39" s="184" customFormat="1" ht="16.5" hidden="1" customHeight="1">
      <c r="A496" s="688">
        <f t="shared" si="75"/>
        <v>385</v>
      </c>
      <c r="B496" s="342" t="s">
        <v>145</v>
      </c>
      <c r="C496" s="332">
        <f>M496+Q496+S496+U496+250000</f>
        <v>6100000</v>
      </c>
      <c r="D496" s="284"/>
      <c r="E496" s="285"/>
      <c r="F496" s="285"/>
      <c r="G496" s="285"/>
      <c r="H496" s="285"/>
      <c r="I496" s="285"/>
      <c r="J496" s="285"/>
      <c r="K496" s="285"/>
      <c r="L496" s="285">
        <v>1194.07</v>
      </c>
      <c r="M496" s="285">
        <v>2750000</v>
      </c>
      <c r="N496" s="285"/>
      <c r="O496" s="285"/>
      <c r="P496" s="285">
        <v>2343</v>
      </c>
      <c r="Q496" s="285">
        <v>3100000</v>
      </c>
      <c r="R496" s="285"/>
      <c r="S496" s="285"/>
      <c r="T496" s="285"/>
      <c r="U496" s="285"/>
      <c r="V496" s="658"/>
      <c r="W496" s="326" t="s">
        <v>80</v>
      </c>
      <c r="X496" s="1191"/>
      <c r="Y496" s="327"/>
      <c r="Z496" s="328"/>
      <c r="AA496" s="744"/>
      <c r="AB496" s="1274"/>
      <c r="AC496" s="1274"/>
      <c r="AD496" s="743"/>
      <c r="AE496" s="743"/>
      <c r="AF496" s="743"/>
      <c r="AG496" s="743"/>
      <c r="AH496" s="743"/>
      <c r="AI496" s="743"/>
      <c r="AJ496" s="743"/>
      <c r="AK496" s="743"/>
      <c r="AL496" s="743"/>
      <c r="AM496" s="743"/>
    </row>
    <row r="497" spans="1:39" s="184" customFormat="1" ht="16.5" hidden="1" customHeight="1">
      <c r="A497" s="688">
        <f t="shared" si="75"/>
        <v>386</v>
      </c>
      <c r="B497" s="342" t="s">
        <v>146</v>
      </c>
      <c r="C497" s="332">
        <f>M497+Q497+S497+U497+150000</f>
        <v>2250000</v>
      </c>
      <c r="D497" s="284"/>
      <c r="E497" s="285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>
        <v>762.96</v>
      </c>
      <c r="Q497" s="285">
        <v>2100000</v>
      </c>
      <c r="R497" s="285"/>
      <c r="S497" s="285"/>
      <c r="T497" s="285"/>
      <c r="U497" s="285"/>
      <c r="V497" s="658"/>
      <c r="W497" s="326" t="s">
        <v>147</v>
      </c>
      <c r="X497" s="1191"/>
      <c r="Y497" s="327"/>
      <c r="Z497" s="328"/>
      <c r="AA497" s="744"/>
      <c r="AB497" s="1274"/>
      <c r="AC497" s="1274"/>
      <c r="AD497" s="743"/>
      <c r="AE497" s="743"/>
      <c r="AF497" s="743"/>
      <c r="AG497" s="743"/>
      <c r="AH497" s="743"/>
      <c r="AI497" s="743"/>
      <c r="AJ497" s="743"/>
      <c r="AK497" s="743"/>
      <c r="AL497" s="743"/>
      <c r="AM497" s="743"/>
    </row>
    <row r="498" spans="1:39" s="184" customFormat="1" ht="16.5" hidden="1" customHeight="1">
      <c r="A498" s="688">
        <f t="shared" si="75"/>
        <v>387</v>
      </c>
      <c r="B498" s="275" t="s">
        <v>148</v>
      </c>
      <c r="C498" s="332">
        <f>M498+Q498+300000</f>
        <v>2900000</v>
      </c>
      <c r="D498" s="284"/>
      <c r="E498" s="285"/>
      <c r="F498" s="285"/>
      <c r="G498" s="285"/>
      <c r="H498" s="285"/>
      <c r="I498" s="285"/>
      <c r="J498" s="285"/>
      <c r="K498" s="285"/>
      <c r="L498" s="51">
        <v>447.93</v>
      </c>
      <c r="M498" s="51">
        <v>1400000</v>
      </c>
      <c r="N498" s="51"/>
      <c r="O498" s="51"/>
      <c r="P498" s="51">
        <v>475.14</v>
      </c>
      <c r="Q498" s="340">
        <v>1200000</v>
      </c>
      <c r="R498" s="285"/>
      <c r="S498" s="285"/>
      <c r="T498" s="285"/>
      <c r="U498" s="285"/>
      <c r="V498" s="658"/>
      <c r="W498" s="339" t="s">
        <v>149</v>
      </c>
      <c r="X498" s="1193"/>
      <c r="Y498" s="327"/>
      <c r="Z498" s="328"/>
      <c r="AA498" s="744"/>
      <c r="AB498" s="1274"/>
      <c r="AC498" s="1274"/>
      <c r="AD498" s="743"/>
      <c r="AE498" s="743"/>
      <c r="AF498" s="743"/>
      <c r="AG498" s="743"/>
      <c r="AH498" s="743"/>
      <c r="AI498" s="743"/>
      <c r="AJ498" s="743"/>
      <c r="AK498" s="743"/>
      <c r="AL498" s="743"/>
      <c r="AM498" s="743"/>
    </row>
    <row r="499" spans="1:39" s="184" customFormat="1" ht="16.5" hidden="1" customHeight="1">
      <c r="A499" s="688">
        <f t="shared" si="75"/>
        <v>388</v>
      </c>
      <c r="B499" s="342" t="s">
        <v>150</v>
      </c>
      <c r="C499" s="332">
        <f>M499+Q499+S499+U499+200000</f>
        <v>3150000</v>
      </c>
      <c r="D499" s="284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/>
      <c r="O499" s="285"/>
      <c r="P499" s="285">
        <v>2508.84</v>
      </c>
      <c r="Q499" s="285">
        <v>2950000</v>
      </c>
      <c r="R499" s="285"/>
      <c r="S499" s="285"/>
      <c r="T499" s="285"/>
      <c r="U499" s="285"/>
      <c r="V499" s="658"/>
      <c r="W499" s="326" t="s">
        <v>82</v>
      </c>
      <c r="X499" s="1191"/>
      <c r="Y499" s="327"/>
      <c r="Z499" s="328"/>
      <c r="AA499" s="744"/>
      <c r="AB499" s="1274"/>
      <c r="AC499" s="1274"/>
      <c r="AD499" s="743"/>
      <c r="AE499" s="743"/>
      <c r="AF499" s="743"/>
      <c r="AG499" s="743"/>
      <c r="AH499" s="743"/>
      <c r="AI499" s="743"/>
      <c r="AJ499" s="743"/>
      <c r="AK499" s="743"/>
      <c r="AL499" s="743"/>
      <c r="AM499" s="743"/>
    </row>
    <row r="500" spans="1:39" s="184" customFormat="1" ht="16.5" hidden="1" customHeight="1">
      <c r="A500" s="688">
        <f>A499+1</f>
        <v>389</v>
      </c>
      <c r="B500" s="342" t="s">
        <v>151</v>
      </c>
      <c r="C500" s="332">
        <f>M500+Q500+S500+U500+300000</f>
        <v>2900000</v>
      </c>
      <c r="D500" s="284"/>
      <c r="E500" s="285"/>
      <c r="F500" s="285"/>
      <c r="G500" s="285"/>
      <c r="H500" s="285"/>
      <c r="I500" s="285"/>
      <c r="J500" s="285"/>
      <c r="K500" s="285"/>
      <c r="L500" s="285"/>
      <c r="M500" s="285"/>
      <c r="N500" s="285"/>
      <c r="O500" s="285"/>
      <c r="P500" s="285">
        <v>1952.96</v>
      </c>
      <c r="Q500" s="285">
        <v>2600000</v>
      </c>
      <c r="R500" s="285"/>
      <c r="S500" s="285"/>
      <c r="T500" s="285"/>
      <c r="U500" s="285"/>
      <c r="V500" s="658"/>
      <c r="W500" s="326" t="s">
        <v>80</v>
      </c>
      <c r="X500" s="1191"/>
      <c r="Y500" s="327"/>
      <c r="Z500" s="328"/>
      <c r="AA500" s="744"/>
      <c r="AB500" s="1274"/>
      <c r="AC500" s="1274"/>
      <c r="AD500" s="743"/>
      <c r="AE500" s="743"/>
      <c r="AF500" s="743"/>
      <c r="AG500" s="743"/>
      <c r="AH500" s="743"/>
      <c r="AI500" s="743"/>
      <c r="AJ500" s="743"/>
      <c r="AK500" s="743"/>
      <c r="AL500" s="743"/>
      <c r="AM500" s="743"/>
    </row>
    <row r="501" spans="1:39" s="184" customFormat="1" ht="16.5" hidden="1" customHeight="1">
      <c r="A501" s="688">
        <f t="shared" ref="A501:A517" si="76">A500+1</f>
        <v>390</v>
      </c>
      <c r="B501" s="342" t="s">
        <v>152</v>
      </c>
      <c r="C501" s="332">
        <v>250000</v>
      </c>
      <c r="D501" s="284"/>
      <c r="E501" s="285"/>
      <c r="F501" s="285"/>
      <c r="G501" s="285"/>
      <c r="H501" s="285"/>
      <c r="I501" s="285"/>
      <c r="J501" s="285"/>
      <c r="K501" s="285"/>
      <c r="L501" s="285"/>
      <c r="M501" s="285"/>
      <c r="N501" s="285"/>
      <c r="O501" s="285"/>
      <c r="P501" s="285"/>
      <c r="Q501" s="285"/>
      <c r="R501" s="285"/>
      <c r="S501" s="285"/>
      <c r="T501" s="285"/>
      <c r="U501" s="285"/>
      <c r="V501" s="658"/>
      <c r="W501" s="326" t="s">
        <v>153</v>
      </c>
      <c r="X501" s="1191"/>
      <c r="Y501" s="327"/>
      <c r="Z501" s="328"/>
      <c r="AA501" s="744"/>
      <c r="AB501" s="1274"/>
      <c r="AC501" s="1274"/>
      <c r="AD501" s="743"/>
      <c r="AE501" s="743"/>
      <c r="AF501" s="743"/>
      <c r="AG501" s="743"/>
      <c r="AH501" s="743"/>
      <c r="AI501" s="743"/>
      <c r="AJ501" s="743"/>
      <c r="AK501" s="743"/>
      <c r="AL501" s="743"/>
      <c r="AM501" s="743"/>
    </row>
    <row r="502" spans="1:39" s="184" customFormat="1" ht="16.5" hidden="1" customHeight="1">
      <c r="A502" s="688">
        <f t="shared" si="76"/>
        <v>391</v>
      </c>
      <c r="B502" s="342" t="s">
        <v>154</v>
      </c>
      <c r="C502" s="332">
        <v>250000</v>
      </c>
      <c r="D502" s="284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  <c r="U502" s="285"/>
      <c r="V502" s="658"/>
      <c r="W502" s="326" t="s">
        <v>80</v>
      </c>
      <c r="X502" s="1191"/>
      <c r="Y502" s="327"/>
      <c r="Z502" s="328"/>
      <c r="AA502" s="744"/>
      <c r="AB502" s="1274"/>
      <c r="AC502" s="1274"/>
      <c r="AD502" s="743"/>
      <c r="AE502" s="743"/>
      <c r="AF502" s="743"/>
      <c r="AG502" s="743"/>
      <c r="AH502" s="743"/>
      <c r="AI502" s="743"/>
      <c r="AJ502" s="743"/>
      <c r="AK502" s="743"/>
      <c r="AL502" s="743"/>
      <c r="AM502" s="743"/>
    </row>
    <row r="503" spans="1:39" s="184" customFormat="1" ht="16.5" hidden="1" customHeight="1">
      <c r="A503" s="688">
        <f t="shared" si="76"/>
        <v>392</v>
      </c>
      <c r="B503" s="342" t="s">
        <v>155</v>
      </c>
      <c r="C503" s="332">
        <v>200000</v>
      </c>
      <c r="D503" s="284"/>
      <c r="E503" s="285"/>
      <c r="F503" s="285"/>
      <c r="G503" s="285"/>
      <c r="H503" s="285"/>
      <c r="I503" s="285"/>
      <c r="J503" s="285"/>
      <c r="K503" s="285"/>
      <c r="L503" s="285"/>
      <c r="M503" s="285"/>
      <c r="N503" s="285"/>
      <c r="O503" s="285"/>
      <c r="P503" s="285"/>
      <c r="Q503" s="285"/>
      <c r="R503" s="285"/>
      <c r="S503" s="285"/>
      <c r="T503" s="285"/>
      <c r="U503" s="285"/>
      <c r="V503" s="658"/>
      <c r="W503" s="326" t="s">
        <v>82</v>
      </c>
      <c r="X503" s="1191"/>
      <c r="Y503" s="327"/>
      <c r="Z503" s="328"/>
      <c r="AA503" s="744"/>
      <c r="AB503" s="1274"/>
      <c r="AC503" s="1274"/>
      <c r="AD503" s="743"/>
      <c r="AE503" s="743"/>
      <c r="AF503" s="743"/>
      <c r="AG503" s="743"/>
      <c r="AH503" s="743"/>
      <c r="AI503" s="743"/>
      <c r="AJ503" s="743"/>
      <c r="AK503" s="743"/>
      <c r="AL503" s="743"/>
      <c r="AM503" s="743"/>
    </row>
    <row r="504" spans="1:39" s="184" customFormat="1" ht="16.5" hidden="1" customHeight="1">
      <c r="A504" s="688">
        <f t="shared" si="76"/>
        <v>393</v>
      </c>
      <c r="B504" s="275" t="s">
        <v>156</v>
      </c>
      <c r="C504" s="332">
        <f>M504+Q504+S504+U504+500000</f>
        <v>2200000</v>
      </c>
      <c r="D504" s="284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>
        <v>464.25</v>
      </c>
      <c r="Q504" s="285">
        <v>1700000</v>
      </c>
      <c r="R504" s="285"/>
      <c r="S504" s="285"/>
      <c r="T504" s="285"/>
      <c r="U504" s="285"/>
      <c r="V504" s="658"/>
      <c r="W504" s="326" t="s">
        <v>157</v>
      </c>
      <c r="X504" s="1191"/>
      <c r="Y504" s="327"/>
      <c r="Z504" s="328"/>
      <c r="AA504" s="744"/>
      <c r="AB504" s="1274"/>
      <c r="AC504" s="1274"/>
      <c r="AD504" s="743"/>
      <c r="AE504" s="743"/>
      <c r="AF504" s="743"/>
      <c r="AG504" s="743"/>
      <c r="AH504" s="743"/>
      <c r="AI504" s="743"/>
      <c r="AJ504" s="743"/>
      <c r="AK504" s="743"/>
      <c r="AL504" s="743"/>
      <c r="AM504" s="743"/>
    </row>
    <row r="505" spans="1:39" s="184" customFormat="1" ht="16.5" hidden="1" customHeight="1">
      <c r="A505" s="688">
        <f t="shared" si="76"/>
        <v>394</v>
      </c>
      <c r="B505" s="275" t="s">
        <v>158</v>
      </c>
      <c r="C505" s="332">
        <f>M505+Q505+S505+U505+500000</f>
        <v>1835552</v>
      </c>
      <c r="D505" s="284"/>
      <c r="E505" s="285"/>
      <c r="F505" s="285"/>
      <c r="G505" s="285"/>
      <c r="H505" s="285"/>
      <c r="I505" s="285"/>
      <c r="J505" s="285"/>
      <c r="K505" s="285"/>
      <c r="L505" s="285"/>
      <c r="M505" s="285"/>
      <c r="N505" s="285"/>
      <c r="O505" s="285"/>
      <c r="P505" s="285">
        <v>360.96</v>
      </c>
      <c r="Q505" s="51">
        <f>P505*3700</f>
        <v>1335552</v>
      </c>
      <c r="R505" s="285"/>
      <c r="S505" s="285"/>
      <c r="T505" s="285"/>
      <c r="U505" s="285"/>
      <c r="V505" s="658"/>
      <c r="W505" s="326" t="s">
        <v>111</v>
      </c>
      <c r="X505" s="1191"/>
      <c r="Y505" s="327"/>
      <c r="Z505" s="328"/>
      <c r="AA505" s="744"/>
      <c r="AB505" s="1274"/>
      <c r="AC505" s="1274"/>
      <c r="AD505" s="743"/>
      <c r="AE505" s="743"/>
      <c r="AF505" s="743"/>
      <c r="AG505" s="743"/>
      <c r="AH505" s="743"/>
      <c r="AI505" s="743"/>
      <c r="AJ505" s="743"/>
      <c r="AK505" s="743"/>
      <c r="AL505" s="743"/>
      <c r="AM505" s="743"/>
    </row>
    <row r="506" spans="1:39" s="184" customFormat="1" ht="16.5" hidden="1" customHeight="1">
      <c r="A506" s="688">
        <f t="shared" si="76"/>
        <v>395</v>
      </c>
      <c r="B506" s="275" t="s">
        <v>159</v>
      </c>
      <c r="C506" s="332">
        <f>M506+Q506+S506+U506</f>
        <v>1200000</v>
      </c>
      <c r="D506" s="284"/>
      <c r="E506" s="285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51">
        <v>1213</v>
      </c>
      <c r="Q506" s="51">
        <v>1200000</v>
      </c>
      <c r="R506" s="285"/>
      <c r="S506" s="285"/>
      <c r="T506" s="285"/>
      <c r="U506" s="285"/>
      <c r="V506" s="658"/>
      <c r="W506" s="326"/>
      <c r="X506" s="1191"/>
      <c r="Y506" s="327"/>
      <c r="Z506" s="328"/>
      <c r="AA506" s="744"/>
      <c r="AB506" s="1274"/>
      <c r="AC506" s="1274"/>
      <c r="AD506" s="743"/>
      <c r="AE506" s="743"/>
      <c r="AF506" s="743"/>
      <c r="AG506" s="743"/>
      <c r="AH506" s="743"/>
      <c r="AI506" s="743"/>
      <c r="AJ506" s="743"/>
      <c r="AK506" s="743"/>
      <c r="AL506" s="743"/>
      <c r="AM506" s="743"/>
    </row>
    <row r="507" spans="1:39" s="184" customFormat="1" ht="16.5" hidden="1" customHeight="1">
      <c r="A507" s="688">
        <f t="shared" si="76"/>
        <v>396</v>
      </c>
      <c r="B507" s="275" t="s">
        <v>160</v>
      </c>
      <c r="C507" s="332">
        <v>350000</v>
      </c>
      <c r="D507" s="284"/>
      <c r="E507" s="285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51"/>
      <c r="Q507" s="51"/>
      <c r="R507" s="285"/>
      <c r="S507" s="285"/>
      <c r="T507" s="285"/>
      <c r="U507" s="285"/>
      <c r="V507" s="658"/>
      <c r="W507" s="326" t="s">
        <v>82</v>
      </c>
      <c r="X507" s="1191"/>
      <c r="Y507" s="327"/>
      <c r="Z507" s="328"/>
      <c r="AA507" s="744"/>
      <c r="AB507" s="1274"/>
      <c r="AC507" s="1274"/>
      <c r="AD507" s="743"/>
      <c r="AE507" s="743"/>
      <c r="AF507" s="743"/>
      <c r="AG507" s="743"/>
      <c r="AH507" s="743"/>
      <c r="AI507" s="743"/>
      <c r="AJ507" s="743"/>
      <c r="AK507" s="743"/>
      <c r="AL507" s="743"/>
      <c r="AM507" s="743"/>
    </row>
    <row r="508" spans="1:39" s="184" customFormat="1" ht="16.5" hidden="1" customHeight="1">
      <c r="A508" s="688">
        <f t="shared" si="76"/>
        <v>397</v>
      </c>
      <c r="B508" s="275" t="s">
        <v>161</v>
      </c>
      <c r="C508" s="332">
        <f>M508+Q508+S508+U508+500000</f>
        <v>2850000</v>
      </c>
      <c r="D508" s="284"/>
      <c r="E508" s="285"/>
      <c r="F508" s="285"/>
      <c r="G508" s="285"/>
      <c r="H508" s="285"/>
      <c r="I508" s="285"/>
      <c r="J508" s="285"/>
      <c r="K508" s="285"/>
      <c r="L508" s="285">
        <v>290.38</v>
      </c>
      <c r="M508" s="285">
        <v>950000</v>
      </c>
      <c r="N508" s="285"/>
      <c r="O508" s="285"/>
      <c r="P508" s="285">
        <v>466.44</v>
      </c>
      <c r="Q508" s="285">
        <v>1400000</v>
      </c>
      <c r="R508" s="285"/>
      <c r="S508" s="285"/>
      <c r="T508" s="285"/>
      <c r="U508" s="285"/>
      <c r="V508" s="658"/>
      <c r="W508" s="326" t="s">
        <v>162</v>
      </c>
      <c r="X508" s="1191"/>
      <c r="Y508" s="327"/>
      <c r="Z508" s="328"/>
      <c r="AA508" s="744"/>
      <c r="AB508" s="1274"/>
      <c r="AC508" s="1274"/>
      <c r="AD508" s="743"/>
      <c r="AE508" s="743"/>
      <c r="AF508" s="743"/>
      <c r="AG508" s="743"/>
      <c r="AH508" s="743"/>
      <c r="AI508" s="743"/>
      <c r="AJ508" s="743"/>
      <c r="AK508" s="743"/>
      <c r="AL508" s="743"/>
      <c r="AM508" s="743"/>
    </row>
    <row r="509" spans="1:39" s="184" customFormat="1" ht="16.5" hidden="1" customHeight="1">
      <c r="A509" s="688">
        <f t="shared" si="76"/>
        <v>398</v>
      </c>
      <c r="B509" s="275" t="s">
        <v>163</v>
      </c>
      <c r="C509" s="332">
        <f>M509+Q509+S509+U509+500000</f>
        <v>6950000</v>
      </c>
      <c r="D509" s="284"/>
      <c r="E509" s="285"/>
      <c r="F509" s="285"/>
      <c r="G509" s="285"/>
      <c r="H509" s="285"/>
      <c r="I509" s="285"/>
      <c r="J509" s="285"/>
      <c r="K509" s="285"/>
      <c r="L509" s="285">
        <v>947.97</v>
      </c>
      <c r="M509" s="285">
        <v>3100000</v>
      </c>
      <c r="N509" s="285"/>
      <c r="O509" s="285"/>
      <c r="P509" s="285">
        <v>1119.4000000000001</v>
      </c>
      <c r="Q509" s="285">
        <v>3350000</v>
      </c>
      <c r="R509" s="285"/>
      <c r="S509" s="285"/>
      <c r="T509" s="285"/>
      <c r="U509" s="285"/>
      <c r="V509" s="658"/>
      <c r="W509" s="326" t="s">
        <v>157</v>
      </c>
      <c r="X509" s="1191"/>
      <c r="Y509" s="327"/>
      <c r="Z509" s="328"/>
      <c r="AA509" s="744"/>
      <c r="AB509" s="1274"/>
      <c r="AC509" s="1274"/>
      <c r="AD509" s="743"/>
      <c r="AE509" s="743"/>
      <c r="AF509" s="743"/>
      <c r="AG509" s="743"/>
      <c r="AH509" s="743"/>
      <c r="AI509" s="743"/>
      <c r="AJ509" s="743"/>
      <c r="AK509" s="743"/>
      <c r="AL509" s="743"/>
      <c r="AM509" s="743"/>
    </row>
    <row r="510" spans="1:39" s="184" customFormat="1" ht="16.5" hidden="1" customHeight="1">
      <c r="A510" s="688">
        <f t="shared" si="76"/>
        <v>399</v>
      </c>
      <c r="B510" s="342" t="s">
        <v>164</v>
      </c>
      <c r="C510" s="332">
        <f>M510+Q510+S510+U510+250000</f>
        <v>1900000</v>
      </c>
      <c r="D510" s="284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>
        <v>1649.2</v>
      </c>
      <c r="Q510" s="285">
        <v>1650000</v>
      </c>
      <c r="R510" s="285"/>
      <c r="S510" s="285"/>
      <c r="T510" s="285"/>
      <c r="U510" s="285"/>
      <c r="V510" s="658"/>
      <c r="W510" s="326" t="s">
        <v>80</v>
      </c>
      <c r="X510" s="1191"/>
      <c r="Y510" s="327"/>
      <c r="Z510" s="328"/>
      <c r="AA510" s="744"/>
      <c r="AB510" s="1274"/>
      <c r="AC510" s="1274"/>
      <c r="AD510" s="743"/>
      <c r="AE510" s="743"/>
      <c r="AF510" s="743"/>
      <c r="AG510" s="743"/>
      <c r="AH510" s="743"/>
      <c r="AI510" s="743"/>
      <c r="AJ510" s="743"/>
      <c r="AK510" s="743"/>
      <c r="AL510" s="743"/>
      <c r="AM510" s="743"/>
    </row>
    <row r="511" spans="1:39" s="184" customFormat="1" ht="16.5" hidden="1" customHeight="1">
      <c r="A511" s="688">
        <f t="shared" si="76"/>
        <v>400</v>
      </c>
      <c r="B511" s="342" t="s">
        <v>165</v>
      </c>
      <c r="C511" s="332">
        <f>M511+Q511+S511+U511+250000</f>
        <v>1500000</v>
      </c>
      <c r="D511" s="284"/>
      <c r="E511" s="285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>
        <v>1055.04</v>
      </c>
      <c r="Q511" s="285">
        <v>1250000</v>
      </c>
      <c r="R511" s="285"/>
      <c r="S511" s="285"/>
      <c r="T511" s="285"/>
      <c r="U511" s="285"/>
      <c r="V511" s="658"/>
      <c r="W511" s="326" t="s">
        <v>80</v>
      </c>
      <c r="X511" s="1191"/>
      <c r="Y511" s="327"/>
      <c r="Z511" s="328"/>
      <c r="AA511" s="744"/>
      <c r="AB511" s="1274"/>
      <c r="AC511" s="1274"/>
      <c r="AD511" s="743"/>
      <c r="AE511" s="743"/>
      <c r="AF511" s="743"/>
      <c r="AG511" s="743"/>
      <c r="AH511" s="743"/>
      <c r="AI511" s="743"/>
      <c r="AJ511" s="743"/>
      <c r="AK511" s="743"/>
      <c r="AL511" s="743"/>
      <c r="AM511" s="743"/>
    </row>
    <row r="512" spans="1:39" s="184" customFormat="1" ht="16.5" hidden="1" customHeight="1">
      <c r="A512" s="688">
        <f t="shared" si="76"/>
        <v>401</v>
      </c>
      <c r="B512" s="342" t="s">
        <v>166</v>
      </c>
      <c r="C512" s="332">
        <f>M512+Q512+S512+U512+200000</f>
        <v>1850000</v>
      </c>
      <c r="D512" s="284"/>
      <c r="E512" s="285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>
        <v>1660</v>
      </c>
      <c r="Q512" s="285">
        <v>1650000</v>
      </c>
      <c r="R512" s="285"/>
      <c r="S512" s="285"/>
      <c r="T512" s="285"/>
      <c r="U512" s="285"/>
      <c r="V512" s="658"/>
      <c r="W512" s="326" t="s">
        <v>82</v>
      </c>
      <c r="X512" s="1191"/>
      <c r="Y512" s="327"/>
      <c r="Z512" s="328"/>
      <c r="AA512" s="744"/>
      <c r="AB512" s="1274"/>
      <c r="AC512" s="1274"/>
      <c r="AD512" s="743"/>
      <c r="AE512" s="743"/>
      <c r="AF512" s="743"/>
      <c r="AG512" s="743"/>
      <c r="AH512" s="743"/>
      <c r="AI512" s="743"/>
      <c r="AJ512" s="743"/>
      <c r="AK512" s="743"/>
      <c r="AL512" s="743"/>
      <c r="AM512" s="743"/>
    </row>
    <row r="513" spans="1:39" s="22" customFormat="1" ht="17.25" hidden="1" customHeight="1">
      <c r="A513" s="55">
        <f t="shared" si="76"/>
        <v>402</v>
      </c>
      <c r="B513" s="81" t="s">
        <v>871</v>
      </c>
      <c r="C513" s="52">
        <f>D513+K513+M513+O513+Q513+S513+U513+V513+W513+Y513</f>
        <v>3492778.76</v>
      </c>
      <c r="D513" s="51">
        <f>SUM(E513:I513)</f>
        <v>0</v>
      </c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321"/>
      <c r="Q513" s="51">
        <v>3492778.76</v>
      </c>
      <c r="R513" s="60"/>
      <c r="S513" s="60"/>
      <c r="T513" s="60"/>
      <c r="U513" s="60"/>
      <c r="V513" s="60"/>
      <c r="W513" s="285"/>
      <c r="X513" s="1159"/>
      <c r="Y513" s="658"/>
      <c r="Z513" s="24"/>
      <c r="AA513" s="670"/>
      <c r="AB513" s="724"/>
      <c r="AC513" s="497"/>
      <c r="AD513" s="1272"/>
      <c r="AE513" s="57"/>
      <c r="AF513" s="57"/>
      <c r="AG513" s="57"/>
      <c r="AH513" s="57"/>
      <c r="AI513" s="57"/>
      <c r="AJ513" s="57"/>
      <c r="AK513" s="57"/>
      <c r="AL513" s="57"/>
      <c r="AM513" s="57"/>
    </row>
    <row r="514" spans="1:39" s="184" customFormat="1" ht="16.5" hidden="1" customHeight="1">
      <c r="A514" s="688">
        <f t="shared" si="76"/>
        <v>403</v>
      </c>
      <c r="B514" s="342" t="s">
        <v>167</v>
      </c>
      <c r="C514" s="332">
        <f>M514+Q514+S514+U514+200000</f>
        <v>5700000</v>
      </c>
      <c r="D514" s="284"/>
      <c r="E514" s="285"/>
      <c r="F514" s="285"/>
      <c r="G514" s="285"/>
      <c r="H514" s="285"/>
      <c r="I514" s="285"/>
      <c r="J514" s="285"/>
      <c r="K514" s="285"/>
      <c r="L514" s="285">
        <v>1277.3699999999999</v>
      </c>
      <c r="M514" s="285">
        <v>3400000</v>
      </c>
      <c r="N514" s="285"/>
      <c r="O514" s="285"/>
      <c r="P514" s="285">
        <v>2493.5</v>
      </c>
      <c r="Q514" s="285">
        <v>2100000</v>
      </c>
      <c r="R514" s="285"/>
      <c r="S514" s="285"/>
      <c r="T514" s="285"/>
      <c r="U514" s="285"/>
      <c r="V514" s="658"/>
      <c r="W514" s="326" t="s">
        <v>82</v>
      </c>
      <c r="X514" s="1191"/>
      <c r="Y514" s="327"/>
      <c r="Z514" s="328"/>
      <c r="AA514" s="744"/>
      <c r="AB514" s="1274"/>
      <c r="AC514" s="1274"/>
      <c r="AD514" s="743"/>
      <c r="AE514" s="743"/>
      <c r="AF514" s="743"/>
      <c r="AG514" s="743"/>
      <c r="AH514" s="743"/>
      <c r="AI514" s="743"/>
      <c r="AJ514" s="743"/>
      <c r="AK514" s="743"/>
      <c r="AL514" s="743"/>
      <c r="AM514" s="743"/>
    </row>
    <row r="515" spans="1:39" s="184" customFormat="1" ht="16.5" hidden="1" customHeight="1">
      <c r="A515" s="688">
        <f t="shared" si="76"/>
        <v>404</v>
      </c>
      <c r="B515" s="275" t="s">
        <v>168</v>
      </c>
      <c r="C515" s="332">
        <f>M515+Q515+S515+U515+400000</f>
        <v>3050000</v>
      </c>
      <c r="D515" s="284"/>
      <c r="E515" s="285"/>
      <c r="F515" s="285"/>
      <c r="G515" s="285"/>
      <c r="H515" s="285"/>
      <c r="I515" s="285"/>
      <c r="J515" s="285"/>
      <c r="K515" s="285"/>
      <c r="L515" s="285">
        <v>270</v>
      </c>
      <c r="M515" s="285">
        <v>1200000</v>
      </c>
      <c r="N515" s="285"/>
      <c r="O515" s="285"/>
      <c r="P515" s="285">
        <v>377.24</v>
      </c>
      <c r="Q515" s="285">
        <v>1450000</v>
      </c>
      <c r="R515" s="51"/>
      <c r="S515" s="285"/>
      <c r="T515" s="285"/>
      <c r="U515" s="285"/>
      <c r="V515" s="658"/>
      <c r="W515" s="326" t="s">
        <v>169</v>
      </c>
      <c r="X515" s="1191"/>
      <c r="Y515" s="327"/>
      <c r="Z515" s="328"/>
      <c r="AA515" s="744"/>
      <c r="AB515" s="1274"/>
      <c r="AC515" s="1274"/>
      <c r="AD515" s="743"/>
      <c r="AE515" s="743"/>
      <c r="AF515" s="743"/>
      <c r="AG515" s="743"/>
      <c r="AH515" s="743"/>
      <c r="AI515" s="743"/>
      <c r="AJ515" s="743"/>
      <c r="AK515" s="743"/>
      <c r="AL515" s="743"/>
      <c r="AM515" s="743"/>
    </row>
    <row r="516" spans="1:39" s="184" customFormat="1" ht="16.5" hidden="1" customHeight="1">
      <c r="A516" s="688">
        <f t="shared" si="76"/>
        <v>405</v>
      </c>
      <c r="B516" s="275" t="s">
        <v>170</v>
      </c>
      <c r="C516" s="332">
        <v>450000</v>
      </c>
      <c r="D516" s="284"/>
      <c r="E516" s="285"/>
      <c r="F516" s="285"/>
      <c r="G516" s="285"/>
      <c r="H516" s="285"/>
      <c r="I516" s="285"/>
      <c r="J516" s="285"/>
      <c r="K516" s="285"/>
      <c r="L516" s="51"/>
      <c r="M516" s="51"/>
      <c r="N516" s="51"/>
      <c r="O516" s="51"/>
      <c r="P516" s="51"/>
      <c r="Q516" s="340"/>
      <c r="R516" s="285"/>
      <c r="S516" s="285"/>
      <c r="T516" s="285"/>
      <c r="U516" s="285"/>
      <c r="V516" s="658"/>
      <c r="W516" s="339" t="s">
        <v>171</v>
      </c>
      <c r="X516" s="1193"/>
      <c r="Y516" s="327"/>
      <c r="Z516" s="328"/>
      <c r="AA516" s="744"/>
      <c r="AB516" s="1274"/>
      <c r="AC516" s="1274"/>
      <c r="AD516" s="743"/>
      <c r="AE516" s="743"/>
      <c r="AF516" s="743"/>
      <c r="AG516" s="743"/>
      <c r="AH516" s="743"/>
      <c r="AI516" s="743"/>
      <c r="AJ516" s="743"/>
      <c r="AK516" s="743"/>
      <c r="AL516" s="743"/>
      <c r="AM516" s="743"/>
    </row>
    <row r="517" spans="1:39" s="184" customFormat="1" ht="16.5" hidden="1" customHeight="1">
      <c r="A517" s="688">
        <f t="shared" si="76"/>
        <v>406</v>
      </c>
      <c r="B517" s="275" t="s">
        <v>172</v>
      </c>
      <c r="C517" s="332">
        <f>M517+Q517+S517+U517+350000</f>
        <v>2950000</v>
      </c>
      <c r="D517" s="284"/>
      <c r="E517" s="285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>
        <v>828.9</v>
      </c>
      <c r="Q517" s="285">
        <v>2600000</v>
      </c>
      <c r="R517" s="285"/>
      <c r="S517" s="285"/>
      <c r="T517" s="285"/>
      <c r="U517" s="285"/>
      <c r="V517" s="658"/>
      <c r="W517" s="326" t="s">
        <v>88</v>
      </c>
      <c r="X517" s="1191"/>
      <c r="Y517" s="327"/>
      <c r="Z517" s="328"/>
      <c r="AA517" s="744"/>
      <c r="AB517" s="1274"/>
      <c r="AC517" s="1274"/>
      <c r="AD517" s="743"/>
      <c r="AE517" s="743"/>
      <c r="AF517" s="743"/>
      <c r="AG517" s="743"/>
      <c r="AH517" s="743"/>
      <c r="AI517" s="743"/>
      <c r="AJ517" s="743"/>
      <c r="AK517" s="743"/>
      <c r="AL517" s="743"/>
      <c r="AM517" s="743"/>
    </row>
    <row r="518" spans="1:39" s="184" customFormat="1" ht="16.5" hidden="1" customHeight="1">
      <c r="A518" s="688">
        <f>A517+1</f>
        <v>407</v>
      </c>
      <c r="B518" s="275" t="s">
        <v>173</v>
      </c>
      <c r="C518" s="332">
        <f>M518+Q518+S518+U518+500000</f>
        <v>2000000</v>
      </c>
      <c r="D518" s="284"/>
      <c r="E518" s="285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>
        <v>1810.7</v>
      </c>
      <c r="Q518" s="285">
        <v>1500000</v>
      </c>
      <c r="R518" s="285"/>
      <c r="S518" s="285"/>
      <c r="T518" s="285"/>
      <c r="U518" s="285"/>
      <c r="V518" s="658"/>
      <c r="W518" s="326" t="s">
        <v>174</v>
      </c>
      <c r="X518" s="1191"/>
      <c r="Y518" s="327"/>
      <c r="Z518" s="328"/>
      <c r="AA518" s="744"/>
      <c r="AB518" s="1274"/>
      <c r="AC518" s="1274"/>
      <c r="AD518" s="743"/>
      <c r="AE518" s="743"/>
      <c r="AF518" s="743"/>
      <c r="AG518" s="743"/>
      <c r="AH518" s="743"/>
      <c r="AI518" s="743"/>
      <c r="AJ518" s="743"/>
      <c r="AK518" s="743"/>
      <c r="AL518" s="743"/>
      <c r="AM518" s="743"/>
    </row>
    <row r="519" spans="1:39" s="184" customFormat="1" ht="16.5" hidden="1" customHeight="1">
      <c r="A519" s="688">
        <f t="shared" ref="A519:A534" si="77">A518+1</f>
        <v>408</v>
      </c>
      <c r="B519" s="275" t="s">
        <v>175</v>
      </c>
      <c r="C519" s="332">
        <f>M519+Q519+S519+U519+350000</f>
        <v>3100000</v>
      </c>
      <c r="D519" s="284"/>
      <c r="E519" s="285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>
        <v>841.86</v>
      </c>
      <c r="Q519" s="285">
        <v>2750000</v>
      </c>
      <c r="R519" s="285"/>
      <c r="S519" s="285"/>
      <c r="T519" s="285"/>
      <c r="U519" s="285"/>
      <c r="V519" s="658"/>
      <c r="W519" s="326" t="s">
        <v>88</v>
      </c>
      <c r="X519" s="1191"/>
      <c r="Y519" s="327"/>
      <c r="Z519" s="328"/>
      <c r="AA519" s="744"/>
      <c r="AB519" s="1274"/>
      <c r="AC519" s="1274"/>
      <c r="AD519" s="743"/>
      <c r="AE519" s="743"/>
      <c r="AF519" s="743"/>
      <c r="AG519" s="743"/>
      <c r="AH519" s="743"/>
      <c r="AI519" s="743"/>
      <c r="AJ519" s="743"/>
      <c r="AK519" s="743"/>
      <c r="AL519" s="743"/>
      <c r="AM519" s="743"/>
    </row>
    <row r="520" spans="1:39" s="184" customFormat="1" ht="16.5" hidden="1" customHeight="1">
      <c r="A520" s="688">
        <f t="shared" si="77"/>
        <v>409</v>
      </c>
      <c r="B520" s="275" t="s">
        <v>176</v>
      </c>
      <c r="C520" s="332">
        <f>Q520+250000</f>
        <v>1050000</v>
      </c>
      <c r="D520" s="284"/>
      <c r="E520" s="285"/>
      <c r="F520" s="285"/>
      <c r="G520" s="285"/>
      <c r="H520" s="285"/>
      <c r="I520" s="285"/>
      <c r="J520" s="285"/>
      <c r="K520" s="285"/>
      <c r="L520" s="51"/>
      <c r="M520" s="51"/>
      <c r="N520" s="51"/>
      <c r="O520" s="51"/>
      <c r="P520" s="51">
        <v>759.87</v>
      </c>
      <c r="Q520" s="340">
        <v>800000</v>
      </c>
      <c r="R520" s="285"/>
      <c r="S520" s="285"/>
      <c r="T520" s="285"/>
      <c r="U520" s="285"/>
      <c r="V520" s="658"/>
      <c r="W520" s="339" t="s">
        <v>177</v>
      </c>
      <c r="X520" s="1193"/>
      <c r="Y520" s="327"/>
      <c r="Z520" s="328"/>
      <c r="AA520" s="744"/>
      <c r="AB520" s="1274"/>
      <c r="AC520" s="1274"/>
      <c r="AD520" s="743"/>
      <c r="AE520" s="743"/>
      <c r="AF520" s="743"/>
      <c r="AG520" s="743"/>
      <c r="AH520" s="743"/>
      <c r="AI520" s="743"/>
      <c r="AJ520" s="743"/>
      <c r="AK520" s="743"/>
      <c r="AL520" s="743"/>
      <c r="AM520" s="743"/>
    </row>
    <row r="521" spans="1:39" s="184" customFormat="1" ht="16.5" hidden="1" customHeight="1">
      <c r="A521" s="688">
        <f t="shared" si="77"/>
        <v>410</v>
      </c>
      <c r="B521" s="275" t="s">
        <v>178</v>
      </c>
      <c r="C521" s="332">
        <f>M521+Q521+S521+U521+500000</f>
        <v>500000</v>
      </c>
      <c r="D521" s="284"/>
      <c r="E521" s="285"/>
      <c r="F521" s="285"/>
      <c r="G521" s="285"/>
      <c r="H521" s="285"/>
      <c r="I521" s="285"/>
      <c r="J521" s="285"/>
      <c r="K521" s="285"/>
      <c r="L521" s="285"/>
      <c r="M521" s="285"/>
      <c r="N521" s="285"/>
      <c r="O521" s="285"/>
      <c r="P521" s="285"/>
      <c r="Q521" s="285"/>
      <c r="R521" s="285"/>
      <c r="S521" s="285"/>
      <c r="T521" s="285"/>
      <c r="U521" s="285"/>
      <c r="V521" s="658"/>
      <c r="W521" s="326" t="s">
        <v>157</v>
      </c>
      <c r="X521" s="1191"/>
      <c r="Y521" s="327"/>
      <c r="Z521" s="328"/>
      <c r="AA521" s="744"/>
      <c r="AB521" s="1274"/>
      <c r="AC521" s="1274"/>
      <c r="AD521" s="743"/>
      <c r="AE521" s="743"/>
      <c r="AF521" s="743"/>
      <c r="AG521" s="743"/>
      <c r="AH521" s="743"/>
      <c r="AI521" s="743"/>
      <c r="AJ521" s="743"/>
      <c r="AK521" s="743"/>
      <c r="AL521" s="743"/>
      <c r="AM521" s="743"/>
    </row>
    <row r="522" spans="1:39" s="184" customFormat="1" ht="16.5" hidden="1" customHeight="1">
      <c r="A522" s="688">
        <f t="shared" si="77"/>
        <v>411</v>
      </c>
      <c r="B522" s="275" t="s">
        <v>179</v>
      </c>
      <c r="C522" s="332">
        <f>M522+Q522+S522+U522+500000</f>
        <v>500000</v>
      </c>
      <c r="D522" s="284"/>
      <c r="E522" s="285"/>
      <c r="F522" s="285"/>
      <c r="G522" s="285"/>
      <c r="H522" s="285"/>
      <c r="I522" s="285"/>
      <c r="J522" s="285"/>
      <c r="K522" s="285"/>
      <c r="L522" s="285"/>
      <c r="M522" s="285"/>
      <c r="N522" s="285"/>
      <c r="O522" s="285"/>
      <c r="P522" s="285"/>
      <c r="Q522" s="285"/>
      <c r="R522" s="285"/>
      <c r="S522" s="285"/>
      <c r="T522" s="285"/>
      <c r="U522" s="285"/>
      <c r="V522" s="658"/>
      <c r="W522" s="326" t="s">
        <v>157</v>
      </c>
      <c r="X522" s="1191"/>
      <c r="Y522" s="327"/>
      <c r="Z522" s="328"/>
      <c r="AA522" s="744"/>
      <c r="AB522" s="1274"/>
      <c r="AC522" s="1274"/>
      <c r="AD522" s="743"/>
      <c r="AE522" s="743"/>
      <c r="AF522" s="743"/>
      <c r="AG522" s="743"/>
      <c r="AH522" s="743"/>
      <c r="AI522" s="743"/>
      <c r="AJ522" s="743"/>
      <c r="AK522" s="743"/>
      <c r="AL522" s="743"/>
      <c r="AM522" s="743"/>
    </row>
    <row r="523" spans="1:39" s="184" customFormat="1" ht="16.5" hidden="1" customHeight="1">
      <c r="A523" s="688">
        <f t="shared" si="77"/>
        <v>412</v>
      </c>
      <c r="B523" s="275" t="s">
        <v>180</v>
      </c>
      <c r="C523" s="332">
        <f>M523+Q523+S523+U523+500000</f>
        <v>500000</v>
      </c>
      <c r="D523" s="284"/>
      <c r="E523" s="285"/>
      <c r="F523" s="285"/>
      <c r="G523" s="285"/>
      <c r="H523" s="285"/>
      <c r="I523" s="285"/>
      <c r="J523" s="285"/>
      <c r="K523" s="285"/>
      <c r="L523" s="285"/>
      <c r="M523" s="285"/>
      <c r="N523" s="285"/>
      <c r="O523" s="285"/>
      <c r="P523" s="285"/>
      <c r="Q523" s="285"/>
      <c r="R523" s="285"/>
      <c r="S523" s="285"/>
      <c r="T523" s="285"/>
      <c r="U523" s="285"/>
      <c r="V523" s="658"/>
      <c r="W523" s="326" t="s">
        <v>181</v>
      </c>
      <c r="X523" s="1191"/>
      <c r="Y523" s="327"/>
      <c r="Z523" s="328"/>
      <c r="AA523" s="744"/>
      <c r="AB523" s="1274"/>
      <c r="AC523" s="1274"/>
      <c r="AD523" s="743"/>
      <c r="AE523" s="743"/>
      <c r="AF523" s="743"/>
      <c r="AG523" s="743"/>
      <c r="AH523" s="743"/>
      <c r="AI523" s="743"/>
      <c r="AJ523" s="743"/>
      <c r="AK523" s="743"/>
      <c r="AL523" s="743"/>
      <c r="AM523" s="743"/>
    </row>
    <row r="524" spans="1:39" s="184" customFormat="1" ht="16.5" hidden="1" customHeight="1">
      <c r="A524" s="688">
        <f t="shared" si="77"/>
        <v>413</v>
      </c>
      <c r="B524" s="275" t="s">
        <v>182</v>
      </c>
      <c r="C524" s="332">
        <f>M524+Q524+S524+U524+500000</f>
        <v>500000</v>
      </c>
      <c r="D524" s="284"/>
      <c r="E524" s="285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/>
      <c r="R524" s="285"/>
      <c r="S524" s="285"/>
      <c r="T524" s="285"/>
      <c r="U524" s="285"/>
      <c r="V524" s="658"/>
      <c r="W524" s="326" t="s">
        <v>157</v>
      </c>
      <c r="X524" s="1191"/>
      <c r="Y524" s="327"/>
      <c r="Z524" s="328"/>
      <c r="AA524" s="744"/>
      <c r="AB524" s="1274"/>
      <c r="AC524" s="1274"/>
      <c r="AD524" s="743"/>
      <c r="AE524" s="743"/>
      <c r="AF524" s="743"/>
      <c r="AG524" s="743"/>
      <c r="AH524" s="743"/>
      <c r="AI524" s="743"/>
      <c r="AJ524" s="743"/>
      <c r="AK524" s="743"/>
      <c r="AL524" s="743"/>
      <c r="AM524" s="743"/>
    </row>
    <row r="525" spans="1:39" s="184" customFormat="1" ht="16.5" hidden="1" customHeight="1">
      <c r="A525" s="688">
        <f t="shared" si="77"/>
        <v>414</v>
      </c>
      <c r="B525" s="275" t="s">
        <v>183</v>
      </c>
      <c r="C525" s="332">
        <f>M525+Q525+S525+U525+500000</f>
        <v>500000</v>
      </c>
      <c r="D525" s="284"/>
      <c r="E525" s="285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/>
      <c r="R525" s="285"/>
      <c r="S525" s="285"/>
      <c r="T525" s="285"/>
      <c r="U525" s="285"/>
      <c r="V525" s="658"/>
      <c r="W525" s="326" t="s">
        <v>157</v>
      </c>
      <c r="X525" s="1191"/>
      <c r="Y525" s="327"/>
      <c r="Z525" s="328"/>
      <c r="AA525" s="744"/>
      <c r="AB525" s="1274"/>
      <c r="AC525" s="1274"/>
      <c r="AD525" s="743"/>
      <c r="AE525" s="743"/>
      <c r="AF525" s="743"/>
      <c r="AG525" s="743"/>
      <c r="AH525" s="743"/>
      <c r="AI525" s="743"/>
      <c r="AJ525" s="743"/>
      <c r="AK525" s="743"/>
      <c r="AL525" s="743"/>
      <c r="AM525" s="743"/>
    </row>
    <row r="526" spans="1:39" s="7" customFormat="1" ht="17.25" hidden="1" customHeight="1">
      <c r="A526" s="55">
        <f t="shared" si="77"/>
        <v>415</v>
      </c>
      <c r="B526" s="42" t="s">
        <v>704</v>
      </c>
      <c r="C526" s="52">
        <f>D526+K526+M526+O526+Q526+S526+U526+V526+W526+Y526</f>
        <v>5428336.040000001</v>
      </c>
      <c r="D526" s="51">
        <f>SUM(E526:I526)</f>
        <v>470320.6</v>
      </c>
      <c r="E526" s="51">
        <v>470320.6</v>
      </c>
      <c r="F526" s="51"/>
      <c r="G526" s="51"/>
      <c r="H526" s="51"/>
      <c r="I526" s="51"/>
      <c r="J526" s="51"/>
      <c r="K526" s="51"/>
      <c r="L526" s="120"/>
      <c r="M526" s="52">
        <v>2266358.7400000002</v>
      </c>
      <c r="N526" s="51"/>
      <c r="O526" s="51"/>
      <c r="P526" s="120"/>
      <c r="Q526" s="52">
        <v>2691656.7</v>
      </c>
      <c r="R526" s="51"/>
      <c r="S526" s="51"/>
      <c r="T526" s="51"/>
      <c r="U526" s="51"/>
      <c r="V526" s="60"/>
      <c r="W526" s="285"/>
      <c r="X526" s="1159"/>
      <c r="Y526" s="285"/>
      <c r="Z526" s="9"/>
      <c r="AA526" s="670"/>
      <c r="AB526" s="497"/>
      <c r="AC526" s="497"/>
      <c r="AD526" s="1061"/>
      <c r="AE526" s="57"/>
      <c r="AF526" s="57"/>
      <c r="AG526" s="57"/>
      <c r="AH526" s="57"/>
      <c r="AI526" s="57"/>
      <c r="AJ526" s="57"/>
      <c r="AK526" s="57"/>
      <c r="AL526" s="57"/>
      <c r="AM526" s="57"/>
    </row>
    <row r="527" spans="1:39" s="22" customFormat="1" ht="17.25" hidden="1" customHeight="1">
      <c r="A527" s="55">
        <f t="shared" si="77"/>
        <v>416</v>
      </c>
      <c r="B527" s="81" t="s">
        <v>872</v>
      </c>
      <c r="C527" s="52">
        <f>D527+K527+M527+O527+Q527+S527+U527+V527+W527+Y527</f>
        <v>581460.34</v>
      </c>
      <c r="D527" s="51">
        <f>SUM(E527:I527)</f>
        <v>581460.34</v>
      </c>
      <c r="E527" s="51">
        <v>581460.34</v>
      </c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285"/>
      <c r="X527" s="1159"/>
      <c r="Y527" s="658"/>
      <c r="Z527" s="1248"/>
      <c r="AA527" s="670"/>
      <c r="AB527" s="724"/>
      <c r="AC527" s="497"/>
      <c r="AD527" s="1272"/>
      <c r="AE527" s="57"/>
      <c r="AF527" s="57"/>
      <c r="AG527" s="57"/>
      <c r="AH527" s="57"/>
      <c r="AI527" s="57"/>
      <c r="AJ527" s="57"/>
      <c r="AK527" s="57"/>
      <c r="AL527" s="57"/>
      <c r="AM527" s="57"/>
    </row>
    <row r="528" spans="1:39" s="7" customFormat="1" ht="17.25" hidden="1" customHeight="1">
      <c r="A528" s="55">
        <f t="shared" si="77"/>
        <v>417</v>
      </c>
      <c r="B528" s="42" t="s">
        <v>621</v>
      </c>
      <c r="C528" s="52">
        <f>D528+K528+M528+O528+Q528+S528+U528+V528+W528+Y528</f>
        <v>4342623.0199999996</v>
      </c>
      <c r="D528" s="51">
        <f>SUM(E528:I528)</f>
        <v>809651.1</v>
      </c>
      <c r="E528" s="51">
        <v>809651.1</v>
      </c>
      <c r="F528" s="51"/>
      <c r="G528" s="51"/>
      <c r="H528" s="51"/>
      <c r="I528" s="51"/>
      <c r="J528" s="51"/>
      <c r="K528" s="51"/>
      <c r="L528" s="51"/>
      <c r="M528" s="52"/>
      <c r="N528" s="120"/>
      <c r="O528" s="51">
        <v>506286.08000000002</v>
      </c>
      <c r="P528" s="120"/>
      <c r="Q528" s="51">
        <v>3026685.84</v>
      </c>
      <c r="R528" s="51"/>
      <c r="S528" s="51"/>
      <c r="T528" s="60"/>
      <c r="U528" s="51"/>
      <c r="V528" s="60"/>
      <c r="W528" s="285"/>
      <c r="X528" s="1159"/>
      <c r="Y528" s="285"/>
      <c r="Z528" s="9"/>
      <c r="AA528" s="670"/>
      <c r="AB528" s="724"/>
      <c r="AC528" s="497"/>
      <c r="AD528" s="1061"/>
      <c r="AE528" s="57"/>
      <c r="AF528" s="57"/>
      <c r="AG528" s="57"/>
      <c r="AH528" s="57"/>
      <c r="AI528" s="57"/>
      <c r="AJ528" s="57"/>
      <c r="AK528" s="57"/>
      <c r="AL528" s="57"/>
      <c r="AM528" s="57"/>
    </row>
    <row r="529" spans="1:39" s="7" customFormat="1" ht="17.25" hidden="1" customHeight="1">
      <c r="A529" s="55">
        <f t="shared" si="77"/>
        <v>418</v>
      </c>
      <c r="B529" s="42" t="s">
        <v>622</v>
      </c>
      <c r="C529" s="52">
        <f>D529+K529+M529+O529+Q529+S529+U529+V529+W529+Y529</f>
        <v>3845703.78</v>
      </c>
      <c r="D529" s="51">
        <f>SUM(E529:I529)</f>
        <v>0</v>
      </c>
      <c r="E529" s="51"/>
      <c r="F529" s="51"/>
      <c r="G529" s="51"/>
      <c r="H529" s="51"/>
      <c r="I529" s="51"/>
      <c r="J529" s="51"/>
      <c r="K529" s="51"/>
      <c r="L529" s="51"/>
      <c r="M529" s="52"/>
      <c r="N529" s="51"/>
      <c r="O529" s="52"/>
      <c r="P529" s="120"/>
      <c r="Q529" s="51">
        <v>3845703.78</v>
      </c>
      <c r="R529" s="51"/>
      <c r="S529" s="51"/>
      <c r="T529" s="60"/>
      <c r="U529" s="51"/>
      <c r="V529" s="60"/>
      <c r="W529" s="285"/>
      <c r="X529" s="1159"/>
      <c r="Y529" s="285"/>
      <c r="Z529" s="9"/>
      <c r="AA529" s="670"/>
      <c r="AB529" s="724"/>
      <c r="AC529" s="497"/>
      <c r="AD529" s="1061"/>
      <c r="AE529" s="57"/>
      <c r="AF529" s="57"/>
      <c r="AG529" s="57"/>
      <c r="AH529" s="57"/>
      <c r="AI529" s="57"/>
      <c r="AJ529" s="57"/>
      <c r="AK529" s="57"/>
      <c r="AL529" s="57"/>
      <c r="AM529" s="57"/>
    </row>
    <row r="530" spans="1:39" s="184" customFormat="1" ht="16.5" hidden="1" customHeight="1">
      <c r="A530" s="688">
        <f t="shared" si="77"/>
        <v>419</v>
      </c>
      <c r="B530" s="342" t="s">
        <v>184</v>
      </c>
      <c r="C530" s="332">
        <f>M530+Q530+S530+U530+250000</f>
        <v>4100000</v>
      </c>
      <c r="D530" s="284"/>
      <c r="E530" s="285"/>
      <c r="F530" s="285"/>
      <c r="G530" s="285"/>
      <c r="H530" s="285"/>
      <c r="I530" s="285"/>
      <c r="J530" s="285"/>
      <c r="K530" s="285"/>
      <c r="L530" s="285">
        <v>941.76</v>
      </c>
      <c r="M530" s="285">
        <v>2900000</v>
      </c>
      <c r="N530" s="285"/>
      <c r="O530" s="285"/>
      <c r="P530" s="285">
        <v>1507.52</v>
      </c>
      <c r="Q530" s="285">
        <v>950000</v>
      </c>
      <c r="R530" s="285"/>
      <c r="S530" s="285"/>
      <c r="T530" s="285"/>
      <c r="U530" s="285"/>
      <c r="V530" s="658"/>
      <c r="W530" s="326" t="s">
        <v>80</v>
      </c>
      <c r="X530" s="1191"/>
      <c r="Y530" s="327"/>
      <c r="Z530" s="328"/>
      <c r="AA530" s="744"/>
      <c r="AB530" s="1274"/>
      <c r="AC530" s="1274"/>
      <c r="AD530" s="743"/>
      <c r="AE530" s="743"/>
      <c r="AF530" s="743"/>
      <c r="AG530" s="743"/>
      <c r="AH530" s="743"/>
      <c r="AI530" s="743"/>
      <c r="AJ530" s="743"/>
      <c r="AK530" s="743"/>
      <c r="AL530" s="743"/>
      <c r="AM530" s="743"/>
    </row>
    <row r="531" spans="1:39" s="184" customFormat="1" ht="16.5" hidden="1" customHeight="1">
      <c r="A531" s="688">
        <f t="shared" si="77"/>
        <v>420</v>
      </c>
      <c r="B531" s="342" t="s">
        <v>185</v>
      </c>
      <c r="C531" s="332">
        <f>M531+Q531+S531+U531+300000</f>
        <v>1200000</v>
      </c>
      <c r="D531" s="284"/>
      <c r="E531" s="285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>
        <v>1241.55</v>
      </c>
      <c r="Q531" s="285">
        <v>900000</v>
      </c>
      <c r="R531" s="285"/>
      <c r="S531" s="285"/>
      <c r="T531" s="285"/>
      <c r="U531" s="285"/>
      <c r="V531" s="658"/>
      <c r="W531" s="326" t="s">
        <v>80</v>
      </c>
      <c r="X531" s="1191"/>
      <c r="Y531" s="327"/>
      <c r="Z531" s="328"/>
      <c r="AA531" s="744"/>
      <c r="AB531" s="1274"/>
      <c r="AC531" s="1274"/>
      <c r="AD531" s="743"/>
      <c r="AE531" s="743"/>
      <c r="AF531" s="743"/>
      <c r="AG531" s="743"/>
      <c r="AH531" s="743"/>
      <c r="AI531" s="743"/>
      <c r="AJ531" s="743"/>
      <c r="AK531" s="743"/>
      <c r="AL531" s="743"/>
      <c r="AM531" s="743"/>
    </row>
    <row r="532" spans="1:39" s="184" customFormat="1" ht="16.5" hidden="1" customHeight="1">
      <c r="A532" s="688">
        <f t="shared" si="77"/>
        <v>421</v>
      </c>
      <c r="B532" s="342" t="s">
        <v>186</v>
      </c>
      <c r="C532" s="332">
        <f>M532+Q532+S532+U532+250000</f>
        <v>1200000</v>
      </c>
      <c r="D532" s="284"/>
      <c r="E532" s="285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>
        <v>1133.9000000000001</v>
      </c>
      <c r="Q532" s="285">
        <v>950000</v>
      </c>
      <c r="R532" s="285"/>
      <c r="S532" s="285"/>
      <c r="T532" s="285"/>
      <c r="U532" s="285"/>
      <c r="V532" s="658"/>
      <c r="W532" s="326" t="s">
        <v>80</v>
      </c>
      <c r="X532" s="1191"/>
      <c r="Y532" s="327"/>
      <c r="Z532" s="328"/>
      <c r="AA532" s="744"/>
      <c r="AB532" s="1274"/>
      <c r="AC532" s="1274"/>
      <c r="AD532" s="743"/>
      <c r="AE532" s="743"/>
      <c r="AF532" s="743"/>
      <c r="AG532" s="743"/>
      <c r="AH532" s="743"/>
      <c r="AI532" s="743"/>
      <c r="AJ532" s="743"/>
      <c r="AK532" s="743"/>
      <c r="AL532" s="743"/>
      <c r="AM532" s="743"/>
    </row>
    <row r="533" spans="1:39" s="7" customFormat="1" ht="17.25" hidden="1" customHeight="1">
      <c r="A533" s="55">
        <f t="shared" si="77"/>
        <v>422</v>
      </c>
      <c r="B533" s="42" t="s">
        <v>623</v>
      </c>
      <c r="C533" s="52">
        <f>D533+K533+M533+O533+Q533+S533+U533+V533+W533+Y533</f>
        <v>2661136</v>
      </c>
      <c r="D533" s="51">
        <f>SUM(E533:I533)</f>
        <v>782940.62</v>
      </c>
      <c r="E533" s="51">
        <v>782940.62</v>
      </c>
      <c r="F533" s="51"/>
      <c r="G533" s="51"/>
      <c r="H533" s="51"/>
      <c r="I533" s="51"/>
      <c r="J533" s="51"/>
      <c r="K533" s="51"/>
      <c r="L533" s="51"/>
      <c r="M533" s="52"/>
      <c r="N533" s="120"/>
      <c r="O533" s="51">
        <v>367373.62</v>
      </c>
      <c r="P533" s="120"/>
      <c r="Q533" s="51">
        <v>1510821.76</v>
      </c>
      <c r="R533" s="51"/>
      <c r="S533" s="51"/>
      <c r="T533" s="51"/>
      <c r="U533" s="51"/>
      <c r="V533" s="60"/>
      <c r="W533" s="285"/>
      <c r="X533" s="1159"/>
      <c r="Y533" s="285"/>
      <c r="Z533" s="9"/>
      <c r="AA533" s="670"/>
      <c r="AB533" s="724"/>
      <c r="AC533" s="497"/>
      <c r="AD533" s="1061"/>
      <c r="AE533" s="57"/>
      <c r="AF533" s="57"/>
      <c r="AG533" s="57"/>
      <c r="AH533" s="57"/>
      <c r="AI533" s="57"/>
      <c r="AJ533" s="57"/>
      <c r="AK533" s="57"/>
      <c r="AL533" s="57"/>
      <c r="AM533" s="57"/>
    </row>
    <row r="534" spans="1:39" s="7" customFormat="1" ht="17.25" hidden="1" customHeight="1">
      <c r="A534" s="55">
        <f t="shared" si="77"/>
        <v>423</v>
      </c>
      <c r="B534" s="42" t="s">
        <v>624</v>
      </c>
      <c r="C534" s="52">
        <f>D534+K534+M534+O534+Q534+S534+U534+V534+W534+Y534</f>
        <v>2043734.28</v>
      </c>
      <c r="D534" s="51">
        <f>SUM(E534:I534)</f>
        <v>828540.54</v>
      </c>
      <c r="E534" s="51">
        <v>828540.54</v>
      </c>
      <c r="F534" s="51"/>
      <c r="G534" s="51"/>
      <c r="H534" s="51"/>
      <c r="I534" s="51"/>
      <c r="J534" s="51"/>
      <c r="K534" s="51"/>
      <c r="L534" s="51"/>
      <c r="M534" s="52"/>
      <c r="N534" s="120"/>
      <c r="O534" s="51">
        <v>1215193.74</v>
      </c>
      <c r="P534" s="51"/>
      <c r="Q534" s="52"/>
      <c r="R534" s="51"/>
      <c r="S534" s="51"/>
      <c r="T534" s="51"/>
      <c r="U534" s="51"/>
      <c r="V534" s="60"/>
      <c r="W534" s="285"/>
      <c r="X534" s="1159"/>
      <c r="Y534" s="285"/>
      <c r="Z534" s="9"/>
      <c r="AA534" s="670"/>
      <c r="AB534" s="497"/>
      <c r="AC534" s="497"/>
      <c r="AD534" s="1061"/>
      <c r="AE534" s="57"/>
      <c r="AF534" s="57"/>
      <c r="AG534" s="57"/>
      <c r="AH534" s="57"/>
      <c r="AI534" s="57"/>
      <c r="AJ534" s="57"/>
      <c r="AK534" s="57"/>
      <c r="AL534" s="57"/>
      <c r="AM534" s="57"/>
    </row>
    <row r="535" spans="1:39" s="7" customFormat="1" ht="17.25" hidden="1" customHeight="1">
      <c r="A535" s="1475" t="s">
        <v>518</v>
      </c>
      <c r="B535" s="1475"/>
      <c r="C535" s="51">
        <f t="shared" ref="C535:Y535" si="78">SUM(C431:C534)</f>
        <v>289466710.76999986</v>
      </c>
      <c r="D535" s="51">
        <f t="shared" si="78"/>
        <v>17317264.149999999</v>
      </c>
      <c r="E535" s="51">
        <f t="shared" si="78"/>
        <v>13671713.449999999</v>
      </c>
      <c r="F535" s="51">
        <f t="shared" si="78"/>
        <v>2348928.06</v>
      </c>
      <c r="G535" s="51">
        <f t="shared" si="78"/>
        <v>393201.95999999996</v>
      </c>
      <c r="H535" s="51">
        <f t="shared" si="78"/>
        <v>470200.5</v>
      </c>
      <c r="I535" s="51">
        <f t="shared" si="78"/>
        <v>433220.18000000005</v>
      </c>
      <c r="J535" s="51">
        <f t="shared" si="78"/>
        <v>0</v>
      </c>
      <c r="K535" s="51">
        <f t="shared" si="78"/>
        <v>0</v>
      </c>
      <c r="L535" s="51">
        <f t="shared" si="78"/>
        <v>19702.674999999996</v>
      </c>
      <c r="M535" s="51">
        <f t="shared" si="78"/>
        <v>54800862.140000001</v>
      </c>
      <c r="N535" s="51">
        <f t="shared" si="78"/>
        <v>0</v>
      </c>
      <c r="O535" s="51">
        <f t="shared" si="78"/>
        <v>20420577.889999997</v>
      </c>
      <c r="P535" s="51">
        <f t="shared" si="78"/>
        <v>64914.239999999998</v>
      </c>
      <c r="Q535" s="51">
        <f t="shared" si="78"/>
        <v>169170697.58999997</v>
      </c>
      <c r="R535" s="51">
        <f t="shared" si="78"/>
        <v>0</v>
      </c>
      <c r="S535" s="51">
        <f t="shared" si="78"/>
        <v>0</v>
      </c>
      <c r="T535" s="51">
        <f t="shared" si="78"/>
        <v>2046.65</v>
      </c>
      <c r="U535" s="51">
        <f t="shared" si="78"/>
        <v>1507309</v>
      </c>
      <c r="V535" s="51">
        <f t="shared" si="78"/>
        <v>0</v>
      </c>
      <c r="W535" s="51">
        <f t="shared" si="78"/>
        <v>0</v>
      </c>
      <c r="X535" s="1159"/>
      <c r="Y535" s="51">
        <f t="shared" si="78"/>
        <v>0</v>
      </c>
      <c r="Z535" s="9"/>
      <c r="AA535" s="670"/>
      <c r="AB535" s="497"/>
      <c r="AC535" s="497"/>
      <c r="AD535" s="1061"/>
      <c r="AE535" s="57"/>
      <c r="AF535" s="1061"/>
      <c r="AG535" s="57"/>
      <c r="AH535" s="57"/>
      <c r="AI535" s="57"/>
      <c r="AJ535" s="57"/>
      <c r="AK535" s="57"/>
      <c r="AL535" s="57"/>
      <c r="AM535" s="57"/>
    </row>
    <row r="536" spans="1:39" s="7" customFormat="1" ht="17.25" hidden="1" customHeight="1">
      <c r="A536" s="1479" t="s">
        <v>625</v>
      </c>
      <c r="B536" s="1479"/>
      <c r="C536" s="1479"/>
      <c r="D536" s="1452"/>
      <c r="E536" s="1452"/>
      <c r="F536" s="1452"/>
      <c r="G536" s="1452"/>
      <c r="H536" s="1452"/>
      <c r="I536" s="1452"/>
      <c r="J536" s="1452"/>
      <c r="K536" s="1452"/>
      <c r="L536" s="1452"/>
      <c r="M536" s="1452"/>
      <c r="N536" s="1452"/>
      <c r="O536" s="1452"/>
      <c r="P536" s="1452"/>
      <c r="Q536" s="1452"/>
      <c r="R536" s="1452"/>
      <c r="S536" s="1452"/>
      <c r="T536" s="1452"/>
      <c r="U536" s="1452"/>
      <c r="V536" s="1452"/>
      <c r="W536" s="1452"/>
      <c r="X536" s="1452"/>
      <c r="Y536" s="1452"/>
      <c r="Z536" s="9"/>
      <c r="AA536" s="670"/>
      <c r="AB536" s="724"/>
      <c r="AC536" s="497"/>
      <c r="AD536" s="1061"/>
      <c r="AE536" s="57"/>
      <c r="AF536" s="57"/>
      <c r="AG536" s="57"/>
      <c r="AH536" s="57"/>
      <c r="AI536" s="57"/>
      <c r="AJ536" s="57"/>
      <c r="AK536" s="57"/>
      <c r="AL536" s="57"/>
      <c r="AM536" s="57"/>
    </row>
    <row r="537" spans="1:39" s="7" customFormat="1" ht="17.25" hidden="1" customHeight="1">
      <c r="A537" s="55">
        <f>A534+1</f>
        <v>424</v>
      </c>
      <c r="B537" s="42" t="s">
        <v>765</v>
      </c>
      <c r="C537" s="52">
        <f>D537+K537+M537+O537+Q537+S537+U537+V537+W537+Y537</f>
        <v>2010118.72</v>
      </c>
      <c r="D537" s="51">
        <f>SUM(E537:I537)</f>
        <v>0</v>
      </c>
      <c r="E537" s="51"/>
      <c r="F537" s="51"/>
      <c r="G537" s="51"/>
      <c r="H537" s="51"/>
      <c r="I537" s="51"/>
      <c r="J537" s="51"/>
      <c r="K537" s="51"/>
      <c r="L537" s="120"/>
      <c r="M537" s="51">
        <v>2010118.72</v>
      </c>
      <c r="N537" s="51"/>
      <c r="O537" s="51"/>
      <c r="P537" s="51"/>
      <c r="Q537" s="51"/>
      <c r="R537" s="51"/>
      <c r="S537" s="51"/>
      <c r="T537" s="51"/>
      <c r="U537" s="51"/>
      <c r="V537" s="51"/>
      <c r="W537" s="285"/>
      <c r="X537" s="1159"/>
      <c r="Y537" s="285"/>
      <c r="Z537" s="9"/>
      <c r="AA537" s="670"/>
      <c r="AB537" s="724"/>
      <c r="AC537" s="497"/>
      <c r="AD537" s="1061"/>
      <c r="AE537" s="57"/>
      <c r="AF537" s="57"/>
      <c r="AG537" s="57"/>
      <c r="AH537" s="57"/>
      <c r="AI537" s="57"/>
      <c r="AJ537" s="57"/>
      <c r="AK537" s="57"/>
      <c r="AL537" s="57"/>
      <c r="AM537" s="57"/>
    </row>
    <row r="538" spans="1:39" customFormat="1" ht="15" hidden="1">
      <c r="A538" s="688">
        <f t="shared" ref="A538:A546" si="79">A537+1</f>
        <v>425</v>
      </c>
      <c r="B538" s="577" t="s">
        <v>189</v>
      </c>
      <c r="C538" s="344">
        <f t="shared" ref="C538:C546" si="80">SUM(E538:Y538)</f>
        <v>3170833.76</v>
      </c>
      <c r="D538" s="344">
        <f>SUM(E538:I538)</f>
        <v>2911284</v>
      </c>
      <c r="E538" s="345"/>
      <c r="F538" s="344"/>
      <c r="G538" s="344">
        <v>2911284</v>
      </c>
      <c r="H538" s="344"/>
      <c r="I538" s="344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1194">
        <v>259549.76</v>
      </c>
      <c r="Y538" s="344"/>
      <c r="Z538" s="128" t="s">
        <v>190</v>
      </c>
      <c r="AA538" s="138" t="s">
        <v>1463</v>
      </c>
      <c r="AB538" s="346"/>
      <c r="AC538" s="346"/>
      <c r="AD538" s="346"/>
      <c r="AE538" s="463"/>
      <c r="AF538" s="463"/>
      <c r="AG538" s="463"/>
      <c r="AH538" s="463"/>
      <c r="AI538" s="463"/>
      <c r="AJ538" s="463"/>
      <c r="AK538" s="463"/>
      <c r="AL538" s="463"/>
      <c r="AM538" s="463"/>
    </row>
    <row r="539" spans="1:39" customFormat="1" ht="15" hidden="1">
      <c r="A539" s="688">
        <f t="shared" si="79"/>
        <v>426</v>
      </c>
      <c r="B539" s="577" t="s">
        <v>191</v>
      </c>
      <c r="C539" s="344">
        <f t="shared" si="80"/>
        <v>4333996.97</v>
      </c>
      <c r="D539" s="344">
        <f>SUM(E539:I539)</f>
        <v>3028092</v>
      </c>
      <c r="E539" s="344">
        <v>419796</v>
      </c>
      <c r="F539" s="344">
        <v>1967760</v>
      </c>
      <c r="G539" s="344">
        <v>341700</v>
      </c>
      <c r="H539" s="344"/>
      <c r="I539" s="344">
        <v>298836</v>
      </c>
      <c r="J539" s="344"/>
      <c r="K539" s="344"/>
      <c r="L539" s="344"/>
      <c r="M539" s="344"/>
      <c r="N539" s="344"/>
      <c r="O539" s="344"/>
      <c r="P539" s="344">
        <v>448.92</v>
      </c>
      <c r="Q539" s="344">
        <v>1061614</v>
      </c>
      <c r="R539" s="344"/>
      <c r="S539" s="344"/>
      <c r="T539" s="344"/>
      <c r="U539" s="344"/>
      <c r="V539" s="344"/>
      <c r="W539" s="344"/>
      <c r="X539" s="1194">
        <v>243842.05000000002</v>
      </c>
      <c r="Y539" s="344"/>
      <c r="Z539" s="128" t="s">
        <v>192</v>
      </c>
      <c r="AA539" s="138" t="s">
        <v>1445</v>
      </c>
      <c r="AB539" s="346"/>
      <c r="AC539" s="346"/>
      <c r="AD539" s="346"/>
      <c r="AE539" s="463"/>
      <c r="AF539" s="463"/>
      <c r="AG539" s="463"/>
      <c r="AH539" s="463"/>
      <c r="AI539" s="463"/>
      <c r="AJ539" s="463"/>
      <c r="AK539" s="463"/>
      <c r="AL539" s="463"/>
      <c r="AM539" s="463"/>
    </row>
    <row r="540" spans="1:39" customFormat="1" ht="15" hidden="1">
      <c r="A540" s="55">
        <f t="shared" si="79"/>
        <v>427</v>
      </c>
      <c r="B540" s="577" t="s">
        <v>193</v>
      </c>
      <c r="C540" s="344">
        <f t="shared" si="80"/>
        <v>2412110.25</v>
      </c>
      <c r="D540" s="344">
        <f t="shared" ref="D540:D546" si="81">SUM(E540:I540)</f>
        <v>2255576</v>
      </c>
      <c r="E540" s="345"/>
      <c r="F540" s="344">
        <v>1749120</v>
      </c>
      <c r="G540" s="344">
        <v>218688</v>
      </c>
      <c r="H540" s="344"/>
      <c r="I540" s="344">
        <v>287768</v>
      </c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1194">
        <v>156534.25</v>
      </c>
      <c r="Y540" s="344"/>
      <c r="Z540" s="128" t="s">
        <v>194</v>
      </c>
      <c r="AA540" s="138" t="s">
        <v>1482</v>
      </c>
      <c r="AB540" s="346"/>
      <c r="AC540" s="346"/>
      <c r="AD540" s="346"/>
      <c r="AE540" s="463"/>
      <c r="AF540" s="463"/>
      <c r="AG540" s="463"/>
      <c r="AH540" s="463"/>
      <c r="AI540" s="463"/>
      <c r="AJ540" s="463"/>
      <c r="AK540" s="463"/>
      <c r="AL540" s="463"/>
      <c r="AM540" s="463"/>
    </row>
    <row r="541" spans="1:39" customFormat="1" ht="15" hidden="1">
      <c r="A541" s="55">
        <f t="shared" si="79"/>
        <v>428</v>
      </c>
      <c r="B541" s="577" t="s">
        <v>195</v>
      </c>
      <c r="C541" s="344">
        <f t="shared" si="80"/>
        <v>2460829.2200000002</v>
      </c>
      <c r="D541" s="344">
        <f t="shared" si="81"/>
        <v>2291178</v>
      </c>
      <c r="E541" s="345"/>
      <c r="F541" s="344">
        <v>1701748</v>
      </c>
      <c r="G541" s="344">
        <v>334866</v>
      </c>
      <c r="H541" s="344"/>
      <c r="I541" s="344">
        <v>254564</v>
      </c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1194">
        <v>169651.22</v>
      </c>
      <c r="Y541" s="344"/>
      <c r="Z541" s="128" t="s">
        <v>194</v>
      </c>
      <c r="AA541" s="138" t="s">
        <v>1482</v>
      </c>
      <c r="AB541" s="346"/>
      <c r="AC541" s="346"/>
      <c r="AD541" s="346"/>
      <c r="AE541" s="463"/>
      <c r="AF541" s="463"/>
      <c r="AG541" s="463"/>
      <c r="AH541" s="463"/>
      <c r="AI541" s="463"/>
      <c r="AJ541" s="463"/>
      <c r="AK541" s="463"/>
      <c r="AL541" s="463"/>
      <c r="AM541" s="463"/>
    </row>
    <row r="542" spans="1:39" customFormat="1" ht="15" hidden="1">
      <c r="A542" s="55">
        <f t="shared" si="79"/>
        <v>429</v>
      </c>
      <c r="B542" s="577" t="s">
        <v>196</v>
      </c>
      <c r="C542" s="344">
        <f t="shared" si="80"/>
        <v>3157253.77</v>
      </c>
      <c r="D542" s="344">
        <f t="shared" si="81"/>
        <v>2995368</v>
      </c>
      <c r="E542" s="345"/>
      <c r="F542" s="344">
        <v>2215552</v>
      </c>
      <c r="G542" s="344">
        <v>492048</v>
      </c>
      <c r="H542" s="344"/>
      <c r="I542" s="344">
        <v>287768</v>
      </c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1194">
        <v>161885.76999999999</v>
      </c>
      <c r="Y542" s="344"/>
      <c r="Z542" s="128" t="s">
        <v>194</v>
      </c>
      <c r="AA542" s="138" t="s">
        <v>1482</v>
      </c>
      <c r="AB542" s="346"/>
      <c r="AC542" s="346"/>
      <c r="AD542" s="346"/>
      <c r="AE542" s="463"/>
      <c r="AF542" s="463"/>
      <c r="AG542" s="463"/>
      <c r="AH542" s="463"/>
      <c r="AI542" s="463"/>
      <c r="AJ542" s="463"/>
      <c r="AK542" s="463"/>
      <c r="AL542" s="463"/>
      <c r="AM542" s="463"/>
    </row>
    <row r="543" spans="1:39" customFormat="1" ht="15" hidden="1">
      <c r="A543" s="55">
        <f t="shared" si="79"/>
        <v>430</v>
      </c>
      <c r="B543" s="577" t="s">
        <v>197</v>
      </c>
      <c r="C543" s="344">
        <f t="shared" si="80"/>
        <v>1593127.12</v>
      </c>
      <c r="D543" s="344">
        <f t="shared" si="81"/>
        <v>1462598</v>
      </c>
      <c r="E543" s="345"/>
      <c r="F543" s="344">
        <v>1020320</v>
      </c>
      <c r="G543" s="344">
        <v>239190</v>
      </c>
      <c r="H543" s="344">
        <v>136680</v>
      </c>
      <c r="I543" s="344">
        <v>66408</v>
      </c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1194">
        <v>130529.12</v>
      </c>
      <c r="Y543" s="344"/>
      <c r="Z543" s="346" t="s">
        <v>198</v>
      </c>
      <c r="AA543" s="138" t="s">
        <v>1458</v>
      </c>
      <c r="AB543" s="346"/>
      <c r="AC543" s="346"/>
      <c r="AD543" s="346"/>
      <c r="AE543" s="463"/>
      <c r="AF543" s="463"/>
      <c r="AG543" s="463"/>
      <c r="AH543" s="463"/>
      <c r="AI543" s="463"/>
      <c r="AJ543" s="463"/>
      <c r="AK543" s="463"/>
      <c r="AL543" s="463"/>
      <c r="AM543" s="463"/>
    </row>
    <row r="544" spans="1:39" customFormat="1" ht="15" hidden="1">
      <c r="A544" s="55">
        <f t="shared" si="79"/>
        <v>431</v>
      </c>
      <c r="B544" s="577" t="s">
        <v>199</v>
      </c>
      <c r="C544" s="344">
        <f t="shared" si="80"/>
        <v>3606463.8</v>
      </c>
      <c r="D544" s="344">
        <f t="shared" si="81"/>
        <v>3442293</v>
      </c>
      <c r="E544" s="345"/>
      <c r="F544" s="344">
        <v>2120808</v>
      </c>
      <c r="G544" s="344">
        <v>533052</v>
      </c>
      <c r="H544" s="344">
        <v>522801</v>
      </c>
      <c r="I544" s="344">
        <v>265632</v>
      </c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1194">
        <v>164170.79999999999</v>
      </c>
      <c r="Y544" s="344"/>
      <c r="Z544" s="346" t="s">
        <v>198</v>
      </c>
      <c r="AA544" s="138" t="s">
        <v>1458</v>
      </c>
      <c r="AB544" s="346"/>
      <c r="AC544" s="346"/>
      <c r="AD544" s="346"/>
      <c r="AE544" s="463"/>
      <c r="AF544" s="463"/>
      <c r="AG544" s="463"/>
      <c r="AH544" s="463"/>
      <c r="AI544" s="463"/>
      <c r="AJ544" s="463"/>
      <c r="AK544" s="463"/>
      <c r="AL544" s="463"/>
      <c r="AM544" s="463"/>
    </row>
    <row r="545" spans="1:39" customFormat="1" ht="15" hidden="1">
      <c r="A545" s="55">
        <f t="shared" si="79"/>
        <v>432</v>
      </c>
      <c r="B545" s="577" t="s">
        <v>200</v>
      </c>
      <c r="C545" s="344">
        <f t="shared" si="80"/>
        <v>8724307.3000000007</v>
      </c>
      <c r="D545" s="344">
        <f t="shared" si="81"/>
        <v>8457864</v>
      </c>
      <c r="E545" s="345"/>
      <c r="F545" s="344">
        <v>4482120</v>
      </c>
      <c r="G545" s="344">
        <v>1489812</v>
      </c>
      <c r="H545" s="344">
        <v>1489812</v>
      </c>
      <c r="I545" s="344">
        <v>996120</v>
      </c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1194">
        <v>266443.3</v>
      </c>
      <c r="Y545" s="344"/>
      <c r="Z545" s="346" t="s">
        <v>198</v>
      </c>
      <c r="AA545" s="138" t="s">
        <v>1458</v>
      </c>
      <c r="AB545" s="346"/>
      <c r="AC545" s="346"/>
      <c r="AD545" s="346"/>
      <c r="AE545" s="463"/>
      <c r="AF545" s="463"/>
      <c r="AG545" s="463"/>
      <c r="AH545" s="463"/>
      <c r="AI545" s="463"/>
      <c r="AJ545" s="463"/>
      <c r="AK545" s="463"/>
      <c r="AL545" s="463"/>
      <c r="AM545" s="463"/>
    </row>
    <row r="546" spans="1:39" customFormat="1" ht="15" hidden="1">
      <c r="A546" s="55">
        <f t="shared" si="79"/>
        <v>433</v>
      </c>
      <c r="B546" s="577" t="s">
        <v>201</v>
      </c>
      <c r="C546" s="344">
        <f t="shared" si="80"/>
        <v>8724307.3000000007</v>
      </c>
      <c r="D546" s="344">
        <f t="shared" si="81"/>
        <v>8457864</v>
      </c>
      <c r="E546" s="344"/>
      <c r="F546" s="344">
        <v>4482120</v>
      </c>
      <c r="G546" s="344">
        <v>1489812</v>
      </c>
      <c r="H546" s="344">
        <v>1489812</v>
      </c>
      <c r="I546" s="344">
        <v>996120</v>
      </c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1194">
        <v>266443.3</v>
      </c>
      <c r="Y546" s="344"/>
      <c r="Z546" s="346" t="s">
        <v>198</v>
      </c>
      <c r="AA546" s="138" t="s">
        <v>1458</v>
      </c>
      <c r="AB546" s="346"/>
      <c r="AC546" s="346"/>
      <c r="AD546" s="346"/>
      <c r="AE546" s="463"/>
      <c r="AF546" s="463"/>
      <c r="AG546" s="463"/>
      <c r="AH546" s="463"/>
      <c r="AI546" s="463"/>
      <c r="AJ546" s="463"/>
      <c r="AK546" s="463"/>
      <c r="AL546" s="463"/>
      <c r="AM546" s="463"/>
    </row>
    <row r="547" spans="1:39" s="7" customFormat="1" ht="17.25" hidden="1" customHeight="1">
      <c r="A547" s="1475" t="s">
        <v>518</v>
      </c>
      <c r="B547" s="1475"/>
      <c r="C547" s="51">
        <f>SUM(C537:C537)</f>
        <v>2010118.72</v>
      </c>
      <c r="D547" s="51">
        <f t="shared" ref="D547:Y547" si="82">SUM(D537:D537)</f>
        <v>0</v>
      </c>
      <c r="E547" s="51">
        <f t="shared" si="82"/>
        <v>0</v>
      </c>
      <c r="F547" s="51">
        <f t="shared" si="82"/>
        <v>0</v>
      </c>
      <c r="G547" s="51">
        <f t="shared" si="82"/>
        <v>0</v>
      </c>
      <c r="H547" s="51">
        <f t="shared" si="82"/>
        <v>0</v>
      </c>
      <c r="I547" s="51">
        <f t="shared" si="82"/>
        <v>0</v>
      </c>
      <c r="J547" s="51">
        <f t="shared" si="82"/>
        <v>0</v>
      </c>
      <c r="K547" s="51">
        <f t="shared" si="82"/>
        <v>0</v>
      </c>
      <c r="L547" s="51">
        <f t="shared" si="82"/>
        <v>0</v>
      </c>
      <c r="M547" s="51">
        <f t="shared" si="82"/>
        <v>2010118.72</v>
      </c>
      <c r="N547" s="51">
        <f t="shared" si="82"/>
        <v>0</v>
      </c>
      <c r="O547" s="51">
        <f t="shared" si="82"/>
        <v>0</v>
      </c>
      <c r="P547" s="51">
        <f t="shared" si="82"/>
        <v>0</v>
      </c>
      <c r="Q547" s="51">
        <f t="shared" si="82"/>
        <v>0</v>
      </c>
      <c r="R547" s="51">
        <f t="shared" si="82"/>
        <v>0</v>
      </c>
      <c r="S547" s="51">
        <f t="shared" si="82"/>
        <v>0</v>
      </c>
      <c r="T547" s="51">
        <f t="shared" si="82"/>
        <v>0</v>
      </c>
      <c r="U547" s="51">
        <f t="shared" si="82"/>
        <v>0</v>
      </c>
      <c r="V547" s="51">
        <f t="shared" si="82"/>
        <v>0</v>
      </c>
      <c r="W547" s="51">
        <f t="shared" si="82"/>
        <v>0</v>
      </c>
      <c r="X547" s="1159"/>
      <c r="Y547" s="51">
        <f t="shared" si="82"/>
        <v>0</v>
      </c>
      <c r="Z547" s="9"/>
      <c r="AA547" s="670"/>
      <c r="AB547" s="497"/>
      <c r="AC547" s="497"/>
      <c r="AD547" s="1061"/>
      <c r="AE547" s="57"/>
      <c r="AF547" s="57"/>
      <c r="AG547" s="57"/>
      <c r="AH547" s="57"/>
      <c r="AI547" s="57"/>
      <c r="AJ547" s="57"/>
      <c r="AK547" s="57"/>
      <c r="AL547" s="57"/>
      <c r="AM547" s="57"/>
    </row>
    <row r="548" spans="1:39" s="22" customFormat="1" ht="17.25" hidden="1" customHeight="1">
      <c r="A548" s="1479" t="s">
        <v>626</v>
      </c>
      <c r="B548" s="1479"/>
      <c r="C548" s="1479"/>
      <c r="D548" s="1452"/>
      <c r="E548" s="1452"/>
      <c r="F548" s="1452"/>
      <c r="G548" s="1452"/>
      <c r="H548" s="1452"/>
      <c r="I548" s="1452"/>
      <c r="J548" s="1452"/>
      <c r="K548" s="1452"/>
      <c r="L548" s="1452"/>
      <c r="M548" s="1452"/>
      <c r="N548" s="1452"/>
      <c r="O548" s="1452"/>
      <c r="P548" s="1452"/>
      <c r="Q548" s="1452"/>
      <c r="R548" s="1452"/>
      <c r="S548" s="1452"/>
      <c r="T548" s="1452"/>
      <c r="U548" s="1452"/>
      <c r="V548" s="1452"/>
      <c r="W548" s="1452"/>
      <c r="X548" s="1452"/>
      <c r="Y548" s="1452"/>
      <c r="Z548" s="24"/>
      <c r="AA548" s="670"/>
      <c r="AB548" s="724"/>
      <c r="AC548" s="497"/>
      <c r="AD548" s="1061"/>
      <c r="AE548" s="57"/>
      <c r="AF548" s="57"/>
      <c r="AG548" s="57"/>
      <c r="AH548" s="57"/>
      <c r="AI548" s="57"/>
      <c r="AJ548" s="57"/>
      <c r="AK548" s="57"/>
      <c r="AL548" s="57"/>
      <c r="AM548" s="57"/>
    </row>
    <row r="549" spans="1:39" s="7" customFormat="1" ht="17.25" hidden="1" customHeight="1">
      <c r="A549" s="688">
        <f>A546+1</f>
        <v>434</v>
      </c>
      <c r="B549" s="42" t="s">
        <v>766</v>
      </c>
      <c r="C549" s="52">
        <f>D549+K549+M549+O549+Q549+S549+U549+V549+W549+Y549</f>
        <v>1801359.68</v>
      </c>
      <c r="D549" s="51">
        <f>SUM(E549:I549)</f>
        <v>0</v>
      </c>
      <c r="E549" s="51"/>
      <c r="F549" s="51"/>
      <c r="G549" s="51"/>
      <c r="H549" s="51"/>
      <c r="I549" s="51"/>
      <c r="J549" s="51"/>
      <c r="K549" s="51"/>
      <c r="L549" s="120"/>
      <c r="M549" s="51">
        <v>1801359.68</v>
      </c>
      <c r="N549" s="51"/>
      <c r="O549" s="51"/>
      <c r="P549" s="51"/>
      <c r="Q549" s="51"/>
      <c r="R549" s="51"/>
      <c r="S549" s="51"/>
      <c r="T549" s="51"/>
      <c r="U549" s="51"/>
      <c r="V549" s="51"/>
      <c r="W549" s="285"/>
      <c r="X549" s="1159"/>
      <c r="Y549" s="285"/>
      <c r="Z549" s="9"/>
      <c r="AA549" s="670"/>
      <c r="AB549" s="724"/>
      <c r="AC549" s="497"/>
      <c r="AD549" s="1061"/>
      <c r="AE549" s="57"/>
      <c r="AF549" s="57"/>
      <c r="AG549" s="57"/>
      <c r="AH549" s="57"/>
      <c r="AI549" s="57"/>
      <c r="AJ549" s="57"/>
      <c r="AK549" s="57"/>
      <c r="AL549" s="57"/>
      <c r="AM549" s="57"/>
    </row>
    <row r="550" spans="1:39" s="19" customFormat="1" ht="15" hidden="1">
      <c r="A550" s="688">
        <f>A549+1</f>
        <v>435</v>
      </c>
      <c r="B550" s="353" t="s">
        <v>202</v>
      </c>
      <c r="C550" s="347">
        <v>2523800</v>
      </c>
      <c r="D550" s="349"/>
      <c r="E550" s="349"/>
      <c r="F550" s="349"/>
      <c r="G550" s="349"/>
      <c r="H550" s="349"/>
      <c r="I550" s="349"/>
      <c r="J550" s="349"/>
      <c r="K550" s="349"/>
      <c r="L550" s="349"/>
      <c r="M550" s="349">
        <v>1331.5</v>
      </c>
      <c r="N550" s="349">
        <v>1523800</v>
      </c>
      <c r="O550" s="349"/>
      <c r="P550" s="349"/>
      <c r="Q550" s="349">
        <v>1110</v>
      </c>
      <c r="R550" s="349">
        <v>500000</v>
      </c>
      <c r="S550" s="349"/>
      <c r="T550" s="349"/>
      <c r="U550" s="349">
        <v>1110</v>
      </c>
      <c r="V550" s="349">
        <v>500000</v>
      </c>
      <c r="W550" s="349"/>
      <c r="X550" s="1195"/>
      <c r="Y550" s="350"/>
      <c r="Z550" s="351"/>
      <c r="AA550" s="442"/>
      <c r="AB550" s="1275"/>
      <c r="AC550" s="1275"/>
      <c r="AD550" s="1275"/>
      <c r="AE550" s="839"/>
      <c r="AF550" s="839"/>
      <c r="AG550" s="839"/>
      <c r="AH550" s="839"/>
      <c r="AI550" s="839"/>
      <c r="AJ550" s="839"/>
      <c r="AK550" s="839"/>
      <c r="AL550" s="839"/>
      <c r="AM550" s="839"/>
    </row>
    <row r="551" spans="1:39" s="19" customFormat="1" ht="15" hidden="1">
      <c r="A551" s="688">
        <f>A550+1</f>
        <v>436</v>
      </c>
      <c r="B551" s="353" t="s">
        <v>203</v>
      </c>
      <c r="C551" s="347">
        <v>1000000</v>
      </c>
      <c r="D551" s="349"/>
      <c r="E551" s="349"/>
      <c r="F551" s="349"/>
      <c r="G551" s="349"/>
      <c r="H551" s="349"/>
      <c r="I551" s="349"/>
      <c r="J551" s="349"/>
      <c r="K551" s="349"/>
      <c r="L551" s="349"/>
      <c r="M551" s="349"/>
      <c r="N551" s="349"/>
      <c r="O551" s="349"/>
      <c r="P551" s="349"/>
      <c r="Q551" s="349">
        <v>1110</v>
      </c>
      <c r="R551" s="349">
        <v>500000</v>
      </c>
      <c r="S551" s="349"/>
      <c r="T551" s="349"/>
      <c r="U551" s="349">
        <v>1110</v>
      </c>
      <c r="V551" s="349">
        <v>500000</v>
      </c>
      <c r="W551" s="349"/>
      <c r="X551" s="1195"/>
      <c r="Y551" s="350"/>
      <c r="Z551" s="351"/>
      <c r="AA551" s="442"/>
      <c r="AB551" s="1275"/>
      <c r="AC551" s="1275"/>
      <c r="AD551" s="1275"/>
      <c r="AE551" s="839"/>
      <c r="AF551" s="839"/>
      <c r="AG551" s="839"/>
      <c r="AH551" s="839"/>
      <c r="AI551" s="839"/>
      <c r="AJ551" s="839"/>
      <c r="AK551" s="839"/>
      <c r="AL551" s="839"/>
      <c r="AM551" s="839"/>
    </row>
    <row r="552" spans="1:39" s="19" customFormat="1" ht="15" hidden="1">
      <c r="A552" s="688">
        <f>A551+1</f>
        <v>437</v>
      </c>
      <c r="B552" s="353" t="s">
        <v>204</v>
      </c>
      <c r="C552" s="347">
        <v>1795677</v>
      </c>
      <c r="D552" s="349"/>
      <c r="E552" s="349"/>
      <c r="F552" s="349"/>
      <c r="G552" s="349"/>
      <c r="H552" s="349"/>
      <c r="I552" s="349"/>
      <c r="J552" s="349"/>
      <c r="K552" s="349"/>
      <c r="L552" s="349"/>
      <c r="M552" s="352">
        <v>425.85</v>
      </c>
      <c r="N552" s="347">
        <v>1795677</v>
      </c>
      <c r="O552" s="349"/>
      <c r="P552" s="349"/>
      <c r="Q552" s="349"/>
      <c r="R552" s="349"/>
      <c r="S552" s="349"/>
      <c r="T552" s="349"/>
      <c r="U552" s="349"/>
      <c r="V552" s="349"/>
      <c r="W552" s="349"/>
      <c r="X552" s="1195"/>
      <c r="Y552" s="350"/>
      <c r="Z552" s="351"/>
      <c r="AA552" s="442"/>
      <c r="AB552" s="1275"/>
      <c r="AC552" s="1275"/>
      <c r="AD552" s="1275"/>
      <c r="AE552" s="839"/>
      <c r="AF552" s="839"/>
      <c r="AG552" s="839"/>
      <c r="AH552" s="839"/>
      <c r="AI552" s="839"/>
      <c r="AJ552" s="839"/>
      <c r="AK552" s="839"/>
      <c r="AL552" s="839"/>
      <c r="AM552" s="839"/>
    </row>
    <row r="553" spans="1:39" customFormat="1" ht="15" hidden="1">
      <c r="A553" s="688">
        <f>A552+1</f>
        <v>438</v>
      </c>
      <c r="B553" s="353" t="s">
        <v>205</v>
      </c>
      <c r="C553" s="348">
        <v>2600000</v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348">
        <v>1100</v>
      </c>
      <c r="N553" s="348">
        <v>2600000</v>
      </c>
      <c r="O553" s="348"/>
      <c r="P553" s="348"/>
      <c r="Q553" s="348"/>
      <c r="R553" s="348"/>
      <c r="S553" s="348"/>
      <c r="T553" s="348"/>
      <c r="U553" s="348"/>
      <c r="V553" s="348"/>
      <c r="W553" s="348"/>
      <c r="X553" s="1196"/>
      <c r="Y553" s="348"/>
      <c r="Z553" s="128"/>
      <c r="AA553" s="138"/>
      <c r="AB553" s="346"/>
      <c r="AC553" s="346"/>
      <c r="AD553" s="346"/>
      <c r="AE553" s="463"/>
      <c r="AF553" s="463"/>
      <c r="AG553" s="463"/>
      <c r="AH553" s="463"/>
      <c r="AI553" s="463"/>
      <c r="AJ553" s="463"/>
      <c r="AK553" s="463"/>
      <c r="AL553" s="463"/>
      <c r="AM553" s="463"/>
    </row>
    <row r="554" spans="1:39" s="7" customFormat="1" ht="17.25" hidden="1" customHeight="1">
      <c r="A554" s="1475" t="s">
        <v>518</v>
      </c>
      <c r="B554" s="1475"/>
      <c r="C554" s="51">
        <f t="shared" ref="C554:Y554" si="83">SUM(C549:C549)</f>
        <v>1801359.68</v>
      </c>
      <c r="D554" s="51">
        <f t="shared" si="83"/>
        <v>0</v>
      </c>
      <c r="E554" s="51">
        <f t="shared" si="83"/>
        <v>0</v>
      </c>
      <c r="F554" s="51">
        <f t="shared" si="83"/>
        <v>0</v>
      </c>
      <c r="G554" s="51">
        <f t="shared" si="83"/>
        <v>0</v>
      </c>
      <c r="H554" s="51">
        <f t="shared" si="83"/>
        <v>0</v>
      </c>
      <c r="I554" s="51">
        <f t="shared" si="83"/>
        <v>0</v>
      </c>
      <c r="J554" s="51">
        <f t="shared" si="83"/>
        <v>0</v>
      </c>
      <c r="K554" s="51">
        <f t="shared" si="83"/>
        <v>0</v>
      </c>
      <c r="L554" s="51">
        <f t="shared" si="83"/>
        <v>0</v>
      </c>
      <c r="M554" s="51">
        <f t="shared" si="83"/>
        <v>1801359.68</v>
      </c>
      <c r="N554" s="51">
        <f t="shared" si="83"/>
        <v>0</v>
      </c>
      <c r="O554" s="51">
        <f t="shared" si="83"/>
        <v>0</v>
      </c>
      <c r="P554" s="51">
        <f t="shared" si="83"/>
        <v>0</v>
      </c>
      <c r="Q554" s="51">
        <f t="shared" si="83"/>
        <v>0</v>
      </c>
      <c r="R554" s="51">
        <f t="shared" si="83"/>
        <v>0</v>
      </c>
      <c r="S554" s="51">
        <f t="shared" si="83"/>
        <v>0</v>
      </c>
      <c r="T554" s="51">
        <f t="shared" si="83"/>
        <v>0</v>
      </c>
      <c r="U554" s="51">
        <f t="shared" si="83"/>
        <v>0</v>
      </c>
      <c r="V554" s="51">
        <f t="shared" si="83"/>
        <v>0</v>
      </c>
      <c r="W554" s="51">
        <f t="shared" si="83"/>
        <v>0</v>
      </c>
      <c r="X554" s="1159"/>
      <c r="Y554" s="51">
        <f t="shared" si="83"/>
        <v>0</v>
      </c>
      <c r="Z554" s="9"/>
      <c r="AA554" s="670"/>
      <c r="AB554" s="497"/>
      <c r="AC554" s="497"/>
      <c r="AD554" s="1061"/>
      <c r="AE554" s="57"/>
      <c r="AF554" s="1061"/>
      <c r="AG554" s="57"/>
      <c r="AH554" s="57"/>
      <c r="AI554" s="57"/>
      <c r="AJ554" s="57"/>
      <c r="AK554" s="57"/>
      <c r="AL554" s="57"/>
      <c r="AM554" s="57"/>
    </row>
    <row r="555" spans="1:39" s="7" customFormat="1" ht="12.75" hidden="1" customHeight="1">
      <c r="A555" s="1592" t="s">
        <v>206</v>
      </c>
      <c r="B555" s="1592"/>
      <c r="C555" s="1592"/>
      <c r="D555" s="1592"/>
      <c r="E555" s="1592"/>
      <c r="F555" s="1593"/>
      <c r="G555" s="360"/>
      <c r="H555" s="361"/>
      <c r="I555" s="361"/>
      <c r="J555" s="361"/>
      <c r="K555" s="361"/>
      <c r="L555" s="361"/>
      <c r="M555" s="361"/>
      <c r="N555" s="361"/>
      <c r="O555" s="361"/>
      <c r="P555" s="361"/>
      <c r="Q555" s="361"/>
      <c r="R555" s="361"/>
      <c r="S555" s="361"/>
      <c r="T555" s="361"/>
      <c r="U555" s="362"/>
      <c r="V555" s="362"/>
      <c r="W555" s="284"/>
      <c r="X555" s="1161"/>
      <c r="Y555" s="284"/>
      <c r="Z555" s="1308"/>
      <c r="AA555" s="670"/>
      <c r="AB555" s="49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</row>
    <row r="556" spans="1:39" s="7" customFormat="1" ht="12.75" hidden="1" customHeight="1">
      <c r="A556" s="688">
        <f>A553+1</f>
        <v>439</v>
      </c>
      <c r="B556" s="297" t="s">
        <v>207</v>
      </c>
      <c r="C556" s="344"/>
      <c r="D556" s="344"/>
      <c r="E556" s="344">
        <v>0</v>
      </c>
      <c r="F556" s="345" t="s">
        <v>208</v>
      </c>
      <c r="G556" s="344">
        <v>0</v>
      </c>
      <c r="H556" s="345" t="s">
        <v>208</v>
      </c>
      <c r="I556" s="344">
        <v>0</v>
      </c>
      <c r="J556" s="345" t="s">
        <v>209</v>
      </c>
      <c r="K556" s="344">
        <v>0</v>
      </c>
      <c r="L556" s="344">
        <v>0</v>
      </c>
      <c r="M556" s="345">
        <v>308</v>
      </c>
      <c r="N556" s="345">
        <v>477849</v>
      </c>
      <c r="O556" s="344">
        <v>0</v>
      </c>
      <c r="P556" s="344">
        <v>0</v>
      </c>
      <c r="Q556" s="345">
        <v>150.9</v>
      </c>
      <c r="R556" s="345">
        <v>1351099</v>
      </c>
      <c r="S556" s="345">
        <v>57</v>
      </c>
      <c r="T556" s="345">
        <v>1407140</v>
      </c>
      <c r="U556" s="359">
        <v>150.9</v>
      </c>
      <c r="V556" s="359" t="s">
        <v>208</v>
      </c>
      <c r="W556" s="284">
        <v>0</v>
      </c>
      <c r="X556" s="1161"/>
      <c r="Y556" s="284"/>
      <c r="Z556" s="1308"/>
      <c r="AA556" s="670"/>
      <c r="AB556" s="49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</row>
    <row r="557" spans="1:39" s="7" customFormat="1" ht="12.75" hidden="1" customHeight="1">
      <c r="A557" s="343"/>
      <c r="B557" s="326" t="s">
        <v>210</v>
      </c>
      <c r="C557" s="344"/>
      <c r="D557" s="344"/>
      <c r="E557" s="344">
        <v>0</v>
      </c>
      <c r="F557" s="345"/>
      <c r="G557" s="344">
        <v>0</v>
      </c>
      <c r="H557" s="345"/>
      <c r="I557" s="344">
        <v>0</v>
      </c>
      <c r="J557" s="345"/>
      <c r="K557" s="344">
        <v>0</v>
      </c>
      <c r="L557" s="344">
        <v>0</v>
      </c>
      <c r="M557" s="345">
        <f>SUM(M556:M556)</f>
        <v>308</v>
      </c>
      <c r="N557" s="345">
        <f>SUM(N556:N556)</f>
        <v>477849</v>
      </c>
      <c r="O557" s="344">
        <v>0</v>
      </c>
      <c r="P557" s="344">
        <v>0</v>
      </c>
      <c r="Q557" s="345">
        <f>SUM(Q556:Q556)</f>
        <v>150.9</v>
      </c>
      <c r="R557" s="345">
        <f>SUM(R556:R556)</f>
        <v>1351099</v>
      </c>
      <c r="S557" s="345">
        <f>SUM(S556:S556)</f>
        <v>57</v>
      </c>
      <c r="T557" s="345">
        <f>SUM(T556:T556)</f>
        <v>1407140</v>
      </c>
      <c r="U557" s="359">
        <v>150.9</v>
      </c>
      <c r="V557" s="359"/>
      <c r="W557" s="284">
        <v>0</v>
      </c>
      <c r="X557" s="1161"/>
      <c r="Y557" s="284"/>
      <c r="Z557" s="1308"/>
      <c r="AA557" s="670"/>
      <c r="AB557" s="49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</row>
    <row r="558" spans="1:39" s="7" customFormat="1" ht="12.75" customHeight="1">
      <c r="A558" s="1553" t="s">
        <v>211</v>
      </c>
      <c r="B558" s="1553"/>
      <c r="C558" s="1553"/>
      <c r="D558" s="1553"/>
      <c r="E558" s="1553"/>
      <c r="F558" s="1554"/>
      <c r="G558" s="799"/>
      <c r="H558" s="800"/>
      <c r="I558" s="800"/>
      <c r="J558" s="800"/>
      <c r="K558" s="800"/>
      <c r="L558" s="800"/>
      <c r="M558" s="800"/>
      <c r="N558" s="800"/>
      <c r="O558" s="800"/>
      <c r="P558" s="800"/>
      <c r="Q558" s="800"/>
      <c r="R558" s="800"/>
      <c r="S558" s="800"/>
      <c r="T558" s="800"/>
      <c r="U558" s="801"/>
      <c r="V558" s="801"/>
      <c r="W558" s="277"/>
      <c r="X558" s="1161"/>
      <c r="Y558" s="277"/>
      <c r="Z558" s="306"/>
      <c r="AA558" s="670"/>
      <c r="AB558" s="49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</row>
    <row r="559" spans="1:39" s="7" customFormat="1" ht="12.75" customHeight="1">
      <c r="A559" s="686">
        <f>A556+1</f>
        <v>440</v>
      </c>
      <c r="B559" s="297" t="s">
        <v>212</v>
      </c>
      <c r="C559" s="344"/>
      <c r="D559" s="344">
        <v>0</v>
      </c>
      <c r="E559" s="344">
        <v>0</v>
      </c>
      <c r="F559" s="344">
        <v>0</v>
      </c>
      <c r="G559" s="344">
        <v>0</v>
      </c>
      <c r="H559" s="344">
        <v>0</v>
      </c>
      <c r="I559" s="344">
        <v>0</v>
      </c>
      <c r="J559" s="344">
        <v>0</v>
      </c>
      <c r="K559" s="344">
        <v>0</v>
      </c>
      <c r="L559" s="344">
        <v>0</v>
      </c>
      <c r="M559" s="344">
        <v>0</v>
      </c>
      <c r="N559" s="344">
        <v>0</v>
      </c>
      <c r="O559" s="344">
        <v>0</v>
      </c>
      <c r="P559" s="344">
        <v>0</v>
      </c>
      <c r="Q559" s="357"/>
      <c r="R559" s="357" t="s">
        <v>209</v>
      </c>
      <c r="S559" s="344">
        <v>0</v>
      </c>
      <c r="T559" s="344">
        <v>0</v>
      </c>
      <c r="U559" s="363">
        <v>0</v>
      </c>
      <c r="V559" s="363">
        <v>0</v>
      </c>
      <c r="W559" s="284">
        <v>0</v>
      </c>
      <c r="X559" s="1161"/>
      <c r="Y559" s="284"/>
      <c r="Z559" s="306"/>
      <c r="AA559" s="670"/>
      <c r="AB559" s="49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</row>
    <row r="560" spans="1:39" s="7" customFormat="1" ht="12.75" hidden="1" customHeight="1">
      <c r="A560" s="343"/>
      <c r="B560" s="326" t="s">
        <v>210</v>
      </c>
      <c r="C560" s="344"/>
      <c r="D560" s="344">
        <v>0</v>
      </c>
      <c r="E560" s="344">
        <v>0</v>
      </c>
      <c r="F560" s="344">
        <v>0</v>
      </c>
      <c r="G560" s="344">
        <v>0</v>
      </c>
      <c r="H560" s="344">
        <v>0</v>
      </c>
      <c r="I560" s="344">
        <v>0</v>
      </c>
      <c r="J560" s="344">
        <v>0</v>
      </c>
      <c r="K560" s="344">
        <v>0</v>
      </c>
      <c r="L560" s="344">
        <v>0</v>
      </c>
      <c r="M560" s="344">
        <v>0</v>
      </c>
      <c r="N560" s="344">
        <v>0</v>
      </c>
      <c r="O560" s="344">
        <v>0</v>
      </c>
      <c r="P560" s="344">
        <v>0</v>
      </c>
      <c r="Q560" s="345"/>
      <c r="R560" s="345"/>
      <c r="S560" s="344">
        <v>0</v>
      </c>
      <c r="T560" s="344">
        <v>0</v>
      </c>
      <c r="U560" s="363">
        <v>0</v>
      </c>
      <c r="V560" s="363">
        <v>0</v>
      </c>
      <c r="W560" s="284">
        <v>0</v>
      </c>
      <c r="X560" s="1161"/>
      <c r="Y560" s="284"/>
      <c r="Z560" s="1308"/>
      <c r="AA560" s="670"/>
      <c r="AB560" s="49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</row>
    <row r="561" spans="1:39" s="7" customFormat="1" ht="12.75" hidden="1" customHeight="1">
      <c r="A561" s="364"/>
      <c r="B561" s="578"/>
      <c r="C561" s="361"/>
      <c r="D561" s="361"/>
      <c r="E561" s="361"/>
      <c r="F561" s="365"/>
      <c r="G561" s="360"/>
      <c r="H561" s="361"/>
      <c r="I561" s="361"/>
      <c r="J561" s="361"/>
      <c r="K561" s="361"/>
      <c r="L561" s="361"/>
      <c r="M561" s="361"/>
      <c r="N561" s="361"/>
      <c r="O561" s="361"/>
      <c r="P561" s="361"/>
      <c r="Q561" s="361"/>
      <c r="R561" s="361"/>
      <c r="S561" s="361"/>
      <c r="T561" s="361"/>
      <c r="U561" s="362"/>
      <c r="V561" s="362"/>
      <c r="W561" s="284"/>
      <c r="X561" s="1161"/>
      <c r="Y561" s="284"/>
      <c r="Z561" s="1308"/>
      <c r="AA561" s="670"/>
      <c r="AB561" s="49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</row>
    <row r="562" spans="1:39" s="7" customFormat="1" ht="13.5" hidden="1" customHeight="1">
      <c r="A562" s="1546" t="s">
        <v>213</v>
      </c>
      <c r="B562" s="1546"/>
      <c r="C562" s="1546"/>
      <c r="D562" s="1546"/>
      <c r="E562" s="1546"/>
      <c r="F562" s="1547"/>
      <c r="G562" s="799"/>
      <c r="H562" s="800"/>
      <c r="I562" s="800"/>
      <c r="J562" s="800"/>
      <c r="K562" s="800"/>
      <c r="L562" s="800"/>
      <c r="M562" s="800"/>
      <c r="N562" s="800"/>
      <c r="O562" s="800"/>
      <c r="P562" s="800"/>
      <c r="Q562" s="800"/>
      <c r="R562" s="800"/>
      <c r="S562" s="800"/>
      <c r="T562" s="800"/>
      <c r="U562" s="801"/>
      <c r="V562" s="801"/>
      <c r="W562" s="277"/>
      <c r="X562" s="1161"/>
      <c r="Y562" s="277"/>
      <c r="Z562" s="306"/>
      <c r="AA562" s="670"/>
      <c r="AB562" s="49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</row>
    <row r="563" spans="1:39" s="7" customFormat="1" ht="12.75" hidden="1" customHeight="1">
      <c r="A563" s="688">
        <f>A559+1</f>
        <v>441</v>
      </c>
      <c r="B563" s="297" t="s">
        <v>214</v>
      </c>
      <c r="C563" s="344">
        <v>2642998</v>
      </c>
      <c r="D563" s="344"/>
      <c r="E563" s="344">
        <v>0</v>
      </c>
      <c r="F563" s="357" t="s">
        <v>209</v>
      </c>
      <c r="G563" s="344">
        <v>0</v>
      </c>
      <c r="H563" s="344">
        <v>0</v>
      </c>
      <c r="I563" s="344">
        <v>0</v>
      </c>
      <c r="J563" s="357" t="s">
        <v>209</v>
      </c>
      <c r="K563" s="344">
        <v>0</v>
      </c>
      <c r="L563" s="344">
        <v>0</v>
      </c>
      <c r="M563" s="357">
        <v>138.21</v>
      </c>
      <c r="N563" s="357" t="s">
        <v>209</v>
      </c>
      <c r="O563" s="344">
        <v>0</v>
      </c>
      <c r="P563" s="344">
        <v>0</v>
      </c>
      <c r="Q563" s="357">
        <v>302.43</v>
      </c>
      <c r="R563" s="357" t="s">
        <v>209</v>
      </c>
      <c r="S563" s="357">
        <v>4.4000000000000004</v>
      </c>
      <c r="T563" s="357" t="s">
        <v>209</v>
      </c>
      <c r="U563" s="358">
        <v>302.43</v>
      </c>
      <c r="V563" s="358" t="s">
        <v>209</v>
      </c>
      <c r="W563" s="284">
        <v>0</v>
      </c>
      <c r="X563" s="1161"/>
      <c r="Y563" s="284"/>
      <c r="Z563" s="1308"/>
      <c r="AA563" s="670"/>
      <c r="AB563" s="49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</row>
    <row r="564" spans="1:39" s="7" customFormat="1" ht="12.75" hidden="1" customHeight="1">
      <c r="A564" s="688">
        <f>A563+1</f>
        <v>442</v>
      </c>
      <c r="B564" s="297" t="s">
        <v>215</v>
      </c>
      <c r="C564" s="344"/>
      <c r="D564" s="344"/>
      <c r="E564" s="344">
        <v>0</v>
      </c>
      <c r="F564" s="357" t="s">
        <v>209</v>
      </c>
      <c r="G564" s="357" t="s">
        <v>208</v>
      </c>
      <c r="H564" s="357" t="s">
        <v>209</v>
      </c>
      <c r="I564" s="344">
        <v>0</v>
      </c>
      <c r="J564" s="357" t="s">
        <v>209</v>
      </c>
      <c r="K564" s="344">
        <v>0</v>
      </c>
      <c r="L564" s="344">
        <v>0</v>
      </c>
      <c r="M564" s="357">
        <v>387.9</v>
      </c>
      <c r="N564" s="357" t="s">
        <v>209</v>
      </c>
      <c r="O564" s="344">
        <v>0</v>
      </c>
      <c r="P564" s="344">
        <v>0</v>
      </c>
      <c r="Q564" s="357">
        <v>571.70000000000005</v>
      </c>
      <c r="R564" s="357" t="s">
        <v>209</v>
      </c>
      <c r="S564" s="357">
        <v>130.9</v>
      </c>
      <c r="T564" s="357" t="s">
        <v>209</v>
      </c>
      <c r="U564" s="358">
        <v>571.70000000000005</v>
      </c>
      <c r="V564" s="358" t="s">
        <v>209</v>
      </c>
      <c r="W564" s="284">
        <v>0</v>
      </c>
      <c r="X564" s="1161"/>
      <c r="Y564" s="284"/>
      <c r="Z564" s="1308"/>
      <c r="AA564" s="670"/>
      <c r="AB564" s="49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</row>
    <row r="565" spans="1:39" s="7" customFormat="1" ht="12.75" hidden="1" customHeight="1">
      <c r="A565" s="688">
        <f>A564+1</f>
        <v>443</v>
      </c>
      <c r="B565" s="297" t="s">
        <v>216</v>
      </c>
      <c r="C565" s="344">
        <v>581090.4</v>
      </c>
      <c r="D565" s="344">
        <v>0</v>
      </c>
      <c r="E565" s="344">
        <v>0</v>
      </c>
      <c r="F565" s="344">
        <v>0</v>
      </c>
      <c r="G565" s="344">
        <v>0</v>
      </c>
      <c r="H565" s="344">
        <v>0</v>
      </c>
      <c r="I565" s="344">
        <v>0</v>
      </c>
      <c r="J565" s="344">
        <v>0</v>
      </c>
      <c r="K565" s="344">
        <v>0</v>
      </c>
      <c r="L565" s="344">
        <v>0</v>
      </c>
      <c r="M565" s="344">
        <v>0</v>
      </c>
      <c r="N565" s="344">
        <v>0</v>
      </c>
      <c r="O565" s="357"/>
      <c r="P565" s="357" t="s">
        <v>209</v>
      </c>
      <c r="Q565" s="357">
        <v>458.53</v>
      </c>
      <c r="R565" s="357" t="s">
        <v>209</v>
      </c>
      <c r="S565" s="344">
        <v>0</v>
      </c>
      <c r="T565" s="344">
        <v>0</v>
      </c>
      <c r="U565" s="363">
        <v>0</v>
      </c>
      <c r="V565" s="363">
        <v>0</v>
      </c>
      <c r="W565" s="284">
        <v>0</v>
      </c>
      <c r="X565" s="1161"/>
      <c r="Y565" s="284"/>
      <c r="Z565" s="1308"/>
      <c r="AA565" s="670"/>
      <c r="AB565" s="49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</row>
    <row r="566" spans="1:39" s="7" customFormat="1" ht="12.75" hidden="1" customHeight="1">
      <c r="A566" s="688">
        <f>A565+1</f>
        <v>444</v>
      </c>
      <c r="B566" s="297" t="s">
        <v>217</v>
      </c>
      <c r="C566" s="344">
        <v>396213.86</v>
      </c>
      <c r="D566" s="344"/>
      <c r="E566" s="344">
        <v>0</v>
      </c>
      <c r="F566" s="344">
        <v>0</v>
      </c>
      <c r="G566" s="344">
        <v>0</v>
      </c>
      <c r="H566" s="357" t="s">
        <v>209</v>
      </c>
      <c r="I566" s="357" t="s">
        <v>209</v>
      </c>
      <c r="J566" s="344">
        <v>0</v>
      </c>
      <c r="K566" s="344">
        <v>0</v>
      </c>
      <c r="L566" s="344">
        <v>0</v>
      </c>
      <c r="M566" s="344">
        <v>0</v>
      </c>
      <c r="N566" s="344">
        <v>0</v>
      </c>
      <c r="O566" s="357"/>
      <c r="P566" s="357" t="s">
        <v>209</v>
      </c>
      <c r="Q566" s="357">
        <v>620.21</v>
      </c>
      <c r="R566" s="357" t="s">
        <v>209</v>
      </c>
      <c r="S566" s="344">
        <v>0</v>
      </c>
      <c r="T566" s="344">
        <v>0</v>
      </c>
      <c r="U566" s="363">
        <v>0</v>
      </c>
      <c r="V566" s="363">
        <v>0</v>
      </c>
      <c r="W566" s="284">
        <v>0</v>
      </c>
      <c r="X566" s="1161"/>
      <c r="Y566" s="284"/>
      <c r="Z566" s="1308"/>
      <c r="AA566" s="670"/>
      <c r="AB566" s="49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</row>
    <row r="567" spans="1:39" s="7" customFormat="1" ht="12.75" hidden="1" customHeight="1">
      <c r="A567" s="343"/>
      <c r="B567" s="326" t="s">
        <v>210</v>
      </c>
      <c r="C567" s="344">
        <f>SUM(C563:C566)</f>
        <v>3620302.26</v>
      </c>
      <c r="D567" s="344"/>
      <c r="E567" s="344">
        <v>0</v>
      </c>
      <c r="F567" s="344"/>
      <c r="G567" s="344"/>
      <c r="H567" s="344"/>
      <c r="I567" s="344"/>
      <c r="J567" s="344"/>
      <c r="K567" s="344"/>
      <c r="L567" s="344"/>
      <c r="M567" s="344">
        <f>SUM(M563:M566)</f>
        <v>526.11</v>
      </c>
      <c r="N567" s="344"/>
      <c r="O567" s="344"/>
      <c r="P567" s="344"/>
      <c r="Q567" s="344">
        <f>SUM(Q563:Q566)</f>
        <v>1952.8700000000001</v>
      </c>
      <c r="R567" s="344"/>
      <c r="S567" s="344">
        <f>SUM(S563:S566)</f>
        <v>135.30000000000001</v>
      </c>
      <c r="T567" s="344"/>
      <c r="U567" s="363">
        <f>SUM(U563:U566)</f>
        <v>874.13000000000011</v>
      </c>
      <c r="V567" s="363"/>
      <c r="W567" s="284">
        <v>0</v>
      </c>
      <c r="X567" s="1161"/>
      <c r="Y567" s="284"/>
      <c r="Z567" s="1308"/>
      <c r="AA567" s="670"/>
      <c r="AB567" s="49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</row>
    <row r="568" spans="1:39" s="7" customFormat="1" ht="12.75" hidden="1" customHeight="1">
      <c r="A568" s="364"/>
      <c r="B568" s="578"/>
      <c r="C568" s="361"/>
      <c r="D568" s="361"/>
      <c r="E568" s="361"/>
      <c r="F568" s="365"/>
      <c r="G568" s="360"/>
      <c r="H568" s="361"/>
      <c r="I568" s="361"/>
      <c r="J568" s="361"/>
      <c r="K568" s="361"/>
      <c r="L568" s="361"/>
      <c r="M568" s="361"/>
      <c r="N568" s="361"/>
      <c r="O568" s="361"/>
      <c r="P568" s="361"/>
      <c r="Q568" s="361"/>
      <c r="R568" s="361"/>
      <c r="S568" s="361"/>
      <c r="T568" s="361"/>
      <c r="U568" s="362"/>
      <c r="V568" s="362"/>
      <c r="W568" s="284"/>
      <c r="X568" s="1161"/>
      <c r="Y568" s="284"/>
      <c r="Z568" s="1308"/>
      <c r="AA568" s="670"/>
      <c r="AB568" s="49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</row>
    <row r="569" spans="1:39" s="57" customFormat="1" ht="12.75" hidden="1" customHeight="1">
      <c r="A569" s="1546" t="s">
        <v>1147</v>
      </c>
      <c r="B569" s="1546"/>
      <c r="C569" s="1546"/>
      <c r="D569" s="1546"/>
      <c r="E569" s="1546"/>
      <c r="F569" s="1547"/>
      <c r="G569" s="799"/>
      <c r="H569" s="800"/>
      <c r="I569" s="800"/>
      <c r="J569" s="800"/>
      <c r="K569" s="800"/>
      <c r="L569" s="800"/>
      <c r="M569" s="800"/>
      <c r="N569" s="800"/>
      <c r="O569" s="800"/>
      <c r="P569" s="800"/>
      <c r="Q569" s="800"/>
      <c r="R569" s="800"/>
      <c r="S569" s="800"/>
      <c r="T569" s="800"/>
      <c r="U569" s="801"/>
      <c r="V569" s="801"/>
      <c r="W569" s="52"/>
      <c r="X569" s="52"/>
      <c r="Y569" s="52"/>
      <c r="Z569" s="306"/>
      <c r="AA569" s="670"/>
      <c r="AB569" s="497"/>
    </row>
    <row r="570" spans="1:39" s="7" customFormat="1" ht="12.75" hidden="1" customHeight="1">
      <c r="A570" s="688">
        <f>A566+1</f>
        <v>445</v>
      </c>
      <c r="B570" s="297" t="s">
        <v>1148</v>
      </c>
      <c r="C570" s="344">
        <v>1218774.48</v>
      </c>
      <c r="D570" s="344">
        <v>0</v>
      </c>
      <c r="E570" s="344">
        <v>0</v>
      </c>
      <c r="F570" s="344">
        <v>0</v>
      </c>
      <c r="G570" s="344">
        <v>0</v>
      </c>
      <c r="H570" s="344">
        <v>0</v>
      </c>
      <c r="I570" s="344">
        <v>0</v>
      </c>
      <c r="J570" s="344">
        <v>0</v>
      </c>
      <c r="K570" s="344">
        <v>0</v>
      </c>
      <c r="L570" s="676">
        <v>0</v>
      </c>
      <c r="M570" s="677">
        <v>420</v>
      </c>
      <c r="N570" s="357">
        <v>786024.61</v>
      </c>
      <c r="O570" s="344">
        <v>0</v>
      </c>
      <c r="P570" s="676">
        <v>0</v>
      </c>
      <c r="Q570" s="677"/>
      <c r="R570" s="357">
        <v>432749.87</v>
      </c>
      <c r="S570" s="344">
        <v>0</v>
      </c>
      <c r="T570" s="344">
        <v>0</v>
      </c>
      <c r="U570" s="363">
        <v>0</v>
      </c>
      <c r="V570" s="363">
        <v>0</v>
      </c>
      <c r="W570" s="284">
        <v>0</v>
      </c>
      <c r="X570" s="1161"/>
      <c r="Y570" s="284"/>
      <c r="Z570" s="1308"/>
      <c r="AA570" s="670"/>
      <c r="AB570" s="49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</row>
    <row r="571" spans="1:39" s="7" customFormat="1" ht="12.75" hidden="1" customHeight="1">
      <c r="A571" s="688">
        <f>A570+1</f>
        <v>446</v>
      </c>
      <c r="B571" s="297" t="s">
        <v>1149</v>
      </c>
      <c r="C571" s="344">
        <v>936632.17</v>
      </c>
      <c r="D571" s="344">
        <v>0</v>
      </c>
      <c r="E571" s="344">
        <v>0</v>
      </c>
      <c r="F571" s="344">
        <v>0</v>
      </c>
      <c r="G571" s="344">
        <v>0</v>
      </c>
      <c r="H571" s="344">
        <v>0</v>
      </c>
      <c r="I571" s="344">
        <v>0</v>
      </c>
      <c r="J571" s="344">
        <v>0</v>
      </c>
      <c r="K571" s="344">
        <v>0</v>
      </c>
      <c r="L571" s="676">
        <v>0</v>
      </c>
      <c r="M571" s="677">
        <v>412</v>
      </c>
      <c r="N571" s="357">
        <v>936632.17</v>
      </c>
      <c r="O571" s="344">
        <v>0</v>
      </c>
      <c r="P571" s="344">
        <v>0</v>
      </c>
      <c r="Q571" s="344">
        <v>0</v>
      </c>
      <c r="R571" s="344">
        <v>0</v>
      </c>
      <c r="S571" s="344">
        <v>0</v>
      </c>
      <c r="T571" s="344">
        <v>0</v>
      </c>
      <c r="U571" s="363">
        <v>0</v>
      </c>
      <c r="V571" s="363">
        <v>0</v>
      </c>
      <c r="W571" s="284">
        <v>0</v>
      </c>
      <c r="X571" s="1161"/>
      <c r="Y571" s="284"/>
      <c r="Z571" s="1308"/>
      <c r="AA571" s="670"/>
      <c r="AB571" s="49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</row>
    <row r="572" spans="1:39" s="7" customFormat="1" ht="12.75" hidden="1" customHeight="1">
      <c r="A572" s="343"/>
      <c r="B572" s="326" t="s">
        <v>210</v>
      </c>
      <c r="C572" s="344">
        <f>SUM(C570:C571)</f>
        <v>2155406.65</v>
      </c>
      <c r="D572" s="344">
        <v>0</v>
      </c>
      <c r="E572" s="344">
        <v>0</v>
      </c>
      <c r="F572" s="344">
        <v>0</v>
      </c>
      <c r="G572" s="344">
        <v>0</v>
      </c>
      <c r="H572" s="344">
        <v>0</v>
      </c>
      <c r="I572" s="344">
        <v>0</v>
      </c>
      <c r="J572" s="344">
        <v>0</v>
      </c>
      <c r="K572" s="344">
        <v>0</v>
      </c>
      <c r="L572" s="344">
        <v>0</v>
      </c>
      <c r="M572" s="344">
        <f>SUM(M570:M571)</f>
        <v>832</v>
      </c>
      <c r="N572" s="344">
        <f>SUM(N570:N571)</f>
        <v>1722656.78</v>
      </c>
      <c r="O572" s="344">
        <v>0</v>
      </c>
      <c r="P572" s="344">
        <v>0</v>
      </c>
      <c r="Q572" s="344"/>
      <c r="R572" s="344">
        <f>SUM(R570:R571)</f>
        <v>432749.87</v>
      </c>
      <c r="S572" s="344">
        <v>0</v>
      </c>
      <c r="T572" s="344">
        <v>0</v>
      </c>
      <c r="U572" s="363">
        <v>0</v>
      </c>
      <c r="V572" s="363">
        <v>0</v>
      </c>
      <c r="W572" s="284">
        <v>0</v>
      </c>
      <c r="X572" s="1161"/>
      <c r="Y572" s="284"/>
      <c r="Z572" s="1308"/>
      <c r="AA572" s="670"/>
      <c r="AB572" s="49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</row>
    <row r="573" spans="1:39" s="7" customFormat="1" ht="12.75" hidden="1" customHeight="1">
      <c r="A573" s="364"/>
      <c r="B573" s="578"/>
      <c r="C573" s="361"/>
      <c r="D573" s="361"/>
      <c r="E573" s="361"/>
      <c r="F573" s="365"/>
      <c r="G573" s="360"/>
      <c r="H573" s="361"/>
      <c r="I573" s="361"/>
      <c r="J573" s="361"/>
      <c r="K573" s="361"/>
      <c r="L573" s="361"/>
      <c r="M573" s="361"/>
      <c r="N573" s="361"/>
      <c r="O573" s="361"/>
      <c r="P573" s="361"/>
      <c r="Q573" s="361"/>
      <c r="R573" s="361"/>
      <c r="S573" s="361"/>
      <c r="T573" s="361"/>
      <c r="U573" s="362"/>
      <c r="V573" s="362"/>
      <c r="W573" s="284"/>
      <c r="X573" s="1161"/>
      <c r="Y573" s="284"/>
      <c r="Z573" s="1308"/>
      <c r="AA573" s="670"/>
      <c r="AB573" s="49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</row>
    <row r="574" spans="1:39" s="57" customFormat="1" ht="12.75" hidden="1" customHeight="1">
      <c r="A574" s="1546" t="s">
        <v>1150</v>
      </c>
      <c r="B574" s="1546"/>
      <c r="C574" s="1546"/>
      <c r="D574" s="1546"/>
      <c r="E574" s="1546"/>
      <c r="F574" s="1547"/>
      <c r="G574" s="799"/>
      <c r="H574" s="800"/>
      <c r="I574" s="800"/>
      <c r="J574" s="800"/>
      <c r="K574" s="800"/>
      <c r="L574" s="800"/>
      <c r="M574" s="800"/>
      <c r="N574" s="800"/>
      <c r="O574" s="800"/>
      <c r="P574" s="800"/>
      <c r="Q574" s="800"/>
      <c r="R574" s="800"/>
      <c r="S574" s="800"/>
      <c r="T574" s="800"/>
      <c r="U574" s="801"/>
      <c r="V574" s="801"/>
      <c r="W574" s="52"/>
      <c r="X574" s="52"/>
      <c r="Y574" s="52"/>
      <c r="Z574" s="306"/>
      <c r="AA574" s="670"/>
      <c r="AB574" s="497"/>
    </row>
    <row r="575" spans="1:39" s="7" customFormat="1" ht="12.75" hidden="1" customHeight="1">
      <c r="A575" s="688">
        <f>A571+1</f>
        <v>447</v>
      </c>
      <c r="B575" s="297" t="s">
        <v>1151</v>
      </c>
      <c r="C575" s="344">
        <v>1242345</v>
      </c>
      <c r="D575" s="344">
        <v>0</v>
      </c>
      <c r="E575" s="344">
        <v>0</v>
      </c>
      <c r="F575" s="344">
        <v>0</v>
      </c>
      <c r="G575" s="344">
        <v>0</v>
      </c>
      <c r="H575" s="344">
        <v>0</v>
      </c>
      <c r="I575" s="344">
        <v>0</v>
      </c>
      <c r="J575" s="344">
        <v>0</v>
      </c>
      <c r="K575" s="344">
        <v>0</v>
      </c>
      <c r="L575" s="344">
        <v>0</v>
      </c>
      <c r="M575" s="344">
        <v>0</v>
      </c>
      <c r="N575" s="344">
        <v>0</v>
      </c>
      <c r="O575" s="344">
        <v>0</v>
      </c>
      <c r="P575" s="344">
        <v>0</v>
      </c>
      <c r="Q575" s="344">
        <v>0</v>
      </c>
      <c r="R575" s="676">
        <v>0</v>
      </c>
      <c r="S575" s="677" t="s">
        <v>209</v>
      </c>
      <c r="T575" s="357">
        <v>1242345</v>
      </c>
      <c r="U575" s="363">
        <v>0</v>
      </c>
      <c r="V575" s="363">
        <v>0</v>
      </c>
      <c r="W575" s="284">
        <v>0</v>
      </c>
      <c r="X575" s="1161">
        <v>133832</v>
      </c>
      <c r="Y575" s="284"/>
      <c r="Z575" s="1308"/>
      <c r="AA575" s="670" t="s">
        <v>1481</v>
      </c>
      <c r="AB575" s="49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</row>
    <row r="576" spans="1:39" s="7" customFormat="1" ht="12.75" hidden="1" customHeight="1">
      <c r="A576" s="343"/>
      <c r="B576" s="326" t="s">
        <v>210</v>
      </c>
      <c r="C576" s="344">
        <v>1242345</v>
      </c>
      <c r="D576" s="344">
        <v>0</v>
      </c>
      <c r="E576" s="344">
        <v>0</v>
      </c>
      <c r="F576" s="344">
        <v>0</v>
      </c>
      <c r="G576" s="344">
        <v>0</v>
      </c>
      <c r="H576" s="344">
        <v>0</v>
      </c>
      <c r="I576" s="344">
        <v>0</v>
      </c>
      <c r="J576" s="344">
        <v>0</v>
      </c>
      <c r="K576" s="344">
        <v>0</v>
      </c>
      <c r="L576" s="344">
        <v>0</v>
      </c>
      <c r="M576" s="344">
        <v>0</v>
      </c>
      <c r="N576" s="344">
        <v>0</v>
      </c>
      <c r="O576" s="344">
        <v>0</v>
      </c>
      <c r="P576" s="344">
        <v>0</v>
      </c>
      <c r="Q576" s="344">
        <v>0</v>
      </c>
      <c r="R576" s="344">
        <v>0</v>
      </c>
      <c r="S576" s="345"/>
      <c r="T576" s="345">
        <v>1242345</v>
      </c>
      <c r="U576" s="363">
        <v>0</v>
      </c>
      <c r="V576" s="363">
        <v>0</v>
      </c>
      <c r="W576" s="284">
        <v>0</v>
      </c>
      <c r="X576" s="1161"/>
      <c r="Y576" s="284"/>
      <c r="Z576" s="1308"/>
      <c r="AA576" s="670"/>
      <c r="AB576" s="49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</row>
    <row r="577" spans="1:256" s="7" customFormat="1" ht="17.25" hidden="1" customHeight="1">
      <c r="A577" s="1479" t="s">
        <v>627</v>
      </c>
      <c r="B577" s="1479"/>
      <c r="C577" s="60">
        <f t="shared" ref="C577:Y577" si="84">+C535+C547+C554</f>
        <v>293278189.1699999</v>
      </c>
      <c r="D577" s="60">
        <f t="shared" si="84"/>
        <v>17317264.149999999</v>
      </c>
      <c r="E577" s="60">
        <f t="shared" si="84"/>
        <v>13671713.449999999</v>
      </c>
      <c r="F577" s="60">
        <f t="shared" si="84"/>
        <v>2348928.06</v>
      </c>
      <c r="G577" s="60">
        <f t="shared" si="84"/>
        <v>393201.95999999996</v>
      </c>
      <c r="H577" s="60">
        <f t="shared" si="84"/>
        <v>470200.5</v>
      </c>
      <c r="I577" s="60">
        <f t="shared" si="84"/>
        <v>433220.18000000005</v>
      </c>
      <c r="J577" s="60">
        <f t="shared" si="84"/>
        <v>0</v>
      </c>
      <c r="K577" s="60">
        <f t="shared" si="84"/>
        <v>0</v>
      </c>
      <c r="L577" s="60">
        <f t="shared" si="84"/>
        <v>19702.674999999996</v>
      </c>
      <c r="M577" s="60">
        <f t="shared" si="84"/>
        <v>58612340.539999999</v>
      </c>
      <c r="N577" s="60">
        <f t="shared" si="84"/>
        <v>0</v>
      </c>
      <c r="O577" s="60">
        <f t="shared" si="84"/>
        <v>20420577.889999997</v>
      </c>
      <c r="P577" s="60">
        <f t="shared" si="84"/>
        <v>64914.239999999998</v>
      </c>
      <c r="Q577" s="60">
        <f t="shared" si="84"/>
        <v>169170697.58999997</v>
      </c>
      <c r="R577" s="60">
        <f t="shared" si="84"/>
        <v>0</v>
      </c>
      <c r="S577" s="60">
        <f t="shared" si="84"/>
        <v>0</v>
      </c>
      <c r="T577" s="60">
        <f t="shared" si="84"/>
        <v>2046.65</v>
      </c>
      <c r="U577" s="60">
        <f t="shared" si="84"/>
        <v>1507309</v>
      </c>
      <c r="V577" s="60">
        <f t="shared" si="84"/>
        <v>0</v>
      </c>
      <c r="W577" s="60">
        <f t="shared" si="84"/>
        <v>0</v>
      </c>
      <c r="X577" s="1185"/>
      <c r="Y577" s="60">
        <f t="shared" si="84"/>
        <v>0</v>
      </c>
      <c r="Z577" s="9"/>
      <c r="AA577" s="670"/>
      <c r="AB577" s="1273"/>
      <c r="AC577" s="497"/>
      <c r="AD577" s="1272"/>
      <c r="AE577" s="57"/>
      <c r="AF577" s="57"/>
      <c r="AG577" s="57"/>
      <c r="AH577" s="57"/>
      <c r="AI577" s="57"/>
      <c r="AJ577" s="57"/>
      <c r="AK577" s="57"/>
      <c r="AL577" s="57"/>
      <c r="AM577" s="57"/>
    </row>
    <row r="578" spans="1:256" s="7" customFormat="1" ht="18" customHeight="1">
      <c r="A578" s="1591" t="s">
        <v>546</v>
      </c>
      <c r="B578" s="1591"/>
      <c r="C578" s="1591"/>
      <c r="D578" s="1591"/>
      <c r="E578" s="1591"/>
      <c r="F578" s="1591"/>
      <c r="G578" s="1591"/>
      <c r="H578" s="1591"/>
      <c r="I578" s="1591"/>
      <c r="J578" s="1591"/>
      <c r="K578" s="1591"/>
      <c r="L578" s="1591"/>
      <c r="M578" s="1591"/>
      <c r="N578" s="1591"/>
      <c r="O578" s="1591"/>
      <c r="P578" s="1591"/>
      <c r="Q578" s="1591"/>
      <c r="R578" s="1591"/>
      <c r="S578" s="1591"/>
      <c r="T578" s="1591"/>
      <c r="U578" s="1591"/>
      <c r="V578" s="1591"/>
      <c r="W578" s="1591"/>
      <c r="X578" s="1591"/>
      <c r="Y578" s="1591"/>
      <c r="Z578" s="496"/>
      <c r="AA578" s="670"/>
      <c r="AB578" s="57"/>
      <c r="AC578" s="497"/>
      <c r="AD578" s="1061"/>
      <c r="AE578" s="57"/>
      <c r="AF578" s="57"/>
      <c r="AG578" s="57"/>
      <c r="AH578" s="57"/>
      <c r="AI578" s="57"/>
      <c r="AJ578" s="57"/>
      <c r="AK578" s="57"/>
      <c r="AL578" s="57"/>
      <c r="AM578" s="57"/>
    </row>
    <row r="579" spans="1:256" s="7" customFormat="1" ht="15.75" hidden="1" customHeight="1">
      <c r="A579" s="1479" t="s">
        <v>547</v>
      </c>
      <c r="B579" s="1479"/>
      <c r="C579" s="1479"/>
      <c r="D579" s="1452"/>
      <c r="E579" s="1452"/>
      <c r="F579" s="1452"/>
      <c r="G579" s="1452"/>
      <c r="H579" s="1452"/>
      <c r="I579" s="1452"/>
      <c r="J579" s="1452"/>
      <c r="K579" s="1452"/>
      <c r="L579" s="1452"/>
      <c r="M579" s="1452"/>
      <c r="N579" s="1452"/>
      <c r="O579" s="1452"/>
      <c r="P579" s="1452"/>
      <c r="Q579" s="1452"/>
      <c r="R579" s="1452"/>
      <c r="S579" s="1452"/>
      <c r="T579" s="1452"/>
      <c r="U579" s="1452"/>
      <c r="V579" s="1452"/>
      <c r="W579" s="1452"/>
      <c r="X579" s="1452"/>
      <c r="Y579" s="1452"/>
      <c r="Z579" s="9"/>
      <c r="AA579" s="670"/>
      <c r="AB579" s="57"/>
      <c r="AC579" s="497"/>
      <c r="AD579" s="1061"/>
      <c r="AE579" s="57"/>
      <c r="AF579" s="57"/>
      <c r="AG579" s="57"/>
      <c r="AH579" s="57"/>
      <c r="AI579" s="57"/>
      <c r="AJ579" s="57"/>
      <c r="AK579" s="57"/>
      <c r="AL579" s="57"/>
      <c r="AM579" s="57"/>
    </row>
    <row r="580" spans="1:256" s="7" customFormat="1" ht="15.75" hidden="1" customHeight="1">
      <c r="A580" s="55">
        <f>A575+1</f>
        <v>448</v>
      </c>
      <c r="B580" s="42" t="s">
        <v>767</v>
      </c>
      <c r="C580" s="52">
        <f>D580+K580+M580+O580+Q580+S580+U580+V580+W580+Y580</f>
        <v>7619098.3399999999</v>
      </c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>
        <v>7619098.3399999999</v>
      </c>
      <c r="R580" s="52"/>
      <c r="S580" s="52"/>
      <c r="T580" s="52"/>
      <c r="U580" s="52"/>
      <c r="V580" s="52"/>
      <c r="W580" s="284"/>
      <c r="X580" s="1161"/>
      <c r="Y580" s="284"/>
      <c r="Z580" s="9"/>
      <c r="AA580" s="670"/>
      <c r="AB580" s="57"/>
      <c r="AC580" s="497"/>
      <c r="AD580" s="1061"/>
      <c r="AE580" s="57"/>
      <c r="AF580" s="57"/>
      <c r="AG580" s="57"/>
      <c r="AH580" s="57"/>
      <c r="AI580" s="57"/>
      <c r="AJ580" s="57"/>
      <c r="AK580" s="57"/>
      <c r="AL580" s="57"/>
      <c r="AM580" s="57"/>
    </row>
    <row r="581" spans="1:256" s="7" customFormat="1" ht="15.75" hidden="1" customHeight="1">
      <c r="A581" s="55">
        <f>A580+1</f>
        <v>449</v>
      </c>
      <c r="B581" s="42" t="s">
        <v>769</v>
      </c>
      <c r="C581" s="52">
        <f>D581+K581+M581+O581+Q581+S581+U581+V581+W581+Y581</f>
        <v>2941900.48</v>
      </c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>
        <v>2941900.48</v>
      </c>
      <c r="R581" s="52"/>
      <c r="S581" s="52"/>
      <c r="T581" s="52"/>
      <c r="U581" s="52"/>
      <c r="V581" s="52"/>
      <c r="W581" s="284"/>
      <c r="X581" s="1161"/>
      <c r="Y581" s="284"/>
      <c r="Z581" s="9"/>
      <c r="AA581" s="670"/>
      <c r="AB581" s="57"/>
      <c r="AC581" s="497"/>
      <c r="AD581" s="1061"/>
      <c r="AE581" s="57"/>
      <c r="AF581" s="57"/>
      <c r="AG581" s="57"/>
      <c r="AH581" s="57"/>
      <c r="AI581" s="57"/>
      <c r="AJ581" s="57"/>
      <c r="AK581" s="57"/>
      <c r="AL581" s="57"/>
      <c r="AM581" s="57"/>
    </row>
    <row r="582" spans="1:256" s="7" customFormat="1" ht="15.75" hidden="1" customHeight="1">
      <c r="A582" s="55">
        <f>A581+1</f>
        <v>450</v>
      </c>
      <c r="B582" s="42" t="s">
        <v>770</v>
      </c>
      <c r="C582" s="52">
        <f>D582+K582+M582+O582+Q582+S582+U582+V582+W582+Y582</f>
        <v>5387024.5</v>
      </c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>
        <v>5387024.5</v>
      </c>
      <c r="R582" s="52"/>
      <c r="S582" s="52"/>
      <c r="T582" s="52"/>
      <c r="U582" s="52"/>
      <c r="V582" s="52"/>
      <c r="W582" s="284"/>
      <c r="X582" s="1161"/>
      <c r="Y582" s="284"/>
      <c r="Z582" s="9"/>
      <c r="AA582" s="670"/>
      <c r="AB582" s="57"/>
      <c r="AC582" s="497"/>
      <c r="AD582" s="1061"/>
      <c r="AE582" s="57"/>
      <c r="AF582" s="57"/>
      <c r="AG582" s="57"/>
      <c r="AH582" s="57"/>
      <c r="AI582" s="57"/>
      <c r="AJ582" s="57"/>
      <c r="AK582" s="57"/>
      <c r="AL582" s="57"/>
      <c r="AM582" s="57"/>
    </row>
    <row r="583" spans="1:256" s="7" customFormat="1" ht="15.75" hidden="1" customHeight="1">
      <c r="A583" s="55">
        <f>A582+1</f>
        <v>451</v>
      </c>
      <c r="B583" s="42" t="s">
        <v>768</v>
      </c>
      <c r="C583" s="52">
        <f>D583+K583+M583+O583+Q583+S583+U583+V583+W583+Y583</f>
        <v>1551486.42</v>
      </c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>
        <v>1551486.42</v>
      </c>
      <c r="R583" s="52"/>
      <c r="S583" s="52"/>
      <c r="T583" s="52"/>
      <c r="U583" s="52"/>
      <c r="V583" s="52"/>
      <c r="W583" s="284"/>
      <c r="X583" s="1161"/>
      <c r="Y583" s="284"/>
      <c r="Z583" s="9"/>
      <c r="AA583" s="670"/>
      <c r="AB583" s="57"/>
      <c r="AC583" s="497"/>
      <c r="AD583" s="1061"/>
      <c r="AE583" s="57"/>
      <c r="AF583" s="57"/>
      <c r="AG583" s="57"/>
      <c r="AH583" s="57"/>
      <c r="AI583" s="57"/>
      <c r="AJ583" s="57"/>
      <c r="AK583" s="57"/>
      <c r="AL583" s="57"/>
      <c r="AM583" s="57"/>
    </row>
    <row r="584" spans="1:256" s="7" customFormat="1" ht="15.75" hidden="1" customHeight="1">
      <c r="A584" s="1475" t="s">
        <v>518</v>
      </c>
      <c r="B584" s="1475"/>
      <c r="C584" s="52">
        <f t="shared" ref="C584:Y584" si="85">SUM(C580:C583)</f>
        <v>17499509.740000002</v>
      </c>
      <c r="D584" s="52">
        <f t="shared" si="85"/>
        <v>0</v>
      </c>
      <c r="E584" s="52">
        <f t="shared" si="85"/>
        <v>0</v>
      </c>
      <c r="F584" s="52">
        <f t="shared" si="85"/>
        <v>0</v>
      </c>
      <c r="G584" s="52">
        <f t="shared" si="85"/>
        <v>0</v>
      </c>
      <c r="H584" s="52">
        <f t="shared" si="85"/>
        <v>0</v>
      </c>
      <c r="I584" s="52">
        <f t="shared" si="85"/>
        <v>0</v>
      </c>
      <c r="J584" s="52">
        <f t="shared" si="85"/>
        <v>0</v>
      </c>
      <c r="K584" s="52">
        <f t="shared" si="85"/>
        <v>0</v>
      </c>
      <c r="L584" s="52">
        <f t="shared" si="85"/>
        <v>0</v>
      </c>
      <c r="M584" s="52">
        <f t="shared" si="85"/>
        <v>0</v>
      </c>
      <c r="N584" s="52">
        <f t="shared" si="85"/>
        <v>0</v>
      </c>
      <c r="O584" s="52">
        <f t="shared" si="85"/>
        <v>0</v>
      </c>
      <c r="P584" s="52">
        <f t="shared" si="85"/>
        <v>0</v>
      </c>
      <c r="Q584" s="52">
        <f t="shared" si="85"/>
        <v>17499509.740000002</v>
      </c>
      <c r="R584" s="52">
        <f t="shared" si="85"/>
        <v>0</v>
      </c>
      <c r="S584" s="52">
        <f t="shared" si="85"/>
        <v>0</v>
      </c>
      <c r="T584" s="52">
        <f t="shared" si="85"/>
        <v>0</v>
      </c>
      <c r="U584" s="52">
        <f t="shared" si="85"/>
        <v>0</v>
      </c>
      <c r="V584" s="52">
        <f t="shared" si="85"/>
        <v>0</v>
      </c>
      <c r="W584" s="52">
        <f t="shared" si="85"/>
        <v>0</v>
      </c>
      <c r="X584" s="1161"/>
      <c r="Y584" s="52">
        <f t="shared" si="85"/>
        <v>0</v>
      </c>
      <c r="Z584" s="9"/>
      <c r="AA584" s="670"/>
      <c r="AB584" s="497"/>
      <c r="AC584" s="497"/>
      <c r="AD584" s="1061"/>
      <c r="AE584" s="57"/>
      <c r="AF584" s="1061"/>
      <c r="AG584" s="57"/>
      <c r="AH584" s="57"/>
      <c r="AI584" s="57"/>
      <c r="AJ584" s="57"/>
      <c r="AK584" s="57"/>
      <c r="AL584" s="57"/>
      <c r="AM584" s="57"/>
    </row>
    <row r="585" spans="1:256" s="7" customFormat="1" ht="15.75" customHeight="1">
      <c r="A585" s="1553" t="s">
        <v>1153</v>
      </c>
      <c r="B585" s="1553"/>
      <c r="C585" s="1553"/>
      <c r="D585" s="1553"/>
      <c r="E585" s="1553"/>
      <c r="F585" s="1554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1161"/>
      <c r="Y585" s="52"/>
      <c r="Z585" s="496"/>
      <c r="AA585" s="670"/>
      <c r="AB585" s="497"/>
      <c r="AC585" s="497"/>
      <c r="AD585" s="1061"/>
      <c r="AE585" s="57"/>
      <c r="AF585" s="1061"/>
      <c r="AG585" s="57"/>
      <c r="AH585" s="57"/>
      <c r="AI585" s="57"/>
      <c r="AJ585" s="57"/>
      <c r="AK585" s="57"/>
      <c r="AL585" s="57"/>
      <c r="AM585" s="57"/>
    </row>
    <row r="586" spans="1:256" s="7" customFormat="1" ht="15.75" customHeight="1">
      <c r="A586" s="686">
        <f>A583+1</f>
        <v>452</v>
      </c>
      <c r="B586" s="274" t="s">
        <v>1154</v>
      </c>
      <c r="C586" s="238"/>
      <c r="D586" s="370"/>
      <c r="E586" s="238"/>
      <c r="F586" s="370"/>
      <c r="G586" s="238"/>
      <c r="H586" s="370"/>
      <c r="I586" s="238"/>
      <c r="J586" s="372">
        <v>1</v>
      </c>
      <c r="K586" s="238"/>
      <c r="L586" s="370"/>
      <c r="M586" s="238"/>
      <c r="N586" s="370"/>
      <c r="O586" s="238"/>
      <c r="P586" s="370"/>
      <c r="Q586" s="238"/>
      <c r="R586" s="370"/>
      <c r="S586" s="238"/>
      <c r="T586" s="370"/>
      <c r="U586" s="238"/>
      <c r="V586" s="370"/>
      <c r="W586" s="238"/>
      <c r="X586" s="1197"/>
      <c r="Y586" s="370"/>
      <c r="Z586" s="1327"/>
      <c r="AA586" s="42"/>
      <c r="AB586" s="742"/>
      <c r="AC586" s="42"/>
      <c r="AD586" s="56"/>
      <c r="AE586" s="42"/>
      <c r="AF586" s="56"/>
      <c r="AG586" s="42"/>
      <c r="AH586" s="56"/>
      <c r="AI586" s="42"/>
      <c r="AJ586" s="56"/>
      <c r="AK586" s="42"/>
      <c r="AL586" s="56"/>
      <c r="AM586" s="42"/>
      <c r="AN586" s="238"/>
      <c r="AO586" s="370"/>
      <c r="AP586" s="238"/>
      <c r="AQ586" s="370"/>
      <c r="AR586" s="238"/>
      <c r="AS586" s="370"/>
      <c r="AT586" s="238"/>
      <c r="AU586" s="370"/>
      <c r="AV586" s="238"/>
      <c r="AW586" s="370"/>
      <c r="AX586" s="238"/>
      <c r="AY586" s="370"/>
      <c r="AZ586" s="238"/>
      <c r="BA586" s="370"/>
      <c r="BB586" s="238"/>
      <c r="BC586" s="370"/>
      <c r="BD586" s="238"/>
      <c r="BE586" s="370"/>
      <c r="BF586" s="238"/>
      <c r="BG586" s="370"/>
      <c r="BH586" s="238"/>
      <c r="BI586" s="370"/>
      <c r="BJ586" s="238"/>
      <c r="BK586" s="370"/>
      <c r="BL586" s="238"/>
      <c r="BM586" s="370"/>
      <c r="BN586" s="238"/>
      <c r="BO586" s="370"/>
      <c r="BP586" s="238"/>
      <c r="BQ586" s="370"/>
      <c r="BR586" s="238"/>
      <c r="BS586" s="370"/>
      <c r="BT586" s="238"/>
      <c r="BU586" s="370"/>
      <c r="BV586" s="238"/>
      <c r="BW586" s="370"/>
      <c r="BX586" s="238"/>
      <c r="BY586" s="370"/>
      <c r="BZ586" s="238"/>
      <c r="CA586" s="370"/>
      <c r="CB586" s="238"/>
      <c r="CC586" s="370"/>
      <c r="CD586" s="238"/>
      <c r="CE586" s="370"/>
      <c r="CF586" s="238"/>
      <c r="CG586" s="370"/>
      <c r="CH586" s="238"/>
      <c r="CI586" s="370"/>
      <c r="CJ586" s="238"/>
      <c r="CK586" s="370"/>
      <c r="CL586" s="238"/>
      <c r="CM586" s="370"/>
      <c r="CN586" s="238"/>
      <c r="CO586" s="370"/>
      <c r="CP586" s="238"/>
      <c r="CQ586" s="370"/>
      <c r="CR586" s="238"/>
      <c r="CS586" s="370"/>
      <c r="CT586" s="238"/>
      <c r="CU586" s="370"/>
      <c r="CV586" s="238"/>
      <c r="CW586" s="370"/>
      <c r="CX586" s="238"/>
      <c r="CY586" s="370"/>
      <c r="CZ586" s="238"/>
      <c r="DA586" s="370"/>
      <c r="DB586" s="238"/>
      <c r="DC586" s="370"/>
      <c r="DD586" s="238"/>
      <c r="DE586" s="370"/>
      <c r="DF586" s="238"/>
      <c r="DG586" s="370"/>
      <c r="DH586" s="238"/>
      <c r="DI586" s="370"/>
      <c r="DJ586" s="238"/>
      <c r="DK586" s="370"/>
      <c r="DL586" s="238"/>
      <c r="DM586" s="370"/>
      <c r="DN586" s="238"/>
      <c r="DO586" s="370"/>
      <c r="DP586" s="238"/>
      <c r="DQ586" s="370"/>
      <c r="DR586" s="238"/>
      <c r="DS586" s="370"/>
      <c r="DT586" s="238"/>
      <c r="DU586" s="370"/>
      <c r="DV586" s="238"/>
      <c r="DW586" s="370"/>
      <c r="DX586" s="238"/>
      <c r="DY586" s="370"/>
      <c r="DZ586" s="238"/>
      <c r="EA586" s="370"/>
      <c r="EB586" s="238"/>
      <c r="EC586" s="370"/>
      <c r="ED586" s="238"/>
      <c r="EE586" s="370"/>
      <c r="EF586" s="238"/>
      <c r="EG586" s="370"/>
      <c r="EH586" s="238"/>
      <c r="EI586" s="370"/>
      <c r="EJ586" s="238"/>
      <c r="EK586" s="370"/>
      <c r="EL586" s="238"/>
      <c r="EM586" s="370"/>
      <c r="EN586" s="238"/>
      <c r="EO586" s="370"/>
      <c r="EP586" s="238"/>
      <c r="EQ586" s="370"/>
      <c r="ER586" s="238"/>
      <c r="ES586" s="370"/>
      <c r="ET586" s="238"/>
      <c r="EU586" s="370"/>
      <c r="EV586" s="238"/>
      <c r="EW586" s="370"/>
      <c r="EX586" s="238"/>
      <c r="EY586" s="370"/>
      <c r="EZ586" s="238"/>
      <c r="FA586" s="370"/>
      <c r="FB586" s="238"/>
      <c r="FC586" s="370"/>
      <c r="FD586" s="238"/>
      <c r="FE586" s="370"/>
      <c r="FF586" s="238"/>
      <c r="FG586" s="370"/>
      <c r="FH586" s="238"/>
      <c r="FI586" s="370"/>
      <c r="FJ586" s="238"/>
      <c r="FK586" s="370"/>
      <c r="FL586" s="238"/>
      <c r="FM586" s="370"/>
      <c r="FN586" s="238"/>
      <c r="FO586" s="370"/>
      <c r="FP586" s="238"/>
      <c r="FQ586" s="370"/>
      <c r="FR586" s="238"/>
      <c r="FS586" s="370"/>
      <c r="FT586" s="238"/>
      <c r="FU586" s="370"/>
      <c r="FV586" s="238"/>
      <c r="FW586" s="370"/>
      <c r="FX586" s="238"/>
      <c r="FY586" s="370"/>
      <c r="FZ586" s="238"/>
      <c r="GA586" s="370"/>
      <c r="GB586" s="238"/>
      <c r="GC586" s="370"/>
      <c r="GD586" s="238"/>
      <c r="GE586" s="370"/>
      <c r="GF586" s="238"/>
      <c r="GG586" s="370"/>
      <c r="GH586" s="238"/>
      <c r="GI586" s="370"/>
      <c r="GJ586" s="238"/>
      <c r="GK586" s="370"/>
      <c r="GL586" s="238"/>
      <c r="GM586" s="370"/>
      <c r="GN586" s="238"/>
      <c r="GO586" s="370"/>
      <c r="GP586" s="238"/>
      <c r="GQ586" s="370"/>
      <c r="GR586" s="238"/>
      <c r="GS586" s="370"/>
      <c r="GT586" s="238"/>
      <c r="GU586" s="370"/>
      <c r="GV586" s="238"/>
      <c r="GW586" s="370"/>
      <c r="GX586" s="238"/>
      <c r="GY586" s="370"/>
      <c r="GZ586" s="238"/>
      <c r="HA586" s="370"/>
      <c r="HB586" s="238"/>
      <c r="HC586" s="370"/>
      <c r="HD586" s="238"/>
      <c r="HE586" s="370"/>
      <c r="HF586" s="238"/>
      <c r="HG586" s="370"/>
      <c r="HH586" s="238"/>
      <c r="HI586" s="370"/>
      <c r="HJ586" s="238"/>
      <c r="HK586" s="370"/>
      <c r="HL586" s="238"/>
      <c r="HM586" s="370"/>
      <c r="HN586" s="238"/>
      <c r="HO586" s="370"/>
      <c r="HP586" s="238"/>
      <c r="HQ586" s="370"/>
      <c r="HR586" s="238"/>
      <c r="HS586" s="370"/>
      <c r="HT586" s="238"/>
      <c r="HU586" s="370"/>
      <c r="HV586" s="238"/>
      <c r="HW586" s="370"/>
      <c r="HX586" s="238"/>
      <c r="HY586" s="370"/>
      <c r="HZ586" s="238"/>
      <c r="IA586" s="370"/>
      <c r="IB586" s="238"/>
      <c r="IC586" s="370"/>
      <c r="ID586" s="238"/>
      <c r="IE586" s="370"/>
      <c r="IF586" s="238"/>
      <c r="IG586" s="370"/>
      <c r="IH586" s="238"/>
      <c r="II586" s="370"/>
      <c r="IJ586" s="238"/>
      <c r="IK586" s="370"/>
      <c r="IL586" s="238"/>
      <c r="IM586" s="370"/>
      <c r="IN586" s="238"/>
      <c r="IO586" s="370"/>
      <c r="IP586" s="238"/>
      <c r="IQ586" s="370"/>
      <c r="IR586" s="238"/>
      <c r="IS586" s="370"/>
      <c r="IT586" s="238"/>
      <c r="IU586" s="370"/>
      <c r="IV586" s="238"/>
    </row>
    <row r="587" spans="1:256" s="7" customFormat="1" ht="15.75" customHeight="1">
      <c r="A587" s="685">
        <f>A586+1</f>
        <v>453</v>
      </c>
      <c r="B587" s="274" t="s">
        <v>1155</v>
      </c>
      <c r="C587" s="238"/>
      <c r="D587" s="370"/>
      <c r="E587" s="238"/>
      <c r="F587" s="370"/>
      <c r="G587" s="238"/>
      <c r="H587" s="370"/>
      <c r="I587" s="238"/>
      <c r="J587" s="372">
        <v>5</v>
      </c>
      <c r="K587" s="238"/>
      <c r="L587" s="370"/>
      <c r="M587" s="238"/>
      <c r="N587" s="370"/>
      <c r="O587" s="238"/>
      <c r="P587" s="370"/>
      <c r="Q587" s="238"/>
      <c r="R587" s="370"/>
      <c r="S587" s="238"/>
      <c r="T587" s="370"/>
      <c r="U587" s="238"/>
      <c r="V587" s="370"/>
      <c r="W587" s="238"/>
      <c r="X587" s="1197"/>
      <c r="Y587" s="370"/>
      <c r="Z587" s="1327"/>
      <c r="AA587" s="42"/>
      <c r="AB587" s="742"/>
      <c r="AC587" s="42"/>
      <c r="AD587" s="56"/>
      <c r="AE587" s="42"/>
      <c r="AF587" s="56"/>
      <c r="AG587" s="42"/>
      <c r="AH587" s="56"/>
      <c r="AI587" s="42"/>
      <c r="AJ587" s="56"/>
      <c r="AK587" s="42"/>
      <c r="AL587" s="56"/>
      <c r="AM587" s="42"/>
      <c r="AN587" s="238"/>
      <c r="AO587" s="370"/>
      <c r="AP587" s="238"/>
      <c r="AQ587" s="370"/>
      <c r="AR587" s="238"/>
      <c r="AS587" s="370"/>
      <c r="AT587" s="238"/>
      <c r="AU587" s="370"/>
      <c r="AV587" s="238"/>
      <c r="AW587" s="370"/>
      <c r="AX587" s="238"/>
      <c r="AY587" s="370"/>
      <c r="AZ587" s="238"/>
      <c r="BA587" s="370"/>
      <c r="BB587" s="238"/>
      <c r="BC587" s="370"/>
      <c r="BD587" s="238"/>
      <c r="BE587" s="370"/>
      <c r="BF587" s="238"/>
      <c r="BG587" s="370"/>
      <c r="BH587" s="238"/>
      <c r="BI587" s="370"/>
      <c r="BJ587" s="238"/>
      <c r="BK587" s="370"/>
      <c r="BL587" s="238"/>
      <c r="BM587" s="370"/>
      <c r="BN587" s="238"/>
      <c r="BO587" s="370"/>
      <c r="BP587" s="238"/>
      <c r="BQ587" s="370"/>
      <c r="BR587" s="238"/>
      <c r="BS587" s="370"/>
      <c r="BT587" s="238"/>
      <c r="BU587" s="370"/>
      <c r="BV587" s="238"/>
      <c r="BW587" s="370"/>
      <c r="BX587" s="238"/>
      <c r="BY587" s="370"/>
      <c r="BZ587" s="238"/>
      <c r="CA587" s="370"/>
      <c r="CB587" s="238"/>
      <c r="CC587" s="370"/>
      <c r="CD587" s="238"/>
      <c r="CE587" s="370"/>
      <c r="CF587" s="238"/>
      <c r="CG587" s="370"/>
      <c r="CH587" s="238"/>
      <c r="CI587" s="370"/>
      <c r="CJ587" s="238"/>
      <c r="CK587" s="370"/>
      <c r="CL587" s="238"/>
      <c r="CM587" s="370"/>
      <c r="CN587" s="238"/>
      <c r="CO587" s="370"/>
      <c r="CP587" s="238"/>
      <c r="CQ587" s="370"/>
      <c r="CR587" s="238"/>
      <c r="CS587" s="370"/>
      <c r="CT587" s="238"/>
      <c r="CU587" s="370"/>
      <c r="CV587" s="238"/>
      <c r="CW587" s="370"/>
      <c r="CX587" s="238"/>
      <c r="CY587" s="370"/>
      <c r="CZ587" s="238"/>
      <c r="DA587" s="370"/>
      <c r="DB587" s="238"/>
      <c r="DC587" s="370"/>
      <c r="DD587" s="238"/>
      <c r="DE587" s="370"/>
      <c r="DF587" s="238"/>
      <c r="DG587" s="370"/>
      <c r="DH587" s="238"/>
      <c r="DI587" s="370"/>
      <c r="DJ587" s="238"/>
      <c r="DK587" s="370"/>
      <c r="DL587" s="238"/>
      <c r="DM587" s="370"/>
      <c r="DN587" s="238"/>
      <c r="DO587" s="370"/>
      <c r="DP587" s="238"/>
      <c r="DQ587" s="370"/>
      <c r="DR587" s="238"/>
      <c r="DS587" s="370"/>
      <c r="DT587" s="238"/>
      <c r="DU587" s="370"/>
      <c r="DV587" s="238"/>
      <c r="DW587" s="370"/>
      <c r="DX587" s="238"/>
      <c r="DY587" s="370"/>
      <c r="DZ587" s="238"/>
      <c r="EA587" s="370"/>
      <c r="EB587" s="238"/>
      <c r="EC587" s="370"/>
      <c r="ED587" s="238"/>
      <c r="EE587" s="370"/>
      <c r="EF587" s="238"/>
      <c r="EG587" s="370"/>
      <c r="EH587" s="238"/>
      <c r="EI587" s="370"/>
      <c r="EJ587" s="238"/>
      <c r="EK587" s="370"/>
      <c r="EL587" s="238"/>
      <c r="EM587" s="370"/>
      <c r="EN587" s="238"/>
      <c r="EO587" s="370"/>
      <c r="EP587" s="238"/>
      <c r="EQ587" s="370"/>
      <c r="ER587" s="238"/>
      <c r="ES587" s="370"/>
      <c r="ET587" s="238"/>
      <c r="EU587" s="370"/>
      <c r="EV587" s="238"/>
      <c r="EW587" s="370"/>
      <c r="EX587" s="238"/>
      <c r="EY587" s="370"/>
      <c r="EZ587" s="238"/>
      <c r="FA587" s="370"/>
      <c r="FB587" s="238"/>
      <c r="FC587" s="370"/>
      <c r="FD587" s="238"/>
      <c r="FE587" s="370"/>
      <c r="FF587" s="238"/>
      <c r="FG587" s="370"/>
      <c r="FH587" s="238"/>
      <c r="FI587" s="370"/>
      <c r="FJ587" s="238"/>
      <c r="FK587" s="370"/>
      <c r="FL587" s="238"/>
      <c r="FM587" s="370"/>
      <c r="FN587" s="238"/>
      <c r="FO587" s="370"/>
      <c r="FP587" s="238"/>
      <c r="FQ587" s="370"/>
      <c r="FR587" s="238"/>
      <c r="FS587" s="370"/>
      <c r="FT587" s="238"/>
      <c r="FU587" s="370"/>
      <c r="FV587" s="238"/>
      <c r="FW587" s="370"/>
      <c r="FX587" s="238"/>
      <c r="FY587" s="370"/>
      <c r="FZ587" s="238"/>
      <c r="GA587" s="370"/>
      <c r="GB587" s="238"/>
      <c r="GC587" s="370"/>
      <c r="GD587" s="238"/>
      <c r="GE587" s="370"/>
      <c r="GF587" s="238"/>
      <c r="GG587" s="370"/>
      <c r="GH587" s="238"/>
      <c r="GI587" s="370"/>
      <c r="GJ587" s="238"/>
      <c r="GK587" s="370"/>
      <c r="GL587" s="238"/>
      <c r="GM587" s="370"/>
      <c r="GN587" s="238"/>
      <c r="GO587" s="370"/>
      <c r="GP587" s="238"/>
      <c r="GQ587" s="370"/>
      <c r="GR587" s="238"/>
      <c r="GS587" s="370"/>
      <c r="GT587" s="238"/>
      <c r="GU587" s="370"/>
      <c r="GV587" s="238"/>
      <c r="GW587" s="370"/>
      <c r="GX587" s="238"/>
      <c r="GY587" s="370"/>
      <c r="GZ587" s="238"/>
      <c r="HA587" s="370"/>
      <c r="HB587" s="238"/>
      <c r="HC587" s="370"/>
      <c r="HD587" s="238"/>
      <c r="HE587" s="370"/>
      <c r="HF587" s="238"/>
      <c r="HG587" s="370"/>
      <c r="HH587" s="238"/>
      <c r="HI587" s="370"/>
      <c r="HJ587" s="238"/>
      <c r="HK587" s="370"/>
      <c r="HL587" s="238"/>
      <c r="HM587" s="370"/>
      <c r="HN587" s="238"/>
      <c r="HO587" s="370"/>
      <c r="HP587" s="238"/>
      <c r="HQ587" s="370"/>
      <c r="HR587" s="238"/>
      <c r="HS587" s="370"/>
      <c r="HT587" s="238"/>
      <c r="HU587" s="370"/>
      <c r="HV587" s="238"/>
      <c r="HW587" s="370"/>
      <c r="HX587" s="238"/>
      <c r="HY587" s="370"/>
      <c r="HZ587" s="238"/>
      <c r="IA587" s="370"/>
      <c r="IB587" s="238"/>
      <c r="IC587" s="370"/>
      <c r="ID587" s="238"/>
      <c r="IE587" s="370"/>
      <c r="IF587" s="238"/>
      <c r="IG587" s="370"/>
      <c r="IH587" s="238"/>
      <c r="II587" s="370"/>
      <c r="IJ587" s="238"/>
      <c r="IK587" s="370"/>
      <c r="IL587" s="238"/>
      <c r="IM587" s="370"/>
      <c r="IN587" s="238"/>
      <c r="IO587" s="370"/>
      <c r="IP587" s="238"/>
      <c r="IQ587" s="370"/>
      <c r="IR587" s="238"/>
      <c r="IS587" s="370"/>
      <c r="IT587" s="238"/>
      <c r="IU587" s="370"/>
      <c r="IV587" s="238"/>
    </row>
    <row r="588" spans="1:256" s="7" customFormat="1" ht="15.75" customHeight="1">
      <c r="A588" s="685">
        <f t="shared" ref="A588:A605" si="86">A587+1</f>
        <v>454</v>
      </c>
      <c r="B588" s="274" t="s">
        <v>1156</v>
      </c>
      <c r="C588" s="238"/>
      <c r="D588" s="370"/>
      <c r="E588" s="238"/>
      <c r="F588" s="370"/>
      <c r="G588" s="238"/>
      <c r="H588" s="370"/>
      <c r="I588" s="238"/>
      <c r="J588" s="372">
        <v>5</v>
      </c>
      <c r="K588" s="238"/>
      <c r="L588" s="370"/>
      <c r="M588" s="238"/>
      <c r="N588" s="370"/>
      <c r="O588" s="238"/>
      <c r="P588" s="370"/>
      <c r="Q588" s="238"/>
      <c r="R588" s="370"/>
      <c r="S588" s="238"/>
      <c r="T588" s="370"/>
      <c r="U588" s="238"/>
      <c r="V588" s="370"/>
      <c r="W588" s="238"/>
      <c r="X588" s="1197"/>
      <c r="Y588" s="370"/>
      <c r="Z588" s="1327"/>
      <c r="AA588" s="42"/>
      <c r="AB588" s="742"/>
      <c r="AC588" s="42"/>
      <c r="AD588" s="56"/>
      <c r="AE588" s="42"/>
      <c r="AF588" s="56"/>
      <c r="AG588" s="42"/>
      <c r="AH588" s="56"/>
      <c r="AI588" s="42"/>
      <c r="AJ588" s="56"/>
      <c r="AK588" s="42"/>
      <c r="AL588" s="56"/>
      <c r="AM588" s="42"/>
      <c r="AN588" s="238"/>
      <c r="AO588" s="370"/>
      <c r="AP588" s="238"/>
      <c r="AQ588" s="370"/>
      <c r="AR588" s="238"/>
      <c r="AS588" s="370"/>
      <c r="AT588" s="238"/>
      <c r="AU588" s="370"/>
      <c r="AV588" s="238"/>
      <c r="AW588" s="370"/>
      <c r="AX588" s="238"/>
      <c r="AY588" s="370"/>
      <c r="AZ588" s="238"/>
      <c r="BA588" s="370"/>
      <c r="BB588" s="238"/>
      <c r="BC588" s="370"/>
      <c r="BD588" s="238"/>
      <c r="BE588" s="370"/>
      <c r="BF588" s="238"/>
      <c r="BG588" s="370"/>
      <c r="BH588" s="238"/>
      <c r="BI588" s="370"/>
      <c r="BJ588" s="238"/>
      <c r="BK588" s="370"/>
      <c r="BL588" s="238"/>
      <c r="BM588" s="370"/>
      <c r="BN588" s="238"/>
      <c r="BO588" s="370"/>
      <c r="BP588" s="238"/>
      <c r="BQ588" s="370"/>
      <c r="BR588" s="238"/>
      <c r="BS588" s="370"/>
      <c r="BT588" s="238"/>
      <c r="BU588" s="370"/>
      <c r="BV588" s="238"/>
      <c r="BW588" s="370"/>
      <c r="BX588" s="238"/>
      <c r="BY588" s="370"/>
      <c r="BZ588" s="238"/>
      <c r="CA588" s="370"/>
      <c r="CB588" s="238"/>
      <c r="CC588" s="370"/>
      <c r="CD588" s="238"/>
      <c r="CE588" s="370"/>
      <c r="CF588" s="238"/>
      <c r="CG588" s="370"/>
      <c r="CH588" s="238"/>
      <c r="CI588" s="370"/>
      <c r="CJ588" s="238"/>
      <c r="CK588" s="370"/>
      <c r="CL588" s="238"/>
      <c r="CM588" s="370"/>
      <c r="CN588" s="238"/>
      <c r="CO588" s="370"/>
      <c r="CP588" s="238"/>
      <c r="CQ588" s="370"/>
      <c r="CR588" s="238"/>
      <c r="CS588" s="370"/>
      <c r="CT588" s="238"/>
      <c r="CU588" s="370"/>
      <c r="CV588" s="238"/>
      <c r="CW588" s="370"/>
      <c r="CX588" s="238"/>
      <c r="CY588" s="370"/>
      <c r="CZ588" s="238"/>
      <c r="DA588" s="370"/>
      <c r="DB588" s="238"/>
      <c r="DC588" s="370"/>
      <c r="DD588" s="238"/>
      <c r="DE588" s="370"/>
      <c r="DF588" s="238"/>
      <c r="DG588" s="370"/>
      <c r="DH588" s="238"/>
      <c r="DI588" s="370"/>
      <c r="DJ588" s="238"/>
      <c r="DK588" s="370"/>
      <c r="DL588" s="238"/>
      <c r="DM588" s="370"/>
      <c r="DN588" s="238"/>
      <c r="DO588" s="370"/>
      <c r="DP588" s="238"/>
      <c r="DQ588" s="370"/>
      <c r="DR588" s="238"/>
      <c r="DS588" s="370"/>
      <c r="DT588" s="238"/>
      <c r="DU588" s="370"/>
      <c r="DV588" s="238"/>
      <c r="DW588" s="370"/>
      <c r="DX588" s="238"/>
      <c r="DY588" s="370"/>
      <c r="DZ588" s="238"/>
      <c r="EA588" s="370"/>
      <c r="EB588" s="238"/>
      <c r="EC588" s="370"/>
      <c r="ED588" s="238"/>
      <c r="EE588" s="370"/>
      <c r="EF588" s="238"/>
      <c r="EG588" s="370"/>
      <c r="EH588" s="238"/>
      <c r="EI588" s="370"/>
      <c r="EJ588" s="238"/>
      <c r="EK588" s="370"/>
      <c r="EL588" s="238"/>
      <c r="EM588" s="370"/>
      <c r="EN588" s="238"/>
      <c r="EO588" s="370"/>
      <c r="EP588" s="238"/>
      <c r="EQ588" s="370"/>
      <c r="ER588" s="238"/>
      <c r="ES588" s="370"/>
      <c r="ET588" s="238"/>
      <c r="EU588" s="370"/>
      <c r="EV588" s="238"/>
      <c r="EW588" s="370"/>
      <c r="EX588" s="238"/>
      <c r="EY588" s="370"/>
      <c r="EZ588" s="238"/>
      <c r="FA588" s="370"/>
      <c r="FB588" s="238"/>
      <c r="FC588" s="370"/>
      <c r="FD588" s="238"/>
      <c r="FE588" s="370"/>
      <c r="FF588" s="238"/>
      <c r="FG588" s="370"/>
      <c r="FH588" s="238"/>
      <c r="FI588" s="370"/>
      <c r="FJ588" s="238"/>
      <c r="FK588" s="370"/>
      <c r="FL588" s="238"/>
      <c r="FM588" s="370"/>
      <c r="FN588" s="238"/>
      <c r="FO588" s="370"/>
      <c r="FP588" s="238"/>
      <c r="FQ588" s="370"/>
      <c r="FR588" s="238"/>
      <c r="FS588" s="370"/>
      <c r="FT588" s="238"/>
      <c r="FU588" s="370"/>
      <c r="FV588" s="238"/>
      <c r="FW588" s="370"/>
      <c r="FX588" s="238"/>
      <c r="FY588" s="370"/>
      <c r="FZ588" s="238"/>
      <c r="GA588" s="370"/>
      <c r="GB588" s="238"/>
      <c r="GC588" s="370"/>
      <c r="GD588" s="238"/>
      <c r="GE588" s="370"/>
      <c r="GF588" s="238"/>
      <c r="GG588" s="370"/>
      <c r="GH588" s="238"/>
      <c r="GI588" s="370"/>
      <c r="GJ588" s="238"/>
      <c r="GK588" s="370"/>
      <c r="GL588" s="238"/>
      <c r="GM588" s="370"/>
      <c r="GN588" s="238"/>
      <c r="GO588" s="370"/>
      <c r="GP588" s="238"/>
      <c r="GQ588" s="370"/>
      <c r="GR588" s="238"/>
      <c r="GS588" s="370"/>
      <c r="GT588" s="238"/>
      <c r="GU588" s="370"/>
      <c r="GV588" s="238"/>
      <c r="GW588" s="370"/>
      <c r="GX588" s="238"/>
      <c r="GY588" s="370"/>
      <c r="GZ588" s="238"/>
      <c r="HA588" s="370"/>
      <c r="HB588" s="238"/>
      <c r="HC588" s="370"/>
      <c r="HD588" s="238"/>
      <c r="HE588" s="370"/>
      <c r="HF588" s="238"/>
      <c r="HG588" s="370"/>
      <c r="HH588" s="238"/>
      <c r="HI588" s="370"/>
      <c r="HJ588" s="238"/>
      <c r="HK588" s="370"/>
      <c r="HL588" s="238"/>
      <c r="HM588" s="370"/>
      <c r="HN588" s="238"/>
      <c r="HO588" s="370"/>
      <c r="HP588" s="238"/>
      <c r="HQ588" s="370"/>
      <c r="HR588" s="238"/>
      <c r="HS588" s="370"/>
      <c r="HT588" s="238"/>
      <c r="HU588" s="370"/>
      <c r="HV588" s="238"/>
      <c r="HW588" s="370"/>
      <c r="HX588" s="238"/>
      <c r="HY588" s="370"/>
      <c r="HZ588" s="238"/>
      <c r="IA588" s="370"/>
      <c r="IB588" s="238"/>
      <c r="IC588" s="370"/>
      <c r="ID588" s="238"/>
      <c r="IE588" s="370"/>
      <c r="IF588" s="238"/>
      <c r="IG588" s="370"/>
      <c r="IH588" s="238"/>
      <c r="II588" s="370"/>
      <c r="IJ588" s="238"/>
      <c r="IK588" s="370"/>
      <c r="IL588" s="238"/>
      <c r="IM588" s="370"/>
      <c r="IN588" s="238"/>
      <c r="IO588" s="370"/>
      <c r="IP588" s="238"/>
      <c r="IQ588" s="370"/>
      <c r="IR588" s="238"/>
      <c r="IS588" s="370"/>
      <c r="IT588" s="238"/>
      <c r="IU588" s="370"/>
      <c r="IV588" s="238"/>
    </row>
    <row r="589" spans="1:256" s="7" customFormat="1" ht="15.75" customHeight="1">
      <c r="A589" s="685">
        <f t="shared" si="86"/>
        <v>455</v>
      </c>
      <c r="B589" s="274" t="s">
        <v>1157</v>
      </c>
      <c r="C589" s="238"/>
      <c r="D589" s="370"/>
      <c r="E589" s="238"/>
      <c r="F589" s="370"/>
      <c r="G589" s="238"/>
      <c r="H589" s="370"/>
      <c r="I589" s="238"/>
      <c r="J589" s="372">
        <v>5</v>
      </c>
      <c r="K589" s="238"/>
      <c r="L589" s="370"/>
      <c r="M589" s="238"/>
      <c r="N589" s="370"/>
      <c r="O589" s="238"/>
      <c r="P589" s="370"/>
      <c r="Q589" s="238"/>
      <c r="R589" s="370"/>
      <c r="S589" s="238"/>
      <c r="T589" s="370"/>
      <c r="U589" s="238"/>
      <c r="V589" s="370"/>
      <c r="W589" s="238"/>
      <c r="X589" s="1197"/>
      <c r="Y589" s="370"/>
      <c r="Z589" s="1327"/>
      <c r="AA589" s="42"/>
      <c r="AB589" s="742"/>
      <c r="AC589" s="42"/>
      <c r="AD589" s="56"/>
      <c r="AE589" s="42"/>
      <c r="AF589" s="56"/>
      <c r="AG589" s="42"/>
      <c r="AH589" s="56"/>
      <c r="AI589" s="42"/>
      <c r="AJ589" s="56"/>
      <c r="AK589" s="42"/>
      <c r="AL589" s="56"/>
      <c r="AM589" s="42"/>
      <c r="AN589" s="238"/>
      <c r="AO589" s="370"/>
      <c r="AP589" s="238"/>
      <c r="AQ589" s="370"/>
      <c r="AR589" s="238"/>
      <c r="AS589" s="370"/>
      <c r="AT589" s="238"/>
      <c r="AU589" s="370"/>
      <c r="AV589" s="238"/>
      <c r="AW589" s="370"/>
      <c r="AX589" s="238"/>
      <c r="AY589" s="370"/>
      <c r="AZ589" s="238"/>
      <c r="BA589" s="370"/>
      <c r="BB589" s="238"/>
      <c r="BC589" s="370"/>
      <c r="BD589" s="238"/>
      <c r="BE589" s="370"/>
      <c r="BF589" s="238"/>
      <c r="BG589" s="370"/>
      <c r="BH589" s="238"/>
      <c r="BI589" s="370"/>
      <c r="BJ589" s="238"/>
      <c r="BK589" s="370"/>
      <c r="BL589" s="238"/>
      <c r="BM589" s="370"/>
      <c r="BN589" s="238"/>
      <c r="BO589" s="370"/>
      <c r="BP589" s="238"/>
      <c r="BQ589" s="370"/>
      <c r="BR589" s="238"/>
      <c r="BS589" s="370"/>
      <c r="BT589" s="238"/>
      <c r="BU589" s="370"/>
      <c r="BV589" s="238"/>
      <c r="BW589" s="370"/>
      <c r="BX589" s="238"/>
      <c r="BY589" s="370"/>
      <c r="BZ589" s="238"/>
      <c r="CA589" s="370"/>
      <c r="CB589" s="238"/>
      <c r="CC589" s="370"/>
      <c r="CD589" s="238"/>
      <c r="CE589" s="370"/>
      <c r="CF589" s="238"/>
      <c r="CG589" s="370"/>
      <c r="CH589" s="238"/>
      <c r="CI589" s="370"/>
      <c r="CJ589" s="238"/>
      <c r="CK589" s="370"/>
      <c r="CL589" s="238"/>
      <c r="CM589" s="370"/>
      <c r="CN589" s="238"/>
      <c r="CO589" s="370"/>
      <c r="CP589" s="238"/>
      <c r="CQ589" s="370"/>
      <c r="CR589" s="238"/>
      <c r="CS589" s="370"/>
      <c r="CT589" s="238"/>
      <c r="CU589" s="370"/>
      <c r="CV589" s="238"/>
      <c r="CW589" s="370"/>
      <c r="CX589" s="238"/>
      <c r="CY589" s="370"/>
      <c r="CZ589" s="238"/>
      <c r="DA589" s="370"/>
      <c r="DB589" s="238"/>
      <c r="DC589" s="370"/>
      <c r="DD589" s="238"/>
      <c r="DE589" s="370"/>
      <c r="DF589" s="238"/>
      <c r="DG589" s="370"/>
      <c r="DH589" s="238"/>
      <c r="DI589" s="370"/>
      <c r="DJ589" s="238"/>
      <c r="DK589" s="370"/>
      <c r="DL589" s="238"/>
      <c r="DM589" s="370"/>
      <c r="DN589" s="238"/>
      <c r="DO589" s="370"/>
      <c r="DP589" s="238"/>
      <c r="DQ589" s="370"/>
      <c r="DR589" s="238"/>
      <c r="DS589" s="370"/>
      <c r="DT589" s="238"/>
      <c r="DU589" s="370"/>
      <c r="DV589" s="238"/>
      <c r="DW589" s="370"/>
      <c r="DX589" s="238"/>
      <c r="DY589" s="370"/>
      <c r="DZ589" s="238"/>
      <c r="EA589" s="370"/>
      <c r="EB589" s="238"/>
      <c r="EC589" s="370"/>
      <c r="ED589" s="238"/>
      <c r="EE589" s="370"/>
      <c r="EF589" s="238"/>
      <c r="EG589" s="370"/>
      <c r="EH589" s="238"/>
      <c r="EI589" s="370"/>
      <c r="EJ589" s="238"/>
      <c r="EK589" s="370"/>
      <c r="EL589" s="238"/>
      <c r="EM589" s="370"/>
      <c r="EN589" s="238"/>
      <c r="EO589" s="370"/>
      <c r="EP589" s="238"/>
      <c r="EQ589" s="370"/>
      <c r="ER589" s="238"/>
      <c r="ES589" s="370"/>
      <c r="ET589" s="238"/>
      <c r="EU589" s="370"/>
      <c r="EV589" s="238"/>
      <c r="EW589" s="370"/>
      <c r="EX589" s="238"/>
      <c r="EY589" s="370"/>
      <c r="EZ589" s="238"/>
      <c r="FA589" s="370"/>
      <c r="FB589" s="238"/>
      <c r="FC589" s="370"/>
      <c r="FD589" s="238"/>
      <c r="FE589" s="370"/>
      <c r="FF589" s="238"/>
      <c r="FG589" s="370"/>
      <c r="FH589" s="238"/>
      <c r="FI589" s="370"/>
      <c r="FJ589" s="238"/>
      <c r="FK589" s="370"/>
      <c r="FL589" s="238"/>
      <c r="FM589" s="370"/>
      <c r="FN589" s="238"/>
      <c r="FO589" s="370"/>
      <c r="FP589" s="238"/>
      <c r="FQ589" s="370"/>
      <c r="FR589" s="238"/>
      <c r="FS589" s="370"/>
      <c r="FT589" s="238"/>
      <c r="FU589" s="370"/>
      <c r="FV589" s="238"/>
      <c r="FW589" s="370"/>
      <c r="FX589" s="238"/>
      <c r="FY589" s="370"/>
      <c r="FZ589" s="238"/>
      <c r="GA589" s="370"/>
      <c r="GB589" s="238"/>
      <c r="GC589" s="370"/>
      <c r="GD589" s="238"/>
      <c r="GE589" s="370"/>
      <c r="GF589" s="238"/>
      <c r="GG589" s="370"/>
      <c r="GH589" s="238"/>
      <c r="GI589" s="370"/>
      <c r="GJ589" s="238"/>
      <c r="GK589" s="370"/>
      <c r="GL589" s="238"/>
      <c r="GM589" s="370"/>
      <c r="GN589" s="238"/>
      <c r="GO589" s="370"/>
      <c r="GP589" s="238"/>
      <c r="GQ589" s="370"/>
      <c r="GR589" s="238"/>
      <c r="GS589" s="370"/>
      <c r="GT589" s="238"/>
      <c r="GU589" s="370"/>
      <c r="GV589" s="238"/>
      <c r="GW589" s="370"/>
      <c r="GX589" s="238"/>
      <c r="GY589" s="370"/>
      <c r="GZ589" s="238"/>
      <c r="HA589" s="370"/>
      <c r="HB589" s="238"/>
      <c r="HC589" s="370"/>
      <c r="HD589" s="238"/>
      <c r="HE589" s="370"/>
      <c r="HF589" s="238"/>
      <c r="HG589" s="370"/>
      <c r="HH589" s="238"/>
      <c r="HI589" s="370"/>
      <c r="HJ589" s="238"/>
      <c r="HK589" s="370"/>
      <c r="HL589" s="238"/>
      <c r="HM589" s="370"/>
      <c r="HN589" s="238"/>
      <c r="HO589" s="370"/>
      <c r="HP589" s="238"/>
      <c r="HQ589" s="370"/>
      <c r="HR589" s="238"/>
      <c r="HS589" s="370"/>
      <c r="HT589" s="238"/>
      <c r="HU589" s="370"/>
      <c r="HV589" s="238"/>
      <c r="HW589" s="370"/>
      <c r="HX589" s="238"/>
      <c r="HY589" s="370"/>
      <c r="HZ589" s="238"/>
      <c r="IA589" s="370"/>
      <c r="IB589" s="238"/>
      <c r="IC589" s="370"/>
      <c r="ID589" s="238"/>
      <c r="IE589" s="370"/>
      <c r="IF589" s="238"/>
      <c r="IG589" s="370"/>
      <c r="IH589" s="238"/>
      <c r="II589" s="370"/>
      <c r="IJ589" s="238"/>
      <c r="IK589" s="370"/>
      <c r="IL589" s="238"/>
      <c r="IM589" s="370"/>
      <c r="IN589" s="238"/>
      <c r="IO589" s="370"/>
      <c r="IP589" s="238"/>
      <c r="IQ589" s="370"/>
      <c r="IR589" s="238"/>
      <c r="IS589" s="370"/>
      <c r="IT589" s="238"/>
      <c r="IU589" s="370"/>
      <c r="IV589" s="238"/>
    </row>
    <row r="590" spans="1:256" s="7" customFormat="1" ht="15.75" customHeight="1">
      <c r="A590" s="685">
        <f t="shared" si="86"/>
        <v>456</v>
      </c>
      <c r="B590" s="274" t="s">
        <v>1158</v>
      </c>
      <c r="C590" s="238"/>
      <c r="D590" s="370"/>
      <c r="E590" s="238"/>
      <c r="F590" s="370"/>
      <c r="G590" s="238"/>
      <c r="H590" s="370"/>
      <c r="I590" s="238"/>
      <c r="J590" s="372">
        <v>9</v>
      </c>
      <c r="K590" s="238"/>
      <c r="L590" s="370"/>
      <c r="M590" s="238"/>
      <c r="N590" s="370"/>
      <c r="O590" s="238"/>
      <c r="P590" s="370"/>
      <c r="Q590" s="238"/>
      <c r="R590" s="370"/>
      <c r="S590" s="238"/>
      <c r="T590" s="370"/>
      <c r="U590" s="238"/>
      <c r="V590" s="370"/>
      <c r="W590" s="238"/>
      <c r="X590" s="1197"/>
      <c r="Y590" s="370"/>
      <c r="Z590" s="1327"/>
      <c r="AA590" s="42"/>
      <c r="AB590" s="742"/>
      <c r="AC590" s="42"/>
      <c r="AD590" s="56"/>
      <c r="AE590" s="42"/>
      <c r="AF590" s="56"/>
      <c r="AG590" s="42"/>
      <c r="AH590" s="56"/>
      <c r="AI590" s="42"/>
      <c r="AJ590" s="56"/>
      <c r="AK590" s="42"/>
      <c r="AL590" s="56"/>
      <c r="AM590" s="42"/>
      <c r="AN590" s="238"/>
      <c r="AO590" s="370"/>
      <c r="AP590" s="238"/>
      <c r="AQ590" s="370"/>
      <c r="AR590" s="238"/>
      <c r="AS590" s="370"/>
      <c r="AT590" s="238"/>
      <c r="AU590" s="370"/>
      <c r="AV590" s="238"/>
      <c r="AW590" s="370"/>
      <c r="AX590" s="238"/>
      <c r="AY590" s="370"/>
      <c r="AZ590" s="238"/>
      <c r="BA590" s="370"/>
      <c r="BB590" s="238"/>
      <c r="BC590" s="370"/>
      <c r="BD590" s="238"/>
      <c r="BE590" s="370"/>
      <c r="BF590" s="238"/>
      <c r="BG590" s="370"/>
      <c r="BH590" s="238"/>
      <c r="BI590" s="370"/>
      <c r="BJ590" s="238"/>
      <c r="BK590" s="370"/>
      <c r="BL590" s="238"/>
      <c r="BM590" s="370"/>
      <c r="BN590" s="238"/>
      <c r="BO590" s="370"/>
      <c r="BP590" s="238"/>
      <c r="BQ590" s="370"/>
      <c r="BR590" s="238"/>
      <c r="BS590" s="370"/>
      <c r="BT590" s="238"/>
      <c r="BU590" s="370"/>
      <c r="BV590" s="238"/>
      <c r="BW590" s="370"/>
      <c r="BX590" s="238"/>
      <c r="BY590" s="370"/>
      <c r="BZ590" s="238"/>
      <c r="CA590" s="370"/>
      <c r="CB590" s="238"/>
      <c r="CC590" s="370"/>
      <c r="CD590" s="238"/>
      <c r="CE590" s="370"/>
      <c r="CF590" s="238"/>
      <c r="CG590" s="370"/>
      <c r="CH590" s="238"/>
      <c r="CI590" s="370"/>
      <c r="CJ590" s="238"/>
      <c r="CK590" s="370"/>
      <c r="CL590" s="238"/>
      <c r="CM590" s="370"/>
      <c r="CN590" s="238"/>
      <c r="CO590" s="370"/>
      <c r="CP590" s="238"/>
      <c r="CQ590" s="370"/>
      <c r="CR590" s="238"/>
      <c r="CS590" s="370"/>
      <c r="CT590" s="238"/>
      <c r="CU590" s="370"/>
      <c r="CV590" s="238"/>
      <c r="CW590" s="370"/>
      <c r="CX590" s="238"/>
      <c r="CY590" s="370"/>
      <c r="CZ590" s="238"/>
      <c r="DA590" s="370"/>
      <c r="DB590" s="238"/>
      <c r="DC590" s="370"/>
      <c r="DD590" s="238"/>
      <c r="DE590" s="370"/>
      <c r="DF590" s="238"/>
      <c r="DG590" s="370"/>
      <c r="DH590" s="238"/>
      <c r="DI590" s="370"/>
      <c r="DJ590" s="238"/>
      <c r="DK590" s="370"/>
      <c r="DL590" s="238"/>
      <c r="DM590" s="370"/>
      <c r="DN590" s="238"/>
      <c r="DO590" s="370"/>
      <c r="DP590" s="238"/>
      <c r="DQ590" s="370"/>
      <c r="DR590" s="238"/>
      <c r="DS590" s="370"/>
      <c r="DT590" s="238"/>
      <c r="DU590" s="370"/>
      <c r="DV590" s="238"/>
      <c r="DW590" s="370"/>
      <c r="DX590" s="238"/>
      <c r="DY590" s="370"/>
      <c r="DZ590" s="238"/>
      <c r="EA590" s="370"/>
      <c r="EB590" s="238"/>
      <c r="EC590" s="370"/>
      <c r="ED590" s="238"/>
      <c r="EE590" s="370"/>
      <c r="EF590" s="238"/>
      <c r="EG590" s="370"/>
      <c r="EH590" s="238"/>
      <c r="EI590" s="370"/>
      <c r="EJ590" s="238"/>
      <c r="EK590" s="370"/>
      <c r="EL590" s="238"/>
      <c r="EM590" s="370"/>
      <c r="EN590" s="238"/>
      <c r="EO590" s="370"/>
      <c r="EP590" s="238"/>
      <c r="EQ590" s="370"/>
      <c r="ER590" s="238"/>
      <c r="ES590" s="370"/>
      <c r="ET590" s="238"/>
      <c r="EU590" s="370"/>
      <c r="EV590" s="238"/>
      <c r="EW590" s="370"/>
      <c r="EX590" s="238"/>
      <c r="EY590" s="370"/>
      <c r="EZ590" s="238"/>
      <c r="FA590" s="370"/>
      <c r="FB590" s="238"/>
      <c r="FC590" s="370"/>
      <c r="FD590" s="238"/>
      <c r="FE590" s="370"/>
      <c r="FF590" s="238"/>
      <c r="FG590" s="370"/>
      <c r="FH590" s="238"/>
      <c r="FI590" s="370"/>
      <c r="FJ590" s="238"/>
      <c r="FK590" s="370"/>
      <c r="FL590" s="238"/>
      <c r="FM590" s="370"/>
      <c r="FN590" s="238"/>
      <c r="FO590" s="370"/>
      <c r="FP590" s="238"/>
      <c r="FQ590" s="370"/>
      <c r="FR590" s="238"/>
      <c r="FS590" s="370"/>
      <c r="FT590" s="238"/>
      <c r="FU590" s="370"/>
      <c r="FV590" s="238"/>
      <c r="FW590" s="370"/>
      <c r="FX590" s="238"/>
      <c r="FY590" s="370"/>
      <c r="FZ590" s="238"/>
      <c r="GA590" s="370"/>
      <c r="GB590" s="238"/>
      <c r="GC590" s="370"/>
      <c r="GD590" s="238"/>
      <c r="GE590" s="370"/>
      <c r="GF590" s="238"/>
      <c r="GG590" s="370"/>
      <c r="GH590" s="238"/>
      <c r="GI590" s="370"/>
      <c r="GJ590" s="238"/>
      <c r="GK590" s="370"/>
      <c r="GL590" s="238"/>
      <c r="GM590" s="370"/>
      <c r="GN590" s="238"/>
      <c r="GO590" s="370"/>
      <c r="GP590" s="238"/>
      <c r="GQ590" s="370"/>
      <c r="GR590" s="238"/>
      <c r="GS590" s="370"/>
      <c r="GT590" s="238"/>
      <c r="GU590" s="370"/>
      <c r="GV590" s="238"/>
      <c r="GW590" s="370"/>
      <c r="GX590" s="238"/>
      <c r="GY590" s="370"/>
      <c r="GZ590" s="238"/>
      <c r="HA590" s="370"/>
      <c r="HB590" s="238"/>
      <c r="HC590" s="370"/>
      <c r="HD590" s="238"/>
      <c r="HE590" s="370"/>
      <c r="HF590" s="238"/>
      <c r="HG590" s="370"/>
      <c r="HH590" s="238"/>
      <c r="HI590" s="370"/>
      <c r="HJ590" s="238"/>
      <c r="HK590" s="370"/>
      <c r="HL590" s="238"/>
      <c r="HM590" s="370"/>
      <c r="HN590" s="238"/>
      <c r="HO590" s="370"/>
      <c r="HP590" s="238"/>
      <c r="HQ590" s="370"/>
      <c r="HR590" s="238"/>
      <c r="HS590" s="370"/>
      <c r="HT590" s="238"/>
      <c r="HU590" s="370"/>
      <c r="HV590" s="238"/>
      <c r="HW590" s="370"/>
      <c r="HX590" s="238"/>
      <c r="HY590" s="370"/>
      <c r="HZ590" s="238"/>
      <c r="IA590" s="370"/>
      <c r="IB590" s="238"/>
      <c r="IC590" s="370"/>
      <c r="ID590" s="238"/>
      <c r="IE590" s="370"/>
      <c r="IF590" s="238"/>
      <c r="IG590" s="370"/>
      <c r="IH590" s="238"/>
      <c r="II590" s="370"/>
      <c r="IJ590" s="238"/>
      <c r="IK590" s="370"/>
      <c r="IL590" s="238"/>
      <c r="IM590" s="370"/>
      <c r="IN590" s="238"/>
      <c r="IO590" s="370"/>
      <c r="IP590" s="238"/>
      <c r="IQ590" s="370"/>
      <c r="IR590" s="238"/>
      <c r="IS590" s="370"/>
      <c r="IT590" s="238"/>
      <c r="IU590" s="370"/>
      <c r="IV590" s="238"/>
    </row>
    <row r="591" spans="1:256" s="7" customFormat="1" ht="15.75" customHeight="1">
      <c r="A591" s="685">
        <f t="shared" si="86"/>
        <v>457</v>
      </c>
      <c r="B591" s="274" t="s">
        <v>1159</v>
      </c>
      <c r="C591" s="238"/>
      <c r="D591" s="370"/>
      <c r="E591" s="238"/>
      <c r="F591" s="370"/>
      <c r="G591" s="238"/>
      <c r="H591" s="370"/>
      <c r="I591" s="238"/>
      <c r="J591" s="372">
        <v>5</v>
      </c>
      <c r="K591" s="238"/>
      <c r="L591" s="370"/>
      <c r="M591" s="238"/>
      <c r="N591" s="370"/>
      <c r="O591" s="238"/>
      <c r="P591" s="370"/>
      <c r="Q591" s="238"/>
      <c r="R591" s="370"/>
      <c r="S591" s="238"/>
      <c r="T591" s="370"/>
      <c r="U591" s="238"/>
      <c r="V591" s="370"/>
      <c r="W591" s="238"/>
      <c r="X591" s="1197"/>
      <c r="Y591" s="370"/>
      <c r="Z591" s="1327"/>
      <c r="AA591" s="42"/>
      <c r="AB591" s="742"/>
      <c r="AC591" s="42"/>
      <c r="AD591" s="56"/>
      <c r="AE591" s="42"/>
      <c r="AF591" s="56"/>
      <c r="AG591" s="42"/>
      <c r="AH591" s="56"/>
      <c r="AI591" s="42"/>
      <c r="AJ591" s="56"/>
      <c r="AK591" s="42"/>
      <c r="AL591" s="56"/>
      <c r="AM591" s="42"/>
      <c r="AN591" s="238"/>
      <c r="AO591" s="370"/>
      <c r="AP591" s="238"/>
      <c r="AQ591" s="370"/>
      <c r="AR591" s="238"/>
      <c r="AS591" s="370"/>
      <c r="AT591" s="238"/>
      <c r="AU591" s="370"/>
      <c r="AV591" s="238"/>
      <c r="AW591" s="370"/>
      <c r="AX591" s="238"/>
      <c r="AY591" s="370"/>
      <c r="AZ591" s="238"/>
      <c r="BA591" s="370"/>
      <c r="BB591" s="238"/>
      <c r="BC591" s="370"/>
      <c r="BD591" s="238"/>
      <c r="BE591" s="370"/>
      <c r="BF591" s="238"/>
      <c r="BG591" s="370"/>
      <c r="BH591" s="238"/>
      <c r="BI591" s="370"/>
      <c r="BJ591" s="238"/>
      <c r="BK591" s="370"/>
      <c r="BL591" s="238"/>
      <c r="BM591" s="370"/>
      <c r="BN591" s="238"/>
      <c r="BO591" s="370"/>
      <c r="BP591" s="238"/>
      <c r="BQ591" s="370"/>
      <c r="BR591" s="238"/>
      <c r="BS591" s="370"/>
      <c r="BT591" s="238"/>
      <c r="BU591" s="370"/>
      <c r="BV591" s="238"/>
      <c r="BW591" s="370"/>
      <c r="BX591" s="238"/>
      <c r="BY591" s="370"/>
      <c r="BZ591" s="238"/>
      <c r="CA591" s="370"/>
      <c r="CB591" s="238"/>
      <c r="CC591" s="370"/>
      <c r="CD591" s="238"/>
      <c r="CE591" s="370"/>
      <c r="CF591" s="238"/>
      <c r="CG591" s="370"/>
      <c r="CH591" s="238"/>
      <c r="CI591" s="370"/>
      <c r="CJ591" s="238"/>
      <c r="CK591" s="370"/>
      <c r="CL591" s="238"/>
      <c r="CM591" s="370"/>
      <c r="CN591" s="238"/>
      <c r="CO591" s="370"/>
      <c r="CP591" s="238"/>
      <c r="CQ591" s="370"/>
      <c r="CR591" s="238"/>
      <c r="CS591" s="370"/>
      <c r="CT591" s="238"/>
      <c r="CU591" s="370"/>
      <c r="CV591" s="238"/>
      <c r="CW591" s="370"/>
      <c r="CX591" s="238"/>
      <c r="CY591" s="370"/>
      <c r="CZ591" s="238"/>
      <c r="DA591" s="370"/>
      <c r="DB591" s="238"/>
      <c r="DC591" s="370"/>
      <c r="DD591" s="238"/>
      <c r="DE591" s="370"/>
      <c r="DF591" s="238"/>
      <c r="DG591" s="370"/>
      <c r="DH591" s="238"/>
      <c r="DI591" s="370"/>
      <c r="DJ591" s="238"/>
      <c r="DK591" s="370"/>
      <c r="DL591" s="238"/>
      <c r="DM591" s="370"/>
      <c r="DN591" s="238"/>
      <c r="DO591" s="370"/>
      <c r="DP591" s="238"/>
      <c r="DQ591" s="370"/>
      <c r="DR591" s="238"/>
      <c r="DS591" s="370"/>
      <c r="DT591" s="238"/>
      <c r="DU591" s="370"/>
      <c r="DV591" s="238"/>
      <c r="DW591" s="370"/>
      <c r="DX591" s="238"/>
      <c r="DY591" s="370"/>
      <c r="DZ591" s="238"/>
      <c r="EA591" s="370"/>
      <c r="EB591" s="238"/>
      <c r="EC591" s="370"/>
      <c r="ED591" s="238"/>
      <c r="EE591" s="370"/>
      <c r="EF591" s="238"/>
      <c r="EG591" s="370"/>
      <c r="EH591" s="238"/>
      <c r="EI591" s="370"/>
      <c r="EJ591" s="238"/>
      <c r="EK591" s="370"/>
      <c r="EL591" s="238"/>
      <c r="EM591" s="370"/>
      <c r="EN591" s="238"/>
      <c r="EO591" s="370"/>
      <c r="EP591" s="238"/>
      <c r="EQ591" s="370"/>
      <c r="ER591" s="238"/>
      <c r="ES591" s="370"/>
      <c r="ET591" s="238"/>
      <c r="EU591" s="370"/>
      <c r="EV591" s="238"/>
      <c r="EW591" s="370"/>
      <c r="EX591" s="238"/>
      <c r="EY591" s="370"/>
      <c r="EZ591" s="238"/>
      <c r="FA591" s="370"/>
      <c r="FB591" s="238"/>
      <c r="FC591" s="370"/>
      <c r="FD591" s="238"/>
      <c r="FE591" s="370"/>
      <c r="FF591" s="238"/>
      <c r="FG591" s="370"/>
      <c r="FH591" s="238"/>
      <c r="FI591" s="370"/>
      <c r="FJ591" s="238"/>
      <c r="FK591" s="370"/>
      <c r="FL591" s="238"/>
      <c r="FM591" s="370"/>
      <c r="FN591" s="238"/>
      <c r="FO591" s="370"/>
      <c r="FP591" s="238"/>
      <c r="FQ591" s="370"/>
      <c r="FR591" s="238"/>
      <c r="FS591" s="370"/>
      <c r="FT591" s="238"/>
      <c r="FU591" s="370"/>
      <c r="FV591" s="238"/>
      <c r="FW591" s="370"/>
      <c r="FX591" s="238"/>
      <c r="FY591" s="370"/>
      <c r="FZ591" s="238"/>
      <c r="GA591" s="370"/>
      <c r="GB591" s="238"/>
      <c r="GC591" s="370"/>
      <c r="GD591" s="238"/>
      <c r="GE591" s="370"/>
      <c r="GF591" s="238"/>
      <c r="GG591" s="370"/>
      <c r="GH591" s="238"/>
      <c r="GI591" s="370"/>
      <c r="GJ591" s="238"/>
      <c r="GK591" s="370"/>
      <c r="GL591" s="238"/>
      <c r="GM591" s="370"/>
      <c r="GN591" s="238"/>
      <c r="GO591" s="370"/>
      <c r="GP591" s="238"/>
      <c r="GQ591" s="370"/>
      <c r="GR591" s="238"/>
      <c r="GS591" s="370"/>
      <c r="GT591" s="238"/>
      <c r="GU591" s="370"/>
      <c r="GV591" s="238"/>
      <c r="GW591" s="370"/>
      <c r="GX591" s="238"/>
      <c r="GY591" s="370"/>
      <c r="GZ591" s="238"/>
      <c r="HA591" s="370"/>
      <c r="HB591" s="238"/>
      <c r="HC591" s="370"/>
      <c r="HD591" s="238"/>
      <c r="HE591" s="370"/>
      <c r="HF591" s="238"/>
      <c r="HG591" s="370"/>
      <c r="HH591" s="238"/>
      <c r="HI591" s="370"/>
      <c r="HJ591" s="238"/>
      <c r="HK591" s="370"/>
      <c r="HL591" s="238"/>
      <c r="HM591" s="370"/>
      <c r="HN591" s="238"/>
      <c r="HO591" s="370"/>
      <c r="HP591" s="238"/>
      <c r="HQ591" s="370"/>
      <c r="HR591" s="238"/>
      <c r="HS591" s="370"/>
      <c r="HT591" s="238"/>
      <c r="HU591" s="370"/>
      <c r="HV591" s="238"/>
      <c r="HW591" s="370"/>
      <c r="HX591" s="238"/>
      <c r="HY591" s="370"/>
      <c r="HZ591" s="238"/>
      <c r="IA591" s="370"/>
      <c r="IB591" s="238"/>
      <c r="IC591" s="370"/>
      <c r="ID591" s="238"/>
      <c r="IE591" s="370"/>
      <c r="IF591" s="238"/>
      <c r="IG591" s="370"/>
      <c r="IH591" s="238"/>
      <c r="II591" s="370"/>
      <c r="IJ591" s="238"/>
      <c r="IK591" s="370"/>
      <c r="IL591" s="238"/>
      <c r="IM591" s="370"/>
      <c r="IN591" s="238"/>
      <c r="IO591" s="370"/>
      <c r="IP591" s="238"/>
      <c r="IQ591" s="370"/>
      <c r="IR591" s="238"/>
      <c r="IS591" s="370"/>
      <c r="IT591" s="238"/>
      <c r="IU591" s="370"/>
      <c r="IV591" s="238"/>
    </row>
    <row r="592" spans="1:256" s="7" customFormat="1" ht="15.75" customHeight="1">
      <c r="A592" s="685">
        <f t="shared" si="86"/>
        <v>458</v>
      </c>
      <c r="B592" s="274" t="s">
        <v>1160</v>
      </c>
      <c r="C592" s="238"/>
      <c r="D592" s="370"/>
      <c r="E592" s="238"/>
      <c r="F592" s="370"/>
      <c r="G592" s="238"/>
      <c r="H592" s="370"/>
      <c r="I592" s="238"/>
      <c r="J592" s="372">
        <v>6</v>
      </c>
      <c r="K592" s="238"/>
      <c r="L592" s="370"/>
      <c r="M592" s="238"/>
      <c r="N592" s="370"/>
      <c r="O592" s="238"/>
      <c r="P592" s="370"/>
      <c r="Q592" s="238"/>
      <c r="R592" s="370"/>
      <c r="S592" s="238"/>
      <c r="T592" s="370"/>
      <c r="U592" s="238"/>
      <c r="V592" s="370"/>
      <c r="W592" s="238"/>
      <c r="X592" s="1197"/>
      <c r="Y592" s="370"/>
      <c r="Z592" s="1327"/>
      <c r="AA592" s="42"/>
      <c r="AB592" s="742"/>
      <c r="AC592" s="42"/>
      <c r="AD592" s="56"/>
      <c r="AE592" s="42"/>
      <c r="AF592" s="56"/>
      <c r="AG592" s="42"/>
      <c r="AH592" s="56"/>
      <c r="AI592" s="42"/>
      <c r="AJ592" s="56"/>
      <c r="AK592" s="42"/>
      <c r="AL592" s="56"/>
      <c r="AM592" s="42"/>
      <c r="AN592" s="238"/>
      <c r="AO592" s="370"/>
      <c r="AP592" s="238"/>
      <c r="AQ592" s="370"/>
      <c r="AR592" s="238"/>
      <c r="AS592" s="370"/>
      <c r="AT592" s="238"/>
      <c r="AU592" s="370"/>
      <c r="AV592" s="238"/>
      <c r="AW592" s="370"/>
      <c r="AX592" s="238"/>
      <c r="AY592" s="370"/>
      <c r="AZ592" s="238"/>
      <c r="BA592" s="370"/>
      <c r="BB592" s="238"/>
      <c r="BC592" s="370"/>
      <c r="BD592" s="238"/>
      <c r="BE592" s="370"/>
      <c r="BF592" s="238"/>
      <c r="BG592" s="370"/>
      <c r="BH592" s="238"/>
      <c r="BI592" s="370"/>
      <c r="BJ592" s="238"/>
      <c r="BK592" s="370"/>
      <c r="BL592" s="238"/>
      <c r="BM592" s="370"/>
      <c r="BN592" s="238"/>
      <c r="BO592" s="370"/>
      <c r="BP592" s="238"/>
      <c r="BQ592" s="370"/>
      <c r="BR592" s="238"/>
      <c r="BS592" s="370"/>
      <c r="BT592" s="238"/>
      <c r="BU592" s="370"/>
      <c r="BV592" s="238"/>
      <c r="BW592" s="370"/>
      <c r="BX592" s="238"/>
      <c r="BY592" s="370"/>
      <c r="BZ592" s="238"/>
      <c r="CA592" s="370"/>
      <c r="CB592" s="238"/>
      <c r="CC592" s="370"/>
      <c r="CD592" s="238"/>
      <c r="CE592" s="370"/>
      <c r="CF592" s="238"/>
      <c r="CG592" s="370"/>
      <c r="CH592" s="238"/>
      <c r="CI592" s="370"/>
      <c r="CJ592" s="238"/>
      <c r="CK592" s="370"/>
      <c r="CL592" s="238"/>
      <c r="CM592" s="370"/>
      <c r="CN592" s="238"/>
      <c r="CO592" s="370"/>
      <c r="CP592" s="238"/>
      <c r="CQ592" s="370"/>
      <c r="CR592" s="238"/>
      <c r="CS592" s="370"/>
      <c r="CT592" s="238"/>
      <c r="CU592" s="370"/>
      <c r="CV592" s="238"/>
      <c r="CW592" s="370"/>
      <c r="CX592" s="238"/>
      <c r="CY592" s="370"/>
      <c r="CZ592" s="238"/>
      <c r="DA592" s="370"/>
      <c r="DB592" s="238"/>
      <c r="DC592" s="370"/>
      <c r="DD592" s="238"/>
      <c r="DE592" s="370"/>
      <c r="DF592" s="238"/>
      <c r="DG592" s="370"/>
      <c r="DH592" s="238"/>
      <c r="DI592" s="370"/>
      <c r="DJ592" s="238"/>
      <c r="DK592" s="370"/>
      <c r="DL592" s="238"/>
      <c r="DM592" s="370"/>
      <c r="DN592" s="238"/>
      <c r="DO592" s="370"/>
      <c r="DP592" s="238"/>
      <c r="DQ592" s="370"/>
      <c r="DR592" s="238"/>
      <c r="DS592" s="370"/>
      <c r="DT592" s="238"/>
      <c r="DU592" s="370"/>
      <c r="DV592" s="238"/>
      <c r="DW592" s="370"/>
      <c r="DX592" s="238"/>
      <c r="DY592" s="370"/>
      <c r="DZ592" s="238"/>
      <c r="EA592" s="370"/>
      <c r="EB592" s="238"/>
      <c r="EC592" s="370"/>
      <c r="ED592" s="238"/>
      <c r="EE592" s="370"/>
      <c r="EF592" s="238"/>
      <c r="EG592" s="370"/>
      <c r="EH592" s="238"/>
      <c r="EI592" s="370"/>
      <c r="EJ592" s="238"/>
      <c r="EK592" s="370"/>
      <c r="EL592" s="238"/>
      <c r="EM592" s="370"/>
      <c r="EN592" s="238"/>
      <c r="EO592" s="370"/>
      <c r="EP592" s="238"/>
      <c r="EQ592" s="370"/>
      <c r="ER592" s="238"/>
      <c r="ES592" s="370"/>
      <c r="ET592" s="238"/>
      <c r="EU592" s="370"/>
      <c r="EV592" s="238"/>
      <c r="EW592" s="370"/>
      <c r="EX592" s="238"/>
      <c r="EY592" s="370"/>
      <c r="EZ592" s="238"/>
      <c r="FA592" s="370"/>
      <c r="FB592" s="238"/>
      <c r="FC592" s="370"/>
      <c r="FD592" s="238"/>
      <c r="FE592" s="370"/>
      <c r="FF592" s="238"/>
      <c r="FG592" s="370"/>
      <c r="FH592" s="238"/>
      <c r="FI592" s="370"/>
      <c r="FJ592" s="238"/>
      <c r="FK592" s="370"/>
      <c r="FL592" s="238"/>
      <c r="FM592" s="370"/>
      <c r="FN592" s="238"/>
      <c r="FO592" s="370"/>
      <c r="FP592" s="238"/>
      <c r="FQ592" s="370"/>
      <c r="FR592" s="238"/>
      <c r="FS592" s="370"/>
      <c r="FT592" s="238"/>
      <c r="FU592" s="370"/>
      <c r="FV592" s="238"/>
      <c r="FW592" s="370"/>
      <c r="FX592" s="238"/>
      <c r="FY592" s="370"/>
      <c r="FZ592" s="238"/>
      <c r="GA592" s="370"/>
      <c r="GB592" s="238"/>
      <c r="GC592" s="370"/>
      <c r="GD592" s="238"/>
      <c r="GE592" s="370"/>
      <c r="GF592" s="238"/>
      <c r="GG592" s="370"/>
      <c r="GH592" s="238"/>
      <c r="GI592" s="370"/>
      <c r="GJ592" s="238"/>
      <c r="GK592" s="370"/>
      <c r="GL592" s="238"/>
      <c r="GM592" s="370"/>
      <c r="GN592" s="238"/>
      <c r="GO592" s="370"/>
      <c r="GP592" s="238"/>
      <c r="GQ592" s="370"/>
      <c r="GR592" s="238"/>
      <c r="GS592" s="370"/>
      <c r="GT592" s="238"/>
      <c r="GU592" s="370"/>
      <c r="GV592" s="238"/>
      <c r="GW592" s="370"/>
      <c r="GX592" s="238"/>
      <c r="GY592" s="370"/>
      <c r="GZ592" s="238"/>
      <c r="HA592" s="370"/>
      <c r="HB592" s="238"/>
      <c r="HC592" s="370"/>
      <c r="HD592" s="238"/>
      <c r="HE592" s="370"/>
      <c r="HF592" s="238"/>
      <c r="HG592" s="370"/>
      <c r="HH592" s="238"/>
      <c r="HI592" s="370"/>
      <c r="HJ592" s="238"/>
      <c r="HK592" s="370"/>
      <c r="HL592" s="238"/>
      <c r="HM592" s="370"/>
      <c r="HN592" s="238"/>
      <c r="HO592" s="370"/>
      <c r="HP592" s="238"/>
      <c r="HQ592" s="370"/>
      <c r="HR592" s="238"/>
      <c r="HS592" s="370"/>
      <c r="HT592" s="238"/>
      <c r="HU592" s="370"/>
      <c r="HV592" s="238"/>
      <c r="HW592" s="370"/>
      <c r="HX592" s="238"/>
      <c r="HY592" s="370"/>
      <c r="HZ592" s="238"/>
      <c r="IA592" s="370"/>
      <c r="IB592" s="238"/>
      <c r="IC592" s="370"/>
      <c r="ID592" s="238"/>
      <c r="IE592" s="370"/>
      <c r="IF592" s="238"/>
      <c r="IG592" s="370"/>
      <c r="IH592" s="238"/>
      <c r="II592" s="370"/>
      <c r="IJ592" s="238"/>
      <c r="IK592" s="370"/>
      <c r="IL592" s="238"/>
      <c r="IM592" s="370"/>
      <c r="IN592" s="238"/>
      <c r="IO592" s="370"/>
      <c r="IP592" s="238"/>
      <c r="IQ592" s="370"/>
      <c r="IR592" s="238"/>
      <c r="IS592" s="370"/>
      <c r="IT592" s="238"/>
      <c r="IU592" s="370"/>
      <c r="IV592" s="238"/>
    </row>
    <row r="593" spans="1:256" s="7" customFormat="1" ht="15.75" customHeight="1">
      <c r="A593" s="685">
        <f t="shared" si="86"/>
        <v>459</v>
      </c>
      <c r="B593" s="274" t="s">
        <v>1161</v>
      </c>
      <c r="C593" s="238"/>
      <c r="D593" s="370"/>
      <c r="E593" s="238"/>
      <c r="F593" s="370"/>
      <c r="G593" s="238"/>
      <c r="H593" s="370"/>
      <c r="I593" s="238"/>
      <c r="J593" s="372">
        <v>7</v>
      </c>
      <c r="K593" s="238"/>
      <c r="L593" s="370"/>
      <c r="M593" s="238"/>
      <c r="N593" s="370"/>
      <c r="O593" s="238"/>
      <c r="P593" s="370"/>
      <c r="Q593" s="238"/>
      <c r="R593" s="370"/>
      <c r="S593" s="238"/>
      <c r="T593" s="370"/>
      <c r="U593" s="238"/>
      <c r="V593" s="370"/>
      <c r="W593" s="238"/>
      <c r="X593" s="1197"/>
      <c r="Y593" s="370"/>
      <c r="Z593" s="1327"/>
      <c r="AA593" s="42"/>
      <c r="AB593" s="742"/>
      <c r="AC593" s="42"/>
      <c r="AD593" s="56"/>
      <c r="AE593" s="42"/>
      <c r="AF593" s="56"/>
      <c r="AG593" s="42"/>
      <c r="AH593" s="56"/>
      <c r="AI593" s="42"/>
      <c r="AJ593" s="56"/>
      <c r="AK593" s="42"/>
      <c r="AL593" s="56"/>
      <c r="AM593" s="42"/>
      <c r="AN593" s="238"/>
      <c r="AO593" s="370"/>
      <c r="AP593" s="238"/>
      <c r="AQ593" s="370"/>
      <c r="AR593" s="238"/>
      <c r="AS593" s="370"/>
      <c r="AT593" s="238"/>
      <c r="AU593" s="370"/>
      <c r="AV593" s="238"/>
      <c r="AW593" s="370"/>
      <c r="AX593" s="238"/>
      <c r="AY593" s="370"/>
      <c r="AZ593" s="238"/>
      <c r="BA593" s="370"/>
      <c r="BB593" s="238"/>
      <c r="BC593" s="370"/>
      <c r="BD593" s="238"/>
      <c r="BE593" s="370"/>
      <c r="BF593" s="238"/>
      <c r="BG593" s="370"/>
      <c r="BH593" s="238"/>
      <c r="BI593" s="370"/>
      <c r="BJ593" s="238"/>
      <c r="BK593" s="370"/>
      <c r="BL593" s="238"/>
      <c r="BM593" s="370"/>
      <c r="BN593" s="238"/>
      <c r="BO593" s="370"/>
      <c r="BP593" s="238"/>
      <c r="BQ593" s="370"/>
      <c r="BR593" s="238"/>
      <c r="BS593" s="370"/>
      <c r="BT593" s="238"/>
      <c r="BU593" s="370"/>
      <c r="BV593" s="238"/>
      <c r="BW593" s="370"/>
      <c r="BX593" s="238"/>
      <c r="BY593" s="370"/>
      <c r="BZ593" s="238"/>
      <c r="CA593" s="370"/>
      <c r="CB593" s="238"/>
      <c r="CC593" s="370"/>
      <c r="CD593" s="238"/>
      <c r="CE593" s="370"/>
      <c r="CF593" s="238"/>
      <c r="CG593" s="370"/>
      <c r="CH593" s="238"/>
      <c r="CI593" s="370"/>
      <c r="CJ593" s="238"/>
      <c r="CK593" s="370"/>
      <c r="CL593" s="238"/>
      <c r="CM593" s="370"/>
      <c r="CN593" s="238"/>
      <c r="CO593" s="370"/>
      <c r="CP593" s="238"/>
      <c r="CQ593" s="370"/>
      <c r="CR593" s="238"/>
      <c r="CS593" s="370"/>
      <c r="CT593" s="238"/>
      <c r="CU593" s="370"/>
      <c r="CV593" s="238"/>
      <c r="CW593" s="370"/>
      <c r="CX593" s="238"/>
      <c r="CY593" s="370"/>
      <c r="CZ593" s="238"/>
      <c r="DA593" s="370"/>
      <c r="DB593" s="238"/>
      <c r="DC593" s="370"/>
      <c r="DD593" s="238"/>
      <c r="DE593" s="370"/>
      <c r="DF593" s="238"/>
      <c r="DG593" s="370"/>
      <c r="DH593" s="238"/>
      <c r="DI593" s="370"/>
      <c r="DJ593" s="238"/>
      <c r="DK593" s="370"/>
      <c r="DL593" s="238"/>
      <c r="DM593" s="370"/>
      <c r="DN593" s="238"/>
      <c r="DO593" s="370"/>
      <c r="DP593" s="238"/>
      <c r="DQ593" s="370"/>
      <c r="DR593" s="238"/>
      <c r="DS593" s="370"/>
      <c r="DT593" s="238"/>
      <c r="DU593" s="370"/>
      <c r="DV593" s="238"/>
      <c r="DW593" s="370"/>
      <c r="DX593" s="238"/>
      <c r="DY593" s="370"/>
      <c r="DZ593" s="238"/>
      <c r="EA593" s="370"/>
      <c r="EB593" s="238"/>
      <c r="EC593" s="370"/>
      <c r="ED593" s="238"/>
      <c r="EE593" s="370"/>
      <c r="EF593" s="238"/>
      <c r="EG593" s="370"/>
      <c r="EH593" s="238"/>
      <c r="EI593" s="370"/>
      <c r="EJ593" s="238"/>
      <c r="EK593" s="370"/>
      <c r="EL593" s="238"/>
      <c r="EM593" s="370"/>
      <c r="EN593" s="238"/>
      <c r="EO593" s="370"/>
      <c r="EP593" s="238"/>
      <c r="EQ593" s="370"/>
      <c r="ER593" s="238"/>
      <c r="ES593" s="370"/>
      <c r="ET593" s="238"/>
      <c r="EU593" s="370"/>
      <c r="EV593" s="238"/>
      <c r="EW593" s="370"/>
      <c r="EX593" s="238"/>
      <c r="EY593" s="370"/>
      <c r="EZ593" s="238"/>
      <c r="FA593" s="370"/>
      <c r="FB593" s="238"/>
      <c r="FC593" s="370"/>
      <c r="FD593" s="238"/>
      <c r="FE593" s="370"/>
      <c r="FF593" s="238"/>
      <c r="FG593" s="370"/>
      <c r="FH593" s="238"/>
      <c r="FI593" s="370"/>
      <c r="FJ593" s="238"/>
      <c r="FK593" s="370"/>
      <c r="FL593" s="238"/>
      <c r="FM593" s="370"/>
      <c r="FN593" s="238"/>
      <c r="FO593" s="370"/>
      <c r="FP593" s="238"/>
      <c r="FQ593" s="370"/>
      <c r="FR593" s="238"/>
      <c r="FS593" s="370"/>
      <c r="FT593" s="238"/>
      <c r="FU593" s="370"/>
      <c r="FV593" s="238"/>
      <c r="FW593" s="370"/>
      <c r="FX593" s="238"/>
      <c r="FY593" s="370"/>
      <c r="FZ593" s="238"/>
      <c r="GA593" s="370"/>
      <c r="GB593" s="238"/>
      <c r="GC593" s="370"/>
      <c r="GD593" s="238"/>
      <c r="GE593" s="370"/>
      <c r="GF593" s="238"/>
      <c r="GG593" s="370"/>
      <c r="GH593" s="238"/>
      <c r="GI593" s="370"/>
      <c r="GJ593" s="238"/>
      <c r="GK593" s="370"/>
      <c r="GL593" s="238"/>
      <c r="GM593" s="370"/>
      <c r="GN593" s="238"/>
      <c r="GO593" s="370"/>
      <c r="GP593" s="238"/>
      <c r="GQ593" s="370"/>
      <c r="GR593" s="238"/>
      <c r="GS593" s="370"/>
      <c r="GT593" s="238"/>
      <c r="GU593" s="370"/>
      <c r="GV593" s="238"/>
      <c r="GW593" s="370"/>
      <c r="GX593" s="238"/>
      <c r="GY593" s="370"/>
      <c r="GZ593" s="238"/>
      <c r="HA593" s="370"/>
      <c r="HB593" s="238"/>
      <c r="HC593" s="370"/>
      <c r="HD593" s="238"/>
      <c r="HE593" s="370"/>
      <c r="HF593" s="238"/>
      <c r="HG593" s="370"/>
      <c r="HH593" s="238"/>
      <c r="HI593" s="370"/>
      <c r="HJ593" s="238"/>
      <c r="HK593" s="370"/>
      <c r="HL593" s="238"/>
      <c r="HM593" s="370"/>
      <c r="HN593" s="238"/>
      <c r="HO593" s="370"/>
      <c r="HP593" s="238"/>
      <c r="HQ593" s="370"/>
      <c r="HR593" s="238"/>
      <c r="HS593" s="370"/>
      <c r="HT593" s="238"/>
      <c r="HU593" s="370"/>
      <c r="HV593" s="238"/>
      <c r="HW593" s="370"/>
      <c r="HX593" s="238"/>
      <c r="HY593" s="370"/>
      <c r="HZ593" s="238"/>
      <c r="IA593" s="370"/>
      <c r="IB593" s="238"/>
      <c r="IC593" s="370"/>
      <c r="ID593" s="238"/>
      <c r="IE593" s="370"/>
      <c r="IF593" s="238"/>
      <c r="IG593" s="370"/>
      <c r="IH593" s="238"/>
      <c r="II593" s="370"/>
      <c r="IJ593" s="238"/>
      <c r="IK593" s="370"/>
      <c r="IL593" s="238"/>
      <c r="IM593" s="370"/>
      <c r="IN593" s="238"/>
      <c r="IO593" s="370"/>
      <c r="IP593" s="238"/>
      <c r="IQ593" s="370"/>
      <c r="IR593" s="238"/>
      <c r="IS593" s="370"/>
      <c r="IT593" s="238"/>
      <c r="IU593" s="370"/>
      <c r="IV593" s="238"/>
    </row>
    <row r="594" spans="1:256" s="7" customFormat="1" ht="15.75" customHeight="1">
      <c r="A594" s="685">
        <f t="shared" si="86"/>
        <v>460</v>
      </c>
      <c r="B594" s="274" t="s">
        <v>1162</v>
      </c>
      <c r="C594" s="238"/>
      <c r="D594" s="370"/>
      <c r="E594" s="238"/>
      <c r="F594" s="370"/>
      <c r="G594" s="238"/>
      <c r="H594" s="370"/>
      <c r="I594" s="238"/>
      <c r="J594" s="372">
        <v>7</v>
      </c>
      <c r="K594" s="238"/>
      <c r="L594" s="370"/>
      <c r="M594" s="238"/>
      <c r="N594" s="370"/>
      <c r="O594" s="238"/>
      <c r="P594" s="370"/>
      <c r="Q594" s="238"/>
      <c r="R594" s="370"/>
      <c r="S594" s="238"/>
      <c r="T594" s="370"/>
      <c r="U594" s="238"/>
      <c r="V594" s="370"/>
      <c r="W594" s="238"/>
      <c r="X594" s="1197"/>
      <c r="Y594" s="370"/>
      <c r="Z594" s="1327"/>
      <c r="AA594" s="42"/>
      <c r="AB594" s="742"/>
      <c r="AC594" s="42"/>
      <c r="AD594" s="56"/>
      <c r="AE594" s="42"/>
      <c r="AF594" s="56"/>
      <c r="AG594" s="42"/>
      <c r="AH594" s="56"/>
      <c r="AI594" s="42"/>
      <c r="AJ594" s="56"/>
      <c r="AK594" s="42"/>
      <c r="AL594" s="56"/>
      <c r="AM594" s="42"/>
      <c r="AN594" s="238"/>
      <c r="AO594" s="370"/>
      <c r="AP594" s="238"/>
      <c r="AQ594" s="370"/>
      <c r="AR594" s="238"/>
      <c r="AS594" s="370"/>
      <c r="AT594" s="238"/>
      <c r="AU594" s="370"/>
      <c r="AV594" s="238"/>
      <c r="AW594" s="370"/>
      <c r="AX594" s="238"/>
      <c r="AY594" s="370"/>
      <c r="AZ594" s="238"/>
      <c r="BA594" s="370"/>
      <c r="BB594" s="238"/>
      <c r="BC594" s="370"/>
      <c r="BD594" s="238"/>
      <c r="BE594" s="370"/>
      <c r="BF594" s="238"/>
      <c r="BG594" s="370"/>
      <c r="BH594" s="238"/>
      <c r="BI594" s="370"/>
      <c r="BJ594" s="238"/>
      <c r="BK594" s="370"/>
      <c r="BL594" s="238"/>
      <c r="BM594" s="370"/>
      <c r="BN594" s="238"/>
      <c r="BO594" s="370"/>
      <c r="BP594" s="238"/>
      <c r="BQ594" s="370"/>
      <c r="BR594" s="238"/>
      <c r="BS594" s="370"/>
      <c r="BT594" s="238"/>
      <c r="BU594" s="370"/>
      <c r="BV594" s="238"/>
      <c r="BW594" s="370"/>
      <c r="BX594" s="238"/>
      <c r="BY594" s="370"/>
      <c r="BZ594" s="238"/>
      <c r="CA594" s="370"/>
      <c r="CB594" s="238"/>
      <c r="CC594" s="370"/>
      <c r="CD594" s="238"/>
      <c r="CE594" s="370"/>
      <c r="CF594" s="238"/>
      <c r="CG594" s="370"/>
      <c r="CH594" s="238"/>
      <c r="CI594" s="370"/>
      <c r="CJ594" s="238"/>
      <c r="CK594" s="370"/>
      <c r="CL594" s="238"/>
      <c r="CM594" s="370"/>
      <c r="CN594" s="238"/>
      <c r="CO594" s="370"/>
      <c r="CP594" s="238"/>
      <c r="CQ594" s="370"/>
      <c r="CR594" s="238"/>
      <c r="CS594" s="370"/>
      <c r="CT594" s="238"/>
      <c r="CU594" s="370"/>
      <c r="CV594" s="238"/>
      <c r="CW594" s="370"/>
      <c r="CX594" s="238"/>
      <c r="CY594" s="370"/>
      <c r="CZ594" s="238"/>
      <c r="DA594" s="370"/>
      <c r="DB594" s="238"/>
      <c r="DC594" s="370"/>
      <c r="DD594" s="238"/>
      <c r="DE594" s="370"/>
      <c r="DF594" s="238"/>
      <c r="DG594" s="370"/>
      <c r="DH594" s="238"/>
      <c r="DI594" s="370"/>
      <c r="DJ594" s="238"/>
      <c r="DK594" s="370"/>
      <c r="DL594" s="238"/>
      <c r="DM594" s="370"/>
      <c r="DN594" s="238"/>
      <c r="DO594" s="370"/>
      <c r="DP594" s="238"/>
      <c r="DQ594" s="370"/>
      <c r="DR594" s="238"/>
      <c r="DS594" s="370"/>
      <c r="DT594" s="238"/>
      <c r="DU594" s="370"/>
      <c r="DV594" s="238"/>
      <c r="DW594" s="370"/>
      <c r="DX594" s="238"/>
      <c r="DY594" s="370"/>
      <c r="DZ594" s="238"/>
      <c r="EA594" s="370"/>
      <c r="EB594" s="238"/>
      <c r="EC594" s="370"/>
      <c r="ED594" s="238"/>
      <c r="EE594" s="370"/>
      <c r="EF594" s="238"/>
      <c r="EG594" s="370"/>
      <c r="EH594" s="238"/>
      <c r="EI594" s="370"/>
      <c r="EJ594" s="238"/>
      <c r="EK594" s="370"/>
      <c r="EL594" s="238"/>
      <c r="EM594" s="370"/>
      <c r="EN594" s="238"/>
      <c r="EO594" s="370"/>
      <c r="EP594" s="238"/>
      <c r="EQ594" s="370"/>
      <c r="ER594" s="238"/>
      <c r="ES594" s="370"/>
      <c r="ET594" s="238"/>
      <c r="EU594" s="370"/>
      <c r="EV594" s="238"/>
      <c r="EW594" s="370"/>
      <c r="EX594" s="238"/>
      <c r="EY594" s="370"/>
      <c r="EZ594" s="238"/>
      <c r="FA594" s="370"/>
      <c r="FB594" s="238"/>
      <c r="FC594" s="370"/>
      <c r="FD594" s="238"/>
      <c r="FE594" s="370"/>
      <c r="FF594" s="238"/>
      <c r="FG594" s="370"/>
      <c r="FH594" s="238"/>
      <c r="FI594" s="370"/>
      <c r="FJ594" s="238"/>
      <c r="FK594" s="370"/>
      <c r="FL594" s="238"/>
      <c r="FM594" s="370"/>
      <c r="FN594" s="238"/>
      <c r="FO594" s="370"/>
      <c r="FP594" s="238"/>
      <c r="FQ594" s="370"/>
      <c r="FR594" s="238"/>
      <c r="FS594" s="370"/>
      <c r="FT594" s="238"/>
      <c r="FU594" s="370"/>
      <c r="FV594" s="238"/>
      <c r="FW594" s="370"/>
      <c r="FX594" s="238"/>
      <c r="FY594" s="370"/>
      <c r="FZ594" s="238"/>
      <c r="GA594" s="370"/>
      <c r="GB594" s="238"/>
      <c r="GC594" s="370"/>
      <c r="GD594" s="238"/>
      <c r="GE594" s="370"/>
      <c r="GF594" s="238"/>
      <c r="GG594" s="370"/>
      <c r="GH594" s="238"/>
      <c r="GI594" s="370"/>
      <c r="GJ594" s="238"/>
      <c r="GK594" s="370"/>
      <c r="GL594" s="238"/>
      <c r="GM594" s="370"/>
      <c r="GN594" s="238"/>
      <c r="GO594" s="370"/>
      <c r="GP594" s="238"/>
      <c r="GQ594" s="370"/>
      <c r="GR594" s="238"/>
      <c r="GS594" s="370"/>
      <c r="GT594" s="238"/>
      <c r="GU594" s="370"/>
      <c r="GV594" s="238"/>
      <c r="GW594" s="370"/>
      <c r="GX594" s="238"/>
      <c r="GY594" s="370"/>
      <c r="GZ594" s="238"/>
      <c r="HA594" s="370"/>
      <c r="HB594" s="238"/>
      <c r="HC594" s="370"/>
      <c r="HD594" s="238"/>
      <c r="HE594" s="370"/>
      <c r="HF594" s="238"/>
      <c r="HG594" s="370"/>
      <c r="HH594" s="238"/>
      <c r="HI594" s="370"/>
      <c r="HJ594" s="238"/>
      <c r="HK594" s="370"/>
      <c r="HL594" s="238"/>
      <c r="HM594" s="370"/>
      <c r="HN594" s="238"/>
      <c r="HO594" s="370"/>
      <c r="HP594" s="238"/>
      <c r="HQ594" s="370"/>
      <c r="HR594" s="238"/>
      <c r="HS594" s="370"/>
      <c r="HT594" s="238"/>
      <c r="HU594" s="370"/>
      <c r="HV594" s="238"/>
      <c r="HW594" s="370"/>
      <c r="HX594" s="238"/>
      <c r="HY594" s="370"/>
      <c r="HZ594" s="238"/>
      <c r="IA594" s="370"/>
      <c r="IB594" s="238"/>
      <c r="IC594" s="370"/>
      <c r="ID594" s="238"/>
      <c r="IE594" s="370"/>
      <c r="IF594" s="238"/>
      <c r="IG594" s="370"/>
      <c r="IH594" s="238"/>
      <c r="II594" s="370"/>
      <c r="IJ594" s="238"/>
      <c r="IK594" s="370"/>
      <c r="IL594" s="238"/>
      <c r="IM594" s="370"/>
      <c r="IN594" s="238"/>
      <c r="IO594" s="370"/>
      <c r="IP594" s="238"/>
      <c r="IQ594" s="370"/>
      <c r="IR594" s="238"/>
      <c r="IS594" s="370"/>
      <c r="IT594" s="238"/>
      <c r="IU594" s="370"/>
      <c r="IV594" s="238"/>
    </row>
    <row r="595" spans="1:256" s="7" customFormat="1" ht="15.75" customHeight="1">
      <c r="A595" s="685">
        <f t="shared" si="86"/>
        <v>461</v>
      </c>
      <c r="B595" s="274" t="s">
        <v>1163</v>
      </c>
      <c r="C595" s="52"/>
      <c r="D595" s="52"/>
      <c r="E595" s="52"/>
      <c r="F595" s="52"/>
      <c r="G595" s="52"/>
      <c r="H595" s="52"/>
      <c r="I595" s="52"/>
      <c r="J595" s="372">
        <v>3</v>
      </c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1161"/>
      <c r="Y595" s="52"/>
      <c r="Z595" s="496"/>
      <c r="AA595" s="670"/>
      <c r="AB595" s="497"/>
      <c r="AC595" s="497"/>
      <c r="AD595" s="1061"/>
      <c r="AE595" s="57"/>
      <c r="AF595" s="1061"/>
      <c r="AG595" s="57"/>
      <c r="AH595" s="57"/>
      <c r="AI595" s="57"/>
      <c r="AJ595" s="57"/>
      <c r="AK595" s="57"/>
      <c r="AL595" s="57"/>
      <c r="AM595" s="57"/>
    </row>
    <row r="596" spans="1:256" s="7" customFormat="1" ht="15.75" customHeight="1">
      <c r="A596" s="685">
        <f t="shared" si="86"/>
        <v>462</v>
      </c>
      <c r="B596" s="274" t="s">
        <v>1164</v>
      </c>
      <c r="C596" s="52"/>
      <c r="D596" s="52"/>
      <c r="E596" s="52"/>
      <c r="F596" s="52"/>
      <c r="G596" s="52"/>
      <c r="H596" s="52"/>
      <c r="I596" s="52"/>
      <c r="J596" s="372">
        <v>2</v>
      </c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1161"/>
      <c r="Y596" s="52"/>
      <c r="Z596" s="496"/>
      <c r="AA596" s="670"/>
      <c r="AB596" s="497"/>
      <c r="AC596" s="497"/>
      <c r="AD596" s="1061"/>
      <c r="AE596" s="57"/>
      <c r="AF596" s="1061"/>
      <c r="AG596" s="57"/>
      <c r="AH596" s="57"/>
      <c r="AI596" s="57"/>
      <c r="AJ596" s="57"/>
      <c r="AK596" s="57"/>
      <c r="AL596" s="57"/>
      <c r="AM596" s="57"/>
    </row>
    <row r="597" spans="1:256" s="7" customFormat="1" ht="15.75" customHeight="1">
      <c r="A597" s="685">
        <f t="shared" si="86"/>
        <v>463</v>
      </c>
      <c r="B597" s="274" t="s">
        <v>1165</v>
      </c>
      <c r="C597" s="52"/>
      <c r="D597" s="52"/>
      <c r="E597" s="52"/>
      <c r="F597" s="52"/>
      <c r="G597" s="52"/>
      <c r="H597" s="52"/>
      <c r="I597" s="52"/>
      <c r="J597" s="372">
        <v>4</v>
      </c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1161"/>
      <c r="Y597" s="52"/>
      <c r="Z597" s="496"/>
      <c r="AA597" s="670"/>
      <c r="AB597" s="497"/>
      <c r="AC597" s="497"/>
      <c r="AD597" s="1061"/>
      <c r="AE597" s="57"/>
      <c r="AF597" s="1061"/>
      <c r="AG597" s="57"/>
      <c r="AH597" s="57"/>
      <c r="AI597" s="57"/>
      <c r="AJ597" s="57"/>
      <c r="AK597" s="57"/>
      <c r="AL597" s="57"/>
      <c r="AM597" s="57"/>
    </row>
    <row r="598" spans="1:256" s="7" customFormat="1" ht="15.75" customHeight="1">
      <c r="A598" s="685">
        <f t="shared" si="86"/>
        <v>464</v>
      </c>
      <c r="B598" s="274" t="s">
        <v>1166</v>
      </c>
      <c r="C598" s="52"/>
      <c r="D598" s="52"/>
      <c r="E598" s="52"/>
      <c r="F598" s="52"/>
      <c r="G598" s="52"/>
      <c r="H598" s="52"/>
      <c r="I598" s="52"/>
      <c r="J598" s="372">
        <v>2</v>
      </c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1161"/>
      <c r="Y598" s="52"/>
      <c r="Z598" s="496"/>
      <c r="AA598" s="670"/>
      <c r="AB598" s="497"/>
      <c r="AC598" s="497"/>
      <c r="AD598" s="1061"/>
      <c r="AE598" s="57"/>
      <c r="AF598" s="1061"/>
      <c r="AG598" s="57"/>
      <c r="AH598" s="57"/>
      <c r="AI598" s="57"/>
      <c r="AJ598" s="57"/>
      <c r="AK598" s="57"/>
      <c r="AL598" s="57"/>
      <c r="AM598" s="57"/>
    </row>
    <row r="599" spans="1:256" s="7" customFormat="1" ht="15.75" customHeight="1">
      <c r="A599" s="685">
        <f t="shared" si="86"/>
        <v>465</v>
      </c>
      <c r="B599" s="274" t="s">
        <v>1167</v>
      </c>
      <c r="C599" s="52"/>
      <c r="D599" s="52"/>
      <c r="E599" s="52"/>
      <c r="F599" s="52"/>
      <c r="G599" s="52"/>
      <c r="H599" s="52"/>
      <c r="I599" s="52"/>
      <c r="J599" s="372">
        <v>6</v>
      </c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1161"/>
      <c r="Y599" s="52"/>
      <c r="Z599" s="496"/>
      <c r="AA599" s="670"/>
      <c r="AB599" s="497"/>
      <c r="AC599" s="497"/>
      <c r="AD599" s="1061"/>
      <c r="AE599" s="57"/>
      <c r="AF599" s="1061"/>
      <c r="AG599" s="57"/>
      <c r="AH599" s="57"/>
      <c r="AI599" s="57"/>
      <c r="AJ599" s="57"/>
      <c r="AK599" s="57"/>
      <c r="AL599" s="57"/>
      <c r="AM599" s="57"/>
    </row>
    <row r="600" spans="1:256" s="7" customFormat="1" ht="15.75" customHeight="1">
      <c r="A600" s="685">
        <f t="shared" si="86"/>
        <v>466</v>
      </c>
      <c r="B600" s="274" t="s">
        <v>1168</v>
      </c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372">
        <v>685</v>
      </c>
      <c r="O600" s="52"/>
      <c r="P600" s="52"/>
      <c r="Q600" s="52"/>
      <c r="R600" s="52"/>
      <c r="S600" s="52"/>
      <c r="T600" s="52"/>
      <c r="U600" s="52"/>
      <c r="V600" s="52"/>
      <c r="W600" s="52"/>
      <c r="X600" s="1161"/>
      <c r="Y600" s="52"/>
      <c r="Z600" s="496"/>
      <c r="AA600" s="670"/>
      <c r="AB600" s="497"/>
      <c r="AC600" s="497"/>
      <c r="AD600" s="1061"/>
      <c r="AE600" s="57"/>
      <c r="AF600" s="1061"/>
      <c r="AG600" s="57"/>
      <c r="AH600" s="57"/>
      <c r="AI600" s="57"/>
      <c r="AJ600" s="57"/>
      <c r="AK600" s="57"/>
      <c r="AL600" s="57"/>
      <c r="AM600" s="57"/>
    </row>
    <row r="601" spans="1:256" s="7" customFormat="1" ht="15.75" customHeight="1">
      <c r="A601" s="685">
        <f t="shared" si="86"/>
        <v>467</v>
      </c>
      <c r="B601" s="274" t="s">
        <v>1169</v>
      </c>
      <c r="C601" s="52"/>
      <c r="D601" s="52"/>
      <c r="E601" s="52"/>
      <c r="F601" s="52"/>
      <c r="G601" s="52"/>
      <c r="H601" s="52"/>
      <c r="I601" s="52"/>
      <c r="J601" s="52"/>
      <c r="K601" s="52"/>
      <c r="L601" s="373">
        <v>705</v>
      </c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1161"/>
      <c r="Y601" s="52"/>
      <c r="Z601" s="496"/>
      <c r="AA601" s="670"/>
      <c r="AB601" s="497"/>
      <c r="AC601" s="497"/>
      <c r="AD601" s="1061"/>
      <c r="AE601" s="57"/>
      <c r="AF601" s="1061"/>
      <c r="AG601" s="57"/>
      <c r="AH601" s="57"/>
      <c r="AI601" s="57"/>
      <c r="AJ601" s="57"/>
      <c r="AK601" s="57"/>
      <c r="AL601" s="57"/>
      <c r="AM601" s="57"/>
    </row>
    <row r="602" spans="1:256" s="7" customFormat="1" ht="15.75" customHeight="1">
      <c r="A602" s="685">
        <f t="shared" si="86"/>
        <v>468</v>
      </c>
      <c r="B602" s="274" t="s">
        <v>1170</v>
      </c>
      <c r="C602" s="52"/>
      <c r="D602" s="52"/>
      <c r="E602" s="52"/>
      <c r="F602" s="52"/>
      <c r="G602" s="52"/>
      <c r="H602" s="52"/>
      <c r="I602" s="52"/>
      <c r="J602" s="52"/>
      <c r="K602" s="52"/>
      <c r="L602" s="373">
        <v>431</v>
      </c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1161"/>
      <c r="Y602" s="52"/>
      <c r="Z602" s="496"/>
      <c r="AA602" s="670"/>
      <c r="AB602" s="497"/>
      <c r="AC602" s="497"/>
      <c r="AD602" s="1061"/>
      <c r="AE602" s="57"/>
      <c r="AF602" s="1061"/>
      <c r="AG602" s="57"/>
      <c r="AH602" s="57"/>
      <c r="AI602" s="57"/>
      <c r="AJ602" s="57"/>
      <c r="AK602" s="57"/>
      <c r="AL602" s="57"/>
      <c r="AM602" s="57"/>
    </row>
    <row r="603" spans="1:256" s="7" customFormat="1" ht="15.75" customHeight="1">
      <c r="A603" s="685">
        <f t="shared" si="86"/>
        <v>469</v>
      </c>
      <c r="B603" s="371" t="s">
        <v>1171</v>
      </c>
      <c r="C603" s="52"/>
      <c r="D603" s="52"/>
      <c r="E603" s="52"/>
      <c r="F603" s="52"/>
      <c r="G603" s="52"/>
      <c r="H603" s="52"/>
      <c r="I603" s="52"/>
      <c r="J603" s="52"/>
      <c r="K603" s="52"/>
      <c r="L603" s="373">
        <v>221</v>
      </c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1161"/>
      <c r="Y603" s="52"/>
      <c r="Z603" s="496"/>
      <c r="AA603" s="670"/>
      <c r="AB603" s="497"/>
      <c r="AC603" s="497"/>
      <c r="AD603" s="1061"/>
      <c r="AE603" s="57"/>
      <c r="AF603" s="1061"/>
      <c r="AG603" s="57"/>
      <c r="AH603" s="57"/>
      <c r="AI603" s="57"/>
      <c r="AJ603" s="57"/>
      <c r="AK603" s="57"/>
      <c r="AL603" s="57"/>
      <c r="AM603" s="57"/>
    </row>
    <row r="604" spans="1:256" s="7" customFormat="1" ht="15.75" customHeight="1">
      <c r="A604" s="685">
        <f t="shared" si="86"/>
        <v>470</v>
      </c>
      <c r="B604" s="371" t="s">
        <v>1172</v>
      </c>
      <c r="C604" s="52"/>
      <c r="D604" s="52"/>
      <c r="E604" s="52"/>
      <c r="F604" s="52"/>
      <c r="G604" s="52"/>
      <c r="H604" s="52"/>
      <c r="I604" s="52"/>
      <c r="J604" s="52"/>
      <c r="K604" s="52"/>
      <c r="L604" s="373">
        <v>219</v>
      </c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1161"/>
      <c r="Y604" s="52"/>
      <c r="Z604" s="496"/>
      <c r="AA604" s="670"/>
      <c r="AB604" s="497"/>
      <c r="AC604" s="497"/>
      <c r="AD604" s="1061"/>
      <c r="AE604" s="57"/>
      <c r="AF604" s="1061"/>
      <c r="AG604" s="57"/>
      <c r="AH604" s="57"/>
      <c r="AI604" s="57"/>
      <c r="AJ604" s="57"/>
      <c r="AK604" s="57"/>
      <c r="AL604" s="57"/>
      <c r="AM604" s="57"/>
    </row>
    <row r="605" spans="1:256" s="7" customFormat="1" ht="15.75" customHeight="1">
      <c r="A605" s="685">
        <f t="shared" si="86"/>
        <v>471</v>
      </c>
      <c r="B605" s="371" t="s">
        <v>1173</v>
      </c>
      <c r="C605" s="52"/>
      <c r="D605" s="52"/>
      <c r="E605" s="52"/>
      <c r="F605" s="52"/>
      <c r="G605" s="52"/>
      <c r="H605" s="52"/>
      <c r="I605" s="52"/>
      <c r="J605" s="52"/>
      <c r="K605" s="52"/>
      <c r="L605" s="374">
        <v>219</v>
      </c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1161"/>
      <c r="Y605" s="52"/>
      <c r="Z605" s="496"/>
      <c r="AA605" s="670"/>
      <c r="AB605" s="497"/>
      <c r="AC605" s="497"/>
      <c r="AD605" s="1061"/>
      <c r="AE605" s="57"/>
      <c r="AF605" s="1061"/>
      <c r="AG605" s="57"/>
      <c r="AH605" s="57"/>
      <c r="AI605" s="57"/>
      <c r="AJ605" s="57"/>
      <c r="AK605" s="57"/>
      <c r="AL605" s="57"/>
      <c r="AM605" s="57"/>
    </row>
    <row r="606" spans="1:256" s="7" customFormat="1" ht="15.75" hidden="1" customHeight="1">
      <c r="A606" s="1475" t="s">
        <v>518</v>
      </c>
      <c r="B606" s="1475"/>
      <c r="C606" s="52">
        <f>SUM(C586:C605)</f>
        <v>0</v>
      </c>
      <c r="D606" s="52">
        <f t="shared" ref="D606:Y606" si="87">SUM(D586:D605)</f>
        <v>0</v>
      </c>
      <c r="E606" s="52">
        <f t="shared" si="87"/>
        <v>0</v>
      </c>
      <c r="F606" s="52">
        <f t="shared" si="87"/>
        <v>0</v>
      </c>
      <c r="G606" s="52">
        <f t="shared" si="87"/>
        <v>0</v>
      </c>
      <c r="H606" s="52">
        <f t="shared" si="87"/>
        <v>0</v>
      </c>
      <c r="I606" s="52">
        <f t="shared" si="87"/>
        <v>0</v>
      </c>
      <c r="J606" s="52">
        <f t="shared" si="87"/>
        <v>67</v>
      </c>
      <c r="K606" s="52">
        <f t="shared" si="87"/>
        <v>0</v>
      </c>
      <c r="L606" s="52">
        <f t="shared" si="87"/>
        <v>1795</v>
      </c>
      <c r="M606" s="52">
        <f t="shared" si="87"/>
        <v>0</v>
      </c>
      <c r="N606" s="52">
        <f t="shared" si="87"/>
        <v>685</v>
      </c>
      <c r="O606" s="52">
        <f t="shared" si="87"/>
        <v>0</v>
      </c>
      <c r="P606" s="52">
        <f t="shared" si="87"/>
        <v>0</v>
      </c>
      <c r="Q606" s="52">
        <f t="shared" si="87"/>
        <v>0</v>
      </c>
      <c r="R606" s="52">
        <f t="shared" si="87"/>
        <v>0</v>
      </c>
      <c r="S606" s="52">
        <f t="shared" si="87"/>
        <v>0</v>
      </c>
      <c r="T606" s="52">
        <f t="shared" si="87"/>
        <v>0</v>
      </c>
      <c r="U606" s="52">
        <f t="shared" si="87"/>
        <v>0</v>
      </c>
      <c r="V606" s="52">
        <f t="shared" si="87"/>
        <v>0</v>
      </c>
      <c r="W606" s="52">
        <f t="shared" si="87"/>
        <v>0</v>
      </c>
      <c r="X606" s="1161"/>
      <c r="Y606" s="52">
        <f t="shared" si="87"/>
        <v>0</v>
      </c>
      <c r="Z606" s="9"/>
      <c r="AA606" s="670"/>
      <c r="AB606" s="497"/>
      <c r="AC606" s="497"/>
      <c r="AD606" s="1061"/>
      <c r="AE606" s="57"/>
      <c r="AF606" s="1061"/>
      <c r="AG606" s="57"/>
      <c r="AH606" s="57"/>
      <c r="AI606" s="57"/>
      <c r="AJ606" s="57"/>
      <c r="AK606" s="57"/>
      <c r="AL606" s="57"/>
      <c r="AM606" s="57"/>
    </row>
    <row r="607" spans="1:256" s="7" customFormat="1" ht="16.5" hidden="1" customHeight="1">
      <c r="A607" s="1551" t="s">
        <v>1174</v>
      </c>
      <c r="B607" s="1551"/>
      <c r="C607" s="1551"/>
      <c r="D607" s="1452"/>
      <c r="E607" s="1452"/>
      <c r="F607" s="1452"/>
      <c r="G607" s="1452"/>
      <c r="H607" s="1452"/>
      <c r="I607" s="1452"/>
      <c r="J607" s="1452"/>
      <c r="K607" s="1452"/>
      <c r="L607" s="1452"/>
      <c r="M607" s="1452"/>
      <c r="N607" s="1452"/>
      <c r="O607" s="1452"/>
      <c r="P607" s="1452"/>
      <c r="Q607" s="1452"/>
      <c r="R607" s="1452"/>
      <c r="S607" s="1452"/>
      <c r="T607" s="1452"/>
      <c r="U607" s="1452"/>
      <c r="V607" s="1452"/>
      <c r="W607" s="1452"/>
      <c r="X607" s="1452"/>
      <c r="Y607" s="1452"/>
      <c r="Z607" s="9"/>
      <c r="AA607" s="670"/>
      <c r="AB607" s="497"/>
      <c r="AC607" s="49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</row>
    <row r="608" spans="1:256" s="7" customFormat="1" ht="16.5" hidden="1" customHeight="1">
      <c r="A608" s="688">
        <f>A605+1</f>
        <v>472</v>
      </c>
      <c r="B608" s="579" t="s">
        <v>1175</v>
      </c>
      <c r="C608" s="127"/>
      <c r="D608" s="285"/>
      <c r="E608" s="284"/>
      <c r="F608" s="284"/>
      <c r="G608" s="284"/>
      <c r="H608" s="284"/>
      <c r="I608" s="284"/>
      <c r="J608" s="284"/>
      <c r="K608" s="284"/>
      <c r="L608" s="970">
        <v>705</v>
      </c>
      <c r="M608" s="970" t="s">
        <v>1176</v>
      </c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1161"/>
      <c r="Y608" s="284"/>
      <c r="Z608" s="9"/>
      <c r="AA608" s="670"/>
      <c r="AB608" s="497"/>
      <c r="AC608" s="49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</row>
    <row r="609" spans="1:39" s="7" customFormat="1" ht="16.5" hidden="1" customHeight="1">
      <c r="A609" s="1138">
        <f>A608+1</f>
        <v>473</v>
      </c>
      <c r="B609" s="579" t="s">
        <v>1177</v>
      </c>
      <c r="C609" s="127"/>
      <c r="D609" s="285"/>
      <c r="E609" s="284"/>
      <c r="F609" s="284"/>
      <c r="G609" s="284"/>
      <c r="H609" s="284"/>
      <c r="I609" s="284"/>
      <c r="J609" s="284"/>
      <c r="K609" s="284"/>
      <c r="L609" s="970">
        <v>643</v>
      </c>
      <c r="M609" s="970" t="s">
        <v>1176</v>
      </c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1161"/>
      <c r="Y609" s="284"/>
      <c r="Z609" s="9"/>
      <c r="AA609" s="670"/>
      <c r="AB609" s="497"/>
      <c r="AC609" s="49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</row>
    <row r="610" spans="1:39" s="7" customFormat="1" ht="16.5" hidden="1" customHeight="1">
      <c r="A610" s="1138">
        <f>A609+1</f>
        <v>474</v>
      </c>
      <c r="B610" s="579" t="s">
        <v>1178</v>
      </c>
      <c r="C610" s="127"/>
      <c r="D610" s="285"/>
      <c r="E610" s="284"/>
      <c r="F610" s="284"/>
      <c r="G610" s="284"/>
      <c r="H610" s="284"/>
      <c r="I610" s="284"/>
      <c r="J610" s="284"/>
      <c r="K610" s="284"/>
      <c r="L610" s="970">
        <v>839</v>
      </c>
      <c r="M610" s="970" t="s">
        <v>1176</v>
      </c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1161"/>
      <c r="Y610" s="284"/>
      <c r="Z610" s="9"/>
      <c r="AA610" s="670"/>
      <c r="AB610" s="497"/>
      <c r="AC610" s="49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</row>
    <row r="611" spans="1:39" s="7" customFormat="1" ht="16.5" hidden="1" customHeight="1">
      <c r="A611" s="1552" t="s">
        <v>518</v>
      </c>
      <c r="B611" s="1552"/>
      <c r="C611" s="127"/>
      <c r="D611" s="284">
        <v>0</v>
      </c>
      <c r="E611" s="284">
        <f t="shared" ref="E611:Y611" si="88">SUM(E608:E610)</f>
        <v>0</v>
      </c>
      <c r="F611" s="284">
        <v>0</v>
      </c>
      <c r="G611" s="284">
        <v>0</v>
      </c>
      <c r="H611" s="284">
        <v>0</v>
      </c>
      <c r="I611" s="284">
        <v>0</v>
      </c>
      <c r="J611" s="284">
        <f t="shared" si="88"/>
        <v>0</v>
      </c>
      <c r="K611" s="284">
        <f t="shared" si="88"/>
        <v>0</v>
      </c>
      <c r="L611" s="284">
        <f t="shared" si="88"/>
        <v>2187</v>
      </c>
      <c r="M611" s="284"/>
      <c r="N611" s="284">
        <f t="shared" si="88"/>
        <v>0</v>
      </c>
      <c r="O611" s="284">
        <f t="shared" si="88"/>
        <v>0</v>
      </c>
      <c r="P611" s="284">
        <f t="shared" si="88"/>
        <v>0</v>
      </c>
      <c r="Q611" s="284">
        <f t="shared" si="88"/>
        <v>0</v>
      </c>
      <c r="R611" s="284">
        <f t="shared" si="88"/>
        <v>0</v>
      </c>
      <c r="S611" s="284">
        <f t="shared" si="88"/>
        <v>0</v>
      </c>
      <c r="T611" s="284">
        <f t="shared" si="88"/>
        <v>0</v>
      </c>
      <c r="U611" s="284">
        <f t="shared" si="88"/>
        <v>0</v>
      </c>
      <c r="V611" s="284">
        <f t="shared" si="88"/>
        <v>0</v>
      </c>
      <c r="W611" s="284">
        <f t="shared" si="88"/>
        <v>0</v>
      </c>
      <c r="X611" s="1161"/>
      <c r="Y611" s="284">
        <f t="shared" si="88"/>
        <v>0</v>
      </c>
      <c r="Z611" s="9"/>
      <c r="AA611" s="670"/>
      <c r="AB611" s="497"/>
      <c r="AC611" s="49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</row>
    <row r="612" spans="1:39" s="7" customFormat="1" ht="18" hidden="1" customHeight="1">
      <c r="A612" s="1479" t="s">
        <v>548</v>
      </c>
      <c r="B612" s="1479"/>
      <c r="C612" s="61">
        <f t="shared" ref="C612:Y612" si="89">C584</f>
        <v>17499509.740000002</v>
      </c>
      <c r="D612" s="61">
        <f t="shared" si="89"/>
        <v>0</v>
      </c>
      <c r="E612" s="61">
        <f t="shared" si="89"/>
        <v>0</v>
      </c>
      <c r="F612" s="61">
        <f t="shared" si="89"/>
        <v>0</v>
      </c>
      <c r="G612" s="61">
        <f t="shared" si="89"/>
        <v>0</v>
      </c>
      <c r="H612" s="61">
        <f t="shared" si="89"/>
        <v>0</v>
      </c>
      <c r="I612" s="61">
        <f t="shared" si="89"/>
        <v>0</v>
      </c>
      <c r="J612" s="61">
        <f t="shared" si="89"/>
        <v>0</v>
      </c>
      <c r="K612" s="61">
        <f t="shared" si="89"/>
        <v>0</v>
      </c>
      <c r="L612" s="61">
        <f t="shared" si="89"/>
        <v>0</v>
      </c>
      <c r="M612" s="61">
        <f t="shared" si="89"/>
        <v>0</v>
      </c>
      <c r="N612" s="61">
        <f t="shared" si="89"/>
        <v>0</v>
      </c>
      <c r="O612" s="61">
        <f t="shared" si="89"/>
        <v>0</v>
      </c>
      <c r="P612" s="61">
        <f t="shared" si="89"/>
        <v>0</v>
      </c>
      <c r="Q612" s="61">
        <f t="shared" si="89"/>
        <v>17499509.740000002</v>
      </c>
      <c r="R612" s="61">
        <f t="shared" si="89"/>
        <v>0</v>
      </c>
      <c r="S612" s="61">
        <f t="shared" si="89"/>
        <v>0</v>
      </c>
      <c r="T612" s="61">
        <f t="shared" si="89"/>
        <v>0</v>
      </c>
      <c r="U612" s="61">
        <f t="shared" si="89"/>
        <v>0</v>
      </c>
      <c r="V612" s="61">
        <f t="shared" si="89"/>
        <v>0</v>
      </c>
      <c r="W612" s="61">
        <f t="shared" si="89"/>
        <v>0</v>
      </c>
      <c r="X612" s="1163"/>
      <c r="Y612" s="61">
        <f t="shared" si="89"/>
        <v>0</v>
      </c>
      <c r="Z612" s="9"/>
      <c r="AA612" s="670"/>
      <c r="AB612" s="497"/>
      <c r="AC612" s="497"/>
      <c r="AD612" s="1061"/>
      <c r="AE612" s="57"/>
      <c r="AF612" s="57"/>
      <c r="AG612" s="57"/>
      <c r="AH612" s="57"/>
      <c r="AI612" s="57"/>
      <c r="AJ612" s="57"/>
      <c r="AK612" s="57"/>
      <c r="AL612" s="57"/>
      <c r="AM612" s="57"/>
    </row>
    <row r="613" spans="1:39" s="7" customFormat="1" ht="18" hidden="1" customHeight="1">
      <c r="A613" s="1473" t="s">
        <v>549</v>
      </c>
      <c r="B613" s="1473"/>
      <c r="C613" s="1473"/>
      <c r="D613" s="1473"/>
      <c r="E613" s="1473"/>
      <c r="F613" s="1473"/>
      <c r="G613" s="1473"/>
      <c r="H613" s="1473"/>
      <c r="I613" s="1473"/>
      <c r="J613" s="1473"/>
      <c r="K613" s="1473"/>
      <c r="L613" s="1473"/>
      <c r="M613" s="1473"/>
      <c r="N613" s="1473"/>
      <c r="O613" s="1473"/>
      <c r="P613" s="1473"/>
      <c r="Q613" s="1473"/>
      <c r="R613" s="1473"/>
      <c r="S613" s="1473"/>
      <c r="T613" s="1473"/>
      <c r="U613" s="1473"/>
      <c r="V613" s="1473"/>
      <c r="W613" s="1473"/>
      <c r="X613" s="1473"/>
      <c r="Y613" s="1473"/>
      <c r="Z613" s="9"/>
      <c r="AA613" s="670"/>
      <c r="AB613" s="57"/>
      <c r="AC613" s="497"/>
      <c r="AD613" s="1061"/>
      <c r="AE613" s="57"/>
      <c r="AF613" s="57"/>
      <c r="AG613" s="57"/>
      <c r="AH613" s="57"/>
      <c r="AI613" s="57"/>
      <c r="AJ613" s="57"/>
      <c r="AK613" s="57"/>
      <c r="AL613" s="57"/>
      <c r="AM613" s="57"/>
    </row>
    <row r="614" spans="1:39" s="7" customFormat="1" ht="17.25" hidden="1" customHeight="1">
      <c r="A614" s="1479" t="s">
        <v>550</v>
      </c>
      <c r="B614" s="1479"/>
      <c r="C614" s="1479"/>
      <c r="D614" s="1452"/>
      <c r="E614" s="1452"/>
      <c r="F614" s="1452"/>
      <c r="G614" s="1452"/>
      <c r="H614" s="1452"/>
      <c r="I614" s="1452"/>
      <c r="J614" s="1452"/>
      <c r="K614" s="1452"/>
      <c r="L614" s="1452"/>
      <c r="M614" s="1452"/>
      <c r="N614" s="1452"/>
      <c r="O614" s="1452"/>
      <c r="P614" s="1452"/>
      <c r="Q614" s="1452"/>
      <c r="R614" s="1452"/>
      <c r="S614" s="1452"/>
      <c r="T614" s="1452"/>
      <c r="U614" s="1452"/>
      <c r="V614" s="1452"/>
      <c r="W614" s="1452"/>
      <c r="X614" s="1452"/>
      <c r="Y614" s="1452"/>
      <c r="Z614" s="9"/>
      <c r="AA614" s="670"/>
      <c r="AB614" s="57"/>
      <c r="AC614" s="497"/>
      <c r="AD614" s="1061"/>
      <c r="AE614" s="57"/>
      <c r="AF614" s="57"/>
      <c r="AG614" s="57"/>
      <c r="AH614" s="57"/>
      <c r="AI614" s="57"/>
      <c r="AJ614" s="57"/>
      <c r="AK614" s="57"/>
      <c r="AL614" s="57"/>
      <c r="AM614" s="57"/>
    </row>
    <row r="615" spans="1:39" s="7" customFormat="1" ht="17.25" hidden="1" customHeight="1">
      <c r="A615" s="55">
        <f>A610+1</f>
        <v>475</v>
      </c>
      <c r="B615" s="44" t="s">
        <v>771</v>
      </c>
      <c r="C615" s="52">
        <f>D615+K615+M615+O615+Q615+S615+U615+V615+W615+Y615</f>
        <v>4974566.12</v>
      </c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>
        <v>4974566.12</v>
      </c>
      <c r="P615" s="52"/>
      <c r="Q615" s="52"/>
      <c r="R615" s="52"/>
      <c r="S615" s="52"/>
      <c r="T615" s="52"/>
      <c r="U615" s="52"/>
      <c r="V615" s="52"/>
      <c r="W615" s="285"/>
      <c r="X615" s="1159"/>
      <c r="Y615" s="285"/>
      <c r="Z615" s="9"/>
      <c r="AA615" s="670"/>
      <c r="AB615" s="57"/>
      <c r="AC615" s="497"/>
      <c r="AD615" s="1061"/>
      <c r="AE615" s="57"/>
      <c r="AF615" s="57"/>
      <c r="AG615" s="57"/>
      <c r="AH615" s="57"/>
      <c r="AI615" s="57"/>
      <c r="AJ615" s="57"/>
      <c r="AK615" s="57"/>
      <c r="AL615" s="57"/>
      <c r="AM615" s="57"/>
    </row>
    <row r="616" spans="1:39" s="7" customFormat="1" ht="17.25" hidden="1" customHeight="1">
      <c r="A616" s="56">
        <f>A615+1</f>
        <v>476</v>
      </c>
      <c r="B616" s="44" t="s">
        <v>551</v>
      </c>
      <c r="C616" s="52">
        <f>D616+K616+M616+O616+Q616+S616+U616+V616+W616+Y616</f>
        <v>5186070.5</v>
      </c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>
        <v>5186070.5</v>
      </c>
      <c r="P616" s="52"/>
      <c r="Q616" s="52"/>
      <c r="R616" s="52"/>
      <c r="S616" s="52"/>
      <c r="T616" s="52"/>
      <c r="U616" s="52"/>
      <c r="V616" s="52"/>
      <c r="W616" s="284"/>
      <c r="X616" s="1161"/>
      <c r="Y616" s="284"/>
      <c r="Z616" s="9"/>
      <c r="AA616" s="670"/>
      <c r="AB616" s="57"/>
      <c r="AC616" s="497"/>
      <c r="AD616" s="1061"/>
      <c r="AE616" s="57"/>
      <c r="AF616" s="57"/>
      <c r="AG616" s="57"/>
      <c r="AH616" s="57"/>
      <c r="AI616" s="57"/>
      <c r="AJ616" s="57"/>
      <c r="AK616" s="57"/>
      <c r="AL616" s="57"/>
      <c r="AM616" s="57"/>
    </row>
    <row r="617" spans="1:39" s="7" customFormat="1" ht="17.25" hidden="1" customHeight="1">
      <c r="A617" s="1475" t="s">
        <v>518</v>
      </c>
      <c r="B617" s="1475"/>
      <c r="C617" s="51">
        <f>SUM(C615:C616)</f>
        <v>10160636.620000001</v>
      </c>
      <c r="D617" s="51">
        <f t="shared" ref="D617:Y617" si="90">SUM(D615:D616)</f>
        <v>0</v>
      </c>
      <c r="E617" s="51">
        <f t="shared" si="90"/>
        <v>0</v>
      </c>
      <c r="F617" s="51">
        <f t="shared" si="90"/>
        <v>0</v>
      </c>
      <c r="G617" s="51">
        <f t="shared" si="90"/>
        <v>0</v>
      </c>
      <c r="H617" s="51">
        <f t="shared" si="90"/>
        <v>0</v>
      </c>
      <c r="I617" s="51">
        <f t="shared" si="90"/>
        <v>0</v>
      </c>
      <c r="J617" s="51">
        <f t="shared" si="90"/>
        <v>0</v>
      </c>
      <c r="K617" s="51">
        <f t="shared" si="90"/>
        <v>0</v>
      </c>
      <c r="L617" s="51">
        <f t="shared" si="90"/>
        <v>0</v>
      </c>
      <c r="M617" s="51">
        <f t="shared" si="90"/>
        <v>0</v>
      </c>
      <c r="N617" s="51">
        <f t="shared" si="90"/>
        <v>0</v>
      </c>
      <c r="O617" s="51">
        <f t="shared" si="90"/>
        <v>10160636.620000001</v>
      </c>
      <c r="P617" s="51">
        <f t="shared" si="90"/>
        <v>0</v>
      </c>
      <c r="Q617" s="51">
        <f t="shared" si="90"/>
        <v>0</v>
      </c>
      <c r="R617" s="51">
        <f t="shared" si="90"/>
        <v>0</v>
      </c>
      <c r="S617" s="51">
        <f t="shared" si="90"/>
        <v>0</v>
      </c>
      <c r="T617" s="51">
        <f t="shared" si="90"/>
        <v>0</v>
      </c>
      <c r="U617" s="51">
        <f t="shared" si="90"/>
        <v>0</v>
      </c>
      <c r="V617" s="51">
        <f t="shared" si="90"/>
        <v>0</v>
      </c>
      <c r="W617" s="51">
        <f t="shared" si="90"/>
        <v>0</v>
      </c>
      <c r="X617" s="1159"/>
      <c r="Y617" s="51">
        <f t="shared" si="90"/>
        <v>0</v>
      </c>
      <c r="Z617" s="9"/>
      <c r="AA617" s="670"/>
      <c r="AB617" s="497"/>
      <c r="AC617" s="497"/>
      <c r="AD617" s="1061"/>
      <c r="AE617" s="57"/>
      <c r="AF617" s="57"/>
      <c r="AG617" s="57"/>
      <c r="AH617" s="57"/>
      <c r="AI617" s="57"/>
      <c r="AJ617" s="57"/>
      <c r="AK617" s="57"/>
      <c r="AL617" s="57"/>
      <c r="AM617" s="57"/>
    </row>
    <row r="618" spans="1:39" s="7" customFormat="1" ht="17.25" hidden="1" customHeight="1">
      <c r="A618" s="1557" t="s">
        <v>1179</v>
      </c>
      <c r="B618" s="1557"/>
      <c r="C618" s="1557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1198"/>
      <c r="Y618" s="384"/>
      <c r="Z618" s="9"/>
      <c r="AA618" s="670"/>
      <c r="AB618" s="497"/>
      <c r="AC618" s="497"/>
      <c r="AD618" s="1061"/>
      <c r="AE618" s="57"/>
      <c r="AF618" s="57"/>
      <c r="AG618" s="57"/>
      <c r="AH618" s="57"/>
      <c r="AI618" s="57"/>
      <c r="AJ618" s="57"/>
      <c r="AK618" s="57"/>
      <c r="AL618" s="57"/>
      <c r="AM618" s="57"/>
    </row>
    <row r="619" spans="1:39" customFormat="1" ht="28.5" hidden="1" customHeight="1">
      <c r="A619" s="688">
        <f>A616+1</f>
        <v>477</v>
      </c>
      <c r="B619" s="385" t="s">
        <v>1180</v>
      </c>
      <c r="C619" s="279"/>
      <c r="D619" s="375"/>
      <c r="E619" s="1313">
        <v>0</v>
      </c>
      <c r="F619" s="375"/>
      <c r="G619" s="375"/>
      <c r="H619" s="375"/>
      <c r="I619" s="375"/>
      <c r="J619" s="375"/>
      <c r="K619" s="375"/>
      <c r="L619" s="376"/>
      <c r="M619" s="375"/>
      <c r="N619" s="375"/>
      <c r="O619" s="375"/>
      <c r="P619" s="375"/>
      <c r="Q619" s="375"/>
      <c r="R619" s="182"/>
      <c r="S619" s="375"/>
      <c r="T619" s="375"/>
      <c r="U619" s="375"/>
      <c r="V619" s="375"/>
      <c r="W619" s="375"/>
      <c r="X619" s="1199"/>
      <c r="Y619" s="377"/>
      <c r="AA619" s="138"/>
      <c r="AB619" s="463"/>
      <c r="AC619" s="463"/>
      <c r="AD619" s="463"/>
      <c r="AE619" s="463"/>
      <c r="AF619" s="463"/>
      <c r="AG619" s="463"/>
      <c r="AH619" s="463"/>
      <c r="AI619" s="463"/>
      <c r="AJ619" s="463"/>
      <c r="AK619" s="463"/>
      <c r="AL619" s="463"/>
      <c r="AM619" s="463"/>
    </row>
    <row r="620" spans="1:39" customFormat="1" ht="15" hidden="1">
      <c r="A620" s="687">
        <f>A619+1</f>
        <v>478</v>
      </c>
      <c r="B620" s="386" t="s">
        <v>1181</v>
      </c>
      <c r="C620" s="279"/>
      <c r="D620" s="375"/>
      <c r="E620" s="375"/>
      <c r="F620" s="375"/>
      <c r="G620" s="375"/>
      <c r="H620" s="375"/>
      <c r="I620" s="375"/>
      <c r="J620" s="375"/>
      <c r="K620" s="375"/>
      <c r="L620" s="376"/>
      <c r="M620" s="375"/>
      <c r="N620" s="1313"/>
      <c r="O620" s="1313"/>
      <c r="P620" s="375">
        <v>0</v>
      </c>
      <c r="Q620" s="375"/>
      <c r="R620" s="229"/>
      <c r="S620" s="375"/>
      <c r="T620" s="375"/>
      <c r="U620" s="375"/>
      <c r="V620" s="375"/>
      <c r="W620" s="375"/>
      <c r="X620" s="1199"/>
      <c r="Y620" s="377"/>
      <c r="AA620" s="138"/>
      <c r="AB620" s="463"/>
      <c r="AC620" s="463"/>
      <c r="AD620" s="463"/>
      <c r="AE620" s="463"/>
      <c r="AF620" s="463"/>
      <c r="AG620" s="463"/>
      <c r="AH620" s="463"/>
      <c r="AI620" s="463"/>
      <c r="AJ620" s="463"/>
      <c r="AK620" s="463"/>
      <c r="AL620" s="463"/>
      <c r="AM620" s="463"/>
    </row>
    <row r="621" spans="1:39" customFormat="1" ht="15" hidden="1">
      <c r="A621" s="687">
        <f>A620+1</f>
        <v>479</v>
      </c>
      <c r="B621" s="386" t="s">
        <v>1182</v>
      </c>
      <c r="C621" s="387"/>
      <c r="D621" s="375"/>
      <c r="E621" s="375"/>
      <c r="F621" s="375"/>
      <c r="G621" s="375"/>
      <c r="H621" s="375"/>
      <c r="I621" s="375"/>
      <c r="J621" s="375"/>
      <c r="K621" s="257"/>
      <c r="L621" s="376"/>
      <c r="M621" s="375"/>
      <c r="N621" s="1313"/>
      <c r="O621" s="1314"/>
      <c r="P621" s="375">
        <v>0</v>
      </c>
      <c r="Q621" s="375"/>
      <c r="R621" s="375"/>
      <c r="S621" s="375"/>
      <c r="T621" s="375"/>
      <c r="U621" s="375"/>
      <c r="V621" s="375"/>
      <c r="W621" s="378"/>
      <c r="X621" s="1200"/>
      <c r="Y621" s="377"/>
      <c r="AA621" s="138"/>
      <c r="AB621" s="463"/>
      <c r="AC621" s="463"/>
      <c r="AD621" s="463"/>
      <c r="AE621" s="463"/>
      <c r="AF621" s="463"/>
      <c r="AG621" s="463"/>
      <c r="AH621" s="463"/>
      <c r="AI621" s="463"/>
      <c r="AJ621" s="463"/>
      <c r="AK621" s="463"/>
      <c r="AL621" s="463"/>
      <c r="AM621" s="463"/>
    </row>
    <row r="622" spans="1:39" customFormat="1" ht="15" hidden="1">
      <c r="A622" s="687">
        <f>A621+1</f>
        <v>480</v>
      </c>
      <c r="B622" s="386" t="s">
        <v>1183</v>
      </c>
      <c r="C622" s="387"/>
      <c r="D622" s="375"/>
      <c r="E622" s="375"/>
      <c r="F622" s="375"/>
      <c r="G622" s="375"/>
      <c r="H622" s="375"/>
      <c r="I622" s="375"/>
      <c r="J622" s="375"/>
      <c r="K622" s="375"/>
      <c r="L622" s="376"/>
      <c r="M622" s="375"/>
      <c r="N622" s="1313"/>
      <c r="O622" s="1313"/>
      <c r="P622" s="375">
        <v>0</v>
      </c>
      <c r="Q622" s="375"/>
      <c r="R622" s="375"/>
      <c r="S622" s="375"/>
      <c r="T622" s="375"/>
      <c r="U622" s="375"/>
      <c r="V622" s="375"/>
      <c r="W622" s="375"/>
      <c r="X622" s="1199"/>
      <c r="Y622" s="377"/>
      <c r="AA622" s="138"/>
      <c r="AB622" s="463"/>
      <c r="AC622" s="463"/>
      <c r="AD622" s="463"/>
      <c r="AE622" s="463"/>
      <c r="AF622" s="463"/>
      <c r="AG622" s="463"/>
      <c r="AH622" s="463"/>
      <c r="AI622" s="463"/>
      <c r="AJ622" s="463"/>
      <c r="AK622" s="463"/>
      <c r="AL622" s="463"/>
      <c r="AM622" s="463"/>
    </row>
    <row r="623" spans="1:39" customFormat="1" ht="25.5" hidden="1" customHeight="1">
      <c r="A623" s="1555" t="s">
        <v>518</v>
      </c>
      <c r="B623" s="1556"/>
      <c r="C623" s="379">
        <f>SUM(C619:C622)</f>
        <v>0</v>
      </c>
      <c r="D623" s="380"/>
      <c r="E623" s="380">
        <v>0</v>
      </c>
      <c r="F623" s="380"/>
      <c r="G623" s="380"/>
      <c r="H623" s="380"/>
      <c r="I623" s="380"/>
      <c r="J623" s="380"/>
      <c r="K623" s="381"/>
      <c r="L623" s="382"/>
      <c r="M623" s="380"/>
      <c r="N623" s="380"/>
      <c r="O623" s="381"/>
      <c r="P623" s="380">
        <v>0</v>
      </c>
      <c r="Q623" s="380"/>
      <c r="R623" s="380"/>
      <c r="S623" s="380"/>
      <c r="T623" s="380"/>
      <c r="U623" s="380"/>
      <c r="V623" s="380"/>
      <c r="W623" s="383"/>
      <c r="X623" s="1200"/>
      <c r="Y623" s="377"/>
      <c r="AA623" s="138"/>
      <c r="AB623" s="463"/>
      <c r="AC623" s="463"/>
      <c r="AD623" s="463"/>
      <c r="AE623" s="463"/>
      <c r="AF623" s="463"/>
      <c r="AG623" s="463"/>
      <c r="AH623" s="463"/>
      <c r="AI623" s="463"/>
      <c r="AJ623" s="463"/>
      <c r="AK623" s="463"/>
      <c r="AL623" s="463"/>
      <c r="AM623" s="463"/>
    </row>
    <row r="624" spans="1:39" s="7" customFormat="1" ht="17.25" hidden="1" customHeight="1">
      <c r="A624" s="1479" t="s">
        <v>552</v>
      </c>
      <c r="B624" s="1479"/>
      <c r="C624" s="61">
        <f>C617</f>
        <v>10160636.620000001</v>
      </c>
      <c r="D624" s="61">
        <f t="shared" ref="D624:Y624" si="91">D617</f>
        <v>0</v>
      </c>
      <c r="E624" s="61">
        <f t="shared" si="91"/>
        <v>0</v>
      </c>
      <c r="F624" s="61">
        <f t="shared" si="91"/>
        <v>0</v>
      </c>
      <c r="G624" s="61">
        <f t="shared" si="91"/>
        <v>0</v>
      </c>
      <c r="H624" s="61">
        <f t="shared" si="91"/>
        <v>0</v>
      </c>
      <c r="I624" s="61">
        <f t="shared" si="91"/>
        <v>0</v>
      </c>
      <c r="J624" s="61">
        <f t="shared" si="91"/>
        <v>0</v>
      </c>
      <c r="K624" s="61">
        <f t="shared" si="91"/>
        <v>0</v>
      </c>
      <c r="L624" s="61">
        <f t="shared" si="91"/>
        <v>0</v>
      </c>
      <c r="M624" s="61">
        <f t="shared" si="91"/>
        <v>0</v>
      </c>
      <c r="N624" s="61">
        <f t="shared" si="91"/>
        <v>0</v>
      </c>
      <c r="O624" s="61">
        <f t="shared" si="91"/>
        <v>10160636.620000001</v>
      </c>
      <c r="P624" s="61">
        <f t="shared" si="91"/>
        <v>0</v>
      </c>
      <c r="Q624" s="61">
        <f t="shared" si="91"/>
        <v>0</v>
      </c>
      <c r="R624" s="61">
        <f t="shared" si="91"/>
        <v>0</v>
      </c>
      <c r="S624" s="61">
        <f t="shared" si="91"/>
        <v>0</v>
      </c>
      <c r="T624" s="61">
        <f t="shared" si="91"/>
        <v>0</v>
      </c>
      <c r="U624" s="61">
        <f t="shared" si="91"/>
        <v>0</v>
      </c>
      <c r="V624" s="61">
        <f t="shared" si="91"/>
        <v>0</v>
      </c>
      <c r="W624" s="61">
        <f t="shared" si="91"/>
        <v>0</v>
      </c>
      <c r="X624" s="1163"/>
      <c r="Y624" s="61">
        <f t="shared" si="91"/>
        <v>0</v>
      </c>
      <c r="Z624" s="9"/>
      <c r="AA624" s="670"/>
      <c r="AB624" s="1276"/>
      <c r="AC624" s="497"/>
      <c r="AD624" s="1272"/>
      <c r="AE624" s="57"/>
      <c r="AF624" s="57"/>
      <c r="AG624" s="57"/>
      <c r="AH624" s="57"/>
      <c r="AI624" s="57"/>
      <c r="AJ624" s="57"/>
      <c r="AK624" s="57"/>
      <c r="AL624" s="57"/>
      <c r="AM624" s="57"/>
    </row>
    <row r="625" spans="1:39" s="7" customFormat="1" ht="15" customHeight="1">
      <c r="A625" s="1591" t="s">
        <v>628</v>
      </c>
      <c r="B625" s="1591"/>
      <c r="C625" s="1591"/>
      <c r="D625" s="1591"/>
      <c r="E625" s="1591"/>
      <c r="F625" s="1591"/>
      <c r="G625" s="1591"/>
      <c r="H625" s="1591"/>
      <c r="I625" s="1591"/>
      <c r="J625" s="1591"/>
      <c r="K625" s="1591"/>
      <c r="L625" s="1591"/>
      <c r="M625" s="1591"/>
      <c r="N625" s="1591"/>
      <c r="O625" s="1591"/>
      <c r="P625" s="1591"/>
      <c r="Q625" s="1591"/>
      <c r="R625" s="1591"/>
      <c r="S625" s="1591"/>
      <c r="T625" s="1591"/>
      <c r="U625" s="1591"/>
      <c r="V625" s="1591"/>
      <c r="W625" s="1591"/>
      <c r="X625" s="1591"/>
      <c r="Y625" s="1591"/>
      <c r="Z625" s="496"/>
      <c r="AA625" s="670"/>
      <c r="AB625" s="724"/>
      <c r="AC625" s="497"/>
      <c r="AD625" s="1061"/>
      <c r="AE625" s="57"/>
      <c r="AF625" s="57"/>
      <c r="AG625" s="57"/>
      <c r="AH625" s="57"/>
      <c r="AI625" s="57"/>
      <c r="AJ625" s="57"/>
      <c r="AK625" s="57"/>
      <c r="AL625" s="57"/>
      <c r="AM625" s="57"/>
    </row>
    <row r="626" spans="1:39" s="22" customFormat="1" ht="17.25" hidden="1" customHeight="1">
      <c r="A626" s="1479" t="s">
        <v>629</v>
      </c>
      <c r="B626" s="1479"/>
      <c r="C626" s="1479"/>
      <c r="D626" s="1452"/>
      <c r="E626" s="1452"/>
      <c r="F626" s="1452"/>
      <c r="G626" s="1452"/>
      <c r="H626" s="1452"/>
      <c r="I626" s="1452"/>
      <c r="J626" s="1452"/>
      <c r="K626" s="1452"/>
      <c r="L626" s="1452"/>
      <c r="M626" s="1452"/>
      <c r="N626" s="1452"/>
      <c r="O626" s="1452"/>
      <c r="P626" s="1452"/>
      <c r="Q626" s="1452"/>
      <c r="R626" s="1452"/>
      <c r="S626" s="1452"/>
      <c r="T626" s="1452"/>
      <c r="U626" s="1452"/>
      <c r="V626" s="1452"/>
      <c r="W626" s="1452"/>
      <c r="X626" s="1452"/>
      <c r="Y626" s="1452"/>
      <c r="Z626" s="24"/>
      <c r="AA626" s="670"/>
      <c r="AB626" s="724"/>
      <c r="AC626" s="497"/>
      <c r="AD626" s="1061"/>
      <c r="AE626" s="57"/>
      <c r="AF626" s="57"/>
      <c r="AG626" s="57"/>
      <c r="AH626" s="57"/>
      <c r="AI626" s="57"/>
      <c r="AJ626" s="57"/>
      <c r="AK626" s="57"/>
      <c r="AL626" s="57"/>
      <c r="AM626" s="57"/>
    </row>
    <row r="627" spans="1:39" s="7" customFormat="1" ht="17.25" hidden="1" customHeight="1">
      <c r="A627" s="55">
        <f>A622+1</f>
        <v>481</v>
      </c>
      <c r="B627" s="42" t="s">
        <v>777</v>
      </c>
      <c r="C627" s="52">
        <f t="shared" ref="C627:C682" si="92">D627+K627+M627+O627+Q627+S627+U627+V627+W627+Y627</f>
        <v>5959849.6000000006</v>
      </c>
      <c r="D627" s="52">
        <f>SUM(E627:I627)</f>
        <v>5959849.6000000006</v>
      </c>
      <c r="E627" s="52">
        <f>783223.82+20390.4</f>
        <v>803614.22</v>
      </c>
      <c r="F627" s="52">
        <v>3811003.52</v>
      </c>
      <c r="G627" s="52">
        <v>654659.28</v>
      </c>
      <c r="H627" s="52">
        <v>690572.58</v>
      </c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1"/>
      <c r="W627" s="285"/>
      <c r="X627" s="1159"/>
      <c r="Y627" s="285"/>
      <c r="Z627" s="9" t="s">
        <v>889</v>
      </c>
      <c r="AA627" s="670"/>
      <c r="AB627" s="724"/>
      <c r="AC627" s="497"/>
      <c r="AD627" s="1061"/>
      <c r="AE627" s="57"/>
      <c r="AF627" s="57"/>
      <c r="AG627" s="57"/>
      <c r="AH627" s="57"/>
      <c r="AI627" s="57"/>
      <c r="AJ627" s="57"/>
      <c r="AK627" s="57"/>
      <c r="AL627" s="57"/>
      <c r="AM627" s="57"/>
    </row>
    <row r="628" spans="1:39" s="7" customFormat="1" ht="12.75" hidden="1" customHeight="1">
      <c r="A628" s="56">
        <f t="shared" ref="A628:A682" si="93">A627+1</f>
        <v>482</v>
      </c>
      <c r="B628" s="388" t="s">
        <v>1506</v>
      </c>
      <c r="C628" s="344">
        <f t="shared" si="92"/>
        <v>750000</v>
      </c>
      <c r="D628" s="284">
        <f>E628+F628+G628+H628+I628</f>
        <v>0</v>
      </c>
      <c r="E628" s="284"/>
      <c r="F628" s="284"/>
      <c r="G628" s="284"/>
      <c r="H628" s="284"/>
      <c r="I628" s="284"/>
      <c r="J628" s="284"/>
      <c r="K628" s="284"/>
      <c r="L628" s="284"/>
      <c r="M628" s="284"/>
      <c r="N628" s="284"/>
      <c r="O628" s="284"/>
      <c r="P628" s="673">
        <v>13500</v>
      </c>
      <c r="Q628" s="673">
        <v>750000</v>
      </c>
      <c r="R628" s="284"/>
      <c r="S628" s="284"/>
      <c r="T628" s="284"/>
      <c r="U628" s="284"/>
      <c r="V628" s="285"/>
      <c r="W628" s="672"/>
      <c r="X628" s="1159">
        <v>2214279.7400000002</v>
      </c>
      <c r="Y628" s="285"/>
      <c r="Z628" s="9"/>
      <c r="AA628" s="670" t="s">
        <v>1459</v>
      </c>
      <c r="AB628" s="724"/>
      <c r="AC628" s="724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</row>
    <row r="629" spans="1:39" s="7" customFormat="1" ht="17.25" hidden="1" customHeight="1">
      <c r="A629" s="56">
        <f t="shared" si="93"/>
        <v>483</v>
      </c>
      <c r="B629" s="42" t="s">
        <v>772</v>
      </c>
      <c r="C629" s="52">
        <f t="shared" si="92"/>
        <v>1614232.53</v>
      </c>
      <c r="D629" s="52">
        <f>SUM(E629:I629)</f>
        <v>1614232.53</v>
      </c>
      <c r="E629" s="52">
        <v>498397.78</v>
      </c>
      <c r="F629" s="52"/>
      <c r="G629" s="52">
        <v>551053.31000000006</v>
      </c>
      <c r="H629" s="52">
        <v>564781.43999999994</v>
      </c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1"/>
      <c r="W629" s="285"/>
      <c r="X629" s="1159"/>
      <c r="Y629" s="285"/>
      <c r="Z629" s="9"/>
      <c r="AA629" s="670"/>
      <c r="AB629" s="724"/>
      <c r="AC629" s="497"/>
      <c r="AD629" s="1061"/>
      <c r="AE629" s="57"/>
      <c r="AF629" s="57"/>
      <c r="AG629" s="57"/>
      <c r="AH629" s="57"/>
      <c r="AI629" s="57"/>
      <c r="AJ629" s="57"/>
      <c r="AK629" s="57"/>
      <c r="AL629" s="57"/>
      <c r="AM629" s="57"/>
    </row>
    <row r="630" spans="1:39" s="7" customFormat="1" ht="12.75" hidden="1" customHeight="1">
      <c r="A630" s="687">
        <f t="shared" si="93"/>
        <v>484</v>
      </c>
      <c r="B630" s="388" t="s">
        <v>1185</v>
      </c>
      <c r="C630" s="344">
        <f t="shared" si="92"/>
        <v>275000</v>
      </c>
      <c r="D630" s="284">
        <f t="shared" ref="D630:D682" si="94">E630+F630+G630+H630+I630</f>
        <v>275000</v>
      </c>
      <c r="E630" s="673">
        <v>200000</v>
      </c>
      <c r="F630" s="284"/>
      <c r="G630" s="284"/>
      <c r="H630" s="673">
        <v>75000</v>
      </c>
      <c r="I630" s="284"/>
      <c r="J630" s="284"/>
      <c r="K630" s="284"/>
      <c r="L630" s="284"/>
      <c r="M630" s="284"/>
      <c r="N630" s="284"/>
      <c r="O630" s="284"/>
      <c r="P630" s="52"/>
      <c r="Q630" s="52"/>
      <c r="R630" s="284"/>
      <c r="S630" s="284"/>
      <c r="T630" s="284"/>
      <c r="U630" s="284"/>
      <c r="V630" s="285"/>
      <c r="W630" s="285"/>
      <c r="X630" s="1159">
        <v>186357.1</v>
      </c>
      <c r="Y630" s="285"/>
      <c r="Z630" s="9"/>
      <c r="AA630" s="670" t="s">
        <v>1495</v>
      </c>
      <c r="AB630" s="724"/>
      <c r="AC630" s="724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</row>
    <row r="631" spans="1:39" s="7" customFormat="1" ht="12.75" hidden="1" customHeight="1">
      <c r="A631" s="687">
        <f t="shared" si="93"/>
        <v>485</v>
      </c>
      <c r="B631" s="388" t="s">
        <v>1186</v>
      </c>
      <c r="C631" s="344">
        <f t="shared" si="92"/>
        <v>275000</v>
      </c>
      <c r="D631" s="284">
        <f t="shared" si="94"/>
        <v>275000</v>
      </c>
      <c r="E631" s="673">
        <v>200000</v>
      </c>
      <c r="F631" s="284"/>
      <c r="G631" s="284"/>
      <c r="H631" s="673">
        <v>75000</v>
      </c>
      <c r="I631" s="284"/>
      <c r="J631" s="284"/>
      <c r="K631" s="284"/>
      <c r="L631" s="284"/>
      <c r="M631" s="284"/>
      <c r="N631" s="284"/>
      <c r="O631" s="284"/>
      <c r="P631" s="284"/>
      <c r="Q631" s="52"/>
      <c r="R631" s="284"/>
      <c r="S631" s="284"/>
      <c r="T631" s="284"/>
      <c r="U631" s="284"/>
      <c r="V631" s="285"/>
      <c r="W631" s="285"/>
      <c r="X631" s="1159">
        <v>192743.71</v>
      </c>
      <c r="Y631" s="285"/>
      <c r="Z631" s="9"/>
      <c r="AA631" s="670" t="s">
        <v>1495</v>
      </c>
      <c r="AB631" s="724"/>
      <c r="AC631" s="724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</row>
    <row r="632" spans="1:39" s="7" customFormat="1" ht="12.75" hidden="1" customHeight="1">
      <c r="A632" s="687">
        <f t="shared" si="93"/>
        <v>486</v>
      </c>
      <c r="B632" s="389" t="s">
        <v>1187</v>
      </c>
      <c r="C632" s="344">
        <f t="shared" si="92"/>
        <v>225000</v>
      </c>
      <c r="D632" s="284">
        <f t="shared" si="94"/>
        <v>225000</v>
      </c>
      <c r="E632" s="284"/>
      <c r="F632" s="673">
        <v>75000</v>
      </c>
      <c r="G632" s="673">
        <v>75000</v>
      </c>
      <c r="H632" s="673">
        <v>75000</v>
      </c>
      <c r="I632" s="284"/>
      <c r="J632" s="284"/>
      <c r="K632" s="284"/>
      <c r="L632" s="284"/>
      <c r="M632" s="284"/>
      <c r="N632" s="284"/>
      <c r="O632" s="284"/>
      <c r="P632" s="284"/>
      <c r="Q632" s="52"/>
      <c r="R632" s="284"/>
      <c r="S632" s="284"/>
      <c r="T632" s="284"/>
      <c r="U632" s="284"/>
      <c r="V632" s="285"/>
      <c r="W632" s="285"/>
      <c r="X632" s="1159">
        <v>195557.9</v>
      </c>
      <c r="Y632" s="285"/>
      <c r="Z632" s="9"/>
      <c r="AA632" s="670" t="s">
        <v>1496</v>
      </c>
      <c r="AB632" s="724"/>
      <c r="AC632" s="724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</row>
    <row r="633" spans="1:39" s="7" customFormat="1" ht="12.75" hidden="1" customHeight="1">
      <c r="A633" s="687">
        <f t="shared" si="93"/>
        <v>487</v>
      </c>
      <c r="B633" s="388" t="s">
        <v>1188</v>
      </c>
      <c r="C633" s="344">
        <f t="shared" si="92"/>
        <v>2167264</v>
      </c>
      <c r="D633" s="284">
        <f t="shared" si="94"/>
        <v>250000</v>
      </c>
      <c r="E633" s="673">
        <v>250000</v>
      </c>
      <c r="F633" s="284"/>
      <c r="G633" s="284"/>
      <c r="H633" s="284"/>
      <c r="I633" s="284"/>
      <c r="J633" s="284"/>
      <c r="K633" s="284"/>
      <c r="L633" s="673">
        <v>977</v>
      </c>
      <c r="M633" s="673">
        <v>1917264</v>
      </c>
      <c r="N633" s="284"/>
      <c r="O633" s="284"/>
      <c r="P633" s="284"/>
      <c r="Q633" s="52"/>
      <c r="R633" s="284"/>
      <c r="S633" s="284"/>
      <c r="T633" s="284"/>
      <c r="U633" s="284"/>
      <c r="V633" s="285"/>
      <c r="W633" s="285"/>
      <c r="X633" s="1159">
        <v>317360.15000000002</v>
      </c>
      <c r="Y633" s="285"/>
      <c r="Z633" s="9"/>
      <c r="AA633" s="670" t="s">
        <v>1497</v>
      </c>
      <c r="AB633" s="724"/>
      <c r="AC633" s="724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</row>
    <row r="634" spans="1:39" s="7" customFormat="1" ht="12.75" hidden="1" customHeight="1">
      <c r="A634" s="687">
        <f t="shared" si="93"/>
        <v>488</v>
      </c>
      <c r="B634" s="388" t="s">
        <v>1189</v>
      </c>
      <c r="C634" s="344">
        <f t="shared" si="92"/>
        <v>600000</v>
      </c>
      <c r="D634" s="284">
        <f t="shared" si="94"/>
        <v>150000</v>
      </c>
      <c r="E634" s="673">
        <v>150000</v>
      </c>
      <c r="F634" s="284"/>
      <c r="G634" s="284"/>
      <c r="H634" s="284"/>
      <c r="I634" s="284"/>
      <c r="J634" s="284"/>
      <c r="K634" s="284"/>
      <c r="L634" s="284"/>
      <c r="M634" s="284"/>
      <c r="N634" s="284"/>
      <c r="O634" s="284"/>
      <c r="P634" s="673">
        <v>1194</v>
      </c>
      <c r="Q634" s="673">
        <v>450000</v>
      </c>
      <c r="R634" s="284"/>
      <c r="S634" s="284"/>
      <c r="T634" s="284"/>
      <c r="U634" s="284"/>
      <c r="V634" s="285"/>
      <c r="W634" s="285"/>
      <c r="X634" s="1159">
        <v>495664.91</v>
      </c>
      <c r="Y634" s="285"/>
      <c r="Z634" s="9"/>
      <c r="AA634" s="670" t="s">
        <v>1498</v>
      </c>
      <c r="AB634" s="724"/>
      <c r="AC634" s="724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</row>
    <row r="635" spans="1:39" s="7" customFormat="1" ht="17.25" hidden="1" customHeight="1">
      <c r="A635" s="56">
        <f t="shared" si="93"/>
        <v>489</v>
      </c>
      <c r="B635" s="42" t="s">
        <v>773</v>
      </c>
      <c r="C635" s="52">
        <f t="shared" si="92"/>
        <v>4237128.26</v>
      </c>
      <c r="D635" s="52">
        <f>SUM(E635:I635)</f>
        <v>4237128.26</v>
      </c>
      <c r="E635" s="52">
        <v>457052.33</v>
      </c>
      <c r="F635" s="52">
        <v>2825600.65</v>
      </c>
      <c r="G635" s="52">
        <v>479605.47</v>
      </c>
      <c r="H635" s="52">
        <v>474869.81</v>
      </c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1"/>
      <c r="W635" s="285"/>
      <c r="X635" s="1159"/>
      <c r="Y635" s="285"/>
      <c r="Z635" s="9"/>
      <c r="AA635" s="670"/>
      <c r="AB635" s="724"/>
      <c r="AC635" s="497"/>
      <c r="AD635" s="1061"/>
      <c r="AE635" s="57"/>
      <c r="AF635" s="57"/>
      <c r="AG635" s="57"/>
      <c r="AH635" s="57"/>
      <c r="AI635" s="57"/>
      <c r="AJ635" s="57"/>
      <c r="AK635" s="57"/>
      <c r="AL635" s="57"/>
      <c r="AM635" s="57"/>
    </row>
    <row r="636" spans="1:39" s="7" customFormat="1" ht="17.25" hidden="1" customHeight="1">
      <c r="A636" s="56">
        <f t="shared" si="93"/>
        <v>490</v>
      </c>
      <c r="B636" s="42" t="s">
        <v>774</v>
      </c>
      <c r="C636" s="52">
        <f t="shared" si="92"/>
        <v>5964432.7199999997</v>
      </c>
      <c r="D636" s="52">
        <f>SUM(E636:I636)</f>
        <v>5964432.7199999997</v>
      </c>
      <c r="E636" s="52">
        <f>503259.38+12963.48</f>
        <v>516222.86</v>
      </c>
      <c r="F636" s="52">
        <v>4225930.46</v>
      </c>
      <c r="G636" s="52">
        <v>445005.14</v>
      </c>
      <c r="H636" s="52">
        <v>458011.1</v>
      </c>
      <c r="I636" s="52">
        <v>319263.15999999997</v>
      </c>
      <c r="J636" s="52"/>
      <c r="K636" s="52"/>
      <c r="L636" s="52"/>
      <c r="M636" s="52"/>
      <c r="N636" s="52"/>
      <c r="O636" s="52"/>
      <c r="P636" s="52"/>
      <c r="Q636" s="65"/>
      <c r="R636" s="52"/>
      <c r="S636" s="52"/>
      <c r="T636" s="52"/>
      <c r="U636" s="52"/>
      <c r="V636" s="51"/>
      <c r="W636" s="285"/>
      <c r="X636" s="1159"/>
      <c r="Y636" s="285"/>
      <c r="Z636" s="9" t="s">
        <v>889</v>
      </c>
      <c r="AA636" s="670"/>
      <c r="AB636" s="724"/>
      <c r="AC636" s="497"/>
      <c r="AD636" s="1061"/>
      <c r="AE636" s="57"/>
      <c r="AF636" s="57"/>
      <c r="AG636" s="57"/>
      <c r="AH636" s="57"/>
      <c r="AI636" s="57"/>
      <c r="AJ636" s="57"/>
      <c r="AK636" s="57"/>
      <c r="AL636" s="57"/>
      <c r="AM636" s="57"/>
    </row>
    <row r="637" spans="1:39" s="7" customFormat="1" ht="12.75" hidden="1" customHeight="1">
      <c r="A637" s="687">
        <f t="shared" si="93"/>
        <v>491</v>
      </c>
      <c r="B637" s="389" t="s">
        <v>1190</v>
      </c>
      <c r="C637" s="344">
        <f t="shared" si="92"/>
        <v>1040341</v>
      </c>
      <c r="D637" s="284">
        <f t="shared" si="94"/>
        <v>200000</v>
      </c>
      <c r="E637" s="673">
        <v>200000</v>
      </c>
      <c r="F637" s="284"/>
      <c r="G637" s="284"/>
      <c r="H637" s="284"/>
      <c r="I637" s="284"/>
      <c r="J637" s="284"/>
      <c r="K637" s="284"/>
      <c r="L637" s="284"/>
      <c r="M637" s="284"/>
      <c r="N637" s="284"/>
      <c r="O637" s="284"/>
      <c r="P637" s="673">
        <v>573</v>
      </c>
      <c r="Q637" s="673">
        <v>840341</v>
      </c>
      <c r="R637" s="284"/>
      <c r="S637" s="284"/>
      <c r="T637" s="284"/>
      <c r="U637" s="284"/>
      <c r="V637" s="285"/>
      <c r="W637" s="285"/>
      <c r="X637" s="1159">
        <v>413108.72</v>
      </c>
      <c r="Y637" s="285"/>
      <c r="Z637" s="9"/>
      <c r="AA637" s="670" t="s">
        <v>1498</v>
      </c>
      <c r="AB637" s="724"/>
      <c r="AC637" s="724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</row>
    <row r="638" spans="1:39" s="7" customFormat="1" ht="12.75" hidden="1" customHeight="1">
      <c r="A638" s="688">
        <f t="shared" si="93"/>
        <v>492</v>
      </c>
      <c r="B638" s="389" t="s">
        <v>1191</v>
      </c>
      <c r="C638" s="344">
        <f t="shared" si="92"/>
        <v>1744018</v>
      </c>
      <c r="D638" s="284">
        <f t="shared" si="94"/>
        <v>0</v>
      </c>
      <c r="E638" s="284"/>
      <c r="F638" s="284"/>
      <c r="G638" s="284"/>
      <c r="H638" s="284"/>
      <c r="I638" s="284"/>
      <c r="J638" s="284"/>
      <c r="K638" s="284"/>
      <c r="L638" s="284"/>
      <c r="M638" s="284"/>
      <c r="N638" s="284"/>
      <c r="O638" s="284"/>
      <c r="P638" s="673">
        <v>761.38</v>
      </c>
      <c r="Q638" s="673">
        <v>1744018</v>
      </c>
      <c r="R638" s="284"/>
      <c r="S638" s="284"/>
      <c r="T638" s="284"/>
      <c r="U638" s="284"/>
      <c r="V638" s="285"/>
      <c r="W638" s="285"/>
      <c r="X638" s="1159">
        <v>360971.1</v>
      </c>
      <c r="Y638" s="285"/>
      <c r="Z638" s="9"/>
      <c r="AA638" s="670" t="s">
        <v>1459</v>
      </c>
      <c r="AB638" s="724"/>
      <c r="AC638" s="724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</row>
    <row r="639" spans="1:39" s="7" customFormat="1" ht="12.75" hidden="1" customHeight="1">
      <c r="A639" s="688">
        <f t="shared" si="93"/>
        <v>493</v>
      </c>
      <c r="B639" s="389" t="s">
        <v>1192</v>
      </c>
      <c r="C639" s="344">
        <f t="shared" si="92"/>
        <v>1759876</v>
      </c>
      <c r="D639" s="284">
        <f t="shared" si="94"/>
        <v>0</v>
      </c>
      <c r="E639" s="284"/>
      <c r="F639" s="284"/>
      <c r="G639" s="284"/>
      <c r="H639" s="284"/>
      <c r="I639" s="284"/>
      <c r="J639" s="284"/>
      <c r="K639" s="284"/>
      <c r="L639" s="284"/>
      <c r="M639" s="284"/>
      <c r="N639" s="284"/>
      <c r="O639" s="284"/>
      <c r="P639" s="673">
        <v>732.4</v>
      </c>
      <c r="Q639" s="673">
        <v>1759876</v>
      </c>
      <c r="R639" s="284"/>
      <c r="S639" s="284"/>
      <c r="T639" s="284"/>
      <c r="U639" s="284"/>
      <c r="V639" s="285"/>
      <c r="W639" s="285"/>
      <c r="X639" s="1159">
        <v>360266.67</v>
      </c>
      <c r="Y639" s="285"/>
      <c r="Z639" s="9"/>
      <c r="AA639" s="670" t="s">
        <v>1459</v>
      </c>
      <c r="AB639" s="724"/>
      <c r="AC639" s="724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</row>
    <row r="640" spans="1:39" s="7" customFormat="1" ht="12.75" hidden="1" customHeight="1">
      <c r="A640" s="688">
        <f t="shared" si="93"/>
        <v>494</v>
      </c>
      <c r="B640" s="389" t="s">
        <v>1193</v>
      </c>
      <c r="C640" s="344">
        <f t="shared" si="92"/>
        <v>750000</v>
      </c>
      <c r="D640" s="284">
        <f t="shared" si="94"/>
        <v>150000</v>
      </c>
      <c r="E640" s="673">
        <v>150000</v>
      </c>
      <c r="F640" s="284"/>
      <c r="G640" s="284"/>
      <c r="H640" s="284"/>
      <c r="I640" s="284"/>
      <c r="J640" s="284"/>
      <c r="K640" s="284"/>
      <c r="L640" s="284"/>
      <c r="M640" s="284"/>
      <c r="N640" s="284"/>
      <c r="O640" s="284"/>
      <c r="P640" s="673">
        <v>1401.06</v>
      </c>
      <c r="Q640" s="673">
        <v>600000</v>
      </c>
      <c r="R640" s="284"/>
      <c r="S640" s="284"/>
      <c r="T640" s="284"/>
      <c r="U640" s="284"/>
      <c r="V640" s="285"/>
      <c r="W640" s="285"/>
      <c r="X640" s="1159">
        <v>480965.52999999997</v>
      </c>
      <c r="Y640" s="285"/>
      <c r="Z640" s="9"/>
      <c r="AA640" s="670" t="s">
        <v>1498</v>
      </c>
      <c r="AB640" s="724"/>
      <c r="AC640" s="724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</row>
    <row r="641" spans="1:39" s="7" customFormat="1" ht="12.75" hidden="1" customHeight="1">
      <c r="A641" s="688">
        <f t="shared" si="93"/>
        <v>495</v>
      </c>
      <c r="B641" s="389" t="s">
        <v>1194</v>
      </c>
      <c r="C641" s="344">
        <f t="shared" si="92"/>
        <v>1759876</v>
      </c>
      <c r="D641" s="284">
        <f t="shared" si="94"/>
        <v>0</v>
      </c>
      <c r="E641" s="284"/>
      <c r="F641" s="284"/>
      <c r="G641" s="284"/>
      <c r="H641" s="284"/>
      <c r="I641" s="284"/>
      <c r="J641" s="284"/>
      <c r="K641" s="284"/>
      <c r="L641" s="284"/>
      <c r="M641" s="284"/>
      <c r="N641" s="284"/>
      <c r="O641" s="284"/>
      <c r="P641" s="673">
        <v>732.4</v>
      </c>
      <c r="Q641" s="673">
        <v>1759876</v>
      </c>
      <c r="R641" s="284"/>
      <c r="S641" s="284"/>
      <c r="T641" s="284"/>
      <c r="U641" s="284"/>
      <c r="V641" s="285"/>
      <c r="W641" s="285"/>
      <c r="X641" s="1159">
        <v>360736.28</v>
      </c>
      <c r="Y641" s="285"/>
      <c r="Z641" s="9"/>
      <c r="AA641" s="670" t="s">
        <v>1459</v>
      </c>
      <c r="AB641" s="724"/>
      <c r="AC641" s="724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</row>
    <row r="642" spans="1:39" s="7" customFormat="1" ht="12.75" hidden="1" customHeight="1">
      <c r="A642" s="688">
        <f t="shared" si="93"/>
        <v>496</v>
      </c>
      <c r="B642" s="389" t="s">
        <v>1195</v>
      </c>
      <c r="C642" s="344">
        <f t="shared" si="92"/>
        <v>1754587</v>
      </c>
      <c r="D642" s="284">
        <f t="shared" si="94"/>
        <v>0</v>
      </c>
      <c r="E642" s="284"/>
      <c r="F642" s="284"/>
      <c r="G642" s="284"/>
      <c r="H642" s="284"/>
      <c r="I642" s="284"/>
      <c r="J642" s="284"/>
      <c r="K642" s="284"/>
      <c r="L642" s="284"/>
      <c r="M642" s="284"/>
      <c r="N642" s="284"/>
      <c r="O642" s="284"/>
      <c r="P642" s="673">
        <v>793</v>
      </c>
      <c r="Q642" s="673">
        <v>1754587</v>
      </c>
      <c r="R642" s="284"/>
      <c r="S642" s="284"/>
      <c r="T642" s="284"/>
      <c r="U642" s="284"/>
      <c r="V642" s="285"/>
      <c r="W642" s="285"/>
      <c r="X642" s="1159">
        <v>367780.64</v>
      </c>
      <c r="Y642" s="285"/>
      <c r="Z642" s="9"/>
      <c r="AA642" s="670" t="s">
        <v>1459</v>
      </c>
      <c r="AB642" s="724"/>
      <c r="AC642" s="724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</row>
    <row r="643" spans="1:39" s="7" customFormat="1" ht="12.75" hidden="1" customHeight="1">
      <c r="A643" s="688">
        <f t="shared" si="93"/>
        <v>497</v>
      </c>
      <c r="B643" s="388" t="s">
        <v>1196</v>
      </c>
      <c r="C643" s="344">
        <f t="shared" si="92"/>
        <v>3479067</v>
      </c>
      <c r="D643" s="284">
        <f t="shared" si="94"/>
        <v>150000</v>
      </c>
      <c r="E643" s="673">
        <v>150000</v>
      </c>
      <c r="F643" s="284"/>
      <c r="G643" s="284"/>
      <c r="H643" s="284"/>
      <c r="I643" s="284"/>
      <c r="J643" s="284"/>
      <c r="K643" s="284"/>
      <c r="L643" s="673">
        <v>910</v>
      </c>
      <c r="M643" s="673">
        <v>3329067</v>
      </c>
      <c r="N643" s="284"/>
      <c r="O643" s="284"/>
      <c r="P643" s="284"/>
      <c r="Q643" s="52"/>
      <c r="R643" s="284"/>
      <c r="S643" s="284"/>
      <c r="T643" s="284"/>
      <c r="U643" s="284"/>
      <c r="V643" s="285"/>
      <c r="W643" s="285"/>
      <c r="X643" s="1159">
        <v>293497.92</v>
      </c>
      <c r="Y643" s="285"/>
      <c r="Z643" s="9"/>
      <c r="AA643" s="670" t="s">
        <v>1497</v>
      </c>
      <c r="AB643" s="724"/>
      <c r="AC643" s="724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</row>
    <row r="644" spans="1:39" s="7" customFormat="1" ht="12.75" hidden="1" customHeight="1">
      <c r="A644" s="688">
        <f t="shared" si="93"/>
        <v>498</v>
      </c>
      <c r="B644" s="388" t="s">
        <v>1197</v>
      </c>
      <c r="C644" s="344">
        <f t="shared" si="92"/>
        <v>1338894</v>
      </c>
      <c r="D644" s="284">
        <f t="shared" si="94"/>
        <v>150000</v>
      </c>
      <c r="E644" s="673">
        <v>150000</v>
      </c>
      <c r="F644" s="284"/>
      <c r="G644" s="284"/>
      <c r="H644" s="284"/>
      <c r="I644" s="284"/>
      <c r="J644" s="284"/>
      <c r="K644" s="284"/>
      <c r="L644" s="284"/>
      <c r="M644" s="284"/>
      <c r="N644" s="284"/>
      <c r="O644" s="284"/>
      <c r="P644" s="673">
        <v>846.15</v>
      </c>
      <c r="Q644" s="673">
        <v>1188894</v>
      </c>
      <c r="R644" s="284"/>
      <c r="S644" s="284"/>
      <c r="T644" s="284"/>
      <c r="U644" s="284"/>
      <c r="V644" s="285"/>
      <c r="W644" s="285"/>
      <c r="X644" s="1159">
        <v>470644.73</v>
      </c>
      <c r="Y644" s="285"/>
      <c r="Z644" s="9"/>
      <c r="AA644" s="670" t="s">
        <v>1498</v>
      </c>
      <c r="AB644" s="724"/>
      <c r="AC644" s="724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</row>
    <row r="645" spans="1:39" s="7" customFormat="1" ht="12.75" hidden="1" customHeight="1">
      <c r="A645" s="688">
        <f t="shared" si="93"/>
        <v>499</v>
      </c>
      <c r="B645" s="389" t="s">
        <v>1198</v>
      </c>
      <c r="C645" s="344">
        <f t="shared" si="92"/>
        <v>3494829</v>
      </c>
      <c r="D645" s="284">
        <f t="shared" si="94"/>
        <v>0</v>
      </c>
      <c r="E645" s="284"/>
      <c r="F645" s="284"/>
      <c r="G645" s="284"/>
      <c r="H645" s="284"/>
      <c r="I645" s="284"/>
      <c r="J645" s="284"/>
      <c r="K645" s="284"/>
      <c r="L645" s="673">
        <v>752.22</v>
      </c>
      <c r="M645" s="673">
        <v>2467620</v>
      </c>
      <c r="N645" s="284"/>
      <c r="O645" s="284"/>
      <c r="P645" s="673">
        <v>758.54</v>
      </c>
      <c r="Q645" s="673">
        <v>1027209</v>
      </c>
      <c r="R645" s="284"/>
      <c r="S645" s="284"/>
      <c r="T645" s="284"/>
      <c r="U645" s="284"/>
      <c r="V645" s="285"/>
      <c r="W645" s="285"/>
      <c r="X645" s="1159">
        <v>545929.82000000007</v>
      </c>
      <c r="Y645" s="285"/>
      <c r="Z645" s="9"/>
      <c r="AA645" s="670" t="s">
        <v>1499</v>
      </c>
      <c r="AB645" s="724"/>
      <c r="AC645" s="724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</row>
    <row r="646" spans="1:39" s="7" customFormat="1" ht="12.75" hidden="1" customHeight="1">
      <c r="A646" s="688">
        <f t="shared" si="93"/>
        <v>500</v>
      </c>
      <c r="B646" s="389" t="s">
        <v>1199</v>
      </c>
      <c r="C646" s="344">
        <f t="shared" si="92"/>
        <v>1624645</v>
      </c>
      <c r="D646" s="284">
        <f t="shared" si="94"/>
        <v>0</v>
      </c>
      <c r="E646" s="284"/>
      <c r="F646" s="284"/>
      <c r="G646" s="284"/>
      <c r="H646" s="284"/>
      <c r="I646" s="284"/>
      <c r="J646" s="284"/>
      <c r="K646" s="284"/>
      <c r="L646" s="284"/>
      <c r="M646" s="284"/>
      <c r="N646" s="284"/>
      <c r="O646" s="284"/>
      <c r="P646" s="673">
        <v>682.1</v>
      </c>
      <c r="Q646" s="673">
        <v>1624645</v>
      </c>
      <c r="R646" s="284"/>
      <c r="S646" s="284"/>
      <c r="T646" s="284"/>
      <c r="U646" s="284"/>
      <c r="V646" s="285"/>
      <c r="W646" s="285"/>
      <c r="X646" s="1159">
        <v>354301.57</v>
      </c>
      <c r="Y646" s="285"/>
      <c r="Z646" s="9"/>
      <c r="AA646" s="670" t="s">
        <v>1459</v>
      </c>
      <c r="AB646" s="724"/>
      <c r="AC646" s="724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</row>
    <row r="647" spans="1:39" s="7" customFormat="1" ht="12.75" hidden="1" customHeight="1">
      <c r="A647" s="688">
        <f t="shared" si="93"/>
        <v>501</v>
      </c>
      <c r="B647" s="389" t="s">
        <v>1200</v>
      </c>
      <c r="C647" s="344">
        <f t="shared" si="92"/>
        <v>1100078</v>
      </c>
      <c r="D647" s="284">
        <f t="shared" si="94"/>
        <v>200000</v>
      </c>
      <c r="E647" s="673">
        <v>200000</v>
      </c>
      <c r="F647" s="284"/>
      <c r="G647" s="284"/>
      <c r="H647" s="284"/>
      <c r="I647" s="284"/>
      <c r="J647" s="284"/>
      <c r="K647" s="284"/>
      <c r="L647" s="284"/>
      <c r="M647" s="284"/>
      <c r="N647" s="284"/>
      <c r="O647" s="284"/>
      <c r="P647" s="673">
        <v>642.1</v>
      </c>
      <c r="Q647" s="673">
        <v>900078</v>
      </c>
      <c r="R647" s="284"/>
      <c r="S647" s="284"/>
      <c r="T647" s="284"/>
      <c r="U647" s="284"/>
      <c r="V647" s="285"/>
      <c r="W647" s="285"/>
      <c r="X647" s="1159">
        <v>413108.72</v>
      </c>
      <c r="Y647" s="285"/>
      <c r="Z647" s="9"/>
      <c r="AA647" s="670" t="s">
        <v>1498</v>
      </c>
      <c r="AB647" s="724"/>
      <c r="AC647" s="724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</row>
    <row r="648" spans="1:39" s="7" customFormat="1" ht="12.75" hidden="1" customHeight="1">
      <c r="A648" s="688">
        <f t="shared" si="93"/>
        <v>502</v>
      </c>
      <c r="B648" s="388" t="s">
        <v>1201</v>
      </c>
      <c r="C648" s="344">
        <f t="shared" si="92"/>
        <v>200000</v>
      </c>
      <c r="D648" s="284">
        <f t="shared" si="94"/>
        <v>200000</v>
      </c>
      <c r="E648" s="673">
        <v>200000</v>
      </c>
      <c r="F648" s="284"/>
      <c r="G648" s="284"/>
      <c r="H648" s="284"/>
      <c r="I648" s="284"/>
      <c r="J648" s="284"/>
      <c r="K648" s="284"/>
      <c r="L648" s="284"/>
      <c r="M648" s="284"/>
      <c r="N648" s="284"/>
      <c r="O648" s="284"/>
      <c r="P648" s="284"/>
      <c r="Q648" s="52"/>
      <c r="R648" s="284"/>
      <c r="S648" s="284"/>
      <c r="T648" s="284"/>
      <c r="U648" s="284"/>
      <c r="V648" s="285"/>
      <c r="W648" s="285"/>
      <c r="X648" s="1159">
        <v>65281.53</v>
      </c>
      <c r="Y648" s="285"/>
      <c r="Z648" s="9"/>
      <c r="AA648" s="670" t="s">
        <v>1500</v>
      </c>
      <c r="AB648" s="724"/>
      <c r="AC648" s="724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</row>
    <row r="649" spans="1:39" s="7" customFormat="1" ht="12.75" hidden="1" customHeight="1">
      <c r="A649" s="688">
        <f t="shared" si="93"/>
        <v>503</v>
      </c>
      <c r="B649" s="389" t="s">
        <v>1202</v>
      </c>
      <c r="C649" s="344">
        <f t="shared" si="92"/>
        <v>425000</v>
      </c>
      <c r="D649" s="284">
        <f t="shared" si="94"/>
        <v>425000</v>
      </c>
      <c r="E649" s="673">
        <v>200000</v>
      </c>
      <c r="F649" s="673">
        <v>75000</v>
      </c>
      <c r="G649" s="673">
        <v>75000</v>
      </c>
      <c r="H649" s="673">
        <v>75000</v>
      </c>
      <c r="I649" s="284"/>
      <c r="J649" s="284"/>
      <c r="K649" s="284"/>
      <c r="L649" s="284"/>
      <c r="M649" s="284"/>
      <c r="N649" s="284"/>
      <c r="O649" s="284"/>
      <c r="P649" s="284"/>
      <c r="Q649" s="52"/>
      <c r="R649" s="284"/>
      <c r="S649" s="284"/>
      <c r="T649" s="284"/>
      <c r="U649" s="284"/>
      <c r="V649" s="285"/>
      <c r="W649" s="285"/>
      <c r="X649" s="1159">
        <v>244033.86000000002</v>
      </c>
      <c r="Y649" s="285"/>
      <c r="Z649" s="9"/>
      <c r="AA649" s="670" t="s">
        <v>1501</v>
      </c>
      <c r="AB649" s="724"/>
      <c r="AC649" s="724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</row>
    <row r="650" spans="1:39" s="7" customFormat="1" ht="12.75" hidden="1" customHeight="1">
      <c r="A650" s="688">
        <f t="shared" si="93"/>
        <v>504</v>
      </c>
      <c r="B650" s="388" t="s">
        <v>1203</v>
      </c>
      <c r="C650" s="344">
        <f t="shared" si="92"/>
        <v>400000</v>
      </c>
      <c r="D650" s="284">
        <f t="shared" si="94"/>
        <v>400000</v>
      </c>
      <c r="E650" s="673">
        <v>200000</v>
      </c>
      <c r="F650" s="673">
        <v>100000</v>
      </c>
      <c r="G650" s="284"/>
      <c r="H650" s="673">
        <v>100000</v>
      </c>
      <c r="I650" s="284"/>
      <c r="J650" s="284"/>
      <c r="K650" s="284"/>
      <c r="L650" s="284"/>
      <c r="M650" s="284"/>
      <c r="N650" s="284"/>
      <c r="O650" s="284"/>
      <c r="P650" s="284"/>
      <c r="Q650" s="52"/>
      <c r="R650" s="284"/>
      <c r="S650" s="284"/>
      <c r="T650" s="284"/>
      <c r="U650" s="284"/>
      <c r="V650" s="285"/>
      <c r="W650" s="285"/>
      <c r="X650" s="1159">
        <v>240058.19</v>
      </c>
      <c r="Y650" s="285"/>
      <c r="Z650" s="9"/>
      <c r="AA650" s="670" t="s">
        <v>1502</v>
      </c>
      <c r="AB650" s="724"/>
      <c r="AC650" s="724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</row>
    <row r="651" spans="1:39" s="7" customFormat="1" ht="12.75" hidden="1" customHeight="1">
      <c r="A651" s="688">
        <f t="shared" si="93"/>
        <v>505</v>
      </c>
      <c r="B651" s="389" t="s">
        <v>1204</v>
      </c>
      <c r="C651" s="344">
        <f t="shared" si="92"/>
        <v>400000</v>
      </c>
      <c r="D651" s="284">
        <f t="shared" si="94"/>
        <v>400000</v>
      </c>
      <c r="E651" s="673">
        <v>200000</v>
      </c>
      <c r="F651" s="673">
        <v>100000</v>
      </c>
      <c r="G651" s="284"/>
      <c r="H651" s="673">
        <v>100000</v>
      </c>
      <c r="I651" s="284"/>
      <c r="J651" s="284"/>
      <c r="K651" s="284"/>
      <c r="L651" s="284"/>
      <c r="M651" s="284"/>
      <c r="N651" s="284"/>
      <c r="O651" s="284"/>
      <c r="P651" s="284"/>
      <c r="Q651" s="52"/>
      <c r="R651" s="284"/>
      <c r="S651" s="284"/>
      <c r="T651" s="284"/>
      <c r="U651" s="284"/>
      <c r="V651" s="285"/>
      <c r="W651" s="285"/>
      <c r="X651" s="1159">
        <v>237296.28000000003</v>
      </c>
      <c r="Y651" s="285"/>
      <c r="Z651" s="9"/>
      <c r="AA651" s="670" t="s">
        <v>1502</v>
      </c>
      <c r="AB651" s="724"/>
      <c r="AC651" s="724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</row>
    <row r="652" spans="1:39" s="7" customFormat="1" ht="12.75" hidden="1" customHeight="1">
      <c r="A652" s="688">
        <f t="shared" si="93"/>
        <v>506</v>
      </c>
      <c r="B652" s="389" t="s">
        <v>1205</v>
      </c>
      <c r="C652" s="344">
        <f t="shared" si="92"/>
        <v>250000</v>
      </c>
      <c r="D652" s="284">
        <f t="shared" si="94"/>
        <v>250000</v>
      </c>
      <c r="E652" s="284"/>
      <c r="F652" s="673">
        <v>100000</v>
      </c>
      <c r="G652" s="284"/>
      <c r="H652" s="673">
        <v>75000</v>
      </c>
      <c r="I652" s="673">
        <v>75000</v>
      </c>
      <c r="J652" s="284"/>
      <c r="K652" s="284"/>
      <c r="L652" s="284"/>
      <c r="M652" s="284"/>
      <c r="N652" s="284"/>
      <c r="O652" s="284"/>
      <c r="P652" s="284"/>
      <c r="Q652" s="52"/>
      <c r="R652" s="284"/>
      <c r="S652" s="284"/>
      <c r="T652" s="284"/>
      <c r="U652" s="284"/>
      <c r="V652" s="285"/>
      <c r="W652" s="285"/>
      <c r="X652" s="1159">
        <v>177636.66</v>
      </c>
      <c r="Y652" s="285"/>
      <c r="Z652" s="9"/>
      <c r="AA652" s="670" t="s">
        <v>1503</v>
      </c>
      <c r="AB652" s="724"/>
      <c r="AC652" s="724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</row>
    <row r="653" spans="1:39" s="7" customFormat="1" ht="12.75" hidden="1" customHeight="1">
      <c r="A653" s="688">
        <f t="shared" si="93"/>
        <v>507</v>
      </c>
      <c r="B653" s="389" t="s">
        <v>1206</v>
      </c>
      <c r="C653" s="344">
        <f t="shared" si="92"/>
        <v>425000</v>
      </c>
      <c r="D653" s="284">
        <f t="shared" si="94"/>
        <v>425000</v>
      </c>
      <c r="E653" s="673">
        <v>200000</v>
      </c>
      <c r="F653" s="673">
        <v>75000</v>
      </c>
      <c r="G653" s="284"/>
      <c r="H653" s="673">
        <v>75000</v>
      </c>
      <c r="I653" s="673">
        <v>75000</v>
      </c>
      <c r="J653" s="284"/>
      <c r="K653" s="284"/>
      <c r="L653" s="284"/>
      <c r="M653" s="284"/>
      <c r="N653" s="284"/>
      <c r="O653" s="284"/>
      <c r="P653" s="284"/>
      <c r="Q653" s="52"/>
      <c r="R653" s="284"/>
      <c r="S653" s="284"/>
      <c r="T653" s="284"/>
      <c r="U653" s="284"/>
      <c r="V653" s="285"/>
      <c r="W653" s="285"/>
      <c r="X653" s="1159">
        <v>247101.82</v>
      </c>
      <c r="Y653" s="285"/>
      <c r="Z653" s="9"/>
      <c r="AA653" s="670" t="s">
        <v>1504</v>
      </c>
      <c r="AB653" s="724"/>
      <c r="AC653" s="724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</row>
    <row r="654" spans="1:39" s="7" customFormat="1" ht="12.75" hidden="1" customHeight="1">
      <c r="A654" s="688">
        <f t="shared" si="93"/>
        <v>508</v>
      </c>
      <c r="B654" s="388" t="s">
        <v>1207</v>
      </c>
      <c r="C654" s="344">
        <f t="shared" si="92"/>
        <v>350000</v>
      </c>
      <c r="D654" s="284">
        <f t="shared" si="94"/>
        <v>350000</v>
      </c>
      <c r="E654" s="673">
        <v>350000</v>
      </c>
      <c r="F654" s="284"/>
      <c r="G654" s="284"/>
      <c r="H654" s="284"/>
      <c r="I654" s="284"/>
      <c r="J654" s="284"/>
      <c r="K654" s="284"/>
      <c r="L654" s="284"/>
      <c r="M654" s="284"/>
      <c r="N654" s="284"/>
      <c r="O654" s="284"/>
      <c r="P654" s="284"/>
      <c r="Q654" s="52"/>
      <c r="R654" s="284"/>
      <c r="S654" s="284"/>
      <c r="T654" s="284"/>
      <c r="U654" s="284"/>
      <c r="V654" s="285"/>
      <c r="W654" s="285"/>
      <c r="X654" s="1159">
        <v>75339.77</v>
      </c>
      <c r="Y654" s="285"/>
      <c r="Z654" s="9"/>
      <c r="AA654" s="670" t="s">
        <v>1505</v>
      </c>
      <c r="AB654" s="724"/>
      <c r="AC654" s="724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</row>
    <row r="655" spans="1:39" s="7" customFormat="1" ht="12.75" hidden="1" customHeight="1">
      <c r="A655" s="688">
        <f t="shared" si="93"/>
        <v>509</v>
      </c>
      <c r="B655" s="389" t="s">
        <v>1208</v>
      </c>
      <c r="C655" s="344">
        <f t="shared" si="92"/>
        <v>2976265</v>
      </c>
      <c r="D655" s="284">
        <f t="shared" si="94"/>
        <v>150000</v>
      </c>
      <c r="E655" s="673">
        <v>150000</v>
      </c>
      <c r="F655" s="284"/>
      <c r="G655" s="284"/>
      <c r="H655" s="284"/>
      <c r="I655" s="284"/>
      <c r="J655" s="284"/>
      <c r="K655" s="284"/>
      <c r="L655" s="673">
        <v>632.94000000000005</v>
      </c>
      <c r="M655" s="673">
        <v>2826265</v>
      </c>
      <c r="N655" s="284"/>
      <c r="O655" s="284"/>
      <c r="P655" s="284"/>
      <c r="Q655" s="52"/>
      <c r="R655" s="284"/>
      <c r="S655" s="284"/>
      <c r="T655" s="284"/>
      <c r="U655" s="284"/>
      <c r="V655" s="285"/>
      <c r="W655" s="285"/>
      <c r="X655" s="1159">
        <v>258452.48000000001</v>
      </c>
      <c r="Y655" s="285"/>
      <c r="Z655" s="9"/>
      <c r="AA655" s="670" t="s">
        <v>1497</v>
      </c>
      <c r="AB655" s="724"/>
      <c r="AC655" s="724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</row>
    <row r="656" spans="1:39" s="7" customFormat="1" ht="12.75" hidden="1" customHeight="1">
      <c r="A656" s="688">
        <f t="shared" si="93"/>
        <v>510</v>
      </c>
      <c r="B656" s="389" t="s">
        <v>1209</v>
      </c>
      <c r="C656" s="344">
        <f t="shared" si="92"/>
        <v>1703686</v>
      </c>
      <c r="D656" s="284">
        <f t="shared" si="94"/>
        <v>150000</v>
      </c>
      <c r="E656" s="673">
        <v>150000</v>
      </c>
      <c r="F656" s="284"/>
      <c r="G656" s="284"/>
      <c r="H656" s="284"/>
      <c r="I656" s="284"/>
      <c r="J656" s="284"/>
      <c r="K656" s="284"/>
      <c r="L656" s="673">
        <v>362</v>
      </c>
      <c r="M656" s="673">
        <v>1553686</v>
      </c>
      <c r="N656" s="284"/>
      <c r="O656" s="284"/>
      <c r="P656" s="284"/>
      <c r="Q656" s="52"/>
      <c r="R656" s="284"/>
      <c r="S656" s="284"/>
      <c r="T656" s="284"/>
      <c r="U656" s="284"/>
      <c r="V656" s="285"/>
      <c r="W656" s="285"/>
      <c r="X656" s="1159">
        <v>218930.16999999998</v>
      </c>
      <c r="Y656" s="285"/>
      <c r="Z656" s="9"/>
      <c r="AA656" s="670" t="s">
        <v>1497</v>
      </c>
      <c r="AB656" s="724"/>
      <c r="AC656" s="724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</row>
    <row r="657" spans="1:39" s="7" customFormat="1" ht="12.75" hidden="1" customHeight="1">
      <c r="A657" s="688">
        <f t="shared" si="93"/>
        <v>511</v>
      </c>
      <c r="B657" s="388" t="s">
        <v>1210</v>
      </c>
      <c r="C657" s="344">
        <f t="shared" si="92"/>
        <v>200000</v>
      </c>
      <c r="D657" s="284">
        <f t="shared" si="94"/>
        <v>200000</v>
      </c>
      <c r="E657" s="673">
        <v>200000</v>
      </c>
      <c r="F657" s="284"/>
      <c r="G657" s="284"/>
      <c r="H657" s="284"/>
      <c r="I657" s="284"/>
      <c r="J657" s="284"/>
      <c r="K657" s="284"/>
      <c r="L657" s="284"/>
      <c r="M657" s="284"/>
      <c r="N657" s="284"/>
      <c r="O657" s="284"/>
      <c r="P657" s="284"/>
      <c r="Q657" s="52"/>
      <c r="R657" s="284"/>
      <c r="S657" s="284"/>
      <c r="T657" s="284"/>
      <c r="U657" s="284"/>
      <c r="V657" s="285"/>
      <c r="W657" s="285"/>
      <c r="X657" s="1159">
        <v>59329.52</v>
      </c>
      <c r="Y657" s="285"/>
      <c r="Z657" s="9"/>
      <c r="AA657" s="670" t="s">
        <v>1500</v>
      </c>
      <c r="AB657" s="724"/>
      <c r="AC657" s="724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</row>
    <row r="658" spans="1:39" s="7" customFormat="1" ht="17.25" hidden="1" customHeight="1">
      <c r="A658" s="261">
        <f t="shared" si="93"/>
        <v>512</v>
      </c>
      <c r="B658" s="42" t="s">
        <v>775</v>
      </c>
      <c r="C658" s="52">
        <f t="shared" si="92"/>
        <v>4085322.84</v>
      </c>
      <c r="D658" s="52">
        <f>SUM(E658:I658)</f>
        <v>0</v>
      </c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121"/>
      <c r="Q658" s="52">
        <v>4085322.84</v>
      </c>
      <c r="R658" s="52"/>
      <c r="S658" s="52"/>
      <c r="T658" s="52"/>
      <c r="U658" s="52"/>
      <c r="V658" s="51"/>
      <c r="W658" s="285"/>
      <c r="X658" s="1159"/>
      <c r="Y658" s="285"/>
      <c r="Z658" s="9"/>
      <c r="AA658" s="670"/>
      <c r="AB658" s="497"/>
      <c r="AC658" s="497"/>
      <c r="AD658" s="1061"/>
      <c r="AE658" s="57"/>
      <c r="AF658" s="57"/>
      <c r="AG658" s="57"/>
      <c r="AH658" s="57"/>
      <c r="AI658" s="57"/>
      <c r="AJ658" s="57"/>
      <c r="AK658" s="57"/>
      <c r="AL658" s="57"/>
      <c r="AM658" s="57"/>
    </row>
    <row r="659" spans="1:39" s="7" customFormat="1" ht="17.25" hidden="1" customHeight="1">
      <c r="A659" s="261">
        <f t="shared" si="93"/>
        <v>513</v>
      </c>
      <c r="B659" s="42" t="s">
        <v>776</v>
      </c>
      <c r="C659" s="52">
        <f t="shared" si="92"/>
        <v>7611168.7400000002</v>
      </c>
      <c r="D659" s="52">
        <f>SUM(E659:I659)</f>
        <v>3354499.28</v>
      </c>
      <c r="E659" s="52">
        <v>555178.19999999995</v>
      </c>
      <c r="F659" s="52">
        <v>1998765.42</v>
      </c>
      <c r="G659" s="52">
        <v>277934.84000000003</v>
      </c>
      <c r="H659" s="52">
        <v>292151.48</v>
      </c>
      <c r="I659" s="52">
        <v>230469.34</v>
      </c>
      <c r="J659" s="52"/>
      <c r="K659" s="52"/>
      <c r="L659" s="52"/>
      <c r="M659" s="52"/>
      <c r="N659" s="52"/>
      <c r="O659" s="52"/>
      <c r="P659" s="121"/>
      <c r="Q659" s="52">
        <v>4256669.46</v>
      </c>
      <c r="R659" s="52"/>
      <c r="S659" s="52"/>
      <c r="T659" s="52"/>
      <c r="U659" s="52"/>
      <c r="V659" s="51"/>
      <c r="W659" s="284"/>
      <c r="X659" s="1161"/>
      <c r="Y659" s="284"/>
      <c r="Z659" s="9"/>
      <c r="AA659" s="670"/>
      <c r="AB659" s="724"/>
      <c r="AC659" s="497"/>
      <c r="AD659" s="1061"/>
      <c r="AE659" s="57"/>
      <c r="AF659" s="57"/>
      <c r="AG659" s="57"/>
      <c r="AH659" s="57"/>
      <c r="AI659" s="57"/>
      <c r="AJ659" s="57"/>
      <c r="AK659" s="57"/>
      <c r="AL659" s="57"/>
      <c r="AM659" s="57"/>
    </row>
    <row r="660" spans="1:39" s="7" customFormat="1" ht="12.75" hidden="1" customHeight="1">
      <c r="A660" s="688">
        <f t="shared" si="93"/>
        <v>514</v>
      </c>
      <c r="B660" s="388" t="s">
        <v>775</v>
      </c>
      <c r="C660" s="344">
        <f t="shared" si="92"/>
        <v>12833367.84</v>
      </c>
      <c r="D660" s="284">
        <f t="shared" si="94"/>
        <v>8748045</v>
      </c>
      <c r="E660" s="673">
        <v>2115000</v>
      </c>
      <c r="F660" s="673">
        <v>5416757</v>
      </c>
      <c r="G660" s="284"/>
      <c r="H660" s="284"/>
      <c r="I660" s="673">
        <v>1216288</v>
      </c>
      <c r="J660" s="284"/>
      <c r="K660" s="284"/>
      <c r="L660" s="284"/>
      <c r="M660" s="284"/>
      <c r="N660" s="284"/>
      <c r="O660" s="284"/>
      <c r="P660" s="284"/>
      <c r="Q660" s="52">
        <v>4085322.84</v>
      </c>
      <c r="R660" s="284"/>
      <c r="S660" s="284"/>
      <c r="T660" s="284"/>
      <c r="U660" s="284"/>
      <c r="V660" s="285"/>
      <c r="W660" s="285"/>
      <c r="X660" s="1159">
        <v>522006.43</v>
      </c>
      <c r="Y660" s="285"/>
      <c r="Z660" s="9"/>
      <c r="AA660" s="670" t="s">
        <v>1508</v>
      </c>
      <c r="AB660" s="724"/>
      <c r="AC660" s="724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</row>
    <row r="661" spans="1:39" s="7" customFormat="1" ht="12.75" hidden="1" customHeight="1">
      <c r="A661" s="688">
        <f t="shared" si="93"/>
        <v>515</v>
      </c>
      <c r="B661" s="389" t="s">
        <v>1211</v>
      </c>
      <c r="C661" s="344">
        <f t="shared" si="92"/>
        <v>2234400</v>
      </c>
      <c r="D661" s="284">
        <f t="shared" si="94"/>
        <v>150000</v>
      </c>
      <c r="E661" s="673">
        <v>150000</v>
      </c>
      <c r="F661" s="284"/>
      <c r="G661" s="284"/>
      <c r="H661" s="284"/>
      <c r="I661" s="284"/>
      <c r="J661" s="284"/>
      <c r="K661" s="284"/>
      <c r="L661" s="284"/>
      <c r="M661" s="284"/>
      <c r="N661" s="284"/>
      <c r="O661" s="284"/>
      <c r="P661" s="673">
        <v>744.16</v>
      </c>
      <c r="Q661" s="673">
        <v>2084400</v>
      </c>
      <c r="R661" s="284"/>
      <c r="S661" s="284"/>
      <c r="T661" s="284"/>
      <c r="U661" s="284"/>
      <c r="V661" s="285"/>
      <c r="W661" s="285"/>
      <c r="X661" s="1159">
        <v>469571.95</v>
      </c>
      <c r="Y661" s="285"/>
      <c r="Z661" s="9"/>
      <c r="AA661" s="670" t="s">
        <v>1498</v>
      </c>
      <c r="AB661" s="724"/>
      <c r="AC661" s="724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</row>
    <row r="662" spans="1:39" s="7" customFormat="1" ht="12.75" hidden="1" customHeight="1">
      <c r="A662" s="688">
        <f t="shared" si="93"/>
        <v>516</v>
      </c>
      <c r="B662" s="388" t="s">
        <v>1212</v>
      </c>
      <c r="C662" s="344">
        <f t="shared" si="92"/>
        <v>2915379</v>
      </c>
      <c r="D662" s="284">
        <f t="shared" si="94"/>
        <v>0</v>
      </c>
      <c r="E662" s="284"/>
      <c r="F662" s="284"/>
      <c r="G662" s="284"/>
      <c r="H662" s="284"/>
      <c r="I662" s="284"/>
      <c r="J662" s="284"/>
      <c r="K662" s="284"/>
      <c r="L662" s="673">
        <v>1310.72</v>
      </c>
      <c r="M662" s="673">
        <v>2215379</v>
      </c>
      <c r="N662" s="673">
        <v>1310</v>
      </c>
      <c r="O662" s="673">
        <v>700000</v>
      </c>
      <c r="P662" s="284"/>
      <c r="Q662" s="52"/>
      <c r="R662" s="284"/>
      <c r="S662" s="284"/>
      <c r="T662" s="284"/>
      <c r="U662" s="284"/>
      <c r="V662" s="285"/>
      <c r="W662" s="285"/>
      <c r="X662" s="1159">
        <v>776360.87</v>
      </c>
      <c r="Y662" s="285"/>
      <c r="Z662" s="9"/>
      <c r="AA662" s="670" t="s">
        <v>1509</v>
      </c>
      <c r="AB662" s="724"/>
      <c r="AC662" s="724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</row>
    <row r="663" spans="1:39" s="7" customFormat="1" ht="12.75" hidden="1" customHeight="1">
      <c r="A663" s="688">
        <f t="shared" si="93"/>
        <v>517</v>
      </c>
      <c r="B663" s="388" t="s">
        <v>1213</v>
      </c>
      <c r="C663" s="344">
        <f t="shared" si="92"/>
        <v>702276</v>
      </c>
      <c r="D663" s="284">
        <f t="shared" si="94"/>
        <v>0</v>
      </c>
      <c r="E663" s="284"/>
      <c r="F663" s="284"/>
      <c r="G663" s="284"/>
      <c r="H663" s="284"/>
      <c r="I663" s="284"/>
      <c r="J663" s="284"/>
      <c r="K663" s="284"/>
      <c r="L663" s="284"/>
      <c r="M663" s="284"/>
      <c r="N663" s="284"/>
      <c r="O663" s="284"/>
      <c r="P663" s="673">
        <v>530.66</v>
      </c>
      <c r="Q663" s="673">
        <v>702276</v>
      </c>
      <c r="R663" s="284"/>
      <c r="S663" s="284"/>
      <c r="T663" s="284"/>
      <c r="U663" s="284"/>
      <c r="V663" s="285"/>
      <c r="W663" s="285"/>
      <c r="X663" s="1159">
        <v>357761.99</v>
      </c>
      <c r="Y663" s="285"/>
      <c r="Z663" s="9"/>
      <c r="AA663" s="670" t="s">
        <v>1459</v>
      </c>
      <c r="AB663" s="724"/>
      <c r="AC663" s="724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</row>
    <row r="664" spans="1:39" s="7" customFormat="1" ht="12.75" hidden="1" customHeight="1">
      <c r="A664" s="688">
        <f t="shared" si="93"/>
        <v>518</v>
      </c>
      <c r="B664" s="389" t="s">
        <v>1214</v>
      </c>
      <c r="C664" s="344">
        <f t="shared" si="92"/>
        <v>1744018</v>
      </c>
      <c r="D664" s="284">
        <f t="shared" si="94"/>
        <v>0</v>
      </c>
      <c r="E664" s="284"/>
      <c r="F664" s="284"/>
      <c r="G664" s="284"/>
      <c r="H664" s="284"/>
      <c r="I664" s="284"/>
      <c r="J664" s="284"/>
      <c r="K664" s="284"/>
      <c r="L664" s="284"/>
      <c r="M664" s="284"/>
      <c r="N664" s="284"/>
      <c r="O664" s="284"/>
      <c r="P664" s="673">
        <v>761</v>
      </c>
      <c r="Q664" s="673">
        <v>1744018</v>
      </c>
      <c r="R664" s="284"/>
      <c r="S664" s="284"/>
      <c r="T664" s="284"/>
      <c r="U664" s="284"/>
      <c r="V664" s="285"/>
      <c r="W664" s="285"/>
      <c r="X664" s="1159">
        <v>357761.99</v>
      </c>
      <c r="Y664" s="285"/>
      <c r="Z664" s="9"/>
      <c r="AA664" s="670" t="s">
        <v>1459</v>
      </c>
      <c r="AB664" s="724"/>
      <c r="AC664" s="724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</row>
    <row r="665" spans="1:39" s="7" customFormat="1" ht="12.75" hidden="1" customHeight="1">
      <c r="A665" s="688">
        <f t="shared" si="93"/>
        <v>519</v>
      </c>
      <c r="B665" s="389" t="s">
        <v>1215</v>
      </c>
      <c r="C665" s="344">
        <f t="shared" si="92"/>
        <v>1087898</v>
      </c>
      <c r="D665" s="284">
        <f t="shared" si="94"/>
        <v>0</v>
      </c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673">
        <v>751</v>
      </c>
      <c r="Q665" s="673">
        <v>1087898</v>
      </c>
      <c r="R665" s="284"/>
      <c r="S665" s="284"/>
      <c r="T665" s="284"/>
      <c r="U665" s="284"/>
      <c r="V665" s="285"/>
      <c r="W665" s="285"/>
      <c r="X665" s="1159">
        <v>357414.53</v>
      </c>
      <c r="Y665" s="285"/>
      <c r="Z665" s="9"/>
      <c r="AA665" s="670" t="s">
        <v>1459</v>
      </c>
      <c r="AB665" s="724"/>
      <c r="AC665" s="724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</row>
    <row r="666" spans="1:39" s="7" customFormat="1" ht="12.75" hidden="1" customHeight="1">
      <c r="A666" s="688">
        <f t="shared" si="93"/>
        <v>520</v>
      </c>
      <c r="B666" s="388" t="s">
        <v>1216</v>
      </c>
      <c r="C666" s="344">
        <f t="shared" si="92"/>
        <v>2581993</v>
      </c>
      <c r="D666" s="284">
        <f t="shared" si="94"/>
        <v>150000</v>
      </c>
      <c r="E666" s="673">
        <v>150000</v>
      </c>
      <c r="F666" s="284"/>
      <c r="G666" s="284"/>
      <c r="H666" s="284"/>
      <c r="I666" s="284"/>
      <c r="J666" s="284"/>
      <c r="K666" s="284"/>
      <c r="L666" s="673">
        <v>367.93</v>
      </c>
      <c r="M666" s="673">
        <v>2126681</v>
      </c>
      <c r="N666" s="284"/>
      <c r="O666" s="284"/>
      <c r="P666" s="673">
        <v>385</v>
      </c>
      <c r="Q666" s="673">
        <v>305312</v>
      </c>
      <c r="R666" s="284"/>
      <c r="S666" s="284"/>
      <c r="T666" s="284"/>
      <c r="U666" s="284"/>
      <c r="V666" s="285"/>
      <c r="W666" s="285"/>
      <c r="X666" s="1159">
        <v>572186.79</v>
      </c>
      <c r="Y666" s="285"/>
      <c r="Z666" s="9"/>
      <c r="AA666" s="670" t="s">
        <v>1510</v>
      </c>
      <c r="AB666" s="724"/>
      <c r="AC666" s="724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</row>
    <row r="667" spans="1:39" s="7" customFormat="1" ht="12.75" hidden="1" customHeight="1">
      <c r="A667" s="688">
        <f t="shared" si="93"/>
        <v>521</v>
      </c>
      <c r="B667" s="390" t="s">
        <v>1217</v>
      </c>
      <c r="C667" s="344">
        <f t="shared" si="92"/>
        <v>1267383</v>
      </c>
      <c r="D667" s="284">
        <f t="shared" si="94"/>
        <v>150000</v>
      </c>
      <c r="E667" s="673">
        <v>150000</v>
      </c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673">
        <v>751</v>
      </c>
      <c r="Q667" s="673">
        <v>1117383</v>
      </c>
      <c r="R667" s="284"/>
      <c r="S667" s="284"/>
      <c r="T667" s="284"/>
      <c r="U667" s="284"/>
      <c r="V667" s="285"/>
      <c r="W667" s="285"/>
      <c r="X667" s="1159">
        <v>419775.89999999997</v>
      </c>
      <c r="Y667" s="285"/>
      <c r="Z667" s="9"/>
      <c r="AA667" s="670" t="s">
        <v>1511</v>
      </c>
      <c r="AB667" s="724"/>
      <c r="AC667" s="724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</row>
    <row r="668" spans="1:39" s="7" customFormat="1" ht="12.75" hidden="1" customHeight="1">
      <c r="A668" s="688">
        <f t="shared" si="93"/>
        <v>522</v>
      </c>
      <c r="B668" s="388" t="s">
        <v>1218</v>
      </c>
      <c r="C668" s="344">
        <f t="shared" si="92"/>
        <v>8748045</v>
      </c>
      <c r="D668" s="284">
        <f t="shared" si="94"/>
        <v>8748045</v>
      </c>
      <c r="E668" s="673">
        <v>2115000</v>
      </c>
      <c r="F668" s="673">
        <v>5416757</v>
      </c>
      <c r="G668" s="284"/>
      <c r="H668" s="284"/>
      <c r="I668" s="673">
        <v>1216288</v>
      </c>
      <c r="J668" s="284"/>
      <c r="K668" s="284"/>
      <c r="L668" s="284"/>
      <c r="M668" s="284"/>
      <c r="N668" s="284"/>
      <c r="O668" s="284"/>
      <c r="P668" s="284"/>
      <c r="Q668" s="52"/>
      <c r="R668" s="284"/>
      <c r="S668" s="284"/>
      <c r="T668" s="284"/>
      <c r="U668" s="284"/>
      <c r="V668" s="285"/>
      <c r="W668" s="285"/>
      <c r="X668" s="1159">
        <v>530988.06000000006</v>
      </c>
      <c r="Y668" s="285"/>
      <c r="Z668" s="9"/>
      <c r="AA668" s="670" t="s">
        <v>1508</v>
      </c>
      <c r="AB668" s="724"/>
      <c r="AC668" s="724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</row>
    <row r="669" spans="1:39" s="7" customFormat="1" ht="12.75" hidden="1" customHeight="1">
      <c r="A669" s="688">
        <f t="shared" si="93"/>
        <v>523</v>
      </c>
      <c r="B669" s="389" t="s">
        <v>1219</v>
      </c>
      <c r="C669" s="344">
        <f t="shared" si="92"/>
        <v>11236500</v>
      </c>
      <c r="D669" s="284">
        <f t="shared" si="94"/>
        <v>11166500</v>
      </c>
      <c r="E669" s="673">
        <v>2115000</v>
      </c>
      <c r="F669" s="673">
        <v>5416757</v>
      </c>
      <c r="G669" s="673">
        <v>1179640</v>
      </c>
      <c r="H669" s="673">
        <v>1238815</v>
      </c>
      <c r="I669" s="673">
        <v>1216288</v>
      </c>
      <c r="J669" s="284"/>
      <c r="K669" s="284"/>
      <c r="L669" s="284"/>
      <c r="M669" s="284"/>
      <c r="N669" s="284"/>
      <c r="O669" s="284"/>
      <c r="P669" s="284"/>
      <c r="Q669" s="52"/>
      <c r="R669" s="284"/>
      <c r="S669" s="284"/>
      <c r="T669" s="284"/>
      <c r="U669" s="284"/>
      <c r="V669" s="672"/>
      <c r="W669" s="285">
        <v>70000</v>
      </c>
      <c r="X669" s="1159">
        <v>560084.67999999993</v>
      </c>
      <c r="Y669" s="285"/>
      <c r="Z669" s="9" t="s">
        <v>890</v>
      </c>
      <c r="AA669" s="670" t="s">
        <v>1512</v>
      </c>
      <c r="AB669" s="724"/>
      <c r="AC669" s="724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</row>
    <row r="670" spans="1:39" s="7" customFormat="1" ht="12.75" hidden="1" customHeight="1">
      <c r="A670" s="688">
        <f t="shared" si="93"/>
        <v>524</v>
      </c>
      <c r="B670" s="389" t="s">
        <v>1220</v>
      </c>
      <c r="C670" s="344">
        <f t="shared" si="92"/>
        <v>6563848</v>
      </c>
      <c r="D670" s="284">
        <f t="shared" si="94"/>
        <v>5413848</v>
      </c>
      <c r="E670" s="284"/>
      <c r="F670" s="673">
        <v>4197560</v>
      </c>
      <c r="G670" s="284"/>
      <c r="H670" s="284"/>
      <c r="I670" s="673">
        <v>1216288</v>
      </c>
      <c r="J670" s="284"/>
      <c r="K670" s="284"/>
      <c r="L670" s="284"/>
      <c r="M670" s="284"/>
      <c r="N670" s="284"/>
      <c r="O670" s="284"/>
      <c r="P670" s="673">
        <v>2892.4</v>
      </c>
      <c r="Q670" s="673">
        <v>700000</v>
      </c>
      <c r="R670" s="284"/>
      <c r="S670" s="284"/>
      <c r="T670" s="284"/>
      <c r="U670" s="284"/>
      <c r="V670" s="672"/>
      <c r="W670" s="51">
        <v>450000</v>
      </c>
      <c r="X670" s="1159">
        <v>394489.64</v>
      </c>
      <c r="Y670" s="285"/>
      <c r="Z670" s="9" t="s">
        <v>883</v>
      </c>
      <c r="AA670" s="670" t="s">
        <v>1513</v>
      </c>
      <c r="AB670" s="724"/>
      <c r="AC670" s="724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</row>
    <row r="671" spans="1:39" s="7" customFormat="1" ht="12.75" hidden="1" customHeight="1">
      <c r="A671" s="688">
        <f t="shared" si="93"/>
        <v>525</v>
      </c>
      <c r="B671" s="390" t="s">
        <v>1221</v>
      </c>
      <c r="C671" s="344">
        <f t="shared" si="92"/>
        <v>250000</v>
      </c>
      <c r="D671" s="284">
        <f t="shared" si="94"/>
        <v>250000</v>
      </c>
      <c r="E671" s="673">
        <v>250000</v>
      </c>
      <c r="F671" s="284"/>
      <c r="G671" s="284"/>
      <c r="H671" s="284"/>
      <c r="I671" s="284"/>
      <c r="J671" s="284"/>
      <c r="K671" s="284"/>
      <c r="L671" s="284"/>
      <c r="M671" s="284"/>
      <c r="N671" s="284"/>
      <c r="O671" s="284"/>
      <c r="P671" s="284"/>
      <c r="Q671" s="52"/>
      <c r="R671" s="284"/>
      <c r="S671" s="284"/>
      <c r="T671" s="284"/>
      <c r="U671" s="284"/>
      <c r="V671" s="285"/>
      <c r="W671" s="285"/>
      <c r="X671" s="1159">
        <v>69349.38</v>
      </c>
      <c r="Y671" s="285"/>
      <c r="Z671" s="9"/>
      <c r="AA671" s="670" t="s">
        <v>1500</v>
      </c>
      <c r="AB671" s="724"/>
      <c r="AC671" s="724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</row>
    <row r="672" spans="1:39" s="7" customFormat="1" ht="12.75" hidden="1" customHeight="1">
      <c r="A672" s="688">
        <f t="shared" si="93"/>
        <v>526</v>
      </c>
      <c r="B672" s="388" t="s">
        <v>1222</v>
      </c>
      <c r="C672" s="344">
        <f t="shared" si="92"/>
        <v>250000</v>
      </c>
      <c r="D672" s="284">
        <f t="shared" si="94"/>
        <v>250000</v>
      </c>
      <c r="E672" s="673">
        <v>250000</v>
      </c>
      <c r="F672" s="284"/>
      <c r="G672" s="284"/>
      <c r="H672" s="284"/>
      <c r="I672" s="284"/>
      <c r="J672" s="284"/>
      <c r="K672" s="284"/>
      <c r="L672" s="284"/>
      <c r="M672" s="284"/>
      <c r="N672" s="284"/>
      <c r="O672" s="284"/>
      <c r="P672" s="284"/>
      <c r="Q672" s="52"/>
      <c r="R672" s="284"/>
      <c r="S672" s="284"/>
      <c r="T672" s="284"/>
      <c r="U672" s="284"/>
      <c r="V672" s="285"/>
      <c r="W672" s="285"/>
      <c r="X672" s="1159">
        <v>85767.44</v>
      </c>
      <c r="Y672" s="285"/>
      <c r="Z672" s="9"/>
      <c r="AA672" s="670" t="s">
        <v>1500</v>
      </c>
      <c r="AB672" s="724"/>
      <c r="AC672" s="724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</row>
    <row r="673" spans="1:39" s="7" customFormat="1" ht="12.75" hidden="1" customHeight="1">
      <c r="A673" s="688">
        <f t="shared" si="93"/>
        <v>527</v>
      </c>
      <c r="B673" s="389" t="s">
        <v>1223</v>
      </c>
      <c r="C673" s="344">
        <f t="shared" si="92"/>
        <v>1536512</v>
      </c>
      <c r="D673" s="284">
        <f t="shared" si="94"/>
        <v>0</v>
      </c>
      <c r="E673" s="284"/>
      <c r="F673" s="284"/>
      <c r="G673" s="284"/>
      <c r="H673" s="284"/>
      <c r="I673" s="284"/>
      <c r="J673" s="284"/>
      <c r="K673" s="284"/>
      <c r="L673" s="284"/>
      <c r="M673" s="284"/>
      <c r="N673" s="284"/>
      <c r="O673" s="284"/>
      <c r="P673" s="673">
        <v>1045</v>
      </c>
      <c r="Q673" s="673">
        <v>1536512</v>
      </c>
      <c r="R673" s="284"/>
      <c r="S673" s="284"/>
      <c r="T673" s="284"/>
      <c r="U673" s="284"/>
      <c r="V673" s="285"/>
      <c r="W673" s="285"/>
      <c r="X673" s="1159">
        <v>401144.96</v>
      </c>
      <c r="Y673" s="285"/>
      <c r="Z673" s="9"/>
      <c r="AA673" s="670" t="s">
        <v>1459</v>
      </c>
      <c r="AB673" s="724"/>
      <c r="AC673" s="724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</row>
    <row r="674" spans="1:39" s="7" customFormat="1" ht="12.75" hidden="1" customHeight="1">
      <c r="A674" s="688">
        <f t="shared" si="93"/>
        <v>528</v>
      </c>
      <c r="B674" s="388" t="s">
        <v>1224</v>
      </c>
      <c r="C674" s="344">
        <f t="shared" si="92"/>
        <v>200000</v>
      </c>
      <c r="D674" s="284">
        <f t="shared" si="94"/>
        <v>200000</v>
      </c>
      <c r="E674" s="673">
        <v>200000</v>
      </c>
      <c r="F674" s="284"/>
      <c r="G674" s="284"/>
      <c r="H674" s="284"/>
      <c r="I674" s="284"/>
      <c r="J674" s="284"/>
      <c r="K674" s="284"/>
      <c r="L674" s="284"/>
      <c r="M674" s="284"/>
      <c r="N674" s="284"/>
      <c r="O674" s="284"/>
      <c r="P674" s="284"/>
      <c r="Q674" s="52"/>
      <c r="R674" s="284"/>
      <c r="S674" s="284"/>
      <c r="T674" s="284"/>
      <c r="U674" s="284"/>
      <c r="V674" s="285"/>
      <c r="W674" s="285"/>
      <c r="X674" s="1159">
        <v>69164.070000000007</v>
      </c>
      <c r="Y674" s="285"/>
      <c r="Z674" s="9"/>
      <c r="AA674" s="670" t="s">
        <v>1500</v>
      </c>
      <c r="AB674" s="724"/>
      <c r="AC674" s="724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</row>
    <row r="675" spans="1:39" s="7" customFormat="1" ht="12.75" hidden="1" customHeight="1">
      <c r="A675" s="688">
        <f t="shared" si="93"/>
        <v>529</v>
      </c>
      <c r="B675" s="388" t="s">
        <v>1225</v>
      </c>
      <c r="C675" s="344">
        <f t="shared" si="92"/>
        <v>300000</v>
      </c>
      <c r="D675" s="284">
        <f t="shared" si="94"/>
        <v>300000</v>
      </c>
      <c r="E675" s="673">
        <v>300000</v>
      </c>
      <c r="F675" s="284"/>
      <c r="G675" s="284"/>
      <c r="H675" s="284"/>
      <c r="I675" s="284"/>
      <c r="J675" s="284"/>
      <c r="K675" s="284"/>
      <c r="L675" s="284"/>
      <c r="M675" s="284"/>
      <c r="N675" s="284"/>
      <c r="O675" s="284"/>
      <c r="P675" s="284"/>
      <c r="Q675" s="52"/>
      <c r="R675" s="284"/>
      <c r="S675" s="284"/>
      <c r="T675" s="284"/>
      <c r="U675" s="284"/>
      <c r="V675" s="285"/>
      <c r="W675" s="285"/>
      <c r="X675" s="1159">
        <v>78686.570000000007</v>
      </c>
      <c r="Y675" s="285"/>
      <c r="Z675" s="9"/>
      <c r="AA675" s="670" t="s">
        <v>1500</v>
      </c>
      <c r="AB675" s="724"/>
      <c r="AC675" s="724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</row>
    <row r="676" spans="1:39" s="7" customFormat="1" ht="12.75" hidden="1" customHeight="1">
      <c r="A676" s="688">
        <f t="shared" si="93"/>
        <v>530</v>
      </c>
      <c r="B676" s="389" t="s">
        <v>1226</v>
      </c>
      <c r="C676" s="344">
        <f t="shared" si="92"/>
        <v>1080000</v>
      </c>
      <c r="D676" s="284">
        <f t="shared" si="94"/>
        <v>200000</v>
      </c>
      <c r="E676" s="673">
        <v>200000</v>
      </c>
      <c r="F676" s="284"/>
      <c r="G676" s="284"/>
      <c r="H676" s="284"/>
      <c r="I676" s="284"/>
      <c r="J676" s="284"/>
      <c r="K676" s="284"/>
      <c r="L676" s="673">
        <v>419.9</v>
      </c>
      <c r="M676" s="673">
        <v>880000</v>
      </c>
      <c r="N676" s="284"/>
      <c r="O676" s="284"/>
      <c r="P676" s="284"/>
      <c r="Q676" s="52"/>
      <c r="R676" s="284"/>
      <c r="S676" s="284"/>
      <c r="T676" s="284"/>
      <c r="U676" s="284"/>
      <c r="V676" s="285"/>
      <c r="W676" s="285"/>
      <c r="X676" s="1159">
        <v>274673.26</v>
      </c>
      <c r="Y676" s="285"/>
      <c r="Z676" s="9"/>
      <c r="AA676" s="670" t="s">
        <v>1497</v>
      </c>
      <c r="AB676" s="724"/>
      <c r="AC676" s="724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</row>
    <row r="677" spans="1:39" s="7" customFormat="1" ht="12.75" hidden="1" customHeight="1">
      <c r="A677" s="688">
        <f t="shared" si="93"/>
        <v>531</v>
      </c>
      <c r="B677" s="389" t="s">
        <v>1227</v>
      </c>
      <c r="C677" s="344">
        <f t="shared" si="92"/>
        <v>425000</v>
      </c>
      <c r="D677" s="284">
        <f t="shared" si="94"/>
        <v>425000</v>
      </c>
      <c r="E677" s="673">
        <v>200000</v>
      </c>
      <c r="F677" s="673">
        <v>75000</v>
      </c>
      <c r="G677" s="673">
        <v>75000</v>
      </c>
      <c r="H677" s="673">
        <v>75000</v>
      </c>
      <c r="I677" s="284"/>
      <c r="J677" s="284"/>
      <c r="K677" s="284"/>
      <c r="L677" s="284"/>
      <c r="M677" s="284"/>
      <c r="N677" s="284"/>
      <c r="O677" s="284"/>
      <c r="P677" s="284"/>
      <c r="Q677" s="52"/>
      <c r="R677" s="284"/>
      <c r="S677" s="284"/>
      <c r="T677" s="284"/>
      <c r="U677" s="284"/>
      <c r="V677" s="285"/>
      <c r="W677" s="285"/>
      <c r="X677" s="1159">
        <v>275256.21999999997</v>
      </c>
      <c r="Y677" s="285"/>
      <c r="Z677" s="9"/>
      <c r="AA677" s="670" t="s">
        <v>1501</v>
      </c>
      <c r="AB677" s="724"/>
      <c r="AC677" s="724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</row>
    <row r="678" spans="1:39" s="7" customFormat="1" ht="12.75" hidden="1" customHeight="1">
      <c r="A678" s="688">
        <f t="shared" si="93"/>
        <v>532</v>
      </c>
      <c r="B678" s="389" t="s">
        <v>1228</v>
      </c>
      <c r="C678" s="344">
        <f t="shared" si="92"/>
        <v>100000</v>
      </c>
      <c r="D678" s="284">
        <f t="shared" si="94"/>
        <v>100000</v>
      </c>
      <c r="E678" s="284"/>
      <c r="F678" s="673">
        <v>100000</v>
      </c>
      <c r="G678" s="284"/>
      <c r="H678" s="284"/>
      <c r="I678" s="284"/>
      <c r="J678" s="284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5"/>
      <c r="W678" s="285"/>
      <c r="X678" s="1159">
        <v>136552.64000000001</v>
      </c>
      <c r="Y678" s="285"/>
      <c r="Z678" s="9"/>
      <c r="AA678" s="670" t="s">
        <v>1466</v>
      </c>
      <c r="AB678" s="724"/>
      <c r="AC678" s="724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</row>
    <row r="679" spans="1:39" s="7" customFormat="1" ht="12.75" hidden="1" customHeight="1">
      <c r="A679" s="688">
        <f t="shared" si="93"/>
        <v>533</v>
      </c>
      <c r="B679" s="388" t="s">
        <v>1229</v>
      </c>
      <c r="C679" s="344">
        <f t="shared" si="92"/>
        <v>250000</v>
      </c>
      <c r="D679" s="284">
        <f t="shared" si="94"/>
        <v>250000</v>
      </c>
      <c r="E679" s="673">
        <v>250000</v>
      </c>
      <c r="F679" s="284"/>
      <c r="G679" s="284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5"/>
      <c r="W679" s="285"/>
      <c r="X679" s="1159">
        <v>69119.59</v>
      </c>
      <c r="Y679" s="285"/>
      <c r="Z679" s="9"/>
      <c r="AA679" s="670" t="s">
        <v>1500</v>
      </c>
      <c r="AB679" s="724"/>
      <c r="AC679" s="724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</row>
    <row r="680" spans="1:39" s="7" customFormat="1" ht="12.75" hidden="1" customHeight="1">
      <c r="A680" s="688">
        <f t="shared" si="93"/>
        <v>534</v>
      </c>
      <c r="B680" s="388" t="s">
        <v>1230</v>
      </c>
      <c r="C680" s="344">
        <f t="shared" si="92"/>
        <v>200000</v>
      </c>
      <c r="D680" s="284">
        <f t="shared" si="94"/>
        <v>200000</v>
      </c>
      <c r="E680" s="673">
        <v>200000</v>
      </c>
      <c r="F680" s="284"/>
      <c r="G680" s="284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5"/>
      <c r="W680" s="285"/>
      <c r="X680" s="1159">
        <v>78007.070000000007</v>
      </c>
      <c r="Y680" s="285"/>
      <c r="Z680" s="9"/>
      <c r="AA680" s="670" t="s">
        <v>1500</v>
      </c>
      <c r="AB680" s="724"/>
      <c r="AC680" s="724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</row>
    <row r="681" spans="1:39" s="7" customFormat="1" ht="12.75" hidden="1" customHeight="1">
      <c r="A681" s="688">
        <f t="shared" si="93"/>
        <v>535</v>
      </c>
      <c r="B681" s="389" t="s">
        <v>1231</v>
      </c>
      <c r="C681" s="344">
        <f t="shared" si="92"/>
        <v>1052374</v>
      </c>
      <c r="D681" s="284">
        <f t="shared" si="94"/>
        <v>200000</v>
      </c>
      <c r="E681" s="673">
        <v>200000</v>
      </c>
      <c r="F681" s="284"/>
      <c r="G681" s="284"/>
      <c r="H681" s="284"/>
      <c r="I681" s="284"/>
      <c r="J681" s="284"/>
      <c r="K681" s="284"/>
      <c r="L681" s="673">
        <v>429</v>
      </c>
      <c r="M681" s="673">
        <v>852374</v>
      </c>
      <c r="N681" s="284"/>
      <c r="O681" s="284"/>
      <c r="P681" s="284"/>
      <c r="Q681" s="284"/>
      <c r="R681" s="284"/>
      <c r="S681" s="284"/>
      <c r="T681" s="284"/>
      <c r="U681" s="284"/>
      <c r="V681" s="285"/>
      <c r="W681" s="285"/>
      <c r="X681" s="1159">
        <v>275219.88</v>
      </c>
      <c r="Y681" s="285"/>
      <c r="Z681" s="9"/>
      <c r="AA681" s="670" t="s">
        <v>1497</v>
      </c>
      <c r="AB681" s="724"/>
      <c r="AC681" s="724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</row>
    <row r="682" spans="1:39" s="7" customFormat="1" ht="12.75" hidden="1" customHeight="1">
      <c r="A682" s="55">
        <f t="shared" si="93"/>
        <v>536</v>
      </c>
      <c r="B682" s="274" t="s">
        <v>1507</v>
      </c>
      <c r="C682" s="344">
        <f t="shared" si="92"/>
        <v>800000</v>
      </c>
      <c r="D682" s="284">
        <f t="shared" si="94"/>
        <v>0</v>
      </c>
      <c r="E682" s="52"/>
      <c r="F682" s="284"/>
      <c r="G682" s="284"/>
      <c r="H682" s="284"/>
      <c r="I682" s="284"/>
      <c r="J682" s="284"/>
      <c r="K682" s="284"/>
      <c r="L682" s="284"/>
      <c r="M682" s="284"/>
      <c r="N682" s="284"/>
      <c r="O682" s="284"/>
      <c r="P682" s="673">
        <v>2790</v>
      </c>
      <c r="Q682" s="673">
        <v>800000</v>
      </c>
      <c r="R682" s="284"/>
      <c r="S682" s="284"/>
      <c r="T682" s="284"/>
      <c r="U682" s="284"/>
      <c r="V682" s="285"/>
      <c r="W682" s="672"/>
      <c r="X682" s="1159">
        <v>901975.13</v>
      </c>
      <c r="Y682" s="285"/>
      <c r="Z682" s="9"/>
      <c r="AA682" s="670" t="s">
        <v>1459</v>
      </c>
      <c r="AB682" s="724"/>
      <c r="AC682" s="724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</row>
    <row r="683" spans="1:39" s="7" customFormat="1" ht="17.25" hidden="1" customHeight="1">
      <c r="A683" s="1475" t="s">
        <v>518</v>
      </c>
      <c r="B683" s="1475"/>
      <c r="C683" s="52">
        <f t="shared" ref="C683:Y683" si="95">SUM(C627:C627)</f>
        <v>5959849.6000000006</v>
      </c>
      <c r="D683" s="52">
        <f t="shared" si="95"/>
        <v>5959849.6000000006</v>
      </c>
      <c r="E683" s="52">
        <f t="shared" si="95"/>
        <v>803614.22</v>
      </c>
      <c r="F683" s="52">
        <f t="shared" si="95"/>
        <v>3811003.52</v>
      </c>
      <c r="G683" s="52">
        <f t="shared" si="95"/>
        <v>654659.28</v>
      </c>
      <c r="H683" s="52">
        <f t="shared" si="95"/>
        <v>690572.58</v>
      </c>
      <c r="I683" s="52">
        <f t="shared" si="95"/>
        <v>0</v>
      </c>
      <c r="J683" s="52">
        <f t="shared" si="95"/>
        <v>0</v>
      </c>
      <c r="K683" s="52">
        <f t="shared" si="95"/>
        <v>0</v>
      </c>
      <c r="L683" s="52">
        <f t="shared" si="95"/>
        <v>0</v>
      </c>
      <c r="M683" s="52">
        <f t="shared" si="95"/>
        <v>0</v>
      </c>
      <c r="N683" s="52">
        <f t="shared" si="95"/>
        <v>0</v>
      </c>
      <c r="O683" s="52">
        <f t="shared" si="95"/>
        <v>0</v>
      </c>
      <c r="P683" s="52">
        <f t="shared" si="95"/>
        <v>0</v>
      </c>
      <c r="Q683" s="52">
        <f t="shared" si="95"/>
        <v>0</v>
      </c>
      <c r="R683" s="52">
        <f t="shared" si="95"/>
        <v>0</v>
      </c>
      <c r="S683" s="52">
        <f t="shared" si="95"/>
        <v>0</v>
      </c>
      <c r="T683" s="52">
        <f t="shared" si="95"/>
        <v>0</v>
      </c>
      <c r="U683" s="52">
        <f t="shared" si="95"/>
        <v>0</v>
      </c>
      <c r="V683" s="52">
        <f t="shared" si="95"/>
        <v>0</v>
      </c>
      <c r="W683" s="52">
        <f t="shared" si="95"/>
        <v>0</v>
      </c>
      <c r="X683" s="1161"/>
      <c r="Y683" s="52">
        <f t="shared" si="95"/>
        <v>0</v>
      </c>
      <c r="Z683" s="9"/>
      <c r="AA683" s="670"/>
      <c r="AB683" s="497"/>
      <c r="AC683" s="497"/>
      <c r="AD683" s="1061"/>
      <c r="AE683" s="57"/>
      <c r="AF683" s="1061"/>
      <c r="AG683" s="57"/>
      <c r="AH683" s="57"/>
      <c r="AI683" s="57"/>
      <c r="AJ683" s="57"/>
      <c r="AK683" s="57"/>
      <c r="AL683" s="57"/>
      <c r="AM683" s="57"/>
    </row>
    <row r="684" spans="1:39" s="7" customFormat="1" ht="17.25" hidden="1" customHeight="1">
      <c r="A684" s="1479" t="s">
        <v>630</v>
      </c>
      <c r="B684" s="1479"/>
      <c r="C684" s="1479"/>
      <c r="D684" s="1452"/>
      <c r="E684" s="1452"/>
      <c r="F684" s="1452"/>
      <c r="G684" s="1452"/>
      <c r="H684" s="1452"/>
      <c r="I684" s="1452"/>
      <c r="J684" s="1452"/>
      <c r="K684" s="1452"/>
      <c r="L684" s="1452"/>
      <c r="M684" s="1452"/>
      <c r="N684" s="1452"/>
      <c r="O684" s="1452"/>
      <c r="P684" s="1452"/>
      <c r="Q684" s="1452"/>
      <c r="R684" s="1452"/>
      <c r="S684" s="1452"/>
      <c r="T684" s="1452"/>
      <c r="U684" s="1452"/>
      <c r="V684" s="1452"/>
      <c r="W684" s="1452"/>
      <c r="X684" s="1452"/>
      <c r="Y684" s="1452"/>
      <c r="Z684" s="9"/>
      <c r="AA684" s="670"/>
      <c r="AB684" s="724"/>
      <c r="AC684" s="497"/>
      <c r="AD684" s="1061"/>
      <c r="AE684" s="57"/>
      <c r="AF684" s="57"/>
      <c r="AG684" s="57"/>
      <c r="AH684" s="57"/>
      <c r="AI684" s="57"/>
      <c r="AJ684" s="57"/>
      <c r="AK684" s="57"/>
      <c r="AL684" s="57"/>
      <c r="AM684" s="57"/>
    </row>
    <row r="685" spans="1:39" s="7" customFormat="1" ht="17.25" hidden="1" customHeight="1">
      <c r="A685" s="55">
        <f>A682+1</f>
        <v>537</v>
      </c>
      <c r="B685" s="42" t="s">
        <v>778</v>
      </c>
      <c r="C685" s="52">
        <f>D685+K685+M685+O685+Q685+S685+U685+V685+W685+Y685</f>
        <v>13898265.92</v>
      </c>
      <c r="D685" s="52">
        <f>SUM(E685:I685)</f>
        <v>4806201.3600000003</v>
      </c>
      <c r="E685" s="52">
        <f>403073.84+9907.28</f>
        <v>412981.12000000005</v>
      </c>
      <c r="F685" s="52">
        <v>3201289.26</v>
      </c>
      <c r="G685" s="52">
        <v>405753.62</v>
      </c>
      <c r="H685" s="52">
        <v>786177.36</v>
      </c>
      <c r="I685" s="52"/>
      <c r="J685" s="52"/>
      <c r="K685" s="52"/>
      <c r="L685" s="121"/>
      <c r="M685" s="52">
        <v>2246921.7799999998</v>
      </c>
      <c r="N685" s="52"/>
      <c r="O685" s="52"/>
      <c r="P685" s="121"/>
      <c r="Q685" s="52">
        <v>6339713.3799999999</v>
      </c>
      <c r="R685" s="52"/>
      <c r="S685" s="52"/>
      <c r="T685" s="52"/>
      <c r="U685" s="52"/>
      <c r="V685" s="52">
        <f>147963.74+357465.66</f>
        <v>505429.39999999997</v>
      </c>
      <c r="W685" s="284"/>
      <c r="X685" s="1161"/>
      <c r="Y685" s="284"/>
      <c r="Z685" s="9" t="s">
        <v>891</v>
      </c>
      <c r="AA685" s="670"/>
      <c r="AB685" s="497"/>
      <c r="AC685" s="497"/>
      <c r="AD685" s="1061"/>
      <c r="AE685" s="57"/>
      <c r="AF685" s="57"/>
      <c r="AG685" s="57"/>
      <c r="AH685" s="57"/>
      <c r="AI685" s="57"/>
      <c r="AJ685" s="57"/>
      <c r="AK685" s="57"/>
      <c r="AL685" s="57"/>
      <c r="AM685" s="57"/>
    </row>
    <row r="686" spans="1:39" customFormat="1" ht="26.25" hidden="1" customHeight="1">
      <c r="A686" s="688">
        <f t="shared" ref="A686:A700" si="96">A685+1</f>
        <v>538</v>
      </c>
      <c r="B686" s="394" t="s">
        <v>1244</v>
      </c>
      <c r="C686" s="391">
        <f>E686+G686+H686+Q686</f>
        <v>7632400</v>
      </c>
      <c r="D686" s="156" t="s">
        <v>1233</v>
      </c>
      <c r="E686" s="156">
        <v>165000</v>
      </c>
      <c r="F686" s="156" t="s">
        <v>1234</v>
      </c>
      <c r="G686" s="156">
        <v>183700</v>
      </c>
      <c r="H686" s="156">
        <v>183700</v>
      </c>
      <c r="I686" s="156" t="s">
        <v>1234</v>
      </c>
      <c r="J686" s="154" t="s">
        <v>1234</v>
      </c>
      <c r="K686" s="154" t="s">
        <v>1234</v>
      </c>
      <c r="L686" s="154" t="s">
        <v>1234</v>
      </c>
      <c r="M686" s="154" t="s">
        <v>1234</v>
      </c>
      <c r="N686" s="154" t="s">
        <v>1234</v>
      </c>
      <c r="O686" s="154" t="s">
        <v>1234</v>
      </c>
      <c r="P686" s="154">
        <v>958</v>
      </c>
      <c r="Q686" s="391">
        <v>7100000</v>
      </c>
      <c r="R686" s="154" t="s">
        <v>1234</v>
      </c>
      <c r="S686" s="154" t="s">
        <v>1234</v>
      </c>
      <c r="T686" s="154" t="s">
        <v>1234</v>
      </c>
      <c r="U686" s="154" t="s">
        <v>1234</v>
      </c>
      <c r="V686" s="154" t="s">
        <v>1234</v>
      </c>
      <c r="W686" s="1302" t="s">
        <v>1235</v>
      </c>
      <c r="X686" s="1303">
        <v>579250.42999999993</v>
      </c>
      <c r="Y686" s="377"/>
      <c r="AA686" s="138" t="s">
        <v>1483</v>
      </c>
      <c r="AB686" s="463"/>
      <c r="AC686" s="463"/>
      <c r="AD686" s="463"/>
      <c r="AE686" s="463"/>
      <c r="AF686" s="463"/>
      <c r="AG686" s="463"/>
      <c r="AH686" s="463"/>
      <c r="AI686" s="463"/>
      <c r="AJ686" s="463"/>
      <c r="AK686" s="463"/>
      <c r="AL686" s="463"/>
      <c r="AM686" s="463"/>
    </row>
    <row r="687" spans="1:39" customFormat="1" ht="15" hidden="1">
      <c r="A687" s="688">
        <f t="shared" si="96"/>
        <v>539</v>
      </c>
      <c r="B687" s="394" t="s">
        <v>1245</v>
      </c>
      <c r="C687" s="391">
        <f>D687+Q687+W687</f>
        <v>12010000</v>
      </c>
      <c r="D687" s="156">
        <f>E687+F687+G687+H687</f>
        <v>5260000</v>
      </c>
      <c r="E687" s="156">
        <v>430000</v>
      </c>
      <c r="F687" s="156">
        <v>3250000</v>
      </c>
      <c r="G687" s="156">
        <v>680000</v>
      </c>
      <c r="H687" s="156">
        <v>900000</v>
      </c>
      <c r="I687" s="156" t="s">
        <v>1234</v>
      </c>
      <c r="J687" s="156" t="s">
        <v>1234</v>
      </c>
      <c r="K687" s="156" t="s">
        <v>1234</v>
      </c>
      <c r="L687" s="156" t="s">
        <v>1234</v>
      </c>
      <c r="M687" s="156" t="s">
        <v>1234</v>
      </c>
      <c r="N687" s="156" t="s">
        <v>1234</v>
      </c>
      <c r="O687" s="156" t="s">
        <v>1234</v>
      </c>
      <c r="P687" s="154">
        <v>846</v>
      </c>
      <c r="Q687" s="391">
        <v>5900000</v>
      </c>
      <c r="R687" s="154" t="s">
        <v>1234</v>
      </c>
      <c r="S687" s="154" t="s">
        <v>1234</v>
      </c>
      <c r="T687" s="154" t="s">
        <v>1234</v>
      </c>
      <c r="U687" s="154" t="s">
        <v>1234</v>
      </c>
      <c r="V687" s="154" t="s">
        <v>1234</v>
      </c>
      <c r="W687" s="1302">
        <v>850000</v>
      </c>
      <c r="X687" s="1303">
        <v>394392.66</v>
      </c>
      <c r="Y687" s="377"/>
      <c r="AA687" s="138" t="s">
        <v>1484</v>
      </c>
      <c r="AB687" s="463"/>
      <c r="AC687" s="463"/>
      <c r="AD687" s="463"/>
      <c r="AE687" s="463"/>
      <c r="AF687" s="463"/>
      <c r="AG687" s="463"/>
      <c r="AH687" s="463"/>
      <c r="AI687" s="463"/>
      <c r="AJ687" s="463"/>
      <c r="AK687" s="463"/>
      <c r="AL687" s="463"/>
      <c r="AM687" s="463"/>
    </row>
    <row r="688" spans="1:39" customFormat="1" ht="15" hidden="1">
      <c r="A688" s="688">
        <f t="shared" si="96"/>
        <v>540</v>
      </c>
      <c r="B688" s="394" t="s">
        <v>1246</v>
      </c>
      <c r="C688" s="156">
        <f>D688+Q688+W688</f>
        <v>12140000</v>
      </c>
      <c r="D688" s="156">
        <f>E688+F688+G688+H688</f>
        <v>5260000</v>
      </c>
      <c r="E688" s="156">
        <v>430000</v>
      </c>
      <c r="F688" s="156">
        <v>3250000</v>
      </c>
      <c r="G688" s="156">
        <v>680000</v>
      </c>
      <c r="H688" s="156">
        <v>900000</v>
      </c>
      <c r="I688" s="156" t="s">
        <v>1234</v>
      </c>
      <c r="J688" s="154" t="s">
        <v>1234</v>
      </c>
      <c r="K688" s="154" t="s">
        <v>1234</v>
      </c>
      <c r="L688" s="156" t="s">
        <v>1234</v>
      </c>
      <c r="M688" s="156" t="s">
        <v>1234</v>
      </c>
      <c r="N688" s="154" t="s">
        <v>1234</v>
      </c>
      <c r="O688" s="154" t="s">
        <v>1234</v>
      </c>
      <c r="P688" s="154">
        <v>846</v>
      </c>
      <c r="Q688" s="391">
        <v>6030000</v>
      </c>
      <c r="R688" s="154" t="s">
        <v>1234</v>
      </c>
      <c r="S688" s="154" t="s">
        <v>1234</v>
      </c>
      <c r="T688" s="154" t="s">
        <v>1234</v>
      </c>
      <c r="U688" s="154" t="s">
        <v>1234</v>
      </c>
      <c r="V688" s="154" t="s">
        <v>1234</v>
      </c>
      <c r="W688" s="1302">
        <v>850000</v>
      </c>
      <c r="X688" s="1303">
        <v>348056.45</v>
      </c>
      <c r="Y688" s="377"/>
      <c r="AA688" s="138" t="s">
        <v>1484</v>
      </c>
      <c r="AB688" s="463"/>
      <c r="AC688" s="463"/>
      <c r="AD688" s="463"/>
      <c r="AE688" s="463"/>
      <c r="AF688" s="463"/>
      <c r="AG688" s="463"/>
      <c r="AH688" s="463"/>
      <c r="AI688" s="463"/>
      <c r="AJ688" s="463"/>
      <c r="AK688" s="463"/>
      <c r="AL688" s="463"/>
      <c r="AM688" s="463"/>
    </row>
    <row r="689" spans="1:39" customFormat="1" ht="15" hidden="1">
      <c r="A689" s="688">
        <f t="shared" si="96"/>
        <v>541</v>
      </c>
      <c r="B689" s="394" t="s">
        <v>1247</v>
      </c>
      <c r="C689" s="391">
        <f>D689+M689+Q689+W689</f>
        <v>15870000</v>
      </c>
      <c r="D689" s="156">
        <f>E689+F689+G689+H689+I689</f>
        <v>5560000</v>
      </c>
      <c r="E689" s="156">
        <v>430000</v>
      </c>
      <c r="F689" s="156">
        <v>3250000</v>
      </c>
      <c r="G689" s="156">
        <v>680000</v>
      </c>
      <c r="H689" s="156">
        <v>900000</v>
      </c>
      <c r="I689" s="156">
        <v>300000</v>
      </c>
      <c r="J689" s="156" t="s">
        <v>1234</v>
      </c>
      <c r="K689" s="156" t="s">
        <v>1234</v>
      </c>
      <c r="L689" s="156">
        <v>712</v>
      </c>
      <c r="M689" s="156">
        <v>3500000</v>
      </c>
      <c r="N689" s="156" t="s">
        <v>1234</v>
      </c>
      <c r="O689" s="156" t="s">
        <v>1234</v>
      </c>
      <c r="P689" s="154">
        <v>846</v>
      </c>
      <c r="Q689" s="391">
        <v>5960000</v>
      </c>
      <c r="R689" s="154" t="s">
        <v>1234</v>
      </c>
      <c r="S689" s="154" t="s">
        <v>1234</v>
      </c>
      <c r="T689" s="154" t="s">
        <v>1234</v>
      </c>
      <c r="U689" s="154" t="s">
        <v>1234</v>
      </c>
      <c r="V689" s="154" t="s">
        <v>1234</v>
      </c>
      <c r="W689" s="1302">
        <v>850000</v>
      </c>
      <c r="X689" s="1303">
        <v>706246.19</v>
      </c>
      <c r="Y689" s="377"/>
      <c r="AA689" s="138" t="s">
        <v>1485</v>
      </c>
      <c r="AB689" s="463"/>
      <c r="AC689" s="463"/>
      <c r="AD689" s="463"/>
      <c r="AE689" s="463"/>
      <c r="AF689" s="463"/>
      <c r="AG689" s="463"/>
      <c r="AH689" s="463"/>
      <c r="AI689" s="463"/>
      <c r="AJ689" s="463"/>
      <c r="AK689" s="463"/>
      <c r="AL689" s="463"/>
      <c r="AM689" s="463"/>
    </row>
    <row r="690" spans="1:39" customFormat="1" ht="15" hidden="1">
      <c r="A690" s="688">
        <f t="shared" si="96"/>
        <v>542</v>
      </c>
      <c r="B690" s="394" t="s">
        <v>1248</v>
      </c>
      <c r="C690" s="391">
        <f>Q690+W690</f>
        <v>5270000</v>
      </c>
      <c r="D690" s="156" t="s">
        <v>1234</v>
      </c>
      <c r="E690" s="156" t="s">
        <v>1234</v>
      </c>
      <c r="F690" s="156" t="s">
        <v>1234</v>
      </c>
      <c r="G690" s="156" t="s">
        <v>1234</v>
      </c>
      <c r="H690" s="156" t="s">
        <v>1234</v>
      </c>
      <c r="I690" s="156" t="s">
        <v>1234</v>
      </c>
      <c r="J690" s="156" t="s">
        <v>1234</v>
      </c>
      <c r="K690" s="156" t="s">
        <v>1234</v>
      </c>
      <c r="L690" s="156" t="s">
        <v>1234</v>
      </c>
      <c r="M690" s="156" t="s">
        <v>1234</v>
      </c>
      <c r="N690" s="154" t="s">
        <v>1234</v>
      </c>
      <c r="O690" s="154" t="s">
        <v>1234</v>
      </c>
      <c r="P690" s="154">
        <v>700</v>
      </c>
      <c r="Q690" s="391">
        <v>4870000</v>
      </c>
      <c r="R690" s="154" t="s">
        <v>1234</v>
      </c>
      <c r="S690" s="154" t="s">
        <v>1234</v>
      </c>
      <c r="T690" s="154" t="s">
        <v>1234</v>
      </c>
      <c r="U690" s="154" t="s">
        <v>1234</v>
      </c>
      <c r="V690" s="154" t="s">
        <v>1234</v>
      </c>
      <c r="W690" s="1302">
        <v>400000</v>
      </c>
      <c r="X690" s="1303"/>
      <c r="Y690" s="377"/>
      <c r="AA690" s="138" t="s">
        <v>1486</v>
      </c>
      <c r="AB690" s="463"/>
      <c r="AC690" s="463"/>
      <c r="AD690" s="463"/>
      <c r="AE690" s="463"/>
      <c r="AF690" s="463"/>
      <c r="AG690" s="463"/>
      <c r="AH690" s="463"/>
      <c r="AI690" s="463"/>
      <c r="AJ690" s="463"/>
      <c r="AK690" s="463"/>
      <c r="AL690" s="463"/>
      <c r="AM690" s="463"/>
    </row>
    <row r="691" spans="1:39" customFormat="1" ht="15" hidden="1">
      <c r="A691" s="688">
        <f t="shared" si="96"/>
        <v>543</v>
      </c>
      <c r="B691" s="394" t="s">
        <v>1249</v>
      </c>
      <c r="C691" s="391">
        <f>D691+Q691+S691+W691</f>
        <v>13240000</v>
      </c>
      <c r="D691" s="156">
        <f>E691+F691+G691+H691+I691</f>
        <v>5430000</v>
      </c>
      <c r="E691" s="156">
        <v>430000</v>
      </c>
      <c r="F691" s="156">
        <v>3150000</v>
      </c>
      <c r="G691" s="156">
        <v>670000</v>
      </c>
      <c r="H691" s="156">
        <v>880000</v>
      </c>
      <c r="I691" s="156">
        <v>300000</v>
      </c>
      <c r="J691" s="156" t="s">
        <v>1234</v>
      </c>
      <c r="K691" s="156" t="s">
        <v>1234</v>
      </c>
      <c r="L691" s="156" t="s">
        <v>1234</v>
      </c>
      <c r="M691" s="156" t="s">
        <v>1234</v>
      </c>
      <c r="N691" s="154" t="s">
        <v>1234</v>
      </c>
      <c r="O691" s="154" t="s">
        <v>1234</v>
      </c>
      <c r="P691" s="154">
        <v>846</v>
      </c>
      <c r="Q691" s="391">
        <v>6700000</v>
      </c>
      <c r="R691" s="154">
        <v>113</v>
      </c>
      <c r="S691" s="391">
        <v>260000</v>
      </c>
      <c r="T691" s="154" t="s">
        <v>1234</v>
      </c>
      <c r="U691" s="154" t="s">
        <v>1234</v>
      </c>
      <c r="V691" s="154" t="s">
        <v>1234</v>
      </c>
      <c r="W691" s="1302">
        <v>850000</v>
      </c>
      <c r="X691" s="1303">
        <v>718523.5</v>
      </c>
      <c r="Y691" s="377"/>
      <c r="AA691" s="138" t="s">
        <v>1494</v>
      </c>
      <c r="AB691" s="463"/>
      <c r="AC691" s="463"/>
      <c r="AD691" s="463"/>
      <c r="AE691" s="463"/>
      <c r="AF691" s="463"/>
      <c r="AG691" s="463"/>
      <c r="AH691" s="463"/>
      <c r="AI691" s="463"/>
      <c r="AJ691" s="463"/>
      <c r="AK691" s="463"/>
      <c r="AL691" s="463"/>
      <c r="AM691" s="463"/>
    </row>
    <row r="692" spans="1:39" customFormat="1" ht="15" hidden="1">
      <c r="A692" s="688">
        <f t="shared" si="96"/>
        <v>544</v>
      </c>
      <c r="B692" s="394" t="s">
        <v>1250</v>
      </c>
      <c r="C692" s="391">
        <f>D692+Q692+W692</f>
        <v>13330000</v>
      </c>
      <c r="D692" s="156">
        <f>E692+F692+G692+H692+I692</f>
        <v>5780000</v>
      </c>
      <c r="E692" s="156">
        <v>430000</v>
      </c>
      <c r="F692" s="156">
        <v>3470000</v>
      </c>
      <c r="G692" s="156">
        <v>680000</v>
      </c>
      <c r="H692" s="156">
        <v>900000</v>
      </c>
      <c r="I692" s="156">
        <v>300000</v>
      </c>
      <c r="J692" s="156" t="s">
        <v>1234</v>
      </c>
      <c r="K692" s="156" t="s">
        <v>1234</v>
      </c>
      <c r="L692" s="156" t="s">
        <v>1234</v>
      </c>
      <c r="M692" s="156" t="s">
        <v>1234</v>
      </c>
      <c r="N692" s="154" t="s">
        <v>1234</v>
      </c>
      <c r="O692" s="154" t="s">
        <v>1234</v>
      </c>
      <c r="P692" s="154">
        <v>846</v>
      </c>
      <c r="Q692" s="391">
        <v>6700000</v>
      </c>
      <c r="R692" s="154" t="s">
        <v>1234</v>
      </c>
      <c r="S692" s="154" t="s">
        <v>1234</v>
      </c>
      <c r="T692" s="154" t="s">
        <v>1234</v>
      </c>
      <c r="U692" s="154" t="s">
        <v>1234</v>
      </c>
      <c r="V692" s="154" t="s">
        <v>1234</v>
      </c>
      <c r="W692" s="1302">
        <v>850000</v>
      </c>
      <c r="X692" s="1303">
        <v>554849.18000000005</v>
      </c>
      <c r="Y692" s="377"/>
      <c r="AA692" s="138" t="s">
        <v>1488</v>
      </c>
      <c r="AB692" s="463"/>
      <c r="AC692" s="463"/>
      <c r="AD692" s="463"/>
      <c r="AE692" s="463"/>
      <c r="AF692" s="463"/>
      <c r="AG692" s="463"/>
      <c r="AH692" s="463"/>
      <c r="AI692" s="463"/>
      <c r="AJ692" s="463"/>
      <c r="AK692" s="463"/>
      <c r="AL692" s="463"/>
      <c r="AM692" s="463"/>
    </row>
    <row r="693" spans="1:39" customFormat="1" ht="15" hidden="1">
      <c r="A693" s="688">
        <f t="shared" si="96"/>
        <v>545</v>
      </c>
      <c r="B693" s="394" t="s">
        <v>1251</v>
      </c>
      <c r="C693" s="391">
        <f>D693+Q693+W693</f>
        <v>12010000</v>
      </c>
      <c r="D693" s="156">
        <f>E693+F693+G693+H693</f>
        <v>5260000</v>
      </c>
      <c r="E693" s="156">
        <v>430000</v>
      </c>
      <c r="F693" s="156">
        <v>3250000</v>
      </c>
      <c r="G693" s="156">
        <v>680000</v>
      </c>
      <c r="H693" s="156">
        <v>900000</v>
      </c>
      <c r="I693" s="156" t="s">
        <v>1234</v>
      </c>
      <c r="J693" s="156" t="s">
        <v>1234</v>
      </c>
      <c r="K693" s="156" t="s">
        <v>1234</v>
      </c>
      <c r="L693" s="156" t="s">
        <v>1234</v>
      </c>
      <c r="M693" s="156" t="s">
        <v>1234</v>
      </c>
      <c r="N693" s="154" t="s">
        <v>1234</v>
      </c>
      <c r="O693" s="154" t="s">
        <v>1234</v>
      </c>
      <c r="P693" s="154">
        <v>846</v>
      </c>
      <c r="Q693" s="391">
        <v>5900000</v>
      </c>
      <c r="R693" s="154" t="s">
        <v>1234</v>
      </c>
      <c r="S693" s="154" t="s">
        <v>1234</v>
      </c>
      <c r="T693" s="154" t="s">
        <v>1234</v>
      </c>
      <c r="U693" s="154" t="s">
        <v>1234</v>
      </c>
      <c r="V693" s="154" t="s">
        <v>1234</v>
      </c>
      <c r="W693" s="1302">
        <v>850000</v>
      </c>
      <c r="X693" s="1303">
        <v>405194.02</v>
      </c>
      <c r="Y693" s="377"/>
      <c r="AA693" s="138" t="s">
        <v>1487</v>
      </c>
      <c r="AB693" s="463"/>
      <c r="AC693" s="463"/>
      <c r="AD693" s="463"/>
      <c r="AE693" s="463"/>
      <c r="AF693" s="463"/>
      <c r="AG693" s="463"/>
      <c r="AH693" s="463"/>
      <c r="AI693" s="463"/>
      <c r="AJ693" s="463"/>
      <c r="AK693" s="463"/>
      <c r="AL693" s="463"/>
      <c r="AM693" s="463"/>
    </row>
    <row r="694" spans="1:39" customFormat="1" ht="15" hidden="1">
      <c r="A694" s="688">
        <f t="shared" si="96"/>
        <v>546</v>
      </c>
      <c r="B694" s="394" t="s">
        <v>1252</v>
      </c>
      <c r="C694" s="391">
        <f>D694+Q694+W694</f>
        <v>12420000</v>
      </c>
      <c r="D694" s="156">
        <f>E694+F694+G694+H694+I694</f>
        <v>5610000</v>
      </c>
      <c r="E694" s="156">
        <v>430000</v>
      </c>
      <c r="F694" s="156">
        <v>3300000</v>
      </c>
      <c r="G694" s="156">
        <v>680000</v>
      </c>
      <c r="H694" s="156">
        <v>900000</v>
      </c>
      <c r="I694" s="156">
        <v>300000</v>
      </c>
      <c r="J694" s="156" t="s">
        <v>1234</v>
      </c>
      <c r="K694" s="156" t="s">
        <v>1234</v>
      </c>
      <c r="L694" s="156" t="s">
        <v>1234</v>
      </c>
      <c r="M694" s="156" t="s">
        <v>1234</v>
      </c>
      <c r="N694" s="156" t="s">
        <v>1234</v>
      </c>
      <c r="O694" s="156" t="s">
        <v>1234</v>
      </c>
      <c r="P694" s="154">
        <v>846</v>
      </c>
      <c r="Q694" s="391">
        <v>5960000</v>
      </c>
      <c r="R694" s="154" t="s">
        <v>1234</v>
      </c>
      <c r="S694" s="154" t="s">
        <v>1234</v>
      </c>
      <c r="T694" s="154" t="s">
        <v>1234</v>
      </c>
      <c r="U694" s="154" t="s">
        <v>1234</v>
      </c>
      <c r="V694" s="154" t="s">
        <v>1234</v>
      </c>
      <c r="W694" s="1302">
        <v>850000</v>
      </c>
      <c r="X694" s="1303">
        <v>499071.5</v>
      </c>
      <c r="Y694" s="377"/>
      <c r="AA694" s="138" t="s">
        <v>1488</v>
      </c>
      <c r="AB694" s="463"/>
      <c r="AC694" s="463"/>
      <c r="AD694" s="463"/>
      <c r="AE694" s="463"/>
      <c r="AF694" s="463"/>
      <c r="AG694" s="463"/>
      <c r="AH694" s="463"/>
      <c r="AI694" s="463"/>
      <c r="AJ694" s="463"/>
      <c r="AK694" s="463"/>
      <c r="AL694" s="463"/>
      <c r="AM694" s="463"/>
    </row>
    <row r="695" spans="1:39" customFormat="1" ht="15" hidden="1">
      <c r="A695" s="688">
        <f t="shared" si="96"/>
        <v>547</v>
      </c>
      <c r="B695" s="394" t="s">
        <v>1253</v>
      </c>
      <c r="C695" s="156">
        <f>D695+Q695+W695</f>
        <v>12620000</v>
      </c>
      <c r="D695" s="156">
        <f>E695+F695+G695+H695+I695</f>
        <v>5810000</v>
      </c>
      <c r="E695" s="156">
        <v>430000</v>
      </c>
      <c r="F695" s="156">
        <v>3500000</v>
      </c>
      <c r="G695" s="156">
        <v>680000</v>
      </c>
      <c r="H695" s="156">
        <v>900000</v>
      </c>
      <c r="I695" s="156">
        <v>300000</v>
      </c>
      <c r="J695" s="156" t="s">
        <v>1234</v>
      </c>
      <c r="K695" s="156" t="s">
        <v>1234</v>
      </c>
      <c r="L695" s="156" t="s">
        <v>1234</v>
      </c>
      <c r="M695" s="156" t="s">
        <v>1234</v>
      </c>
      <c r="N695" s="156" t="s">
        <v>1234</v>
      </c>
      <c r="O695" s="156" t="s">
        <v>1234</v>
      </c>
      <c r="P695" s="154">
        <v>846</v>
      </c>
      <c r="Q695" s="391">
        <v>5960000</v>
      </c>
      <c r="R695" s="154" t="s">
        <v>1234</v>
      </c>
      <c r="S695" s="154" t="s">
        <v>1234</v>
      </c>
      <c r="T695" s="154"/>
      <c r="U695" s="154" t="s">
        <v>1234</v>
      </c>
      <c r="V695" s="154" t="s">
        <v>1234</v>
      </c>
      <c r="W695" s="1302">
        <v>850000</v>
      </c>
      <c r="X695" s="1303">
        <v>505133.27</v>
      </c>
      <c r="Y695" s="377"/>
      <c r="AA695" s="138" t="s">
        <v>1489</v>
      </c>
      <c r="AB695" s="463"/>
      <c r="AC695" s="463"/>
      <c r="AD695" s="463"/>
      <c r="AE695" s="463"/>
      <c r="AF695" s="463"/>
      <c r="AG695" s="463"/>
      <c r="AH695" s="463"/>
      <c r="AI695" s="463"/>
      <c r="AJ695" s="463"/>
      <c r="AK695" s="463"/>
      <c r="AL695" s="463"/>
      <c r="AM695" s="463"/>
    </row>
    <row r="696" spans="1:39" customFormat="1" ht="15" hidden="1">
      <c r="A696" s="688">
        <f t="shared" si="96"/>
        <v>548</v>
      </c>
      <c r="B696" s="394" t="s">
        <v>1254</v>
      </c>
      <c r="C696" s="391">
        <f>D696+M696+Q696+S696+W696</f>
        <v>14955000</v>
      </c>
      <c r="D696" s="156">
        <f>E696+F696+G696+H696+I696</f>
        <v>5305000</v>
      </c>
      <c r="E696" s="156">
        <v>415000</v>
      </c>
      <c r="F696" s="156">
        <v>3150000</v>
      </c>
      <c r="G696" s="156">
        <v>590000</v>
      </c>
      <c r="H696" s="156">
        <v>860000</v>
      </c>
      <c r="I696" s="156">
        <v>290000</v>
      </c>
      <c r="J696" s="156" t="s">
        <v>1234</v>
      </c>
      <c r="K696" s="156" t="s">
        <v>1234</v>
      </c>
      <c r="L696" s="154">
        <v>425</v>
      </c>
      <c r="M696" s="391">
        <v>2100000</v>
      </c>
      <c r="N696" s="154" t="s">
        <v>1234</v>
      </c>
      <c r="O696" s="154" t="s">
        <v>1234</v>
      </c>
      <c r="P696" s="154">
        <v>500</v>
      </c>
      <c r="Q696" s="391">
        <v>4500000</v>
      </c>
      <c r="R696" s="154">
        <v>114</v>
      </c>
      <c r="S696" s="391">
        <v>2300000</v>
      </c>
      <c r="T696" s="154"/>
      <c r="U696" s="154" t="s">
        <v>1234</v>
      </c>
      <c r="V696" s="154" t="s">
        <v>1234</v>
      </c>
      <c r="W696" s="1302">
        <v>750000</v>
      </c>
      <c r="X696" s="1303">
        <v>196097.71</v>
      </c>
      <c r="Y696" s="377"/>
      <c r="AA696" s="138" t="s">
        <v>1491</v>
      </c>
      <c r="AB696" s="463"/>
      <c r="AC696" s="463"/>
      <c r="AD696" s="463"/>
      <c r="AE696" s="463"/>
      <c r="AF696" s="463"/>
      <c r="AG696" s="463"/>
      <c r="AH696" s="463"/>
      <c r="AI696" s="463"/>
      <c r="AJ696" s="463"/>
      <c r="AK696" s="463"/>
      <c r="AL696" s="463"/>
      <c r="AM696" s="463"/>
    </row>
    <row r="697" spans="1:39" customFormat="1" ht="15" hidden="1">
      <c r="A697" s="688">
        <f t="shared" si="96"/>
        <v>549</v>
      </c>
      <c r="B697" s="394" t="s">
        <v>1255</v>
      </c>
      <c r="C697" s="391">
        <f>D697+Q697+W697</f>
        <v>4535000</v>
      </c>
      <c r="D697" s="156">
        <v>420000</v>
      </c>
      <c r="E697" s="156">
        <v>420000</v>
      </c>
      <c r="F697" s="156" t="s">
        <v>1234</v>
      </c>
      <c r="G697" s="156" t="s">
        <v>1234</v>
      </c>
      <c r="H697" s="156" t="s">
        <v>1234</v>
      </c>
      <c r="I697" s="156" t="s">
        <v>1234</v>
      </c>
      <c r="J697" s="156" t="s">
        <v>1234</v>
      </c>
      <c r="K697" s="156" t="s">
        <v>1234</v>
      </c>
      <c r="L697" s="392" t="s">
        <v>1234</v>
      </c>
      <c r="M697" s="392" t="s">
        <v>1234</v>
      </c>
      <c r="N697" s="154" t="s">
        <v>1234</v>
      </c>
      <c r="O697" s="154" t="s">
        <v>1234</v>
      </c>
      <c r="P697" s="154">
        <v>490</v>
      </c>
      <c r="Q697" s="391">
        <v>4100000</v>
      </c>
      <c r="R697" s="154" t="s">
        <v>1234</v>
      </c>
      <c r="S697" s="154" t="s">
        <v>1234</v>
      </c>
      <c r="T697" s="154" t="s">
        <v>1234</v>
      </c>
      <c r="U697" s="154" t="s">
        <v>1234</v>
      </c>
      <c r="V697" s="154" t="s">
        <v>1234</v>
      </c>
      <c r="W697" s="1302">
        <v>15000</v>
      </c>
      <c r="X697" s="1303">
        <v>355805.23</v>
      </c>
      <c r="Y697" s="377"/>
      <c r="AA697" s="138" t="s">
        <v>1492</v>
      </c>
      <c r="AB697" s="463"/>
      <c r="AC697" s="463"/>
      <c r="AD697" s="463"/>
      <c r="AE697" s="463"/>
      <c r="AF697" s="463"/>
      <c r="AG697" s="463"/>
      <c r="AH697" s="463"/>
      <c r="AI697" s="463"/>
      <c r="AJ697" s="463"/>
      <c r="AK697" s="463"/>
      <c r="AL697" s="463"/>
      <c r="AM697" s="463"/>
    </row>
    <row r="698" spans="1:39" customFormat="1" ht="15" hidden="1">
      <c r="A698" s="688">
        <f t="shared" si="96"/>
        <v>550</v>
      </c>
      <c r="B698" s="394" t="s">
        <v>1256</v>
      </c>
      <c r="C698" s="391">
        <f>E698+Q698</f>
        <v>4790000</v>
      </c>
      <c r="D698" s="156" t="s">
        <v>1236</v>
      </c>
      <c r="E698" s="156">
        <v>90000</v>
      </c>
      <c r="F698" s="156" t="s">
        <v>1234</v>
      </c>
      <c r="G698" s="156" t="s">
        <v>1234</v>
      </c>
      <c r="H698" s="156" t="s">
        <v>1234</v>
      </c>
      <c r="I698" s="156" t="s">
        <v>1234</v>
      </c>
      <c r="J698" s="156" t="s">
        <v>1234</v>
      </c>
      <c r="K698" s="156" t="s">
        <v>1234</v>
      </c>
      <c r="L698" s="392" t="s">
        <v>1234</v>
      </c>
      <c r="M698" s="392" t="s">
        <v>1234</v>
      </c>
      <c r="N698" s="154" t="s">
        <v>1234</v>
      </c>
      <c r="O698" s="154" t="s">
        <v>1234</v>
      </c>
      <c r="P698" s="154">
        <v>600</v>
      </c>
      <c r="Q698" s="391">
        <v>4700000</v>
      </c>
      <c r="R698" s="154" t="s">
        <v>1234</v>
      </c>
      <c r="S698" s="154" t="s">
        <v>1234</v>
      </c>
      <c r="T698" s="154" t="s">
        <v>1234</v>
      </c>
      <c r="U698" s="154" t="s">
        <v>1234</v>
      </c>
      <c r="V698" s="154" t="s">
        <v>1234</v>
      </c>
      <c r="W698" s="1304" t="s">
        <v>1234</v>
      </c>
      <c r="X698" s="1305">
        <v>402571.73</v>
      </c>
      <c r="Y698" s="377"/>
      <c r="AA698" s="138" t="s">
        <v>1493</v>
      </c>
      <c r="AB698" s="463"/>
      <c r="AC698" s="463"/>
      <c r="AD698" s="463"/>
      <c r="AE698" s="463"/>
      <c r="AF698" s="463"/>
      <c r="AG698" s="463"/>
      <c r="AH698" s="463"/>
      <c r="AI698" s="463"/>
      <c r="AJ698" s="463"/>
      <c r="AK698" s="463"/>
      <c r="AL698" s="463"/>
      <c r="AM698" s="463"/>
    </row>
    <row r="699" spans="1:39" customFormat="1" ht="15" hidden="1">
      <c r="A699" s="688">
        <f t="shared" si="96"/>
        <v>551</v>
      </c>
      <c r="B699" s="394" t="s">
        <v>1257</v>
      </c>
      <c r="C699" s="391">
        <f>D699+Q699+W699</f>
        <v>12610000</v>
      </c>
      <c r="D699" s="156">
        <f>E699+F699+G699+H699</f>
        <v>5260000</v>
      </c>
      <c r="E699" s="156">
        <v>430000</v>
      </c>
      <c r="F699" s="156">
        <v>3250000</v>
      </c>
      <c r="G699" s="156">
        <v>680000</v>
      </c>
      <c r="H699" s="156">
        <v>900000</v>
      </c>
      <c r="I699" s="156" t="s">
        <v>1234</v>
      </c>
      <c r="J699" s="156" t="s">
        <v>1234</v>
      </c>
      <c r="K699" s="156" t="s">
        <v>1234</v>
      </c>
      <c r="L699" s="154" t="s">
        <v>1234</v>
      </c>
      <c r="M699" s="154" t="s">
        <v>1234</v>
      </c>
      <c r="N699" s="154" t="s">
        <v>1234</v>
      </c>
      <c r="O699" s="154" t="s">
        <v>1234</v>
      </c>
      <c r="P699" s="154">
        <v>860</v>
      </c>
      <c r="Q699" s="391">
        <v>6500000</v>
      </c>
      <c r="R699" s="154" t="s">
        <v>1234</v>
      </c>
      <c r="S699" s="154" t="s">
        <v>1234</v>
      </c>
      <c r="T699" s="154" t="s">
        <v>1234</v>
      </c>
      <c r="U699" s="154" t="s">
        <v>1234</v>
      </c>
      <c r="V699" s="154" t="s">
        <v>1234</v>
      </c>
      <c r="W699" s="1302">
        <v>850000</v>
      </c>
      <c r="X699" s="1303">
        <v>372859.59</v>
      </c>
      <c r="Y699" s="377"/>
      <c r="AA699" s="138" t="s">
        <v>1484</v>
      </c>
      <c r="AB699" s="463"/>
      <c r="AC699" s="463"/>
      <c r="AD699" s="463"/>
      <c r="AE699" s="463"/>
      <c r="AF699" s="463"/>
      <c r="AG699" s="463"/>
      <c r="AH699" s="463"/>
      <c r="AI699" s="463"/>
      <c r="AJ699" s="463"/>
      <c r="AK699" s="463"/>
      <c r="AL699" s="463"/>
      <c r="AM699" s="463"/>
    </row>
    <row r="700" spans="1:39" customFormat="1" ht="15" hidden="1">
      <c r="A700" s="688">
        <f t="shared" si="96"/>
        <v>552</v>
      </c>
      <c r="B700" s="394" t="s">
        <v>1258</v>
      </c>
      <c r="C700" s="392">
        <f>D700+M700+Q700+W700</f>
        <v>16410000</v>
      </c>
      <c r="D700" s="393">
        <f>E700+F700+G700+H700</f>
        <v>5260000</v>
      </c>
      <c r="E700" s="156">
        <v>430000</v>
      </c>
      <c r="F700" s="156">
        <v>3250000</v>
      </c>
      <c r="G700" s="156">
        <v>680000</v>
      </c>
      <c r="H700" s="156">
        <v>900000</v>
      </c>
      <c r="I700" s="392" t="s">
        <v>1234</v>
      </c>
      <c r="J700" s="156" t="s">
        <v>1234</v>
      </c>
      <c r="K700" s="156" t="s">
        <v>1234</v>
      </c>
      <c r="L700" s="392">
        <v>713</v>
      </c>
      <c r="M700" s="156">
        <v>3600000</v>
      </c>
      <c r="N700" s="392" t="s">
        <v>1234</v>
      </c>
      <c r="O700" s="392" t="s">
        <v>1234</v>
      </c>
      <c r="P700" s="392">
        <v>860</v>
      </c>
      <c r="Q700" s="391">
        <v>6700000</v>
      </c>
      <c r="R700" s="154" t="s">
        <v>1234</v>
      </c>
      <c r="S700" s="154" t="s">
        <v>1234</v>
      </c>
      <c r="T700" s="154" t="s">
        <v>1234</v>
      </c>
      <c r="U700" s="154" t="s">
        <v>1234</v>
      </c>
      <c r="V700" s="154" t="s">
        <v>1234</v>
      </c>
      <c r="W700" s="156">
        <v>850000</v>
      </c>
      <c r="X700" s="1201"/>
      <c r="Y700" s="377"/>
      <c r="AA700" s="138" t="s">
        <v>1490</v>
      </c>
      <c r="AB700" s="463"/>
      <c r="AC700" s="463"/>
      <c r="AD700" s="463"/>
      <c r="AE700" s="463"/>
      <c r="AF700" s="463"/>
      <c r="AG700" s="463"/>
      <c r="AH700" s="463"/>
      <c r="AI700" s="463"/>
      <c r="AJ700" s="463"/>
      <c r="AK700" s="463"/>
      <c r="AL700" s="463"/>
      <c r="AM700" s="463"/>
    </row>
    <row r="701" spans="1:39" s="7" customFormat="1" ht="17.25" hidden="1" customHeight="1">
      <c r="A701" s="1475" t="s">
        <v>518</v>
      </c>
      <c r="B701" s="1475"/>
      <c r="C701" s="52">
        <f t="shared" ref="C701:Y701" si="97">SUM(C685:C685)</f>
        <v>13898265.92</v>
      </c>
      <c r="D701" s="52">
        <f t="shared" si="97"/>
        <v>4806201.3600000003</v>
      </c>
      <c r="E701" s="52">
        <f t="shared" si="97"/>
        <v>412981.12000000005</v>
      </c>
      <c r="F701" s="52">
        <f t="shared" si="97"/>
        <v>3201289.26</v>
      </c>
      <c r="G701" s="52">
        <f t="shared" si="97"/>
        <v>405753.62</v>
      </c>
      <c r="H701" s="52">
        <f t="shared" si="97"/>
        <v>786177.36</v>
      </c>
      <c r="I701" s="52">
        <f t="shared" si="97"/>
        <v>0</v>
      </c>
      <c r="J701" s="52">
        <f t="shared" si="97"/>
        <v>0</v>
      </c>
      <c r="K701" s="52">
        <f t="shared" si="97"/>
        <v>0</v>
      </c>
      <c r="L701" s="52">
        <f t="shared" si="97"/>
        <v>0</v>
      </c>
      <c r="M701" s="52">
        <f t="shared" si="97"/>
        <v>2246921.7799999998</v>
      </c>
      <c r="N701" s="52">
        <f t="shared" si="97"/>
        <v>0</v>
      </c>
      <c r="O701" s="52">
        <f t="shared" si="97"/>
        <v>0</v>
      </c>
      <c r="P701" s="52">
        <f t="shared" si="97"/>
        <v>0</v>
      </c>
      <c r="Q701" s="52">
        <f t="shared" si="97"/>
        <v>6339713.3799999999</v>
      </c>
      <c r="R701" s="52">
        <f t="shared" si="97"/>
        <v>0</v>
      </c>
      <c r="S701" s="52">
        <f t="shared" si="97"/>
        <v>0</v>
      </c>
      <c r="T701" s="52">
        <f t="shared" si="97"/>
        <v>0</v>
      </c>
      <c r="U701" s="52">
        <f t="shared" si="97"/>
        <v>0</v>
      </c>
      <c r="V701" s="52">
        <f t="shared" si="97"/>
        <v>505429.39999999997</v>
      </c>
      <c r="W701" s="52">
        <f t="shared" si="97"/>
        <v>0</v>
      </c>
      <c r="X701" s="1161"/>
      <c r="Y701" s="52">
        <f t="shared" si="97"/>
        <v>0</v>
      </c>
      <c r="Z701" s="9"/>
      <c r="AA701" s="670"/>
      <c r="AB701" s="497"/>
      <c r="AC701" s="497"/>
      <c r="AD701" s="1061"/>
      <c r="AE701" s="57"/>
      <c r="AF701" s="57"/>
      <c r="AG701" s="57"/>
      <c r="AH701" s="57"/>
      <c r="AI701" s="57"/>
      <c r="AJ701" s="57"/>
      <c r="AK701" s="57"/>
      <c r="AL701" s="57"/>
      <c r="AM701" s="57"/>
    </row>
    <row r="702" spans="1:39" s="22" customFormat="1" ht="17.25" hidden="1" customHeight="1">
      <c r="A702" s="1479" t="s">
        <v>631</v>
      </c>
      <c r="B702" s="1479"/>
      <c r="C702" s="1479"/>
      <c r="D702" s="1452"/>
      <c r="E702" s="1452"/>
      <c r="F702" s="1452"/>
      <c r="G702" s="1452"/>
      <c r="H702" s="1452"/>
      <c r="I702" s="1452"/>
      <c r="J702" s="1452"/>
      <c r="K702" s="1452"/>
      <c r="L702" s="1452"/>
      <c r="M702" s="1452"/>
      <c r="N702" s="1452"/>
      <c r="O702" s="1452"/>
      <c r="P702" s="1452"/>
      <c r="Q702" s="1452"/>
      <c r="R702" s="1452"/>
      <c r="S702" s="1452"/>
      <c r="T702" s="1452"/>
      <c r="U702" s="1452"/>
      <c r="V702" s="1452"/>
      <c r="W702" s="1452"/>
      <c r="X702" s="1452"/>
      <c r="Y702" s="1452"/>
      <c r="Z702" s="24"/>
      <c r="AA702" s="670"/>
      <c r="AB702" s="724"/>
      <c r="AC702" s="497"/>
      <c r="AD702" s="1061"/>
      <c r="AE702" s="57"/>
      <c r="AF702" s="57"/>
      <c r="AG702" s="57"/>
      <c r="AH702" s="57"/>
      <c r="AI702" s="57"/>
      <c r="AJ702" s="57"/>
      <c r="AK702" s="57"/>
      <c r="AL702" s="57"/>
      <c r="AM702" s="57"/>
    </row>
    <row r="703" spans="1:39" s="7" customFormat="1" ht="17.25" hidden="1" customHeight="1">
      <c r="A703" s="56">
        <f>A700+1</f>
        <v>553</v>
      </c>
      <c r="B703" s="42" t="s">
        <v>1259</v>
      </c>
      <c r="C703" s="52">
        <f>D703+K703+M703+O703+Q703+S703+U703+V703+W703+Y703</f>
        <v>15158003.880000001</v>
      </c>
      <c r="D703" s="52">
        <f>SUM(E703:I703)</f>
        <v>15158003.880000001</v>
      </c>
      <c r="E703" s="52"/>
      <c r="F703" s="51">
        <v>9503266.8800000008</v>
      </c>
      <c r="G703" s="52"/>
      <c r="H703" s="51">
        <v>4139322</v>
      </c>
      <c r="I703" s="51">
        <v>1515415</v>
      </c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284"/>
      <c r="X703" s="1161"/>
      <c r="Y703" s="284"/>
      <c r="Z703" s="9"/>
      <c r="AA703" s="670"/>
      <c r="AB703" s="497"/>
      <c r="AC703" s="497"/>
      <c r="AD703" s="1061"/>
      <c r="AE703" s="57"/>
      <c r="AF703" s="57"/>
      <c r="AG703" s="57"/>
      <c r="AH703" s="57"/>
      <c r="AI703" s="57"/>
      <c r="AJ703" s="57"/>
      <c r="AK703" s="57"/>
      <c r="AL703" s="57"/>
      <c r="AM703" s="57"/>
    </row>
    <row r="704" spans="1:39" s="7" customFormat="1" ht="17.25" hidden="1" customHeight="1">
      <c r="A704" s="1475" t="s">
        <v>518</v>
      </c>
      <c r="B704" s="1475"/>
      <c r="C704" s="52">
        <f t="shared" ref="C704:Y704" si="98">SUM(C703:C703)</f>
        <v>15158003.880000001</v>
      </c>
      <c r="D704" s="52">
        <f t="shared" si="98"/>
        <v>15158003.880000001</v>
      </c>
      <c r="E704" s="52">
        <f t="shared" si="98"/>
        <v>0</v>
      </c>
      <c r="F704" s="52">
        <f t="shared" si="98"/>
        <v>9503266.8800000008</v>
      </c>
      <c r="G704" s="52">
        <f t="shared" si="98"/>
        <v>0</v>
      </c>
      <c r="H704" s="52">
        <f t="shared" si="98"/>
        <v>4139322</v>
      </c>
      <c r="I704" s="52">
        <f t="shared" si="98"/>
        <v>1515415</v>
      </c>
      <c r="J704" s="52">
        <f t="shared" si="98"/>
        <v>0</v>
      </c>
      <c r="K704" s="52">
        <f t="shared" si="98"/>
        <v>0</v>
      </c>
      <c r="L704" s="52">
        <f t="shared" si="98"/>
        <v>0</v>
      </c>
      <c r="M704" s="52">
        <f t="shared" si="98"/>
        <v>0</v>
      </c>
      <c r="N704" s="52">
        <f t="shared" si="98"/>
        <v>0</v>
      </c>
      <c r="O704" s="52">
        <f t="shared" si="98"/>
        <v>0</v>
      </c>
      <c r="P704" s="52">
        <f t="shared" si="98"/>
        <v>0</v>
      </c>
      <c r="Q704" s="52">
        <f t="shared" si="98"/>
        <v>0</v>
      </c>
      <c r="R704" s="52">
        <f t="shared" si="98"/>
        <v>0</v>
      </c>
      <c r="S704" s="52">
        <f t="shared" si="98"/>
        <v>0</v>
      </c>
      <c r="T704" s="52">
        <f t="shared" si="98"/>
        <v>0</v>
      </c>
      <c r="U704" s="52">
        <f t="shared" si="98"/>
        <v>0</v>
      </c>
      <c r="V704" s="52">
        <f t="shared" si="98"/>
        <v>0</v>
      </c>
      <c r="W704" s="52">
        <f t="shared" si="98"/>
        <v>0</v>
      </c>
      <c r="X704" s="1161"/>
      <c r="Y704" s="52">
        <f t="shared" si="98"/>
        <v>0</v>
      </c>
      <c r="Z704" s="9"/>
      <c r="AA704" s="670"/>
      <c r="AB704" s="497"/>
      <c r="AC704" s="497"/>
      <c r="AD704" s="1061"/>
      <c r="AE704" s="57"/>
      <c r="AF704" s="1061"/>
      <c r="AG704" s="57"/>
      <c r="AH704" s="57"/>
      <c r="AI704" s="57"/>
      <c r="AJ704" s="57"/>
      <c r="AK704" s="57"/>
      <c r="AL704" s="57"/>
      <c r="AM704" s="57"/>
    </row>
    <row r="705" spans="1:39" s="22" customFormat="1" ht="17.25" hidden="1" customHeight="1">
      <c r="A705" s="1479" t="s">
        <v>632</v>
      </c>
      <c r="B705" s="1479"/>
      <c r="C705" s="1479"/>
      <c r="D705" s="1452"/>
      <c r="E705" s="1452"/>
      <c r="F705" s="1452"/>
      <c r="G705" s="1452"/>
      <c r="H705" s="1452"/>
      <c r="I705" s="1452"/>
      <c r="J705" s="1452"/>
      <c r="K705" s="1452"/>
      <c r="L705" s="1452"/>
      <c r="M705" s="1452"/>
      <c r="N705" s="1452"/>
      <c r="O705" s="1452"/>
      <c r="P705" s="1452"/>
      <c r="Q705" s="1452"/>
      <c r="R705" s="1452"/>
      <c r="S705" s="1452"/>
      <c r="T705" s="1452"/>
      <c r="U705" s="1452"/>
      <c r="V705" s="1452"/>
      <c r="W705" s="1452"/>
      <c r="X705" s="1452"/>
      <c r="Y705" s="1452"/>
      <c r="Z705" s="24"/>
      <c r="AA705" s="670"/>
      <c r="AB705" s="724"/>
      <c r="AC705" s="497"/>
      <c r="AD705" s="1061"/>
      <c r="AE705" s="57"/>
      <c r="AF705" s="57"/>
      <c r="AG705" s="57"/>
      <c r="AH705" s="57"/>
      <c r="AI705" s="57"/>
      <c r="AJ705" s="57"/>
      <c r="AK705" s="57"/>
      <c r="AL705" s="57"/>
      <c r="AM705" s="57"/>
    </row>
    <row r="706" spans="1:39" s="7" customFormat="1" ht="17.25" hidden="1" customHeight="1">
      <c r="A706" s="56">
        <f>A703+1</f>
        <v>554</v>
      </c>
      <c r="B706" s="42" t="s">
        <v>779</v>
      </c>
      <c r="C706" s="52">
        <f>D706+K706+M706+O706+Q706+S706+U706+V706+W706+Y706</f>
        <v>30758958.520000003</v>
      </c>
      <c r="D706" s="52">
        <f>SUM(E706:I706)</f>
        <v>17161822.060000002</v>
      </c>
      <c r="E706" s="52"/>
      <c r="F706" s="52">
        <v>9388431.6400000006</v>
      </c>
      <c r="G706" s="52">
        <v>2055615.46</v>
      </c>
      <c r="H706" s="52">
        <v>3822220.6</v>
      </c>
      <c r="I706" s="52">
        <v>1895554.36</v>
      </c>
      <c r="J706" s="52"/>
      <c r="K706" s="52"/>
      <c r="L706" s="52"/>
      <c r="M706" s="52"/>
      <c r="N706" s="52"/>
      <c r="O706" s="52">
        <v>13597136.460000001</v>
      </c>
      <c r="P706" s="52"/>
      <c r="Q706" s="52"/>
      <c r="R706" s="52"/>
      <c r="S706" s="52"/>
      <c r="T706" s="52"/>
      <c r="U706" s="52"/>
      <c r="V706" s="52"/>
      <c r="W706" s="284"/>
      <c r="X706" s="1161"/>
      <c r="Y706" s="284"/>
      <c r="Z706" s="9"/>
      <c r="AA706" s="670"/>
      <c r="AB706" s="497"/>
      <c r="AC706" s="497"/>
      <c r="AD706" s="1061"/>
      <c r="AE706" s="57"/>
      <c r="AF706" s="57"/>
      <c r="AG706" s="57"/>
      <c r="AH706" s="57"/>
      <c r="AI706" s="57"/>
      <c r="AJ706" s="57"/>
      <c r="AK706" s="57"/>
      <c r="AL706" s="57"/>
      <c r="AM706" s="57"/>
    </row>
    <row r="707" spans="1:39" s="7" customFormat="1" ht="17.25" hidden="1" customHeight="1">
      <c r="A707" s="1475" t="s">
        <v>518</v>
      </c>
      <c r="B707" s="1475"/>
      <c r="C707" s="52">
        <f>SUM(C706)</f>
        <v>30758958.520000003</v>
      </c>
      <c r="D707" s="52">
        <f t="shared" ref="D707:Y707" si="99">SUM(D706)</f>
        <v>17161822.060000002</v>
      </c>
      <c r="E707" s="52">
        <f t="shared" si="99"/>
        <v>0</v>
      </c>
      <c r="F707" s="52">
        <f t="shared" si="99"/>
        <v>9388431.6400000006</v>
      </c>
      <c r="G707" s="52">
        <f t="shared" si="99"/>
        <v>2055615.46</v>
      </c>
      <c r="H707" s="52">
        <f t="shared" si="99"/>
        <v>3822220.6</v>
      </c>
      <c r="I707" s="52">
        <f t="shared" si="99"/>
        <v>1895554.36</v>
      </c>
      <c r="J707" s="52">
        <f t="shared" si="99"/>
        <v>0</v>
      </c>
      <c r="K707" s="52">
        <f t="shared" si="99"/>
        <v>0</v>
      </c>
      <c r="L707" s="52">
        <f t="shared" si="99"/>
        <v>0</v>
      </c>
      <c r="M707" s="52">
        <f t="shared" si="99"/>
        <v>0</v>
      </c>
      <c r="N707" s="52">
        <f t="shared" si="99"/>
        <v>0</v>
      </c>
      <c r="O707" s="52">
        <f t="shared" si="99"/>
        <v>13597136.460000001</v>
      </c>
      <c r="P707" s="52">
        <f t="shared" si="99"/>
        <v>0</v>
      </c>
      <c r="Q707" s="52">
        <f t="shared" si="99"/>
        <v>0</v>
      </c>
      <c r="R707" s="52">
        <f t="shared" si="99"/>
        <v>0</v>
      </c>
      <c r="S707" s="52">
        <f t="shared" si="99"/>
        <v>0</v>
      </c>
      <c r="T707" s="52">
        <f t="shared" si="99"/>
        <v>0</v>
      </c>
      <c r="U707" s="52">
        <f t="shared" si="99"/>
        <v>0</v>
      </c>
      <c r="V707" s="52">
        <f t="shared" si="99"/>
        <v>0</v>
      </c>
      <c r="W707" s="52">
        <f t="shared" si="99"/>
        <v>0</v>
      </c>
      <c r="X707" s="1161"/>
      <c r="Y707" s="52">
        <f t="shared" si="99"/>
        <v>0</v>
      </c>
      <c r="Z707" s="9"/>
      <c r="AA707" s="670"/>
      <c r="AB707" s="497"/>
      <c r="AC707" s="497"/>
      <c r="AD707" s="1061"/>
      <c r="AE707" s="57"/>
      <c r="AF707" s="1061"/>
      <c r="AG707" s="57"/>
      <c r="AH707" s="57"/>
      <c r="AI707" s="57"/>
      <c r="AJ707" s="57"/>
      <c r="AK707" s="57"/>
      <c r="AL707" s="57"/>
      <c r="AM707" s="57"/>
    </row>
    <row r="708" spans="1:39" s="22" customFormat="1" ht="17.25" customHeight="1">
      <c r="A708" s="1537" t="s">
        <v>1237</v>
      </c>
      <c r="B708" s="1537"/>
      <c r="C708" s="1537"/>
      <c r="D708" s="1452"/>
      <c r="E708" s="1452"/>
      <c r="F708" s="1452"/>
      <c r="G708" s="1452"/>
      <c r="H708" s="1452"/>
      <c r="I708" s="1452"/>
      <c r="J708" s="1452"/>
      <c r="K708" s="1452"/>
      <c r="L708" s="1452"/>
      <c r="M708" s="1452"/>
      <c r="N708" s="1452"/>
      <c r="O708" s="1452"/>
      <c r="P708" s="1452"/>
      <c r="Q708" s="1452"/>
      <c r="R708" s="1452"/>
      <c r="S708" s="1452"/>
      <c r="T708" s="1452"/>
      <c r="U708" s="1452"/>
      <c r="V708" s="1452"/>
      <c r="W708" s="1452"/>
      <c r="X708" s="1452"/>
      <c r="Y708" s="1452"/>
      <c r="Z708" s="496"/>
      <c r="AA708" s="670"/>
      <c r="AB708" s="724"/>
      <c r="AC708" s="497"/>
      <c r="AD708" s="1061"/>
      <c r="AE708" s="57"/>
      <c r="AF708" s="57"/>
      <c r="AG708" s="57"/>
      <c r="AH708" s="57"/>
      <c r="AI708" s="57"/>
      <c r="AJ708" s="57"/>
      <c r="AK708" s="57"/>
      <c r="AL708" s="57"/>
      <c r="AM708" s="57"/>
    </row>
    <row r="709" spans="1:39" s="215" customFormat="1" ht="15.75" hidden="1" customHeight="1">
      <c r="A709" s="687">
        <f>A706+1</f>
        <v>555</v>
      </c>
      <c r="B709" s="574" t="s">
        <v>1238</v>
      </c>
      <c r="C709" s="214"/>
      <c r="D709" s="213"/>
      <c r="E709" s="213"/>
      <c r="F709" s="213"/>
      <c r="G709" s="213"/>
      <c r="H709" s="213"/>
      <c r="I709" s="213"/>
      <c r="J709" s="213">
        <v>695.3</v>
      </c>
      <c r="K709" s="212"/>
      <c r="L709" s="214"/>
      <c r="M709" s="213"/>
      <c r="N709" s="213"/>
      <c r="O709" s="213"/>
      <c r="P709" s="213"/>
      <c r="Q709" s="213">
        <v>912.2</v>
      </c>
      <c r="R709" s="213"/>
      <c r="S709" s="213"/>
      <c r="T709" s="213"/>
      <c r="U709" s="213"/>
      <c r="V709" s="213"/>
      <c r="W709" s="213"/>
      <c r="X709" s="1170"/>
      <c r="Y709" s="213"/>
      <c r="AA709" s="762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</row>
    <row r="710" spans="1:39" s="215" customFormat="1" ht="15.75" hidden="1" customHeight="1">
      <c r="A710" s="688">
        <f>A709+1</f>
        <v>556</v>
      </c>
      <c r="B710" s="574" t="s">
        <v>1239</v>
      </c>
      <c r="C710" s="214"/>
      <c r="D710" s="216"/>
      <c r="E710" s="216"/>
      <c r="F710" s="216"/>
      <c r="G710" s="216"/>
      <c r="H710" s="216"/>
      <c r="I710" s="216"/>
      <c r="J710" s="216">
        <v>703.9</v>
      </c>
      <c r="K710" s="212"/>
      <c r="L710" s="214"/>
      <c r="M710" s="216"/>
      <c r="N710" s="216"/>
      <c r="O710" s="216"/>
      <c r="P710" s="216"/>
      <c r="Q710" s="216">
        <v>908.8</v>
      </c>
      <c r="R710" s="216"/>
      <c r="S710" s="216"/>
      <c r="T710" s="216"/>
      <c r="U710" s="216"/>
      <c r="V710" s="216"/>
      <c r="W710" s="216"/>
      <c r="X710" s="1171"/>
      <c r="Y710" s="216"/>
      <c r="AA710" s="762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</row>
    <row r="711" spans="1:39" s="215" customFormat="1" ht="15.75" customHeight="1">
      <c r="A711" s="686">
        <f>A710+1</f>
        <v>557</v>
      </c>
      <c r="B711" s="574" t="s">
        <v>1240</v>
      </c>
      <c r="C711" s="214"/>
      <c r="D711" s="216"/>
      <c r="E711" s="216">
        <v>637.4</v>
      </c>
      <c r="F711" s="216"/>
      <c r="G711" s="216"/>
      <c r="H711" s="216"/>
      <c r="I711" s="216"/>
      <c r="J711" s="216">
        <v>637.4</v>
      </c>
      <c r="K711" s="212"/>
      <c r="L711" s="214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1171"/>
      <c r="Y711" s="216"/>
      <c r="Z711" s="760"/>
      <c r="AA711" s="762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</row>
    <row r="712" spans="1:39" s="215" customFormat="1" ht="15.75" customHeight="1">
      <c r="A712" s="686">
        <f>A711+1</f>
        <v>558</v>
      </c>
      <c r="B712" s="574" t="s">
        <v>1241</v>
      </c>
      <c r="C712" s="214"/>
      <c r="D712" s="216"/>
      <c r="E712" s="216">
        <v>529.5</v>
      </c>
      <c r="F712" s="216"/>
      <c r="G712" s="216"/>
      <c r="H712" s="216"/>
      <c r="I712" s="216"/>
      <c r="J712" s="216">
        <v>529</v>
      </c>
      <c r="K712" s="212"/>
      <c r="L712" s="214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1171"/>
      <c r="Y712" s="216"/>
      <c r="Z712" s="760"/>
      <c r="AA712" s="762"/>
      <c r="AB712" s="760"/>
      <c r="AC712" s="760"/>
      <c r="AD712" s="760"/>
      <c r="AE712" s="760"/>
      <c r="AF712" s="760"/>
      <c r="AG712" s="760"/>
      <c r="AH712" s="760"/>
      <c r="AI712" s="760"/>
      <c r="AJ712" s="760"/>
      <c r="AK712" s="760"/>
      <c r="AL712" s="760"/>
      <c r="AM712" s="760"/>
    </row>
    <row r="713" spans="1:39" s="215" customFormat="1" ht="15.75" customHeight="1">
      <c r="A713" s="686">
        <f>A712+1</f>
        <v>559</v>
      </c>
      <c r="B713" s="574" t="s">
        <v>1242</v>
      </c>
      <c r="C713" s="214"/>
      <c r="D713" s="216"/>
      <c r="E713" s="216"/>
      <c r="F713" s="216">
        <v>827</v>
      </c>
      <c r="G713" s="216"/>
      <c r="H713" s="216"/>
      <c r="I713" s="216">
        <v>827</v>
      </c>
      <c r="J713" s="216">
        <v>827</v>
      </c>
      <c r="K713" s="212"/>
      <c r="L713" s="214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1171"/>
      <c r="Y713" s="216"/>
      <c r="Z713" s="760"/>
      <c r="AA713" s="762"/>
      <c r="AB713" s="760"/>
      <c r="AC713" s="760"/>
      <c r="AD713" s="760"/>
      <c r="AE713" s="760"/>
      <c r="AF713" s="760"/>
      <c r="AG713" s="760"/>
      <c r="AH713" s="760"/>
      <c r="AI713" s="760"/>
      <c r="AJ713" s="760"/>
      <c r="AK713" s="760"/>
      <c r="AL713" s="760"/>
      <c r="AM713" s="760"/>
    </row>
    <row r="714" spans="1:39" s="215" customFormat="1" ht="15.75" customHeight="1">
      <c r="A714" s="686">
        <f>A713+1</f>
        <v>560</v>
      </c>
      <c r="B714" s="574" t="s">
        <v>1243</v>
      </c>
      <c r="C714" s="214"/>
      <c r="D714" s="216"/>
      <c r="E714" s="216">
        <v>654.4</v>
      </c>
      <c r="F714" s="216"/>
      <c r="G714" s="216"/>
      <c r="H714" s="216"/>
      <c r="I714" s="216"/>
      <c r="J714" s="216">
        <v>591.70000000000005</v>
      </c>
      <c r="K714" s="212"/>
      <c r="L714" s="214"/>
      <c r="M714" s="216">
        <v>366</v>
      </c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1171"/>
      <c r="Y714" s="216"/>
      <c r="Z714" s="760"/>
      <c r="AA714" s="762"/>
      <c r="AB714" s="760"/>
      <c r="AC714" s="760"/>
      <c r="AD714" s="760"/>
      <c r="AE714" s="760"/>
      <c r="AF714" s="760"/>
      <c r="AG714" s="760"/>
      <c r="AH714" s="760"/>
      <c r="AI714" s="760"/>
      <c r="AJ714" s="760"/>
      <c r="AK714" s="760"/>
      <c r="AL714" s="760"/>
      <c r="AM714" s="760"/>
    </row>
    <row r="715" spans="1:39" s="7" customFormat="1" ht="17.25" hidden="1" customHeight="1">
      <c r="A715" s="1475" t="s">
        <v>518</v>
      </c>
      <c r="B715" s="1475"/>
      <c r="C715" s="52">
        <f>SUM(C709:C714)</f>
        <v>0</v>
      </c>
      <c r="D715" s="52">
        <f t="shared" ref="D715:Y715" si="100">SUM(D709:D714)</f>
        <v>0</v>
      </c>
      <c r="E715" s="52">
        <f t="shared" si="100"/>
        <v>1821.3000000000002</v>
      </c>
      <c r="F715" s="52">
        <f t="shared" si="100"/>
        <v>827</v>
      </c>
      <c r="G715" s="52">
        <f t="shared" si="100"/>
        <v>0</v>
      </c>
      <c r="H715" s="52">
        <f t="shared" si="100"/>
        <v>0</v>
      </c>
      <c r="I715" s="52">
        <f t="shared" si="100"/>
        <v>827</v>
      </c>
      <c r="J715" s="52">
        <f t="shared" si="100"/>
        <v>3984.3</v>
      </c>
      <c r="K715" s="52">
        <f t="shared" si="100"/>
        <v>0</v>
      </c>
      <c r="L715" s="52">
        <f t="shared" si="100"/>
        <v>0</v>
      </c>
      <c r="M715" s="52">
        <f t="shared" si="100"/>
        <v>366</v>
      </c>
      <c r="N715" s="52">
        <f t="shared" si="100"/>
        <v>0</v>
      </c>
      <c r="O715" s="52">
        <f t="shared" si="100"/>
        <v>0</v>
      </c>
      <c r="P715" s="52">
        <f t="shared" si="100"/>
        <v>0</v>
      </c>
      <c r="Q715" s="52">
        <f t="shared" si="100"/>
        <v>1821</v>
      </c>
      <c r="R715" s="52">
        <f t="shared" si="100"/>
        <v>0</v>
      </c>
      <c r="S715" s="52">
        <f t="shared" si="100"/>
        <v>0</v>
      </c>
      <c r="T715" s="52">
        <f t="shared" si="100"/>
        <v>0</v>
      </c>
      <c r="U715" s="52">
        <f t="shared" si="100"/>
        <v>0</v>
      </c>
      <c r="V715" s="52">
        <f t="shared" si="100"/>
        <v>0</v>
      </c>
      <c r="W715" s="52">
        <f t="shared" si="100"/>
        <v>0</v>
      </c>
      <c r="X715" s="1161"/>
      <c r="Y715" s="52">
        <f t="shared" si="100"/>
        <v>0</v>
      </c>
      <c r="Z715" s="9"/>
      <c r="AA715" s="670"/>
      <c r="AB715" s="497"/>
      <c r="AC715" s="497"/>
      <c r="AD715" s="1061"/>
      <c r="AE715" s="57"/>
      <c r="AF715" s="1061"/>
      <c r="AG715" s="57"/>
      <c r="AH715" s="57"/>
      <c r="AI715" s="57"/>
      <c r="AJ715" s="57"/>
      <c r="AK715" s="57"/>
      <c r="AL715" s="57"/>
      <c r="AM715" s="57"/>
    </row>
    <row r="716" spans="1:39" s="7" customFormat="1" ht="17.25" hidden="1" customHeight="1">
      <c r="A716" s="1479" t="s">
        <v>633</v>
      </c>
      <c r="B716" s="1479"/>
      <c r="C716" s="1479"/>
      <c r="D716" s="1452"/>
      <c r="E716" s="1452"/>
      <c r="F716" s="1452"/>
      <c r="G716" s="1452"/>
      <c r="H716" s="1452"/>
      <c r="I716" s="1452"/>
      <c r="J716" s="1452"/>
      <c r="K716" s="1452"/>
      <c r="L716" s="1452"/>
      <c r="M716" s="1452"/>
      <c r="N716" s="1452"/>
      <c r="O716" s="1452"/>
      <c r="P716" s="1452"/>
      <c r="Q716" s="1452"/>
      <c r="R716" s="1452"/>
      <c r="S716" s="1452"/>
      <c r="T716" s="1452"/>
      <c r="U716" s="1452"/>
      <c r="V716" s="1452"/>
      <c r="W716" s="1452"/>
      <c r="X716" s="1452"/>
      <c r="Y716" s="1452"/>
      <c r="Z716" s="9"/>
      <c r="AA716" s="670"/>
      <c r="AB716" s="724"/>
      <c r="AC716" s="497"/>
      <c r="AD716" s="1061"/>
      <c r="AE716" s="57"/>
      <c r="AF716" s="57"/>
      <c r="AG716" s="57"/>
      <c r="AH716" s="57"/>
      <c r="AI716" s="57"/>
      <c r="AJ716" s="57"/>
      <c r="AK716" s="57"/>
      <c r="AL716" s="57"/>
      <c r="AM716" s="57"/>
    </row>
    <row r="717" spans="1:39" s="7" customFormat="1" ht="17.25" hidden="1" customHeight="1">
      <c r="A717" s="56">
        <f>A714+1</f>
        <v>561</v>
      </c>
      <c r="B717" s="42" t="s">
        <v>780</v>
      </c>
      <c r="C717" s="52">
        <f>D717+K717+M717+O717+Q717+S717+U717+V717+W717+Y717</f>
        <v>2963158.1799999997</v>
      </c>
      <c r="D717" s="52">
        <f>SUM(E717:I717)</f>
        <v>2963158.1799999997</v>
      </c>
      <c r="E717" s="52"/>
      <c r="F717" s="52">
        <v>1960081.48</v>
      </c>
      <c r="G717" s="52"/>
      <c r="H717" s="52"/>
      <c r="I717" s="52">
        <v>1003076.7</v>
      </c>
      <c r="J717" s="52"/>
      <c r="K717" s="51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284"/>
      <c r="X717" s="1161"/>
      <c r="Y717" s="284"/>
      <c r="Z717" s="9"/>
      <c r="AA717" s="670"/>
      <c r="AB717" s="724"/>
      <c r="AC717" s="497"/>
      <c r="AD717" s="1061"/>
      <c r="AE717" s="57"/>
      <c r="AF717" s="57"/>
      <c r="AG717" s="57"/>
      <c r="AH717" s="57"/>
      <c r="AI717" s="57"/>
      <c r="AJ717" s="57"/>
      <c r="AK717" s="57"/>
      <c r="AL717" s="57"/>
      <c r="AM717" s="57"/>
    </row>
    <row r="718" spans="1:39" s="7" customFormat="1" ht="12.75" hidden="1" customHeight="1">
      <c r="A718" s="688">
        <f>A717+1</f>
        <v>562</v>
      </c>
      <c r="B718" s="274" t="s">
        <v>1260</v>
      </c>
      <c r="C718" s="210">
        <v>2200000</v>
      </c>
      <c r="D718" s="658"/>
      <c r="E718" s="658"/>
      <c r="F718" s="658"/>
      <c r="G718" s="658"/>
      <c r="H718" s="658"/>
      <c r="I718" s="285">
        <v>600000</v>
      </c>
      <c r="J718" s="658"/>
      <c r="K718" s="658"/>
      <c r="L718" s="285">
        <v>348</v>
      </c>
      <c r="M718" s="285">
        <v>600000</v>
      </c>
      <c r="N718" s="658"/>
      <c r="O718" s="658"/>
      <c r="P718" s="658"/>
      <c r="Q718" s="285"/>
      <c r="R718" s="658"/>
      <c r="S718" s="658"/>
      <c r="T718" s="285">
        <v>280.89999999999998</v>
      </c>
      <c r="U718" s="285">
        <v>1000000</v>
      </c>
      <c r="V718" s="658"/>
      <c r="W718" s="285"/>
      <c r="X718" s="1159"/>
      <c r="Y718" s="658"/>
      <c r="Z718" s="9"/>
      <c r="AA718" s="670"/>
      <c r="AB718" s="724"/>
      <c r="AC718" s="724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</row>
    <row r="719" spans="1:39" s="7" customFormat="1" ht="12.75" hidden="1" customHeight="1">
      <c r="A719" s="688">
        <f>A718+1</f>
        <v>563</v>
      </c>
      <c r="B719" s="274" t="s">
        <v>1261</v>
      </c>
      <c r="C719" s="284">
        <v>1600000</v>
      </c>
      <c r="D719" s="658"/>
      <c r="E719" s="658"/>
      <c r="F719" s="658"/>
      <c r="G719" s="658"/>
      <c r="H719" s="658"/>
      <c r="I719" s="284">
        <v>600000</v>
      </c>
      <c r="J719" s="658"/>
      <c r="K719" s="658"/>
      <c r="L719" s="658"/>
      <c r="M719" s="658"/>
      <c r="N719" s="658"/>
      <c r="O719" s="658"/>
      <c r="P719" s="658"/>
      <c r="Q719" s="285"/>
      <c r="R719" s="658"/>
      <c r="S719" s="658"/>
      <c r="T719" s="285">
        <v>327.2</v>
      </c>
      <c r="U719" s="285">
        <v>1000000</v>
      </c>
      <c r="V719" s="658"/>
      <c r="W719" s="285"/>
      <c r="X719" s="1159"/>
      <c r="Y719" s="658"/>
      <c r="Z719" s="9"/>
      <c r="AA719" s="670"/>
      <c r="AB719" s="497"/>
      <c r="AC719" s="49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</row>
    <row r="720" spans="1:39" s="7" customFormat="1" ht="12.75" hidden="1" customHeight="1">
      <c r="A720" s="688">
        <f>A719+1</f>
        <v>564</v>
      </c>
      <c r="B720" s="274" t="s">
        <v>1262</v>
      </c>
      <c r="C720" s="284">
        <v>1000000</v>
      </c>
      <c r="D720" s="658"/>
      <c r="E720" s="658"/>
      <c r="F720" s="658"/>
      <c r="G720" s="658"/>
      <c r="H720" s="658"/>
      <c r="I720" s="285"/>
      <c r="J720" s="658"/>
      <c r="K720" s="658"/>
      <c r="L720" s="658"/>
      <c r="M720" s="658"/>
      <c r="N720" s="658"/>
      <c r="O720" s="658"/>
      <c r="P720" s="658"/>
      <c r="Q720" s="285"/>
      <c r="R720" s="658"/>
      <c r="S720" s="658"/>
      <c r="T720" s="285">
        <v>381.86</v>
      </c>
      <c r="U720" s="285">
        <v>1000000</v>
      </c>
      <c r="V720" s="658"/>
      <c r="W720" s="285"/>
      <c r="X720" s="1159"/>
      <c r="Y720" s="658"/>
      <c r="Z720" s="9"/>
      <c r="AA720" s="670"/>
      <c r="AB720" s="497"/>
      <c r="AC720" s="49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</row>
    <row r="721" spans="1:39" s="7" customFormat="1" ht="12.75" hidden="1" customHeight="1">
      <c r="A721" s="688">
        <f>A720+1</f>
        <v>565</v>
      </c>
      <c r="B721" s="274" t="s">
        <v>1263</v>
      </c>
      <c r="C721" s="284">
        <v>2100000</v>
      </c>
      <c r="D721" s="284"/>
      <c r="E721" s="284">
        <v>400000</v>
      </c>
      <c r="F721" s="284"/>
      <c r="G721" s="284"/>
      <c r="H721" s="284"/>
      <c r="I721" s="284">
        <v>600000</v>
      </c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>
        <v>169.49</v>
      </c>
      <c r="U721" s="284">
        <v>1000000</v>
      </c>
      <c r="V721" s="284">
        <v>100000</v>
      </c>
      <c r="W721" s="284"/>
      <c r="X721" s="1161"/>
      <c r="Y721" s="284"/>
      <c r="Z721" s="9"/>
      <c r="AA721" s="670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</row>
    <row r="722" spans="1:39" s="7" customFormat="1" ht="12.75" hidden="1" customHeight="1">
      <c r="A722" s="688">
        <f>A721+1</f>
        <v>566</v>
      </c>
      <c r="B722" s="274" t="s">
        <v>1264</v>
      </c>
      <c r="C722" s="284">
        <v>1800000</v>
      </c>
      <c r="D722" s="284"/>
      <c r="E722" s="284"/>
      <c r="F722" s="284"/>
      <c r="G722" s="284"/>
      <c r="H722" s="284"/>
      <c r="I722" s="284"/>
      <c r="J722" s="284"/>
      <c r="K722" s="284"/>
      <c r="L722" s="284"/>
      <c r="M722" s="284"/>
      <c r="N722" s="284"/>
      <c r="O722" s="284"/>
      <c r="P722" s="284">
        <v>381.86</v>
      </c>
      <c r="Q722" s="284">
        <v>800000</v>
      </c>
      <c r="R722" s="284"/>
      <c r="S722" s="284"/>
      <c r="T722" s="284">
        <v>381.86</v>
      </c>
      <c r="U722" s="284">
        <v>1000000</v>
      </c>
      <c r="V722" s="284"/>
      <c r="W722" s="284"/>
      <c r="X722" s="1161"/>
      <c r="Y722" s="284"/>
      <c r="Z722" s="9"/>
      <c r="AA722" s="670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</row>
    <row r="723" spans="1:39" s="7" customFormat="1" ht="17.25" hidden="1" customHeight="1">
      <c r="A723" s="1475" t="s">
        <v>518</v>
      </c>
      <c r="B723" s="1475"/>
      <c r="C723" s="52">
        <f>SUM(C717:C722)</f>
        <v>11663158.18</v>
      </c>
      <c r="D723" s="52">
        <f t="shared" ref="D723:W723" si="101">SUM(D717:D722)</f>
        <v>2963158.1799999997</v>
      </c>
      <c r="E723" s="52">
        <f t="shared" si="101"/>
        <v>400000</v>
      </c>
      <c r="F723" s="52">
        <f t="shared" si="101"/>
        <v>1960081.48</v>
      </c>
      <c r="G723" s="52">
        <f t="shared" si="101"/>
        <v>0</v>
      </c>
      <c r="H723" s="52">
        <f t="shared" si="101"/>
        <v>0</v>
      </c>
      <c r="I723" s="52">
        <f t="shared" si="101"/>
        <v>2803076.7</v>
      </c>
      <c r="J723" s="52">
        <f t="shared" si="101"/>
        <v>0</v>
      </c>
      <c r="K723" s="52">
        <f t="shared" si="101"/>
        <v>0</v>
      </c>
      <c r="L723" s="52">
        <f t="shared" si="101"/>
        <v>348</v>
      </c>
      <c r="M723" s="52">
        <f t="shared" si="101"/>
        <v>600000</v>
      </c>
      <c r="N723" s="52">
        <f t="shared" si="101"/>
        <v>0</v>
      </c>
      <c r="O723" s="52">
        <f t="shared" si="101"/>
        <v>0</v>
      </c>
      <c r="P723" s="52">
        <f t="shared" si="101"/>
        <v>381.86</v>
      </c>
      <c r="Q723" s="52">
        <f t="shared" si="101"/>
        <v>800000</v>
      </c>
      <c r="R723" s="52">
        <f t="shared" si="101"/>
        <v>0</v>
      </c>
      <c r="S723" s="52">
        <f t="shared" si="101"/>
        <v>0</v>
      </c>
      <c r="T723" s="52">
        <f t="shared" si="101"/>
        <v>1541.31</v>
      </c>
      <c r="U723" s="52">
        <f t="shared" si="101"/>
        <v>5000000</v>
      </c>
      <c r="V723" s="52">
        <f t="shared" si="101"/>
        <v>100000</v>
      </c>
      <c r="W723" s="52">
        <f t="shared" si="101"/>
        <v>0</v>
      </c>
      <c r="X723" s="1161"/>
      <c r="Y723" s="52">
        <f>SUM(Y717)</f>
        <v>0</v>
      </c>
      <c r="Z723" s="9"/>
      <c r="AA723" s="670"/>
      <c r="AB723" s="497"/>
      <c r="AC723" s="497"/>
      <c r="AD723" s="1061"/>
      <c r="AE723" s="57"/>
      <c r="AF723" s="57"/>
      <c r="AG723" s="57"/>
      <c r="AH723" s="57"/>
      <c r="AI723" s="57"/>
      <c r="AJ723" s="57"/>
      <c r="AK723" s="57"/>
      <c r="AL723" s="57"/>
      <c r="AM723" s="57"/>
    </row>
    <row r="724" spans="1:39" s="7" customFormat="1" ht="17.25" hidden="1" customHeight="1">
      <c r="A724" s="655" t="s">
        <v>1318</v>
      </c>
      <c r="B724" s="655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1161"/>
      <c r="Y724" s="52"/>
      <c r="Z724" s="9"/>
      <c r="AA724" s="670"/>
      <c r="AB724" s="497"/>
      <c r="AC724" s="497"/>
      <c r="AD724" s="1061"/>
      <c r="AE724" s="57"/>
      <c r="AF724" s="57"/>
      <c r="AG724" s="57"/>
      <c r="AH724" s="57"/>
      <c r="AI724" s="57"/>
      <c r="AJ724" s="57"/>
      <c r="AK724" s="57"/>
      <c r="AL724" s="57"/>
      <c r="AM724" s="57"/>
    </row>
    <row r="725" spans="1:39" s="405" customFormat="1" ht="15" hidden="1">
      <c r="A725" s="687">
        <f>A722+1</f>
        <v>567</v>
      </c>
      <c r="B725" s="477" t="s">
        <v>1268</v>
      </c>
      <c r="C725" s="404"/>
      <c r="D725" s="404"/>
      <c r="E725" s="404"/>
      <c r="F725" s="403"/>
      <c r="G725" s="403"/>
      <c r="H725" s="403"/>
      <c r="I725" s="403"/>
      <c r="J725" s="403"/>
      <c r="K725" s="403"/>
      <c r="L725" s="403"/>
      <c r="M725" s="403">
        <v>845.4</v>
      </c>
      <c r="N725" s="403" t="s">
        <v>1265</v>
      </c>
      <c r="O725" s="403"/>
      <c r="P725" s="403"/>
      <c r="Q725" s="403">
        <v>817.7</v>
      </c>
      <c r="R725" s="403" t="s">
        <v>1265</v>
      </c>
      <c r="S725" s="403"/>
      <c r="T725" s="403"/>
      <c r="U725" s="403"/>
      <c r="V725" s="403"/>
      <c r="W725" s="403"/>
      <c r="X725" s="1202"/>
      <c r="Y725" s="404"/>
      <c r="AA725" s="829"/>
      <c r="AB725" s="1277"/>
      <c r="AC725" s="1277"/>
      <c r="AD725" s="1277"/>
      <c r="AE725" s="1277"/>
      <c r="AF725" s="1277"/>
      <c r="AG725" s="1277"/>
      <c r="AH725" s="1277"/>
      <c r="AI725" s="1277"/>
      <c r="AJ725" s="1277"/>
      <c r="AK725" s="1277"/>
      <c r="AL725" s="1277"/>
      <c r="AM725" s="1277"/>
    </row>
    <row r="726" spans="1:39" s="405" customFormat="1" ht="15" hidden="1">
      <c r="A726" s="1102">
        <f>A725+1</f>
        <v>568</v>
      </c>
      <c r="B726" s="477" t="s">
        <v>1269</v>
      </c>
      <c r="C726" s="404" t="s">
        <v>1266</v>
      </c>
      <c r="D726" s="404" t="s">
        <v>1267</v>
      </c>
      <c r="E726" s="404"/>
      <c r="F726" s="403" t="s">
        <v>1265</v>
      </c>
      <c r="G726" s="403"/>
      <c r="H726" s="403" t="s">
        <v>1265</v>
      </c>
      <c r="I726" s="403"/>
      <c r="J726" s="403" t="s">
        <v>1265</v>
      </c>
      <c r="K726" s="403"/>
      <c r="L726" s="403"/>
      <c r="M726" s="403"/>
      <c r="N726" s="403"/>
      <c r="O726" s="403"/>
      <c r="P726" s="403"/>
      <c r="Q726" s="403"/>
      <c r="R726" s="403"/>
      <c r="S726" s="403"/>
      <c r="T726" s="403"/>
      <c r="U726" s="403"/>
      <c r="V726" s="403"/>
      <c r="W726" s="403"/>
      <c r="X726" s="1202"/>
      <c r="Y726" s="404"/>
      <c r="AA726" s="829"/>
      <c r="AB726" s="1277"/>
      <c r="AC726" s="1277"/>
      <c r="AD726" s="1277"/>
      <c r="AE726" s="1277"/>
      <c r="AF726" s="1277"/>
      <c r="AG726" s="1277"/>
      <c r="AH726" s="1277"/>
      <c r="AI726" s="1277"/>
      <c r="AJ726" s="1277"/>
      <c r="AK726" s="1277"/>
      <c r="AL726" s="1277"/>
      <c r="AM726" s="1277"/>
    </row>
    <row r="727" spans="1:39" s="405" customFormat="1" ht="15" hidden="1">
      <c r="A727" s="1102">
        <f t="shared" ref="A727:A774" si="102">A726+1</f>
        <v>569</v>
      </c>
      <c r="B727" s="477" t="s">
        <v>1270</v>
      </c>
      <c r="C727" s="404"/>
      <c r="D727" s="404"/>
      <c r="E727" s="404"/>
      <c r="F727" s="403"/>
      <c r="G727" s="403"/>
      <c r="H727" s="403"/>
      <c r="I727" s="403"/>
      <c r="J727" s="403"/>
      <c r="K727" s="403"/>
      <c r="L727" s="403"/>
      <c r="M727" s="403">
        <v>268.8</v>
      </c>
      <c r="N727" s="403" t="s">
        <v>1265</v>
      </c>
      <c r="O727" s="403"/>
      <c r="P727" s="403"/>
      <c r="Q727" s="403">
        <v>359.6</v>
      </c>
      <c r="R727" s="403" t="s">
        <v>1265</v>
      </c>
      <c r="S727" s="403"/>
      <c r="T727" s="403"/>
      <c r="U727" s="403"/>
      <c r="V727" s="403"/>
      <c r="W727" s="403"/>
      <c r="X727" s="1202"/>
      <c r="Y727" s="404"/>
      <c r="AA727" s="829"/>
      <c r="AB727" s="1277"/>
      <c r="AC727" s="1277"/>
      <c r="AD727" s="1277"/>
      <c r="AE727" s="1277"/>
      <c r="AF727" s="1277"/>
      <c r="AG727" s="1277"/>
      <c r="AH727" s="1277"/>
      <c r="AI727" s="1277"/>
      <c r="AJ727" s="1277"/>
      <c r="AK727" s="1277"/>
      <c r="AL727" s="1277"/>
      <c r="AM727" s="1277"/>
    </row>
    <row r="728" spans="1:39" s="405" customFormat="1" ht="15" hidden="1">
      <c r="A728" s="1102">
        <f t="shared" si="102"/>
        <v>570</v>
      </c>
      <c r="B728" s="353" t="s">
        <v>1271</v>
      </c>
      <c r="C728" s="404"/>
      <c r="D728" s="404"/>
      <c r="E728" s="404" t="s">
        <v>1265</v>
      </c>
      <c r="F728" s="403"/>
      <c r="G728" s="403"/>
      <c r="H728" s="403"/>
      <c r="I728" s="403"/>
      <c r="J728" s="403"/>
      <c r="K728" s="403"/>
      <c r="L728" s="403"/>
      <c r="M728" s="403"/>
      <c r="N728" s="403"/>
      <c r="O728" s="403"/>
      <c r="P728" s="403"/>
      <c r="Q728" s="403"/>
      <c r="R728" s="403"/>
      <c r="S728" s="403"/>
      <c r="T728" s="403"/>
      <c r="U728" s="403"/>
      <c r="V728" s="403"/>
      <c r="W728" s="403"/>
      <c r="X728" s="1202"/>
      <c r="Y728" s="404"/>
      <c r="AA728" s="829"/>
      <c r="AB728" s="1277"/>
      <c r="AC728" s="1277"/>
      <c r="AD728" s="1277"/>
      <c r="AE728" s="1277"/>
      <c r="AF728" s="1277"/>
      <c r="AG728" s="1277"/>
      <c r="AH728" s="1277"/>
      <c r="AI728" s="1277"/>
      <c r="AJ728" s="1277"/>
      <c r="AK728" s="1277"/>
      <c r="AL728" s="1277"/>
      <c r="AM728" s="1277"/>
    </row>
    <row r="729" spans="1:39" s="405" customFormat="1" ht="15" hidden="1">
      <c r="A729" s="1102">
        <f t="shared" si="102"/>
        <v>571</v>
      </c>
      <c r="B729" s="353" t="s">
        <v>1272</v>
      </c>
      <c r="C729" s="404"/>
      <c r="D729" s="404"/>
      <c r="E729" s="404"/>
      <c r="F729" s="403"/>
      <c r="G729" s="403"/>
      <c r="H729" s="403"/>
      <c r="I729" s="403"/>
      <c r="J729" s="403"/>
      <c r="K729" s="403"/>
      <c r="L729" s="403"/>
      <c r="M729" s="403"/>
      <c r="N729" s="404"/>
      <c r="O729" s="403"/>
      <c r="P729" s="403"/>
      <c r="Q729" s="403">
        <v>1686.4</v>
      </c>
      <c r="R729" s="403" t="s">
        <v>1265</v>
      </c>
      <c r="S729" s="403"/>
      <c r="T729" s="403"/>
      <c r="U729" s="403"/>
      <c r="V729" s="403"/>
      <c r="W729" s="403"/>
      <c r="X729" s="1202"/>
      <c r="Y729" s="403"/>
      <c r="AA729" s="829"/>
      <c r="AB729" s="1277"/>
      <c r="AC729" s="1277"/>
      <c r="AD729" s="1277"/>
      <c r="AE729" s="1277"/>
      <c r="AF729" s="1277"/>
      <c r="AG729" s="1277"/>
      <c r="AH729" s="1277"/>
      <c r="AI729" s="1277"/>
      <c r="AJ729" s="1277"/>
      <c r="AK729" s="1277"/>
      <c r="AL729" s="1277"/>
      <c r="AM729" s="1277"/>
    </row>
    <row r="730" spans="1:39" s="405" customFormat="1" ht="15" hidden="1">
      <c r="A730" s="1102">
        <f t="shared" si="102"/>
        <v>572</v>
      </c>
      <c r="B730" s="353" t="s">
        <v>1273</v>
      </c>
      <c r="C730" s="406"/>
      <c r="D730" s="406"/>
      <c r="E730" s="404"/>
      <c r="F730" s="407"/>
      <c r="G730" s="407"/>
      <c r="H730" s="407"/>
      <c r="I730" s="407"/>
      <c r="J730" s="407"/>
      <c r="K730" s="407"/>
      <c r="L730" s="406"/>
      <c r="M730" s="407">
        <v>1030.8</v>
      </c>
      <c r="N730" s="404" t="s">
        <v>1265</v>
      </c>
      <c r="O730" s="407"/>
      <c r="P730" s="407"/>
      <c r="Q730" s="407"/>
      <c r="R730" s="407"/>
      <c r="S730" s="407"/>
      <c r="T730" s="407"/>
      <c r="U730" s="407"/>
      <c r="V730" s="407"/>
      <c r="W730" s="407"/>
      <c r="X730" s="1203"/>
      <c r="Y730" s="407"/>
      <c r="AA730" s="829"/>
      <c r="AB730" s="1277"/>
      <c r="AC730" s="1277"/>
      <c r="AD730" s="1277"/>
      <c r="AE730" s="1277"/>
      <c r="AF730" s="1277"/>
      <c r="AG730" s="1277"/>
      <c r="AH730" s="1277"/>
      <c r="AI730" s="1277"/>
      <c r="AJ730" s="1277"/>
      <c r="AK730" s="1277"/>
      <c r="AL730" s="1277"/>
      <c r="AM730" s="1277"/>
    </row>
    <row r="731" spans="1:39" s="405" customFormat="1" ht="15" hidden="1">
      <c r="A731" s="1102">
        <f t="shared" si="102"/>
        <v>573</v>
      </c>
      <c r="B731" s="353" t="s">
        <v>1274</v>
      </c>
      <c r="C731" s="406"/>
      <c r="D731" s="407"/>
      <c r="E731" s="404"/>
      <c r="F731" s="407"/>
      <c r="G731" s="407"/>
      <c r="H731" s="407"/>
      <c r="I731" s="407"/>
      <c r="J731" s="407"/>
      <c r="K731" s="407"/>
      <c r="L731" s="406"/>
      <c r="M731" s="407">
        <v>1096.4000000000001</v>
      </c>
      <c r="N731" s="404" t="s">
        <v>1265</v>
      </c>
      <c r="O731" s="407"/>
      <c r="P731" s="407"/>
      <c r="Q731" s="407"/>
      <c r="R731" s="407"/>
      <c r="S731" s="407"/>
      <c r="T731" s="407"/>
      <c r="U731" s="407"/>
      <c r="V731" s="407"/>
      <c r="W731" s="407"/>
      <c r="X731" s="1203"/>
      <c r="Y731" s="407"/>
      <c r="AA731" s="829"/>
      <c r="AB731" s="1277"/>
      <c r="AC731" s="1277"/>
      <c r="AD731" s="1277"/>
      <c r="AE731" s="1277"/>
      <c r="AF731" s="1277"/>
      <c r="AG731" s="1277"/>
      <c r="AH731" s="1277"/>
      <c r="AI731" s="1277"/>
      <c r="AJ731" s="1277"/>
      <c r="AK731" s="1277"/>
      <c r="AL731" s="1277"/>
      <c r="AM731" s="1277"/>
    </row>
    <row r="732" spans="1:39" s="405" customFormat="1" ht="15" hidden="1">
      <c r="A732" s="1102">
        <f t="shared" si="102"/>
        <v>574</v>
      </c>
      <c r="B732" s="353" t="s">
        <v>1275</v>
      </c>
      <c r="C732" s="406"/>
      <c r="D732" s="407"/>
      <c r="E732" s="404"/>
      <c r="F732" s="407"/>
      <c r="G732" s="407"/>
      <c r="H732" s="407"/>
      <c r="I732" s="407"/>
      <c r="J732" s="407"/>
      <c r="K732" s="407"/>
      <c r="L732" s="406"/>
      <c r="M732" s="407">
        <v>1030.83</v>
      </c>
      <c r="N732" s="404" t="s">
        <v>1265</v>
      </c>
      <c r="O732" s="407"/>
      <c r="P732" s="407"/>
      <c r="Q732" s="407"/>
      <c r="R732" s="407"/>
      <c r="S732" s="407"/>
      <c r="T732" s="407"/>
      <c r="U732" s="407"/>
      <c r="V732" s="407"/>
      <c r="W732" s="407"/>
      <c r="X732" s="1203"/>
      <c r="Y732" s="407"/>
      <c r="AA732" s="829"/>
      <c r="AB732" s="1277"/>
      <c r="AC732" s="1277"/>
      <c r="AD732" s="1277"/>
      <c r="AE732" s="1277"/>
      <c r="AF732" s="1277"/>
      <c r="AG732" s="1277"/>
      <c r="AH732" s="1277"/>
      <c r="AI732" s="1277"/>
      <c r="AJ732" s="1277"/>
      <c r="AK732" s="1277"/>
      <c r="AL732" s="1277"/>
      <c r="AM732" s="1277"/>
    </row>
    <row r="733" spans="1:39" s="405" customFormat="1" ht="15" hidden="1">
      <c r="A733" s="1102">
        <f t="shared" si="102"/>
        <v>575</v>
      </c>
      <c r="B733" s="353" t="s">
        <v>1276</v>
      </c>
      <c r="C733" s="406"/>
      <c r="D733" s="407"/>
      <c r="E733" s="404"/>
      <c r="F733" s="407"/>
      <c r="G733" s="407"/>
      <c r="H733" s="407"/>
      <c r="I733" s="407"/>
      <c r="J733" s="407"/>
      <c r="K733" s="407"/>
      <c r="L733" s="406"/>
      <c r="M733" s="407">
        <v>1061.0999999999999</v>
      </c>
      <c r="N733" s="404" t="s">
        <v>1265</v>
      </c>
      <c r="O733" s="407"/>
      <c r="P733" s="407"/>
      <c r="Q733" s="407"/>
      <c r="R733" s="407"/>
      <c r="S733" s="407"/>
      <c r="T733" s="407"/>
      <c r="U733" s="407"/>
      <c r="V733" s="407"/>
      <c r="W733" s="407"/>
      <c r="X733" s="1203"/>
      <c r="Y733" s="407"/>
      <c r="AA733" s="829"/>
      <c r="AB733" s="1277"/>
      <c r="AC733" s="1277"/>
      <c r="AD733" s="1277"/>
      <c r="AE733" s="1277"/>
      <c r="AF733" s="1277"/>
      <c r="AG733" s="1277"/>
      <c r="AH733" s="1277"/>
      <c r="AI733" s="1277"/>
      <c r="AJ733" s="1277"/>
      <c r="AK733" s="1277"/>
      <c r="AL733" s="1277"/>
      <c r="AM733" s="1277"/>
    </row>
    <row r="734" spans="1:39" s="405" customFormat="1" ht="15" hidden="1">
      <c r="A734" s="1102">
        <f t="shared" si="102"/>
        <v>576</v>
      </c>
      <c r="B734" s="353" t="s">
        <v>1277</v>
      </c>
      <c r="C734" s="406"/>
      <c r="D734" s="407"/>
      <c r="E734" s="404"/>
      <c r="F734" s="407"/>
      <c r="G734" s="407"/>
      <c r="H734" s="407"/>
      <c r="I734" s="407"/>
      <c r="J734" s="407"/>
      <c r="K734" s="407"/>
      <c r="L734" s="406"/>
      <c r="M734" s="407"/>
      <c r="N734" s="404"/>
      <c r="O734" s="408">
        <v>1696</v>
      </c>
      <c r="P734" s="407" t="s">
        <v>1265</v>
      </c>
      <c r="Q734" s="407"/>
      <c r="R734" s="407"/>
      <c r="S734" s="407"/>
      <c r="T734" s="407"/>
      <c r="U734" s="407"/>
      <c r="V734" s="407"/>
      <c r="W734" s="407"/>
      <c r="X734" s="1203"/>
      <c r="Y734" s="407"/>
      <c r="AA734" s="829"/>
      <c r="AB734" s="1277"/>
      <c r="AC734" s="1277"/>
      <c r="AD734" s="1277"/>
      <c r="AE734" s="1277"/>
      <c r="AF734" s="1277"/>
      <c r="AG734" s="1277"/>
      <c r="AH734" s="1277"/>
      <c r="AI734" s="1277"/>
      <c r="AJ734" s="1277"/>
      <c r="AK734" s="1277"/>
      <c r="AL734" s="1277"/>
      <c r="AM734" s="1277"/>
    </row>
    <row r="735" spans="1:39" s="405" customFormat="1" ht="15" hidden="1">
      <c r="A735" s="1102">
        <f t="shared" si="102"/>
        <v>577</v>
      </c>
      <c r="B735" s="353" t="s">
        <v>1278</v>
      </c>
      <c r="C735" s="406"/>
      <c r="D735" s="407"/>
      <c r="E735" s="404"/>
      <c r="F735" s="407"/>
      <c r="G735" s="407"/>
      <c r="H735" s="407"/>
      <c r="I735" s="407"/>
      <c r="J735" s="407"/>
      <c r="K735" s="407"/>
      <c r="L735" s="406"/>
      <c r="M735" s="407">
        <v>1383</v>
      </c>
      <c r="N735" s="404" t="s">
        <v>1265</v>
      </c>
      <c r="O735" s="407"/>
      <c r="P735" s="407"/>
      <c r="Q735" s="407"/>
      <c r="R735" s="407"/>
      <c r="S735" s="407"/>
      <c r="T735" s="407"/>
      <c r="U735" s="407"/>
      <c r="V735" s="407"/>
      <c r="W735" s="407"/>
      <c r="X735" s="1203"/>
      <c r="Y735" s="407"/>
      <c r="AA735" s="829"/>
      <c r="AB735" s="1277"/>
      <c r="AC735" s="1277"/>
      <c r="AD735" s="1277"/>
      <c r="AE735" s="1277"/>
      <c r="AF735" s="1277"/>
      <c r="AG735" s="1277"/>
      <c r="AH735" s="1277"/>
      <c r="AI735" s="1277"/>
      <c r="AJ735" s="1277"/>
      <c r="AK735" s="1277"/>
      <c r="AL735" s="1277"/>
      <c r="AM735" s="1277"/>
    </row>
    <row r="736" spans="1:39" s="405" customFormat="1" ht="15" hidden="1">
      <c r="A736" s="1102">
        <f t="shared" si="102"/>
        <v>578</v>
      </c>
      <c r="B736" s="580" t="s">
        <v>1279</v>
      </c>
      <c r="C736" s="406"/>
      <c r="D736" s="407"/>
      <c r="E736" s="404"/>
      <c r="F736" s="407"/>
      <c r="G736" s="407"/>
      <c r="H736" s="407"/>
      <c r="I736" s="407"/>
      <c r="J736" s="407"/>
      <c r="K736" s="407"/>
      <c r="L736" s="406"/>
      <c r="M736" s="407">
        <v>375.44</v>
      </c>
      <c r="N736" s="404" t="s">
        <v>1265</v>
      </c>
      <c r="O736" s="407"/>
      <c r="P736" s="407"/>
      <c r="Q736" s="407">
        <v>486.4</v>
      </c>
      <c r="R736" s="407" t="s">
        <v>1265</v>
      </c>
      <c r="S736" s="407"/>
      <c r="T736" s="407"/>
      <c r="U736" s="407"/>
      <c r="V736" s="407"/>
      <c r="W736" s="407"/>
      <c r="X736" s="1203"/>
      <c r="Y736" s="407"/>
      <c r="AA736" s="829"/>
      <c r="AB736" s="1277"/>
      <c r="AC736" s="1277"/>
      <c r="AD736" s="1277"/>
      <c r="AE736" s="1277"/>
      <c r="AF736" s="1277"/>
      <c r="AG736" s="1277"/>
      <c r="AH736" s="1277"/>
      <c r="AI736" s="1277"/>
      <c r="AJ736" s="1277"/>
      <c r="AK736" s="1277"/>
      <c r="AL736" s="1277"/>
      <c r="AM736" s="1277"/>
    </row>
    <row r="737" spans="1:39" s="405" customFormat="1" ht="15" hidden="1">
      <c r="A737" s="1102">
        <f t="shared" si="102"/>
        <v>579</v>
      </c>
      <c r="B737" s="477" t="s">
        <v>1280</v>
      </c>
      <c r="C737" s="406"/>
      <c r="D737" s="407"/>
      <c r="E737" s="404"/>
      <c r="F737" s="407"/>
      <c r="G737" s="407"/>
      <c r="H737" s="407"/>
      <c r="I737" s="407"/>
      <c r="J737" s="407"/>
      <c r="K737" s="407"/>
      <c r="L737" s="406"/>
      <c r="M737" s="407">
        <v>324.27</v>
      </c>
      <c r="N737" s="404" t="s">
        <v>1265</v>
      </c>
      <c r="O737" s="407"/>
      <c r="P737" s="407"/>
      <c r="Q737" s="407">
        <v>712.14</v>
      </c>
      <c r="R737" s="407" t="s">
        <v>1265</v>
      </c>
      <c r="S737" s="407">
        <v>68.400000000000006</v>
      </c>
      <c r="T737" s="407" t="s">
        <v>1265</v>
      </c>
      <c r="U737" s="407"/>
      <c r="V737" s="407"/>
      <c r="W737" s="407"/>
      <c r="X737" s="1203"/>
      <c r="Y737" s="407"/>
      <c r="AA737" s="829"/>
      <c r="AB737" s="1277"/>
      <c r="AC737" s="1277"/>
      <c r="AD737" s="1277"/>
      <c r="AE737" s="1277"/>
      <c r="AF737" s="1277"/>
      <c r="AG737" s="1277"/>
      <c r="AH737" s="1277"/>
      <c r="AI737" s="1277"/>
      <c r="AJ737" s="1277"/>
      <c r="AK737" s="1277"/>
      <c r="AL737" s="1277"/>
      <c r="AM737" s="1277"/>
    </row>
    <row r="738" spans="1:39" s="405" customFormat="1" ht="15" hidden="1">
      <c r="A738" s="1102">
        <f t="shared" si="102"/>
        <v>580</v>
      </c>
      <c r="B738" s="353" t="s">
        <v>1281</v>
      </c>
      <c r="C738" s="406" t="s">
        <v>1266</v>
      </c>
      <c r="D738" s="406" t="str">
        <f>C738</f>
        <v xml:space="preserve">по проекту </v>
      </c>
      <c r="E738" s="404" t="s">
        <v>1265</v>
      </c>
      <c r="F738" s="407"/>
      <c r="G738" s="407"/>
      <c r="H738" s="407"/>
      <c r="I738" s="407"/>
      <c r="J738" s="407"/>
      <c r="K738" s="407"/>
      <c r="L738" s="406"/>
      <c r="M738" s="407"/>
      <c r="N738" s="404"/>
      <c r="O738" s="407"/>
      <c r="P738" s="407"/>
      <c r="Q738" s="407"/>
      <c r="R738" s="407"/>
      <c r="S738" s="407"/>
      <c r="T738" s="407"/>
      <c r="U738" s="407"/>
      <c r="V738" s="407"/>
      <c r="W738" s="407"/>
      <c r="X738" s="1203"/>
      <c r="Y738" s="407" t="s">
        <v>1265</v>
      </c>
      <c r="AA738" s="829"/>
      <c r="AB738" s="1277"/>
      <c r="AC738" s="1277"/>
      <c r="AD738" s="1277"/>
      <c r="AE738" s="1277"/>
      <c r="AF738" s="1277"/>
      <c r="AG738" s="1277"/>
      <c r="AH738" s="1277"/>
      <c r="AI738" s="1277"/>
      <c r="AJ738" s="1277"/>
      <c r="AK738" s="1277"/>
      <c r="AL738" s="1277"/>
      <c r="AM738" s="1277"/>
    </row>
    <row r="739" spans="1:39" s="405" customFormat="1" ht="15" hidden="1">
      <c r="A739" s="1102">
        <f t="shared" si="102"/>
        <v>581</v>
      </c>
      <c r="B739" s="477" t="s">
        <v>1282</v>
      </c>
      <c r="C739" s="406"/>
      <c r="D739" s="406"/>
      <c r="E739" s="404"/>
      <c r="F739" s="407"/>
      <c r="G739" s="407"/>
      <c r="H739" s="407"/>
      <c r="I739" s="407"/>
      <c r="J739" s="407"/>
      <c r="K739" s="407"/>
      <c r="L739" s="406"/>
      <c r="M739" s="407">
        <v>772</v>
      </c>
      <c r="N739" s="404" t="s">
        <v>1265</v>
      </c>
      <c r="O739" s="407"/>
      <c r="P739" s="407"/>
      <c r="Q739" s="407"/>
      <c r="R739" s="407"/>
      <c r="S739" s="407"/>
      <c r="T739" s="407"/>
      <c r="U739" s="407"/>
      <c r="V739" s="407"/>
      <c r="W739" s="407"/>
      <c r="X739" s="1203"/>
      <c r="Y739" s="407"/>
      <c r="AA739" s="829"/>
      <c r="AB739" s="1277"/>
      <c r="AC739" s="1277"/>
      <c r="AD739" s="1277"/>
      <c r="AE739" s="1277"/>
      <c r="AF739" s="1277"/>
      <c r="AG739" s="1277"/>
      <c r="AH739" s="1277"/>
      <c r="AI739" s="1277"/>
      <c r="AJ739" s="1277"/>
      <c r="AK739" s="1277"/>
      <c r="AL739" s="1277"/>
      <c r="AM739" s="1277"/>
    </row>
    <row r="740" spans="1:39" s="405" customFormat="1" ht="15" hidden="1">
      <c r="A740" s="1102">
        <f t="shared" si="102"/>
        <v>582</v>
      </c>
      <c r="B740" s="477" t="s">
        <v>1283</v>
      </c>
      <c r="C740" s="406" t="s">
        <v>1266</v>
      </c>
      <c r="D740" s="406" t="str">
        <f>C740</f>
        <v xml:space="preserve">по проекту </v>
      </c>
      <c r="E740" s="404" t="s">
        <v>1265</v>
      </c>
      <c r="F740" s="407"/>
      <c r="G740" s="407"/>
      <c r="H740" s="407"/>
      <c r="I740" s="407"/>
      <c r="J740" s="407"/>
      <c r="K740" s="407"/>
      <c r="L740" s="406"/>
      <c r="M740" s="407"/>
      <c r="N740" s="404"/>
      <c r="O740" s="407"/>
      <c r="P740" s="407"/>
      <c r="Q740" s="407"/>
      <c r="R740" s="407"/>
      <c r="S740" s="407"/>
      <c r="T740" s="407"/>
      <c r="U740" s="407"/>
      <c r="V740" s="407"/>
      <c r="W740" s="407"/>
      <c r="X740" s="1203"/>
      <c r="Y740" s="407" t="s">
        <v>1265</v>
      </c>
      <c r="AA740" s="829"/>
      <c r="AB740" s="1277"/>
      <c r="AC740" s="1277"/>
      <c r="AD740" s="1277"/>
      <c r="AE740" s="1277"/>
      <c r="AF740" s="1277"/>
      <c r="AG740" s="1277"/>
      <c r="AH740" s="1277"/>
      <c r="AI740" s="1277"/>
      <c r="AJ740" s="1277"/>
      <c r="AK740" s="1277"/>
      <c r="AL740" s="1277"/>
      <c r="AM740" s="1277"/>
    </row>
    <row r="741" spans="1:39" s="400" customFormat="1" ht="13.5" hidden="1" customHeight="1">
      <c r="A741" s="1102">
        <f t="shared" si="102"/>
        <v>583</v>
      </c>
      <c r="B741" s="477" t="s">
        <v>1284</v>
      </c>
      <c r="C741" s="395"/>
      <c r="D741" s="406"/>
      <c r="E741" s="396"/>
      <c r="F741" s="397"/>
      <c r="G741" s="397"/>
      <c r="H741" s="397"/>
      <c r="I741" s="397"/>
      <c r="J741" s="397"/>
      <c r="K741" s="397"/>
      <c r="L741" s="398"/>
      <c r="M741" s="409">
        <v>765</v>
      </c>
      <c r="N741" s="396" t="s">
        <v>1265</v>
      </c>
      <c r="O741" s="397"/>
      <c r="P741" s="397"/>
      <c r="Q741" s="397"/>
      <c r="R741" s="397"/>
      <c r="S741" s="397"/>
      <c r="T741" s="399"/>
      <c r="U741" s="397"/>
      <c r="V741" s="397"/>
      <c r="W741" s="397"/>
      <c r="X741" s="1204"/>
      <c r="Y741" s="397"/>
      <c r="AA741" s="1254"/>
      <c r="AB741" s="1278"/>
      <c r="AC741" s="1278"/>
      <c r="AD741" s="1278"/>
      <c r="AE741" s="1278"/>
      <c r="AF741" s="1278"/>
      <c r="AG741" s="1278"/>
      <c r="AH741" s="1278"/>
      <c r="AI741" s="1278"/>
      <c r="AJ741" s="1278"/>
      <c r="AK741" s="1278"/>
      <c r="AL741" s="1278"/>
      <c r="AM741" s="1278"/>
    </row>
    <row r="742" spans="1:39" s="405" customFormat="1" ht="15" hidden="1">
      <c r="A742" s="1102">
        <f t="shared" si="102"/>
        <v>584</v>
      </c>
      <c r="B742" s="581" t="s">
        <v>1285</v>
      </c>
      <c r="C742" s="175" t="s">
        <v>1266</v>
      </c>
      <c r="D742" s="406" t="str">
        <f>C742</f>
        <v xml:space="preserve">по проекту </v>
      </c>
      <c r="E742" s="410" t="s">
        <v>1265</v>
      </c>
      <c r="F742" s="401"/>
      <c r="G742" s="401"/>
      <c r="H742" s="401"/>
      <c r="I742" s="401"/>
      <c r="J742" s="401"/>
      <c r="K742" s="401"/>
      <c r="L742" s="401"/>
      <c r="M742" s="401"/>
      <c r="N742" s="410"/>
      <c r="O742" s="410"/>
      <c r="P742" s="401"/>
      <c r="Q742" s="401"/>
      <c r="R742" s="401"/>
      <c r="S742" s="401"/>
      <c r="T742" s="401"/>
      <c r="U742" s="401"/>
      <c r="V742" s="401"/>
      <c r="W742" s="401"/>
      <c r="X742" s="1205"/>
      <c r="Y742" s="410" t="s">
        <v>1265</v>
      </c>
      <c r="AA742" s="829"/>
      <c r="AB742" s="1277"/>
      <c r="AC742" s="1277"/>
      <c r="AD742" s="1277"/>
      <c r="AE742" s="1277"/>
      <c r="AF742" s="1277"/>
      <c r="AG742" s="1277"/>
      <c r="AH742" s="1277"/>
      <c r="AI742" s="1277"/>
      <c r="AJ742" s="1277"/>
      <c r="AK742" s="1277"/>
      <c r="AL742" s="1277"/>
      <c r="AM742" s="1277"/>
    </row>
    <row r="743" spans="1:39" s="405" customFormat="1" ht="15" hidden="1">
      <c r="A743" s="1102">
        <f t="shared" si="102"/>
        <v>585</v>
      </c>
      <c r="B743" s="582" t="s">
        <v>1286</v>
      </c>
      <c r="C743" s="175"/>
      <c r="D743" s="406"/>
      <c r="E743" s="401"/>
      <c r="F743" s="401"/>
      <c r="G743" s="401"/>
      <c r="H743" s="401"/>
      <c r="I743" s="401"/>
      <c r="J743" s="401"/>
      <c r="K743" s="401"/>
      <c r="L743" s="401"/>
      <c r="M743" s="408">
        <v>765</v>
      </c>
      <c r="N743" s="410" t="s">
        <v>1265</v>
      </c>
      <c r="O743" s="410"/>
      <c r="P743" s="401"/>
      <c r="Q743" s="401"/>
      <c r="R743" s="401"/>
      <c r="S743" s="401"/>
      <c r="T743" s="401"/>
      <c r="U743" s="401"/>
      <c r="V743" s="401"/>
      <c r="W743" s="401"/>
      <c r="X743" s="1205"/>
      <c r="Y743" s="401"/>
      <c r="AA743" s="829"/>
      <c r="AB743" s="1277"/>
      <c r="AC743" s="1277"/>
      <c r="AD743" s="1277"/>
      <c r="AE743" s="1277"/>
      <c r="AF743" s="1277"/>
      <c r="AG743" s="1277"/>
      <c r="AH743" s="1277"/>
      <c r="AI743" s="1277"/>
      <c r="AJ743" s="1277"/>
      <c r="AK743" s="1277"/>
      <c r="AL743" s="1277"/>
      <c r="AM743" s="1277"/>
    </row>
    <row r="744" spans="1:39" s="405" customFormat="1" ht="15" hidden="1">
      <c r="A744" s="1102">
        <f t="shared" si="102"/>
        <v>586</v>
      </c>
      <c r="B744" s="583" t="s">
        <v>1287</v>
      </c>
      <c r="C744" s="175"/>
      <c r="D744" s="406"/>
      <c r="E744" s="401"/>
      <c r="F744" s="401"/>
      <c r="G744" s="401"/>
      <c r="H744" s="401"/>
      <c r="I744" s="401"/>
      <c r="J744" s="401"/>
      <c r="K744" s="401"/>
      <c r="L744" s="401"/>
      <c r="M744" s="408">
        <v>765</v>
      </c>
      <c r="N744" s="410" t="s">
        <v>1265</v>
      </c>
      <c r="O744" s="410"/>
      <c r="P744" s="401"/>
      <c r="Q744" s="401"/>
      <c r="R744" s="401"/>
      <c r="S744" s="401"/>
      <c r="T744" s="401"/>
      <c r="U744" s="401"/>
      <c r="V744" s="401"/>
      <c r="W744" s="401"/>
      <c r="X744" s="1205"/>
      <c r="Y744" s="401"/>
      <c r="AA744" s="829"/>
      <c r="AB744" s="1277"/>
      <c r="AC744" s="1277"/>
      <c r="AD744" s="1277"/>
      <c r="AE744" s="1277"/>
      <c r="AF744" s="1277"/>
      <c r="AG744" s="1277"/>
      <c r="AH744" s="1277"/>
      <c r="AI744" s="1277"/>
      <c r="AJ744" s="1277"/>
      <c r="AK744" s="1277"/>
      <c r="AL744" s="1277"/>
      <c r="AM744" s="1277"/>
    </row>
    <row r="745" spans="1:39" s="405" customFormat="1" ht="15" hidden="1">
      <c r="A745" s="1102">
        <f t="shared" si="102"/>
        <v>587</v>
      </c>
      <c r="B745" s="583" t="s">
        <v>1288</v>
      </c>
      <c r="C745" s="175" t="s">
        <v>1266</v>
      </c>
      <c r="D745" s="406" t="str">
        <f>C745</f>
        <v xml:space="preserve">по проекту </v>
      </c>
      <c r="E745" s="410" t="s">
        <v>1265</v>
      </c>
      <c r="F745" s="401"/>
      <c r="G745" s="401"/>
      <c r="H745" s="401"/>
      <c r="I745" s="401"/>
      <c r="J745" s="401"/>
      <c r="K745" s="401"/>
      <c r="L745" s="401"/>
      <c r="M745" s="401"/>
      <c r="N745" s="410"/>
      <c r="O745" s="410"/>
      <c r="P745" s="401"/>
      <c r="Q745" s="401"/>
      <c r="R745" s="401"/>
      <c r="S745" s="401"/>
      <c r="T745" s="401"/>
      <c r="U745" s="401"/>
      <c r="V745" s="401"/>
      <c r="W745" s="401"/>
      <c r="X745" s="1205"/>
      <c r="Y745" s="410" t="s">
        <v>1265</v>
      </c>
      <c r="AA745" s="829"/>
      <c r="AB745" s="1277"/>
      <c r="AC745" s="1277"/>
      <c r="AD745" s="1277"/>
      <c r="AE745" s="1277"/>
      <c r="AF745" s="1277"/>
      <c r="AG745" s="1277"/>
      <c r="AH745" s="1277"/>
      <c r="AI745" s="1277"/>
      <c r="AJ745" s="1277"/>
      <c r="AK745" s="1277"/>
      <c r="AL745" s="1277"/>
      <c r="AM745" s="1277"/>
    </row>
    <row r="746" spans="1:39" s="405" customFormat="1" ht="15" hidden="1">
      <c r="A746" s="1102">
        <f t="shared" si="102"/>
        <v>588</v>
      </c>
      <c r="B746" s="583" t="s">
        <v>1289</v>
      </c>
      <c r="C746" s="175"/>
      <c r="D746" s="406"/>
      <c r="E746" s="401"/>
      <c r="F746" s="401"/>
      <c r="G746" s="401"/>
      <c r="H746" s="401"/>
      <c r="I746" s="401"/>
      <c r="J746" s="401"/>
      <c r="K746" s="401"/>
      <c r="L746" s="401"/>
      <c r="M746" s="408">
        <v>782</v>
      </c>
      <c r="N746" s="410" t="s">
        <v>1265</v>
      </c>
      <c r="O746" s="410"/>
      <c r="P746" s="401"/>
      <c r="Q746" s="401"/>
      <c r="R746" s="401"/>
      <c r="S746" s="401"/>
      <c r="T746" s="401"/>
      <c r="U746" s="401"/>
      <c r="V746" s="401"/>
      <c r="W746" s="401"/>
      <c r="X746" s="1205"/>
      <c r="Y746" s="410"/>
      <c r="AA746" s="829"/>
      <c r="AB746" s="1277"/>
      <c r="AC746" s="1277"/>
      <c r="AD746" s="1277"/>
      <c r="AE746" s="1277"/>
      <c r="AF746" s="1277"/>
      <c r="AG746" s="1277"/>
      <c r="AH746" s="1277"/>
      <c r="AI746" s="1277"/>
      <c r="AJ746" s="1277"/>
      <c r="AK746" s="1277"/>
      <c r="AL746" s="1277"/>
      <c r="AM746" s="1277"/>
    </row>
    <row r="747" spans="1:39" s="405" customFormat="1" ht="15" hidden="1">
      <c r="A747" s="1102">
        <f t="shared" si="102"/>
        <v>589</v>
      </c>
      <c r="B747" s="582" t="s">
        <v>1290</v>
      </c>
      <c r="C747" s="175" t="s">
        <v>1266</v>
      </c>
      <c r="D747" s="406" t="str">
        <f>C747</f>
        <v xml:space="preserve">по проекту </v>
      </c>
      <c r="E747" s="410" t="s">
        <v>1265</v>
      </c>
      <c r="F747" s="401"/>
      <c r="G747" s="401"/>
      <c r="H747" s="401"/>
      <c r="I747" s="401"/>
      <c r="J747" s="401"/>
      <c r="K747" s="401"/>
      <c r="L747" s="401"/>
      <c r="M747" s="408"/>
      <c r="N747" s="410"/>
      <c r="O747" s="410"/>
      <c r="P747" s="401"/>
      <c r="Q747" s="401"/>
      <c r="R747" s="401"/>
      <c r="S747" s="401"/>
      <c r="T747" s="401"/>
      <c r="U747" s="401"/>
      <c r="V747" s="401"/>
      <c r="W747" s="401"/>
      <c r="X747" s="1205"/>
      <c r="Y747" s="410" t="s">
        <v>1265</v>
      </c>
      <c r="AA747" s="829"/>
      <c r="AB747" s="1277"/>
      <c r="AC747" s="1277"/>
      <c r="AD747" s="1277"/>
      <c r="AE747" s="1277"/>
      <c r="AF747" s="1277"/>
      <c r="AG747" s="1277"/>
      <c r="AH747" s="1277"/>
      <c r="AI747" s="1277"/>
      <c r="AJ747" s="1277"/>
      <c r="AK747" s="1277"/>
      <c r="AL747" s="1277"/>
      <c r="AM747" s="1277"/>
    </row>
    <row r="748" spans="1:39" s="405" customFormat="1" ht="12.75" hidden="1" customHeight="1">
      <c r="A748" s="1321">
        <f t="shared" si="102"/>
        <v>590</v>
      </c>
      <c r="B748" s="584" t="s">
        <v>1291</v>
      </c>
      <c r="C748" s="175"/>
      <c r="D748" s="406"/>
      <c r="E748" s="412"/>
      <c r="F748" s="412"/>
      <c r="G748" s="412"/>
      <c r="H748" s="412"/>
      <c r="I748" s="412"/>
      <c r="J748" s="412"/>
      <c r="K748" s="412"/>
      <c r="L748" s="412"/>
      <c r="M748" s="413">
        <v>962</v>
      </c>
      <c r="N748" s="414" t="s">
        <v>1265</v>
      </c>
      <c r="O748" s="412"/>
      <c r="P748" s="412"/>
      <c r="Q748" s="412"/>
      <c r="R748" s="412"/>
      <c r="S748" s="412"/>
      <c r="T748" s="412"/>
      <c r="U748" s="412"/>
      <c r="V748" s="412"/>
      <c r="W748" s="412"/>
      <c r="X748" s="1206"/>
      <c r="Y748" s="412"/>
      <c r="AA748" s="829"/>
      <c r="AB748" s="1277"/>
      <c r="AC748" s="1277"/>
      <c r="AD748" s="1277"/>
      <c r="AE748" s="1277"/>
      <c r="AF748" s="1277"/>
      <c r="AG748" s="1277"/>
      <c r="AH748" s="1277"/>
      <c r="AI748" s="1277"/>
      <c r="AJ748" s="1277"/>
      <c r="AK748" s="1277"/>
      <c r="AL748" s="1277"/>
      <c r="AM748" s="1277"/>
    </row>
    <row r="749" spans="1:39" s="400" customFormat="1" ht="12.75" hidden="1" customHeight="1">
      <c r="A749" s="1321">
        <f t="shared" si="102"/>
        <v>591</v>
      </c>
      <c r="B749" s="583" t="s">
        <v>1292</v>
      </c>
      <c r="C749" s="415"/>
      <c r="D749" s="406"/>
      <c r="E749" s="412"/>
      <c r="F749" s="412"/>
      <c r="G749" s="412"/>
      <c r="H749" s="412"/>
      <c r="I749" s="412"/>
      <c r="J749" s="412"/>
      <c r="K749" s="412"/>
      <c r="L749" s="412"/>
      <c r="M749" s="413">
        <v>906.9</v>
      </c>
      <c r="N749" s="414" t="s">
        <v>1265</v>
      </c>
      <c r="O749" s="412"/>
      <c r="P749" s="412"/>
      <c r="Q749" s="412"/>
      <c r="R749" s="412"/>
      <c r="S749" s="412"/>
      <c r="T749" s="412"/>
      <c r="U749" s="412"/>
      <c r="V749" s="412"/>
      <c r="W749" s="412"/>
      <c r="X749" s="1206"/>
      <c r="Y749" s="412"/>
      <c r="AA749" s="1254"/>
      <c r="AB749" s="1278"/>
      <c r="AC749" s="1278"/>
      <c r="AD749" s="1278"/>
      <c r="AE749" s="1278"/>
      <c r="AF749" s="1278"/>
      <c r="AG749" s="1278"/>
      <c r="AH749" s="1278"/>
      <c r="AI749" s="1278"/>
      <c r="AJ749" s="1278"/>
      <c r="AK749" s="1278"/>
      <c r="AL749" s="1278"/>
      <c r="AM749" s="1278"/>
    </row>
    <row r="750" spans="1:39" s="405" customFormat="1" ht="15" hidden="1">
      <c r="A750" s="1102">
        <f t="shared" si="102"/>
        <v>592</v>
      </c>
      <c r="B750" s="583" t="s">
        <v>1293</v>
      </c>
      <c r="C750" s="175"/>
      <c r="D750" s="406"/>
      <c r="E750" s="416"/>
      <c r="F750" s="416"/>
      <c r="G750" s="416"/>
      <c r="H750" s="416"/>
      <c r="I750" s="416"/>
      <c r="J750" s="416"/>
      <c r="K750" s="416"/>
      <c r="L750" s="416"/>
      <c r="M750" s="408">
        <v>842.4</v>
      </c>
      <c r="N750" s="417" t="s">
        <v>1265</v>
      </c>
      <c r="O750" s="417"/>
      <c r="P750" s="416"/>
      <c r="Q750" s="175">
        <v>1252</v>
      </c>
      <c r="R750" s="417" t="s">
        <v>1265</v>
      </c>
      <c r="S750" s="416"/>
      <c r="T750" s="416"/>
      <c r="U750" s="416"/>
      <c r="V750" s="416"/>
      <c r="W750" s="416"/>
      <c r="X750" s="1207"/>
      <c r="Y750" s="416"/>
      <c r="AA750" s="829"/>
      <c r="AB750" s="1277"/>
      <c r="AC750" s="1277"/>
      <c r="AD750" s="1277"/>
      <c r="AE750" s="1277"/>
      <c r="AF750" s="1277"/>
      <c r="AG750" s="1277"/>
      <c r="AH750" s="1277"/>
      <c r="AI750" s="1277"/>
      <c r="AJ750" s="1277"/>
      <c r="AK750" s="1277"/>
      <c r="AL750" s="1277"/>
      <c r="AM750" s="1277"/>
    </row>
    <row r="751" spans="1:39" s="405" customFormat="1" ht="15" hidden="1">
      <c r="A751" s="1102">
        <f t="shared" si="102"/>
        <v>593</v>
      </c>
      <c r="B751" s="583" t="s">
        <v>1294</v>
      </c>
      <c r="C751" s="175"/>
      <c r="D751" s="406"/>
      <c r="E751" s="416"/>
      <c r="F751" s="416"/>
      <c r="G751" s="416"/>
      <c r="H751" s="416"/>
      <c r="I751" s="416"/>
      <c r="J751" s="416"/>
      <c r="K751" s="416"/>
      <c r="L751" s="416"/>
      <c r="M751" s="408">
        <v>232.2</v>
      </c>
      <c r="N751" s="417" t="s">
        <v>1265</v>
      </c>
      <c r="O751" s="175"/>
      <c r="P751" s="415"/>
      <c r="Q751" s="175">
        <v>288</v>
      </c>
      <c r="R751" s="417" t="s">
        <v>1265</v>
      </c>
      <c r="S751" s="416"/>
      <c r="T751" s="416"/>
      <c r="U751" s="416"/>
      <c r="V751" s="416"/>
      <c r="W751" s="416"/>
      <c r="X751" s="1207"/>
      <c r="Y751" s="416"/>
      <c r="AA751" s="829"/>
      <c r="AB751" s="1277"/>
      <c r="AC751" s="1277"/>
      <c r="AD751" s="1277"/>
      <c r="AE751" s="1277"/>
      <c r="AF751" s="1277"/>
      <c r="AG751" s="1277"/>
      <c r="AH751" s="1277"/>
      <c r="AI751" s="1277"/>
      <c r="AJ751" s="1277"/>
      <c r="AK751" s="1277"/>
      <c r="AL751" s="1277"/>
      <c r="AM751" s="1277"/>
    </row>
    <row r="752" spans="1:39" s="405" customFormat="1" ht="15" hidden="1">
      <c r="A752" s="1102">
        <f t="shared" si="102"/>
        <v>594</v>
      </c>
      <c r="B752" s="583" t="s">
        <v>1295</v>
      </c>
      <c r="C752" s="175"/>
      <c r="D752" s="406"/>
      <c r="E752" s="416"/>
      <c r="F752" s="416"/>
      <c r="G752" s="416"/>
      <c r="H752" s="416"/>
      <c r="I752" s="416"/>
      <c r="J752" s="416"/>
      <c r="K752" s="416"/>
      <c r="L752" s="416"/>
      <c r="M752" s="408">
        <v>234.5</v>
      </c>
      <c r="N752" s="417" t="s">
        <v>1265</v>
      </c>
      <c r="O752" s="175"/>
      <c r="P752" s="415"/>
      <c r="Q752" s="175">
        <v>288</v>
      </c>
      <c r="R752" s="417" t="s">
        <v>1265</v>
      </c>
      <c r="S752" s="416"/>
      <c r="T752" s="416"/>
      <c r="U752" s="416"/>
      <c r="V752" s="416"/>
      <c r="W752" s="416"/>
      <c r="X752" s="1207"/>
      <c r="Y752" s="416"/>
      <c r="AA752" s="829"/>
      <c r="AB752" s="1277"/>
      <c r="AC752" s="1277"/>
      <c r="AD752" s="1277"/>
      <c r="AE752" s="1277"/>
      <c r="AF752" s="1277"/>
      <c r="AG752" s="1277"/>
      <c r="AH752" s="1277"/>
      <c r="AI752" s="1277"/>
      <c r="AJ752" s="1277"/>
      <c r="AK752" s="1277"/>
      <c r="AL752" s="1277"/>
      <c r="AM752" s="1277"/>
    </row>
    <row r="753" spans="1:39" s="405" customFormat="1" ht="15" hidden="1">
      <c r="A753" s="1102">
        <f t="shared" si="102"/>
        <v>595</v>
      </c>
      <c r="B753" s="581" t="s">
        <v>1296</v>
      </c>
      <c r="C753" s="175"/>
      <c r="D753" s="406"/>
      <c r="E753" s="416"/>
      <c r="F753" s="416"/>
      <c r="G753" s="416"/>
      <c r="H753" s="416"/>
      <c r="I753" s="416"/>
      <c r="J753" s="416"/>
      <c r="K753" s="416"/>
      <c r="L753" s="416"/>
      <c r="M753" s="408"/>
      <c r="N753" s="417"/>
      <c r="O753" s="175">
        <v>892</v>
      </c>
      <c r="P753" s="175" t="s">
        <v>1265</v>
      </c>
      <c r="Q753" s="175"/>
      <c r="R753" s="416"/>
      <c r="S753" s="416"/>
      <c r="T753" s="416"/>
      <c r="U753" s="416"/>
      <c r="V753" s="416"/>
      <c r="W753" s="416"/>
      <c r="X753" s="1207"/>
      <c r="Y753" s="416"/>
      <c r="AA753" s="829"/>
      <c r="AB753" s="1277"/>
      <c r="AC753" s="1277"/>
      <c r="AD753" s="1277"/>
      <c r="AE753" s="1277"/>
      <c r="AF753" s="1277"/>
      <c r="AG753" s="1277"/>
      <c r="AH753" s="1277"/>
      <c r="AI753" s="1277"/>
      <c r="AJ753" s="1277"/>
      <c r="AK753" s="1277"/>
      <c r="AL753" s="1277"/>
      <c r="AM753" s="1277"/>
    </row>
    <row r="754" spans="1:39" s="405" customFormat="1" ht="15" hidden="1">
      <c r="A754" s="1102">
        <f t="shared" si="102"/>
        <v>596</v>
      </c>
      <c r="B754" s="581" t="s">
        <v>1297</v>
      </c>
      <c r="C754" s="175"/>
      <c r="D754" s="406"/>
      <c r="E754" s="416"/>
      <c r="F754" s="416"/>
      <c r="G754" s="416"/>
      <c r="H754" s="416"/>
      <c r="I754" s="416"/>
      <c r="J754" s="416"/>
      <c r="K754" s="416"/>
      <c r="L754" s="416"/>
      <c r="M754" s="408">
        <v>1211.8</v>
      </c>
      <c r="N754" s="417" t="s">
        <v>1265</v>
      </c>
      <c r="O754" s="175"/>
      <c r="P754" s="415"/>
      <c r="Q754" s="175"/>
      <c r="R754" s="416"/>
      <c r="S754" s="416"/>
      <c r="T754" s="416"/>
      <c r="U754" s="416"/>
      <c r="V754" s="416"/>
      <c r="W754" s="416"/>
      <c r="X754" s="1207"/>
      <c r="Y754" s="416"/>
      <c r="AA754" s="829"/>
      <c r="AB754" s="1277"/>
      <c r="AC754" s="1277"/>
      <c r="AD754" s="1277"/>
      <c r="AE754" s="1277"/>
      <c r="AF754" s="1277"/>
      <c r="AG754" s="1277"/>
      <c r="AH754" s="1277"/>
      <c r="AI754" s="1277"/>
      <c r="AJ754" s="1277"/>
      <c r="AK754" s="1277"/>
      <c r="AL754" s="1277"/>
      <c r="AM754" s="1277"/>
    </row>
    <row r="755" spans="1:39" s="405" customFormat="1" ht="15" hidden="1">
      <c r="A755" s="1102">
        <f t="shared" si="102"/>
        <v>597</v>
      </c>
      <c r="B755" s="581" t="s">
        <v>1298</v>
      </c>
      <c r="C755" s="175" t="s">
        <v>1266</v>
      </c>
      <c r="D755" s="406" t="str">
        <f>C755</f>
        <v xml:space="preserve">по проекту </v>
      </c>
      <c r="E755" s="416"/>
      <c r="F755" s="416"/>
      <c r="G755" s="416"/>
      <c r="H755" s="417" t="s">
        <v>1265</v>
      </c>
      <c r="I755" s="416"/>
      <c r="J755" s="416"/>
      <c r="K755" s="416"/>
      <c r="L755" s="416"/>
      <c r="M755" s="408"/>
      <c r="N755" s="417"/>
      <c r="O755" s="175"/>
      <c r="P755" s="415"/>
      <c r="Q755" s="175"/>
      <c r="R755" s="416"/>
      <c r="S755" s="416"/>
      <c r="T755" s="416"/>
      <c r="U755" s="416"/>
      <c r="V755" s="416"/>
      <c r="W755" s="416"/>
      <c r="X755" s="1207"/>
      <c r="Y755" s="416"/>
      <c r="AA755" s="829"/>
      <c r="AB755" s="1277"/>
      <c r="AC755" s="1277"/>
      <c r="AD755" s="1277"/>
      <c r="AE755" s="1277"/>
      <c r="AF755" s="1277"/>
      <c r="AG755" s="1277"/>
      <c r="AH755" s="1277"/>
      <c r="AI755" s="1277"/>
      <c r="AJ755" s="1277"/>
      <c r="AK755" s="1277"/>
      <c r="AL755" s="1277"/>
      <c r="AM755" s="1277"/>
    </row>
    <row r="756" spans="1:39" s="405" customFormat="1" ht="15" hidden="1">
      <c r="A756" s="1102">
        <f t="shared" si="102"/>
        <v>598</v>
      </c>
      <c r="B756" s="581" t="s">
        <v>1299</v>
      </c>
      <c r="C756" s="175"/>
      <c r="D756" s="406"/>
      <c r="E756" s="416"/>
      <c r="F756" s="416"/>
      <c r="G756" s="416"/>
      <c r="H756" s="416"/>
      <c r="I756" s="416"/>
      <c r="J756" s="416"/>
      <c r="K756" s="416"/>
      <c r="L756" s="416"/>
      <c r="M756" s="408">
        <v>347.5</v>
      </c>
      <c r="N756" s="417" t="s">
        <v>1265</v>
      </c>
      <c r="O756" s="175"/>
      <c r="P756" s="415"/>
      <c r="Q756" s="175"/>
      <c r="R756" s="416"/>
      <c r="S756" s="416"/>
      <c r="T756" s="416"/>
      <c r="U756" s="416"/>
      <c r="V756" s="416"/>
      <c r="W756" s="416"/>
      <c r="X756" s="1207"/>
      <c r="Y756" s="416"/>
      <c r="AA756" s="829"/>
      <c r="AB756" s="1277"/>
      <c r="AC756" s="1277"/>
      <c r="AD756" s="1277"/>
      <c r="AE756" s="1277"/>
      <c r="AF756" s="1277"/>
      <c r="AG756" s="1277"/>
      <c r="AH756" s="1277"/>
      <c r="AI756" s="1277"/>
      <c r="AJ756" s="1277"/>
      <c r="AK756" s="1277"/>
      <c r="AL756" s="1277"/>
      <c r="AM756" s="1277"/>
    </row>
    <row r="757" spans="1:39" s="405" customFormat="1" ht="15" hidden="1">
      <c r="A757" s="1102">
        <f t="shared" si="102"/>
        <v>599</v>
      </c>
      <c r="B757" s="581" t="s">
        <v>1300</v>
      </c>
      <c r="C757" s="175"/>
      <c r="D757" s="406"/>
      <c r="E757" s="416"/>
      <c r="F757" s="416"/>
      <c r="G757" s="416"/>
      <c r="H757" s="416"/>
      <c r="I757" s="416"/>
      <c r="J757" s="416"/>
      <c r="K757" s="416"/>
      <c r="L757" s="416"/>
      <c r="M757" s="175">
        <v>348</v>
      </c>
      <c r="N757" s="417" t="s">
        <v>1265</v>
      </c>
      <c r="O757" s="175"/>
      <c r="P757" s="415"/>
      <c r="Q757" s="175"/>
      <c r="R757" s="416"/>
      <c r="S757" s="416"/>
      <c r="T757" s="416"/>
      <c r="U757" s="416"/>
      <c r="V757" s="416"/>
      <c r="W757" s="416"/>
      <c r="X757" s="1207"/>
      <c r="Y757" s="416"/>
      <c r="AA757" s="829"/>
      <c r="AB757" s="1277"/>
      <c r="AC757" s="1277"/>
      <c r="AD757" s="1277"/>
      <c r="AE757" s="1277"/>
      <c r="AF757" s="1277"/>
      <c r="AG757" s="1277"/>
      <c r="AH757" s="1277"/>
      <c r="AI757" s="1277"/>
      <c r="AJ757" s="1277"/>
      <c r="AK757" s="1277"/>
      <c r="AL757" s="1277"/>
      <c r="AM757" s="1277"/>
    </row>
    <row r="758" spans="1:39" s="405" customFormat="1" ht="15" hidden="1">
      <c r="A758" s="1102">
        <f t="shared" si="102"/>
        <v>600</v>
      </c>
      <c r="B758" s="583" t="s">
        <v>1301</v>
      </c>
      <c r="C758" s="175"/>
      <c r="D758" s="406"/>
      <c r="E758" s="416"/>
      <c r="F758" s="416"/>
      <c r="G758" s="416"/>
      <c r="H758" s="416"/>
      <c r="I758" s="416"/>
      <c r="J758" s="416"/>
      <c r="K758" s="416"/>
      <c r="L758" s="416"/>
      <c r="M758" s="175">
        <v>302.5</v>
      </c>
      <c r="N758" s="417" t="s">
        <v>1265</v>
      </c>
      <c r="O758" s="175"/>
      <c r="P758" s="415"/>
      <c r="Q758" s="175">
        <v>336.64</v>
      </c>
      <c r="R758" s="417" t="s">
        <v>1265</v>
      </c>
      <c r="S758" s="416"/>
      <c r="T758" s="416"/>
      <c r="U758" s="416"/>
      <c r="V758" s="416"/>
      <c r="W758" s="416"/>
      <c r="X758" s="1207"/>
      <c r="Y758" s="416"/>
      <c r="AA758" s="829"/>
      <c r="AB758" s="1277"/>
      <c r="AC758" s="1277"/>
      <c r="AD758" s="1277"/>
      <c r="AE758" s="1277"/>
      <c r="AF758" s="1277"/>
      <c r="AG758" s="1277"/>
      <c r="AH758" s="1277"/>
      <c r="AI758" s="1277"/>
      <c r="AJ758" s="1277"/>
      <c r="AK758" s="1277"/>
      <c r="AL758" s="1277"/>
      <c r="AM758" s="1277"/>
    </row>
    <row r="759" spans="1:39" s="405" customFormat="1" ht="15" hidden="1">
      <c r="A759" s="1102">
        <f t="shared" si="102"/>
        <v>601</v>
      </c>
      <c r="B759" s="584" t="s">
        <v>1302</v>
      </c>
      <c r="C759" s="175"/>
      <c r="D759" s="406"/>
      <c r="E759" s="416"/>
      <c r="F759" s="416"/>
      <c r="G759" s="416"/>
      <c r="H759" s="416"/>
      <c r="I759" s="416"/>
      <c r="J759" s="416"/>
      <c r="K759" s="416"/>
      <c r="L759" s="416"/>
      <c r="M759" s="175"/>
      <c r="N759" s="417"/>
      <c r="O759" s="175"/>
      <c r="P759" s="415"/>
      <c r="Q759" s="175">
        <v>408</v>
      </c>
      <c r="R759" s="417" t="s">
        <v>1265</v>
      </c>
      <c r="S759" s="416"/>
      <c r="T759" s="416"/>
      <c r="U759" s="416"/>
      <c r="V759" s="416"/>
      <c r="W759" s="416"/>
      <c r="X759" s="1207"/>
      <c r="Y759" s="417"/>
      <c r="AA759" s="829"/>
      <c r="AB759" s="1277"/>
      <c r="AC759" s="1277"/>
      <c r="AD759" s="1277"/>
      <c r="AE759" s="1277"/>
      <c r="AF759" s="1277"/>
      <c r="AG759" s="1277"/>
      <c r="AH759" s="1277"/>
      <c r="AI759" s="1277"/>
      <c r="AJ759" s="1277"/>
      <c r="AK759" s="1277"/>
      <c r="AL759" s="1277"/>
      <c r="AM759" s="1277"/>
    </row>
    <row r="760" spans="1:39" s="405" customFormat="1" ht="15" hidden="1">
      <c r="A760" s="1102">
        <f t="shared" si="102"/>
        <v>602</v>
      </c>
      <c r="B760" s="583" t="s">
        <v>1303</v>
      </c>
      <c r="C760" s="175" t="s">
        <v>1266</v>
      </c>
      <c r="D760" s="406" t="str">
        <f>C760</f>
        <v xml:space="preserve">по проекту </v>
      </c>
      <c r="E760" s="417" t="s">
        <v>1265</v>
      </c>
      <c r="F760" s="416"/>
      <c r="G760" s="416"/>
      <c r="H760" s="417" t="s">
        <v>1265</v>
      </c>
      <c r="I760" s="417"/>
      <c r="J760" s="417" t="s">
        <v>1265</v>
      </c>
      <c r="K760" s="417"/>
      <c r="L760" s="417"/>
      <c r="M760" s="175"/>
      <c r="N760" s="417"/>
      <c r="O760" s="175"/>
      <c r="P760" s="415"/>
      <c r="Q760" s="175"/>
      <c r="R760" s="416"/>
      <c r="S760" s="416"/>
      <c r="T760" s="416"/>
      <c r="U760" s="416"/>
      <c r="V760" s="416"/>
      <c r="W760" s="416"/>
      <c r="X760" s="1207"/>
      <c r="Y760" s="417" t="s">
        <v>1265</v>
      </c>
      <c r="AA760" s="829"/>
      <c r="AB760" s="1277"/>
      <c r="AC760" s="1277"/>
      <c r="AD760" s="1277"/>
      <c r="AE760" s="1277"/>
      <c r="AF760" s="1277"/>
      <c r="AG760" s="1277"/>
      <c r="AH760" s="1277"/>
      <c r="AI760" s="1277"/>
      <c r="AJ760" s="1277"/>
      <c r="AK760" s="1277"/>
      <c r="AL760" s="1277"/>
      <c r="AM760" s="1277"/>
    </row>
    <row r="761" spans="1:39" s="405" customFormat="1" ht="15" hidden="1">
      <c r="A761" s="1102">
        <f t="shared" si="102"/>
        <v>603</v>
      </c>
      <c r="B761" s="583" t="s">
        <v>1304</v>
      </c>
      <c r="C761" s="175"/>
      <c r="D761" s="406"/>
      <c r="E761" s="416"/>
      <c r="F761" s="416"/>
      <c r="G761" s="416"/>
      <c r="H761" s="416"/>
      <c r="I761" s="416"/>
      <c r="J761" s="416"/>
      <c r="K761" s="416"/>
      <c r="L761" s="416"/>
      <c r="M761" s="415"/>
      <c r="N761" s="417"/>
      <c r="O761" s="175"/>
      <c r="P761" s="415"/>
      <c r="Q761" s="175"/>
      <c r="R761" s="416"/>
      <c r="S761" s="416"/>
      <c r="T761" s="416"/>
      <c r="U761" s="416"/>
      <c r="V761" s="416"/>
      <c r="W761" s="416"/>
      <c r="X761" s="1207"/>
      <c r="Y761" s="417"/>
      <c r="AA761" s="829"/>
      <c r="AB761" s="1277"/>
      <c r="AC761" s="1277"/>
      <c r="AD761" s="1277"/>
      <c r="AE761" s="1277"/>
      <c r="AF761" s="1277"/>
      <c r="AG761" s="1277"/>
      <c r="AH761" s="1277"/>
      <c r="AI761" s="1277"/>
      <c r="AJ761" s="1277"/>
      <c r="AK761" s="1277"/>
      <c r="AL761" s="1277"/>
      <c r="AM761" s="1277"/>
    </row>
    <row r="762" spans="1:39" s="405" customFormat="1" ht="15" hidden="1">
      <c r="A762" s="1102">
        <f t="shared" si="102"/>
        <v>604</v>
      </c>
      <c r="B762" s="581" t="s">
        <v>1305</v>
      </c>
      <c r="C762" s="175"/>
      <c r="D762" s="406"/>
      <c r="E762" s="416"/>
      <c r="F762" s="416"/>
      <c r="G762" s="416"/>
      <c r="H762" s="416"/>
      <c r="I762" s="416"/>
      <c r="J762" s="416"/>
      <c r="K762" s="416"/>
      <c r="L762" s="416"/>
      <c r="M762" s="415"/>
      <c r="N762" s="417"/>
      <c r="O762" s="175"/>
      <c r="P762" s="415"/>
      <c r="Q762" s="175">
        <v>414.8</v>
      </c>
      <c r="R762" s="417" t="s">
        <v>1265</v>
      </c>
      <c r="S762" s="416"/>
      <c r="T762" s="416"/>
      <c r="U762" s="416"/>
      <c r="V762" s="416"/>
      <c r="W762" s="416"/>
      <c r="X762" s="1207"/>
      <c r="Y762" s="417"/>
      <c r="AA762" s="829"/>
      <c r="AB762" s="1277"/>
      <c r="AC762" s="1277"/>
      <c r="AD762" s="1277"/>
      <c r="AE762" s="1277"/>
      <c r="AF762" s="1277"/>
      <c r="AG762" s="1277"/>
      <c r="AH762" s="1277"/>
      <c r="AI762" s="1277"/>
      <c r="AJ762" s="1277"/>
      <c r="AK762" s="1277"/>
      <c r="AL762" s="1277"/>
      <c r="AM762" s="1277"/>
    </row>
    <row r="763" spans="1:39" s="405" customFormat="1" ht="15" hidden="1">
      <c r="A763" s="1102">
        <f t="shared" si="102"/>
        <v>605</v>
      </c>
      <c r="B763" s="583" t="s">
        <v>1306</v>
      </c>
      <c r="C763" s="175" t="s">
        <v>1266</v>
      </c>
      <c r="D763" s="406" t="str">
        <f>C763</f>
        <v xml:space="preserve">по проекту </v>
      </c>
      <c r="E763" s="416"/>
      <c r="F763" s="417" t="s">
        <v>1265</v>
      </c>
      <c r="G763" s="417"/>
      <c r="H763" s="417" t="s">
        <v>1265</v>
      </c>
      <c r="I763" s="417"/>
      <c r="J763" s="417" t="s">
        <v>1265</v>
      </c>
      <c r="K763" s="416"/>
      <c r="L763" s="416"/>
      <c r="M763" s="415"/>
      <c r="N763" s="417"/>
      <c r="O763" s="175"/>
      <c r="P763" s="415"/>
      <c r="Q763" s="175"/>
      <c r="R763" s="416"/>
      <c r="S763" s="416"/>
      <c r="T763" s="416"/>
      <c r="U763" s="416"/>
      <c r="V763" s="416"/>
      <c r="W763" s="416"/>
      <c r="X763" s="1207"/>
      <c r="Y763" s="417"/>
      <c r="AA763" s="829"/>
      <c r="AB763" s="1277"/>
      <c r="AC763" s="1277"/>
      <c r="AD763" s="1277"/>
      <c r="AE763" s="1277"/>
      <c r="AF763" s="1277"/>
      <c r="AG763" s="1277"/>
      <c r="AH763" s="1277"/>
      <c r="AI763" s="1277"/>
      <c r="AJ763" s="1277"/>
      <c r="AK763" s="1277"/>
      <c r="AL763" s="1277"/>
      <c r="AM763" s="1277"/>
    </row>
    <row r="764" spans="1:39" s="405" customFormat="1" ht="15" hidden="1">
      <c r="A764" s="1102">
        <f t="shared" si="102"/>
        <v>606</v>
      </c>
      <c r="B764" s="583" t="s">
        <v>1307</v>
      </c>
      <c r="C764" s="175" t="s">
        <v>1266</v>
      </c>
      <c r="D764" s="406" t="str">
        <f>C764</f>
        <v xml:space="preserve">по проекту </v>
      </c>
      <c r="E764" s="417" t="s">
        <v>1265</v>
      </c>
      <c r="F764" s="416"/>
      <c r="G764" s="416"/>
      <c r="H764" s="416"/>
      <c r="I764" s="416"/>
      <c r="J764" s="416"/>
      <c r="K764" s="416"/>
      <c r="L764" s="416"/>
      <c r="M764" s="175">
        <v>765.45</v>
      </c>
      <c r="N764" s="417" t="s">
        <v>1265</v>
      </c>
      <c r="O764" s="175"/>
      <c r="P764" s="415"/>
      <c r="Q764" s="175"/>
      <c r="R764" s="416"/>
      <c r="S764" s="416"/>
      <c r="T764" s="416"/>
      <c r="U764" s="416"/>
      <c r="V764" s="416"/>
      <c r="W764" s="416"/>
      <c r="X764" s="1207"/>
      <c r="Y764" s="417" t="s">
        <v>1265</v>
      </c>
      <c r="AA764" s="829"/>
      <c r="AB764" s="1277"/>
      <c r="AC764" s="1277"/>
      <c r="AD764" s="1277"/>
      <c r="AE764" s="1277"/>
      <c r="AF764" s="1277"/>
      <c r="AG764" s="1277"/>
      <c r="AH764" s="1277"/>
      <c r="AI764" s="1277"/>
      <c r="AJ764" s="1277"/>
      <c r="AK764" s="1277"/>
      <c r="AL764" s="1277"/>
      <c r="AM764" s="1277"/>
    </row>
    <row r="765" spans="1:39" s="405" customFormat="1" ht="15" hidden="1">
      <c r="A765" s="1102">
        <f t="shared" si="102"/>
        <v>607</v>
      </c>
      <c r="B765" s="583" t="s">
        <v>1308</v>
      </c>
      <c r="C765" s="175" t="s">
        <v>1266</v>
      </c>
      <c r="D765" s="406" t="str">
        <f>C765</f>
        <v xml:space="preserve">по проекту </v>
      </c>
      <c r="E765" s="417" t="s">
        <v>1265</v>
      </c>
      <c r="F765" s="417" t="s">
        <v>1265</v>
      </c>
      <c r="G765" s="417"/>
      <c r="H765" s="417" t="s">
        <v>1265</v>
      </c>
      <c r="I765" s="417"/>
      <c r="J765" s="417"/>
      <c r="K765" s="417"/>
      <c r="L765" s="417"/>
      <c r="M765" s="175"/>
      <c r="N765" s="417"/>
      <c r="O765" s="175"/>
      <c r="P765" s="415"/>
      <c r="Q765" s="175"/>
      <c r="R765" s="416"/>
      <c r="S765" s="416"/>
      <c r="T765" s="416"/>
      <c r="U765" s="416"/>
      <c r="V765" s="416"/>
      <c r="W765" s="416"/>
      <c r="X765" s="1207"/>
      <c r="Y765" s="417" t="s">
        <v>1265</v>
      </c>
      <c r="AA765" s="829"/>
      <c r="AB765" s="1277"/>
      <c r="AC765" s="1277"/>
      <c r="AD765" s="1277"/>
      <c r="AE765" s="1277"/>
      <c r="AF765" s="1277"/>
      <c r="AG765" s="1277"/>
      <c r="AH765" s="1277"/>
      <c r="AI765" s="1277"/>
      <c r="AJ765" s="1277"/>
      <c r="AK765" s="1277"/>
      <c r="AL765" s="1277"/>
      <c r="AM765" s="1277"/>
    </row>
    <row r="766" spans="1:39" s="405" customFormat="1" ht="15" hidden="1">
      <c r="A766" s="1102">
        <f t="shared" si="102"/>
        <v>608</v>
      </c>
      <c r="B766" s="581" t="s">
        <v>1309</v>
      </c>
      <c r="C766" s="175"/>
      <c r="D766" s="406"/>
      <c r="E766" s="417"/>
      <c r="F766" s="417"/>
      <c r="G766" s="417"/>
      <c r="H766" s="417"/>
      <c r="I766" s="417"/>
      <c r="J766" s="417"/>
      <c r="K766" s="417"/>
      <c r="L766" s="417"/>
      <c r="M766" s="175">
        <v>291.60000000000002</v>
      </c>
      <c r="N766" s="417" t="s">
        <v>1265</v>
      </c>
      <c r="O766" s="175"/>
      <c r="P766" s="415"/>
      <c r="Q766" s="175"/>
      <c r="R766" s="416"/>
      <c r="S766" s="416"/>
      <c r="T766" s="416"/>
      <c r="U766" s="416"/>
      <c r="V766" s="416"/>
      <c r="W766" s="416"/>
      <c r="X766" s="1207"/>
      <c r="Y766" s="417"/>
      <c r="AA766" s="829"/>
      <c r="AB766" s="1277"/>
      <c r="AC766" s="1277"/>
      <c r="AD766" s="1277"/>
      <c r="AE766" s="1277"/>
      <c r="AF766" s="1277"/>
      <c r="AG766" s="1277"/>
      <c r="AH766" s="1277"/>
      <c r="AI766" s="1277"/>
      <c r="AJ766" s="1277"/>
      <c r="AK766" s="1277"/>
      <c r="AL766" s="1277"/>
      <c r="AM766" s="1277"/>
    </row>
    <row r="767" spans="1:39" s="405" customFormat="1" ht="15" hidden="1">
      <c r="A767" s="1102">
        <f t="shared" si="102"/>
        <v>609</v>
      </c>
      <c r="B767" s="581" t="s">
        <v>1310</v>
      </c>
      <c r="C767" s="175" t="s">
        <v>1266</v>
      </c>
      <c r="D767" s="406" t="str">
        <f>C767</f>
        <v xml:space="preserve">по проекту </v>
      </c>
      <c r="E767" s="417" t="s">
        <v>1265</v>
      </c>
      <c r="F767" s="416"/>
      <c r="G767" s="416"/>
      <c r="H767" s="416"/>
      <c r="I767" s="416"/>
      <c r="J767" s="416"/>
      <c r="K767" s="416"/>
      <c r="L767" s="416"/>
      <c r="M767" s="175">
        <v>464.7</v>
      </c>
      <c r="N767" s="417" t="s">
        <v>1265</v>
      </c>
      <c r="O767" s="175"/>
      <c r="P767" s="415"/>
      <c r="Q767" s="175">
        <v>372</v>
      </c>
      <c r="R767" s="417" t="s">
        <v>1265</v>
      </c>
      <c r="S767" s="416"/>
      <c r="T767" s="416"/>
      <c r="U767" s="416"/>
      <c r="V767" s="416"/>
      <c r="W767" s="416"/>
      <c r="X767" s="1207"/>
      <c r="Y767" s="417" t="s">
        <v>1265</v>
      </c>
      <c r="AA767" s="829"/>
      <c r="AB767" s="1277"/>
      <c r="AC767" s="1277"/>
      <c r="AD767" s="1277"/>
      <c r="AE767" s="1277"/>
      <c r="AF767" s="1277"/>
      <c r="AG767" s="1277"/>
      <c r="AH767" s="1277"/>
      <c r="AI767" s="1277"/>
      <c r="AJ767" s="1277"/>
      <c r="AK767" s="1277"/>
      <c r="AL767" s="1277"/>
      <c r="AM767" s="1277"/>
    </row>
    <row r="768" spans="1:39" s="405" customFormat="1" ht="15" hidden="1">
      <c r="A768" s="1102">
        <f t="shared" si="102"/>
        <v>610</v>
      </c>
      <c r="B768" s="583" t="s">
        <v>1311</v>
      </c>
      <c r="C768" s="175" t="s">
        <v>1266</v>
      </c>
      <c r="D768" s="406" t="str">
        <f>C768</f>
        <v xml:space="preserve">по проекту </v>
      </c>
      <c r="E768" s="416"/>
      <c r="F768" s="417" t="s">
        <v>1265</v>
      </c>
      <c r="G768" s="416"/>
      <c r="H768" s="417" t="s">
        <v>1265</v>
      </c>
      <c r="I768" s="416"/>
      <c r="J768" s="416"/>
      <c r="K768" s="416"/>
      <c r="L768" s="416"/>
      <c r="M768" s="415"/>
      <c r="N768" s="417"/>
      <c r="O768" s="175"/>
      <c r="P768" s="415"/>
      <c r="Q768" s="175"/>
      <c r="R768" s="416"/>
      <c r="S768" s="416"/>
      <c r="T768" s="416"/>
      <c r="U768" s="416"/>
      <c r="V768" s="416"/>
      <c r="W768" s="416"/>
      <c r="X768" s="1207"/>
      <c r="Y768" s="417"/>
      <c r="AA768" s="829"/>
      <c r="AB768" s="1277"/>
      <c r="AC768" s="1277"/>
      <c r="AD768" s="1277"/>
      <c r="AE768" s="1277"/>
      <c r="AF768" s="1277"/>
      <c r="AG768" s="1277"/>
      <c r="AH768" s="1277"/>
      <c r="AI768" s="1277"/>
      <c r="AJ768" s="1277"/>
      <c r="AK768" s="1277"/>
      <c r="AL768" s="1277"/>
      <c r="AM768" s="1277"/>
    </row>
    <row r="769" spans="1:39" s="405" customFormat="1" ht="15" hidden="1">
      <c r="A769" s="1102">
        <f t="shared" si="102"/>
        <v>611</v>
      </c>
      <c r="B769" s="581" t="s">
        <v>1312</v>
      </c>
      <c r="C769" s="175" t="s">
        <v>1266</v>
      </c>
      <c r="D769" s="406" t="str">
        <f>C769</f>
        <v xml:space="preserve">по проекту </v>
      </c>
      <c r="E769" s="417" t="s">
        <v>1265</v>
      </c>
      <c r="F769" s="416"/>
      <c r="G769" s="416"/>
      <c r="H769" s="416"/>
      <c r="I769" s="416"/>
      <c r="J769" s="416"/>
      <c r="K769" s="416"/>
      <c r="L769" s="416"/>
      <c r="M769" s="415"/>
      <c r="N769" s="417"/>
      <c r="O769" s="417"/>
      <c r="P769" s="416"/>
      <c r="Q769" s="417"/>
      <c r="R769" s="416"/>
      <c r="S769" s="416"/>
      <c r="T769" s="416"/>
      <c r="U769" s="416"/>
      <c r="V769" s="416"/>
      <c r="W769" s="416"/>
      <c r="X769" s="1207"/>
      <c r="Y769" s="417" t="s">
        <v>1265</v>
      </c>
      <c r="AA769" s="829"/>
      <c r="AB769" s="1277"/>
      <c r="AC769" s="1277"/>
      <c r="AD769" s="1277"/>
      <c r="AE769" s="1277"/>
      <c r="AF769" s="1277"/>
      <c r="AG769" s="1277"/>
      <c r="AH769" s="1277"/>
      <c r="AI769" s="1277"/>
      <c r="AJ769" s="1277"/>
      <c r="AK769" s="1277"/>
      <c r="AL769" s="1277"/>
      <c r="AM769" s="1277"/>
    </row>
    <row r="770" spans="1:39" s="405" customFormat="1" ht="15" hidden="1">
      <c r="A770" s="1102">
        <f t="shared" si="102"/>
        <v>612</v>
      </c>
      <c r="B770" s="581" t="s">
        <v>1313</v>
      </c>
      <c r="C770" s="175"/>
      <c r="D770" s="406"/>
      <c r="E770" s="416"/>
      <c r="F770" s="416"/>
      <c r="G770" s="416"/>
      <c r="H770" s="416"/>
      <c r="I770" s="416"/>
      <c r="J770" s="416"/>
      <c r="K770" s="416"/>
      <c r="L770" s="416"/>
      <c r="M770" s="416"/>
      <c r="N770" s="417"/>
      <c r="O770" s="417"/>
      <c r="P770" s="416"/>
      <c r="Q770" s="175">
        <v>812</v>
      </c>
      <c r="R770" s="417" t="s">
        <v>1265</v>
      </c>
      <c r="S770" s="416"/>
      <c r="T770" s="416"/>
      <c r="U770" s="416"/>
      <c r="V770" s="416"/>
      <c r="W770" s="416"/>
      <c r="X770" s="1207"/>
      <c r="Y770" s="417"/>
      <c r="AA770" s="829"/>
      <c r="AB770" s="1277"/>
      <c r="AC770" s="1277"/>
      <c r="AD770" s="1277"/>
      <c r="AE770" s="1277"/>
      <c r="AF770" s="1277"/>
      <c r="AG770" s="1277"/>
      <c r="AH770" s="1277"/>
      <c r="AI770" s="1277"/>
      <c r="AJ770" s="1277"/>
      <c r="AK770" s="1277"/>
      <c r="AL770" s="1277"/>
      <c r="AM770" s="1277"/>
    </row>
    <row r="771" spans="1:39" s="405" customFormat="1" ht="15" hidden="1">
      <c r="A771" s="1102">
        <f t="shared" si="102"/>
        <v>613</v>
      </c>
      <c r="B771" s="585" t="s">
        <v>1314</v>
      </c>
      <c r="C771" s="175" t="s">
        <v>1266</v>
      </c>
      <c r="D771" s="406" t="str">
        <f>C771</f>
        <v xml:space="preserve">по проекту </v>
      </c>
      <c r="E771" s="417" t="s">
        <v>1265</v>
      </c>
      <c r="F771" s="416"/>
      <c r="G771" s="416"/>
      <c r="H771" s="416"/>
      <c r="I771" s="416"/>
      <c r="J771" s="416"/>
      <c r="K771" s="416"/>
      <c r="L771" s="416"/>
      <c r="M771" s="416"/>
      <c r="N771" s="417"/>
      <c r="O771" s="417"/>
      <c r="P771" s="416"/>
      <c r="Q771" s="416"/>
      <c r="R771" s="416"/>
      <c r="S771" s="416"/>
      <c r="T771" s="416"/>
      <c r="U771" s="416"/>
      <c r="V771" s="416"/>
      <c r="W771" s="416"/>
      <c r="X771" s="1207"/>
      <c r="Y771" s="417" t="s">
        <v>1265</v>
      </c>
      <c r="AA771" s="829"/>
      <c r="AB771" s="1277"/>
      <c r="AC771" s="1277"/>
      <c r="AD771" s="1277"/>
      <c r="AE771" s="1277"/>
      <c r="AF771" s="1277"/>
      <c r="AG771" s="1277"/>
      <c r="AH771" s="1277"/>
      <c r="AI771" s="1277"/>
      <c r="AJ771" s="1277"/>
      <c r="AK771" s="1277"/>
      <c r="AL771" s="1277"/>
      <c r="AM771" s="1277"/>
    </row>
    <row r="772" spans="1:39" s="405" customFormat="1" ht="15" hidden="1">
      <c r="A772" s="1102">
        <f t="shared" si="102"/>
        <v>614</v>
      </c>
      <c r="B772" s="581" t="s">
        <v>1315</v>
      </c>
      <c r="C772" s="175" t="s">
        <v>1266</v>
      </c>
      <c r="D772" s="406" t="str">
        <f>C772</f>
        <v xml:space="preserve">по проекту </v>
      </c>
      <c r="E772" s="417" t="s">
        <v>1265</v>
      </c>
      <c r="F772" s="416"/>
      <c r="G772" s="416"/>
      <c r="H772" s="416"/>
      <c r="I772" s="416"/>
      <c r="J772" s="416"/>
      <c r="K772" s="416"/>
      <c r="L772" s="416"/>
      <c r="M772" s="416"/>
      <c r="N772" s="417"/>
      <c r="O772" s="417"/>
      <c r="P772" s="416"/>
      <c r="Q772" s="416"/>
      <c r="R772" s="416"/>
      <c r="S772" s="416"/>
      <c r="T772" s="416"/>
      <c r="U772" s="416"/>
      <c r="V772" s="416"/>
      <c r="W772" s="416"/>
      <c r="X772" s="1207"/>
      <c r="Y772" s="417" t="s">
        <v>1265</v>
      </c>
      <c r="AA772" s="829"/>
      <c r="AB772" s="1277"/>
      <c r="AC772" s="1277"/>
      <c r="AD772" s="1277"/>
      <c r="AE772" s="1277"/>
      <c r="AF772" s="1277"/>
      <c r="AG772" s="1277"/>
      <c r="AH772" s="1277"/>
      <c r="AI772" s="1277"/>
      <c r="AJ772" s="1277"/>
      <c r="AK772" s="1277"/>
      <c r="AL772" s="1277"/>
      <c r="AM772" s="1277"/>
    </row>
    <row r="773" spans="1:39" s="405" customFormat="1" ht="15" hidden="1">
      <c r="A773" s="1102">
        <f t="shared" si="102"/>
        <v>615</v>
      </c>
      <c r="B773" s="581" t="s">
        <v>1316</v>
      </c>
      <c r="C773" s="175" t="s">
        <v>1266</v>
      </c>
      <c r="D773" s="406" t="str">
        <f>C773</f>
        <v xml:space="preserve">по проекту </v>
      </c>
      <c r="E773" s="417" t="s">
        <v>1265</v>
      </c>
      <c r="F773" s="416"/>
      <c r="G773" s="416"/>
      <c r="H773" s="416"/>
      <c r="I773" s="416"/>
      <c r="J773" s="416"/>
      <c r="K773" s="416"/>
      <c r="L773" s="416"/>
      <c r="M773" s="416"/>
      <c r="N773" s="417"/>
      <c r="O773" s="417"/>
      <c r="P773" s="416"/>
      <c r="Q773" s="416"/>
      <c r="R773" s="416"/>
      <c r="S773" s="416"/>
      <c r="T773" s="416"/>
      <c r="U773" s="416"/>
      <c r="V773" s="416"/>
      <c r="W773" s="416"/>
      <c r="X773" s="1207"/>
      <c r="Y773" s="417" t="s">
        <v>1265</v>
      </c>
      <c r="AA773" s="829"/>
      <c r="AB773" s="1277"/>
      <c r="AC773" s="1277"/>
      <c r="AD773" s="1277"/>
      <c r="AE773" s="1277"/>
      <c r="AF773" s="1277"/>
      <c r="AG773" s="1277"/>
      <c r="AH773" s="1277"/>
      <c r="AI773" s="1277"/>
      <c r="AJ773" s="1277"/>
      <c r="AK773" s="1277"/>
      <c r="AL773" s="1277"/>
      <c r="AM773" s="1277"/>
    </row>
    <row r="774" spans="1:39" s="405" customFormat="1" ht="15" hidden="1">
      <c r="A774" s="1102">
        <f t="shared" si="102"/>
        <v>616</v>
      </c>
      <c r="B774" s="581" t="s">
        <v>1317</v>
      </c>
      <c r="C774" s="175" t="s">
        <v>1266</v>
      </c>
      <c r="D774" s="406" t="str">
        <f>C774</f>
        <v xml:space="preserve">по проекту </v>
      </c>
      <c r="E774" s="417" t="s">
        <v>1265</v>
      </c>
      <c r="F774" s="416"/>
      <c r="G774" s="416"/>
      <c r="H774" s="416"/>
      <c r="I774" s="416"/>
      <c r="J774" s="416"/>
      <c r="K774" s="416"/>
      <c r="L774" s="416"/>
      <c r="M774" s="416"/>
      <c r="N774" s="417"/>
      <c r="O774" s="417"/>
      <c r="P774" s="416"/>
      <c r="Q774" s="416"/>
      <c r="R774" s="416"/>
      <c r="S774" s="416"/>
      <c r="T774" s="416"/>
      <c r="U774" s="416"/>
      <c r="V774" s="416"/>
      <c r="W774" s="416"/>
      <c r="X774" s="1207"/>
      <c r="Y774" s="417" t="s">
        <v>1265</v>
      </c>
      <c r="AA774" s="829"/>
      <c r="AB774" s="1277"/>
      <c r="AC774" s="1277"/>
      <c r="AD774" s="1277"/>
      <c r="AE774" s="1277"/>
      <c r="AF774" s="1277"/>
      <c r="AG774" s="1277"/>
      <c r="AH774" s="1277"/>
      <c r="AI774" s="1277"/>
      <c r="AJ774" s="1277"/>
      <c r="AK774" s="1277"/>
      <c r="AL774" s="1277"/>
      <c r="AM774" s="1277"/>
    </row>
    <row r="775" spans="1:39" s="7" customFormat="1" ht="17.25" hidden="1" customHeight="1">
      <c r="A775" s="1475" t="s">
        <v>518</v>
      </c>
      <c r="B775" s="1475"/>
      <c r="C775" s="52">
        <f>SUM(C725:C774)</f>
        <v>0</v>
      </c>
      <c r="D775" s="52">
        <f t="shared" ref="D775:Y775" si="103">SUM(D769)</f>
        <v>0</v>
      </c>
      <c r="E775" s="52">
        <f t="shared" si="103"/>
        <v>0</v>
      </c>
      <c r="F775" s="52">
        <f t="shared" si="103"/>
        <v>0</v>
      </c>
      <c r="G775" s="52">
        <f t="shared" si="103"/>
        <v>0</v>
      </c>
      <c r="H775" s="52">
        <f t="shared" si="103"/>
        <v>0</v>
      </c>
      <c r="I775" s="52">
        <f t="shared" si="103"/>
        <v>0</v>
      </c>
      <c r="J775" s="52">
        <f t="shared" si="103"/>
        <v>0</v>
      </c>
      <c r="K775" s="52">
        <f t="shared" si="103"/>
        <v>0</v>
      </c>
      <c r="L775" s="52">
        <f t="shared" si="103"/>
        <v>0</v>
      </c>
      <c r="M775" s="52">
        <f t="shared" si="103"/>
        <v>0</v>
      </c>
      <c r="N775" s="52">
        <f t="shared" si="103"/>
        <v>0</v>
      </c>
      <c r="O775" s="52">
        <f t="shared" si="103"/>
        <v>0</v>
      </c>
      <c r="P775" s="52">
        <f t="shared" si="103"/>
        <v>0</v>
      </c>
      <c r="Q775" s="52">
        <f t="shared" si="103"/>
        <v>0</v>
      </c>
      <c r="R775" s="52">
        <f t="shared" si="103"/>
        <v>0</v>
      </c>
      <c r="S775" s="52">
        <f t="shared" si="103"/>
        <v>0</v>
      </c>
      <c r="T775" s="52">
        <f t="shared" si="103"/>
        <v>0</v>
      </c>
      <c r="U775" s="52">
        <f t="shared" si="103"/>
        <v>0</v>
      </c>
      <c r="V775" s="52">
        <f t="shared" si="103"/>
        <v>0</v>
      </c>
      <c r="W775" s="52">
        <f t="shared" si="103"/>
        <v>0</v>
      </c>
      <c r="X775" s="1161"/>
      <c r="Y775" s="52">
        <f t="shared" si="103"/>
        <v>0</v>
      </c>
      <c r="Z775" s="9"/>
      <c r="AA775" s="670"/>
      <c r="AB775" s="497"/>
      <c r="AC775" s="497"/>
      <c r="AD775" s="1061"/>
      <c r="AE775" s="57"/>
      <c r="AF775" s="57"/>
      <c r="AG775" s="57"/>
      <c r="AH775" s="57"/>
      <c r="AI775" s="57"/>
      <c r="AJ775" s="57"/>
      <c r="AK775" s="57"/>
      <c r="AL775" s="57"/>
      <c r="AM775" s="57"/>
    </row>
    <row r="776" spans="1:39" s="422" customFormat="1" ht="15" hidden="1">
      <c r="A776" s="418"/>
      <c r="B776" s="586"/>
      <c r="C776" s="418"/>
      <c r="D776" s="418"/>
      <c r="E776" s="419"/>
      <c r="F776" s="419"/>
      <c r="G776" s="419"/>
      <c r="H776" s="419"/>
      <c r="I776" s="419"/>
      <c r="J776" s="419"/>
      <c r="K776" s="419"/>
      <c r="L776" s="419"/>
      <c r="M776" s="420">
        <f>SUM(M725:M774)</f>
        <v>18174.589999999997</v>
      </c>
      <c r="N776" s="418"/>
      <c r="O776" s="421">
        <f>SUM(O725:O774)</f>
        <v>2588</v>
      </c>
      <c r="P776" s="419"/>
      <c r="Q776" s="420">
        <f>SUM(Q725:Q774)</f>
        <v>8233.68</v>
      </c>
      <c r="R776" s="419"/>
      <c r="S776" s="420">
        <f>SUM(S725:S774)</f>
        <v>68.400000000000006</v>
      </c>
      <c r="T776" s="419"/>
      <c r="U776" s="419"/>
      <c r="V776" s="419"/>
      <c r="W776" s="419"/>
      <c r="X776" s="1208"/>
      <c r="Y776" s="419"/>
      <c r="AA776" s="832"/>
      <c r="AB776" s="1279"/>
      <c r="AC776" s="1279"/>
      <c r="AD776" s="1279"/>
      <c r="AE776" s="1279"/>
      <c r="AF776" s="1279"/>
      <c r="AG776" s="1279"/>
      <c r="AH776" s="1279"/>
      <c r="AI776" s="1279"/>
      <c r="AJ776" s="1279"/>
      <c r="AK776" s="1279"/>
      <c r="AL776" s="1279"/>
      <c r="AM776" s="1279"/>
    </row>
    <row r="777" spans="1:39" s="7" customFormat="1" ht="17.25" hidden="1" customHeight="1">
      <c r="A777" s="1479" t="s">
        <v>634</v>
      </c>
      <c r="B777" s="1479"/>
      <c r="C777" s="61">
        <f>SUM(+C723+C707+C704+C701++C683)</f>
        <v>77438236.099999994</v>
      </c>
      <c r="D777" s="61">
        <f t="shared" ref="D777:Y777" si="104">SUM(+D723+D707+D704+D701++D683)</f>
        <v>46049035.080000006</v>
      </c>
      <c r="E777" s="61">
        <f t="shared" si="104"/>
        <v>1616595.34</v>
      </c>
      <c r="F777" s="61">
        <f t="shared" si="104"/>
        <v>27864072.779999997</v>
      </c>
      <c r="G777" s="61">
        <f t="shared" si="104"/>
        <v>3116028.3600000003</v>
      </c>
      <c r="H777" s="61">
        <f t="shared" si="104"/>
        <v>9438292.5399999991</v>
      </c>
      <c r="I777" s="61">
        <f t="shared" si="104"/>
        <v>6214046.0600000005</v>
      </c>
      <c r="J777" s="61">
        <f t="shared" si="104"/>
        <v>0</v>
      </c>
      <c r="K777" s="61">
        <f t="shared" si="104"/>
        <v>0</v>
      </c>
      <c r="L777" s="61">
        <f t="shared" si="104"/>
        <v>348</v>
      </c>
      <c r="M777" s="61">
        <f t="shared" si="104"/>
        <v>2846921.78</v>
      </c>
      <c r="N777" s="61">
        <f t="shared" si="104"/>
        <v>0</v>
      </c>
      <c r="O777" s="61">
        <f t="shared" si="104"/>
        <v>13597136.460000001</v>
      </c>
      <c r="P777" s="61">
        <f t="shared" si="104"/>
        <v>381.86</v>
      </c>
      <c r="Q777" s="61">
        <f t="shared" si="104"/>
        <v>7139713.3799999999</v>
      </c>
      <c r="R777" s="61">
        <f t="shared" si="104"/>
        <v>0</v>
      </c>
      <c r="S777" s="61">
        <f t="shared" si="104"/>
        <v>0</v>
      </c>
      <c r="T777" s="61">
        <f t="shared" si="104"/>
        <v>1541.31</v>
      </c>
      <c r="U777" s="61">
        <f t="shared" si="104"/>
        <v>5000000</v>
      </c>
      <c r="V777" s="61">
        <f t="shared" si="104"/>
        <v>605429.39999999991</v>
      </c>
      <c r="W777" s="61">
        <f t="shared" si="104"/>
        <v>0</v>
      </c>
      <c r="X777" s="1163"/>
      <c r="Y777" s="61">
        <f t="shared" si="104"/>
        <v>0</v>
      </c>
      <c r="Z777" s="9"/>
      <c r="AA777" s="670"/>
      <c r="AB777" s="497"/>
      <c r="AC777" s="497"/>
      <c r="AD777" s="1061"/>
      <c r="AE777" s="57"/>
      <c r="AF777" s="57"/>
      <c r="AG777" s="57"/>
      <c r="AH777" s="57"/>
      <c r="AI777" s="57"/>
      <c r="AJ777" s="57"/>
      <c r="AK777" s="57"/>
      <c r="AL777" s="57"/>
      <c r="AM777" s="57"/>
    </row>
    <row r="778" spans="1:39" s="7" customFormat="1" ht="12.75" customHeight="1">
      <c r="A778" s="1591" t="s">
        <v>553</v>
      </c>
      <c r="B778" s="1591"/>
      <c r="C778" s="1591"/>
      <c r="D778" s="1591"/>
      <c r="E778" s="1591"/>
      <c r="F778" s="1591"/>
      <c r="G778" s="1591"/>
      <c r="H778" s="1591"/>
      <c r="I778" s="1591"/>
      <c r="J778" s="1591"/>
      <c r="K778" s="1591"/>
      <c r="L778" s="1591"/>
      <c r="M778" s="1591"/>
      <c r="N778" s="1591"/>
      <c r="O778" s="1591"/>
      <c r="P778" s="1591"/>
      <c r="Q778" s="1591"/>
      <c r="R778" s="1591"/>
      <c r="S778" s="1591"/>
      <c r="T778" s="1591"/>
      <c r="U778" s="1591"/>
      <c r="V778" s="1591"/>
      <c r="W778" s="1591"/>
      <c r="X778" s="1591"/>
      <c r="Y778" s="1591"/>
      <c r="Z778" s="496"/>
      <c r="AA778" s="670"/>
      <c r="AB778" s="57"/>
      <c r="AC778" s="497"/>
      <c r="AD778" s="1061"/>
      <c r="AE778" s="57"/>
      <c r="AF778" s="57"/>
      <c r="AG778" s="57"/>
      <c r="AH778" s="57"/>
      <c r="AI778" s="57"/>
      <c r="AJ778" s="57"/>
      <c r="AK778" s="57"/>
      <c r="AL778" s="57"/>
      <c r="AM778" s="57"/>
    </row>
    <row r="779" spans="1:39" s="22" customFormat="1" ht="18" customHeight="1">
      <c r="A779" s="1537" t="s">
        <v>554</v>
      </c>
      <c r="B779" s="1537"/>
      <c r="C779" s="1537"/>
      <c r="D779" s="1452"/>
      <c r="E779" s="1452"/>
      <c r="F779" s="1452"/>
      <c r="G779" s="1452"/>
      <c r="H779" s="1452"/>
      <c r="I779" s="1452"/>
      <c r="J779" s="1452"/>
      <c r="K779" s="1452"/>
      <c r="L779" s="1452"/>
      <c r="M779" s="1452"/>
      <c r="N779" s="1452"/>
      <c r="O779" s="1452"/>
      <c r="P779" s="1452"/>
      <c r="Q779" s="1452"/>
      <c r="R779" s="1452"/>
      <c r="S779" s="1452"/>
      <c r="T779" s="1452"/>
      <c r="U779" s="1452"/>
      <c r="V779" s="1452"/>
      <c r="W779" s="1452"/>
      <c r="X779" s="1452"/>
      <c r="Y779" s="1452"/>
      <c r="Z779" s="496"/>
      <c r="AA779" s="670"/>
      <c r="AB779" s="57"/>
      <c r="AC779" s="497"/>
      <c r="AD779" s="1061"/>
      <c r="AE779" s="57"/>
      <c r="AF779" s="57"/>
      <c r="AG779" s="57"/>
      <c r="AH779" s="57"/>
      <c r="AI779" s="57"/>
      <c r="AJ779" s="57"/>
      <c r="AK779" s="57"/>
      <c r="AL779" s="57"/>
      <c r="AM779" s="57"/>
    </row>
    <row r="780" spans="1:39" s="19" customFormat="1" ht="15.75">
      <c r="A780" s="685">
        <f>A774+1</f>
        <v>617</v>
      </c>
      <c r="B780" s="266" t="s">
        <v>1330</v>
      </c>
      <c r="C780" s="424">
        <f t="shared" ref="C780:C788" si="105">M780+Q780+D780+O780+S780+U780+V780+W780</f>
        <v>7914277</v>
      </c>
      <c r="D780" s="425"/>
      <c r="E780" s="426"/>
      <c r="F780" s="423"/>
      <c r="G780" s="423"/>
      <c r="H780" s="427"/>
      <c r="I780" s="427"/>
      <c r="J780" s="427"/>
      <c r="K780" s="428"/>
      <c r="L780" s="429">
        <v>1920</v>
      </c>
      <c r="M780" s="363">
        <f>L780*3000</f>
        <v>5760000</v>
      </c>
      <c r="N780" s="430">
        <v>1500</v>
      </c>
      <c r="O780" s="431">
        <f t="shared" ref="O780:O787" si="106">N780*1200</f>
        <v>1800000</v>
      </c>
      <c r="P780" s="429"/>
      <c r="Q780" s="438"/>
      <c r="R780" s="344"/>
      <c r="S780" s="434"/>
      <c r="T780" s="426"/>
      <c r="U780" s="435"/>
      <c r="V780" s="435"/>
      <c r="W780" s="436">
        <v>354277</v>
      </c>
      <c r="X780" s="1209"/>
      <c r="Y780" s="19" t="s">
        <v>896</v>
      </c>
      <c r="Z780" s="839"/>
      <c r="AA780" s="442"/>
      <c r="AB780" s="839"/>
      <c r="AC780" s="839"/>
      <c r="AD780" s="839"/>
      <c r="AE780" s="839"/>
      <c r="AF780" s="839"/>
      <c r="AG780" s="839"/>
      <c r="AH780" s="839"/>
      <c r="AI780" s="839"/>
      <c r="AJ780" s="839"/>
      <c r="AK780" s="839"/>
      <c r="AL780" s="839"/>
      <c r="AM780" s="839"/>
    </row>
    <row r="781" spans="1:39" s="19" customFormat="1" ht="15.75">
      <c r="A781" s="1115">
        <f t="shared" ref="A781:A832" si="107">A780+1</f>
        <v>618</v>
      </c>
      <c r="B781" s="266" t="s">
        <v>1331</v>
      </c>
      <c r="C781" s="424">
        <f t="shared" si="105"/>
        <v>14202000</v>
      </c>
      <c r="D781" s="425"/>
      <c r="E781" s="426"/>
      <c r="F781" s="423"/>
      <c r="G781" s="423"/>
      <c r="H781" s="427"/>
      <c r="I781" s="427"/>
      <c r="J781" s="427"/>
      <c r="K781" s="428"/>
      <c r="L781" s="429">
        <v>1440</v>
      </c>
      <c r="M781" s="363">
        <f>L781*3000</f>
        <v>4320000</v>
      </c>
      <c r="N781" s="430">
        <v>988</v>
      </c>
      <c r="O781" s="431">
        <f t="shared" si="106"/>
        <v>1185600</v>
      </c>
      <c r="P781" s="429"/>
      <c r="Q781" s="433"/>
      <c r="R781" s="439"/>
      <c r="S781" s="440"/>
      <c r="T781" s="429">
        <v>2174.1</v>
      </c>
      <c r="U781" s="433">
        <f>T781*4000</f>
        <v>8696400</v>
      </c>
      <c r="V781" s="435"/>
      <c r="W781" s="437"/>
      <c r="X781" s="1210"/>
      <c r="Z781" s="839"/>
      <c r="AA781" s="442"/>
      <c r="AB781" s="839"/>
      <c r="AC781" s="839"/>
      <c r="AD781" s="839"/>
      <c r="AE781" s="839"/>
      <c r="AF781" s="839"/>
      <c r="AG781" s="839"/>
      <c r="AH781" s="839"/>
      <c r="AI781" s="839"/>
      <c r="AJ781" s="839"/>
      <c r="AK781" s="839"/>
      <c r="AL781" s="839"/>
      <c r="AM781" s="839"/>
    </row>
    <row r="782" spans="1:39" s="19" customFormat="1" ht="15.75">
      <c r="A782" s="1115">
        <f t="shared" si="107"/>
        <v>619</v>
      </c>
      <c r="B782" s="266" t="s">
        <v>1332</v>
      </c>
      <c r="C782" s="424">
        <f t="shared" si="105"/>
        <v>20583348.789999999</v>
      </c>
      <c r="D782" s="425"/>
      <c r="E782" s="426"/>
      <c r="F782" s="423"/>
      <c r="G782" s="423"/>
      <c r="H782" s="427"/>
      <c r="I782" s="427"/>
      <c r="J782" s="427"/>
      <c r="K782" s="428"/>
      <c r="L782" s="429">
        <v>1540</v>
      </c>
      <c r="M782" s="363">
        <f>L782*3000</f>
        <v>4620000</v>
      </c>
      <c r="N782" s="430">
        <v>1180</v>
      </c>
      <c r="O782" s="431">
        <f t="shared" si="106"/>
        <v>1416000</v>
      </c>
      <c r="P782" s="429">
        <v>3370.32</v>
      </c>
      <c r="Q782" s="433">
        <f>P782*4000</f>
        <v>13481280</v>
      </c>
      <c r="R782" s="439"/>
      <c r="S782" s="440"/>
      <c r="T782" s="441"/>
      <c r="U782" s="442"/>
      <c r="V782" s="435"/>
      <c r="W782" s="437">
        <v>1066068.79</v>
      </c>
      <c r="X782" s="1210"/>
      <c r="Y782" s="19" t="s">
        <v>1319</v>
      </c>
      <c r="Z782" s="839"/>
      <c r="AA782" s="442"/>
      <c r="AB782" s="839"/>
      <c r="AC782" s="839"/>
      <c r="AD782" s="839"/>
      <c r="AE782" s="839"/>
      <c r="AF782" s="839"/>
      <c r="AG782" s="839"/>
      <c r="AH782" s="839"/>
      <c r="AI782" s="839"/>
      <c r="AJ782" s="839"/>
      <c r="AK782" s="839"/>
      <c r="AL782" s="839"/>
      <c r="AM782" s="839"/>
    </row>
    <row r="783" spans="1:39" s="19" customFormat="1" ht="15.75">
      <c r="A783" s="1115">
        <f t="shared" si="107"/>
        <v>620</v>
      </c>
      <c r="B783" s="266" t="s">
        <v>1333</v>
      </c>
      <c r="C783" s="424">
        <f t="shared" si="105"/>
        <v>14119840</v>
      </c>
      <c r="D783" s="425"/>
      <c r="E783" s="426"/>
      <c r="F783" s="423"/>
      <c r="G783" s="423"/>
      <c r="H783" s="427"/>
      <c r="I783" s="427"/>
      <c r="J783" s="427"/>
      <c r="K783" s="428"/>
      <c r="L783" s="443"/>
      <c r="M783" s="363"/>
      <c r="N783" s="430">
        <v>1467</v>
      </c>
      <c r="O783" s="431">
        <f t="shared" si="106"/>
        <v>1760400</v>
      </c>
      <c r="P783" s="429"/>
      <c r="Q783" s="433"/>
      <c r="R783" s="439"/>
      <c r="S783" s="440"/>
      <c r="T783" s="429">
        <v>3089.86</v>
      </c>
      <c r="U783" s="433">
        <f>T783*4000</f>
        <v>12359440</v>
      </c>
      <c r="V783" s="435"/>
      <c r="W783" s="437"/>
      <c r="X783" s="1210"/>
      <c r="Z783" s="839"/>
      <c r="AA783" s="442"/>
      <c r="AB783" s="839"/>
      <c r="AC783" s="839"/>
      <c r="AD783" s="839"/>
      <c r="AE783" s="839"/>
      <c r="AF783" s="839"/>
      <c r="AG783" s="839"/>
      <c r="AH783" s="839"/>
      <c r="AI783" s="839"/>
      <c r="AJ783" s="839"/>
      <c r="AK783" s="839"/>
      <c r="AL783" s="839"/>
      <c r="AM783" s="839"/>
    </row>
    <row r="784" spans="1:39" s="19" customFormat="1" ht="15.75">
      <c r="A784" s="1115">
        <f t="shared" si="107"/>
        <v>621</v>
      </c>
      <c r="B784" s="266" t="s">
        <v>1334</v>
      </c>
      <c r="C784" s="424">
        <f t="shared" si="105"/>
        <v>10151397</v>
      </c>
      <c r="D784" s="425"/>
      <c r="E784" s="426"/>
      <c r="F784" s="423"/>
      <c r="G784" s="423"/>
      <c r="H784" s="427"/>
      <c r="I784" s="427"/>
      <c r="J784" s="427"/>
      <c r="K784" s="428"/>
      <c r="L784" s="443"/>
      <c r="M784" s="363"/>
      <c r="N784" s="430">
        <v>998</v>
      </c>
      <c r="O784" s="431">
        <f t="shared" si="106"/>
        <v>1197600</v>
      </c>
      <c r="P784" s="429"/>
      <c r="Q784" s="433"/>
      <c r="R784" s="439"/>
      <c r="S784" s="440"/>
      <c r="T784" s="429">
        <v>2149.88</v>
      </c>
      <c r="U784" s="433">
        <f>T784*4000</f>
        <v>8599520</v>
      </c>
      <c r="V784" s="435"/>
      <c r="W784" s="436">
        <v>354277</v>
      </c>
      <c r="X784" s="1209"/>
      <c r="Y784" s="19" t="s">
        <v>896</v>
      </c>
      <c r="Z784" s="839"/>
      <c r="AA784" s="442"/>
      <c r="AB784" s="839"/>
      <c r="AC784" s="839"/>
      <c r="AD784" s="839"/>
      <c r="AE784" s="839"/>
      <c r="AF784" s="839"/>
      <c r="AG784" s="839"/>
      <c r="AH784" s="839"/>
      <c r="AI784" s="839"/>
      <c r="AJ784" s="839"/>
      <c r="AK784" s="839"/>
      <c r="AL784" s="839"/>
      <c r="AM784" s="839"/>
    </row>
    <row r="785" spans="1:39" s="19" customFormat="1" ht="15.75">
      <c r="A785" s="1115">
        <f t="shared" si="107"/>
        <v>622</v>
      </c>
      <c r="B785" s="266" t="s">
        <v>1335</v>
      </c>
      <c r="C785" s="424">
        <f t="shared" si="105"/>
        <v>10842800</v>
      </c>
      <c r="D785" s="425"/>
      <c r="E785" s="426"/>
      <c r="F785" s="423"/>
      <c r="G785" s="423"/>
      <c r="H785" s="427"/>
      <c r="I785" s="427"/>
      <c r="J785" s="427"/>
      <c r="K785" s="428"/>
      <c r="L785" s="443"/>
      <c r="M785" s="363"/>
      <c r="N785" s="430">
        <v>1040</v>
      </c>
      <c r="O785" s="431">
        <f t="shared" si="106"/>
        <v>1248000</v>
      </c>
      <c r="P785" s="429"/>
      <c r="Q785" s="433"/>
      <c r="R785" s="439"/>
      <c r="S785" s="440"/>
      <c r="T785" s="429">
        <v>2398.6999999999998</v>
      </c>
      <c r="U785" s="433">
        <f>T785*4000</f>
        <v>9594800</v>
      </c>
      <c r="V785" s="435"/>
      <c r="W785" s="437"/>
      <c r="X785" s="1210"/>
      <c r="Z785" s="839"/>
      <c r="AA785" s="442"/>
      <c r="AB785" s="839"/>
      <c r="AC785" s="839"/>
      <c r="AD785" s="839"/>
      <c r="AE785" s="839"/>
      <c r="AF785" s="839"/>
      <c r="AG785" s="839"/>
      <c r="AH785" s="839"/>
      <c r="AI785" s="839"/>
      <c r="AJ785" s="839"/>
      <c r="AK785" s="839"/>
      <c r="AL785" s="839"/>
      <c r="AM785" s="839"/>
    </row>
    <row r="786" spans="1:39" s="19" customFormat="1" ht="15.75">
      <c r="A786" s="1115">
        <f t="shared" si="107"/>
        <v>623</v>
      </c>
      <c r="B786" s="266" t="s">
        <v>1336</v>
      </c>
      <c r="C786" s="424">
        <f t="shared" si="105"/>
        <v>2554277</v>
      </c>
      <c r="D786" s="425"/>
      <c r="E786" s="426"/>
      <c r="F786" s="423"/>
      <c r="G786" s="423"/>
      <c r="H786" s="427"/>
      <c r="I786" s="427"/>
      <c r="J786" s="427"/>
      <c r="K786" s="428"/>
      <c r="L786" s="443"/>
      <c r="M786" s="363"/>
      <c r="N786" s="430">
        <v>900</v>
      </c>
      <c r="O786" s="431">
        <f t="shared" si="106"/>
        <v>1080000</v>
      </c>
      <c r="P786" s="429">
        <v>280</v>
      </c>
      <c r="Q786" s="433">
        <f>P786*4000</f>
        <v>1120000</v>
      </c>
      <c r="R786" s="439"/>
      <c r="S786" s="440"/>
      <c r="T786" s="441"/>
      <c r="U786" s="442"/>
      <c r="V786" s="435"/>
      <c r="W786" s="436">
        <v>354277</v>
      </c>
      <c r="X786" s="1209"/>
      <c r="Y786" s="19" t="s">
        <v>896</v>
      </c>
      <c r="Z786" s="839"/>
      <c r="AA786" s="442"/>
      <c r="AB786" s="839"/>
      <c r="AC786" s="839"/>
      <c r="AD786" s="839"/>
      <c r="AE786" s="839"/>
      <c r="AF786" s="839"/>
      <c r="AG786" s="839"/>
      <c r="AH786" s="839"/>
      <c r="AI786" s="839"/>
      <c r="AJ786" s="839"/>
      <c r="AK786" s="839"/>
      <c r="AL786" s="839"/>
      <c r="AM786" s="839"/>
    </row>
    <row r="787" spans="1:39" s="19" customFormat="1" ht="15.75">
      <c r="A787" s="1115">
        <f t="shared" si="107"/>
        <v>624</v>
      </c>
      <c r="B787" s="266" t="s">
        <v>1337</v>
      </c>
      <c r="C787" s="424">
        <f t="shared" si="105"/>
        <v>1714068.79</v>
      </c>
      <c r="D787" s="425"/>
      <c r="E787" s="426"/>
      <c r="F787" s="423"/>
      <c r="G787" s="423"/>
      <c r="H787" s="427"/>
      <c r="I787" s="427"/>
      <c r="J787" s="427"/>
      <c r="K787" s="428"/>
      <c r="L787" s="443"/>
      <c r="M787" s="363"/>
      <c r="N787" s="430">
        <v>540</v>
      </c>
      <c r="O787" s="431">
        <f t="shared" si="106"/>
        <v>648000</v>
      </c>
      <c r="P787" s="432"/>
      <c r="Q787" s="444"/>
      <c r="R787" s="439"/>
      <c r="S787" s="440"/>
      <c r="T787" s="441"/>
      <c r="U787" s="442"/>
      <c r="V787" s="435"/>
      <c r="W787" s="437">
        <v>1066068.79</v>
      </c>
      <c r="X787" s="1210"/>
      <c r="Y787" s="19" t="s">
        <v>1319</v>
      </c>
      <c r="Z787" s="839"/>
      <c r="AA787" s="442"/>
      <c r="AB787" s="839"/>
      <c r="AC787" s="839"/>
      <c r="AD787" s="839"/>
      <c r="AE787" s="839"/>
      <c r="AF787" s="839"/>
      <c r="AG787" s="839"/>
      <c r="AH787" s="839"/>
      <c r="AI787" s="839"/>
      <c r="AJ787" s="839"/>
      <c r="AK787" s="839"/>
      <c r="AL787" s="839"/>
      <c r="AM787" s="839"/>
    </row>
    <row r="788" spans="1:39" s="19" customFormat="1" ht="17.45" customHeight="1">
      <c r="A788" s="1115">
        <f t="shared" si="107"/>
        <v>625</v>
      </c>
      <c r="B788" s="272" t="s">
        <v>1338</v>
      </c>
      <c r="C788" s="424">
        <f t="shared" si="105"/>
        <v>2040000</v>
      </c>
      <c r="D788" s="445"/>
      <c r="E788" s="445"/>
      <c r="F788" s="431"/>
      <c r="G788" s="431"/>
      <c r="H788" s="431"/>
      <c r="I788" s="431"/>
      <c r="J788" s="431"/>
      <c r="K788" s="431"/>
      <c r="L788" s="430">
        <v>680</v>
      </c>
      <c r="M788" s="431">
        <f>L788*3000</f>
        <v>2040000</v>
      </c>
      <c r="N788" s="431"/>
      <c r="O788" s="431"/>
      <c r="P788" s="431"/>
      <c r="Q788" s="431"/>
      <c r="R788" s="431"/>
      <c r="S788" s="431"/>
      <c r="T788" s="431"/>
      <c r="U788" s="431"/>
      <c r="V788" s="431"/>
      <c r="W788" s="431"/>
      <c r="X788" s="1211"/>
      <c r="Z788" s="839"/>
      <c r="AA788" s="442"/>
      <c r="AB788" s="839"/>
      <c r="AC788" s="839"/>
      <c r="AD788" s="839"/>
      <c r="AE788" s="839"/>
      <c r="AF788" s="839"/>
      <c r="AG788" s="839"/>
      <c r="AH788" s="839"/>
      <c r="AI788" s="839"/>
      <c r="AJ788" s="839"/>
      <c r="AK788" s="839"/>
      <c r="AL788" s="839"/>
      <c r="AM788" s="839"/>
    </row>
    <row r="789" spans="1:39" s="7" customFormat="1" ht="18" hidden="1" customHeight="1">
      <c r="A789" s="836">
        <f t="shared" si="107"/>
        <v>626</v>
      </c>
      <c r="B789" s="42" t="s">
        <v>781</v>
      </c>
      <c r="C789" s="52">
        <f>D789+K789+M789+O789+Q789+S789+U789+V789+W789+Y789</f>
        <v>916096.99</v>
      </c>
      <c r="D789" s="52">
        <f>SUM(E789:I789)</f>
        <v>916096.99</v>
      </c>
      <c r="E789" s="52"/>
      <c r="F789" s="52"/>
      <c r="G789" s="52"/>
      <c r="H789" s="52"/>
      <c r="I789" s="52">
        <v>916096.99</v>
      </c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284"/>
      <c r="X789" s="1161"/>
      <c r="Y789" s="284"/>
      <c r="Z789" s="9"/>
      <c r="AA789" s="670"/>
      <c r="AB789" s="57"/>
      <c r="AC789" s="497"/>
      <c r="AD789" s="1061"/>
      <c r="AE789" s="57"/>
      <c r="AF789" s="57"/>
      <c r="AG789" s="57"/>
      <c r="AH789" s="57"/>
      <c r="AI789" s="57"/>
      <c r="AJ789" s="57"/>
      <c r="AK789" s="57"/>
      <c r="AL789" s="57"/>
      <c r="AM789" s="57"/>
    </row>
    <row r="790" spans="1:39" s="19" customFormat="1" ht="15">
      <c r="A790" s="1115">
        <f t="shared" si="107"/>
        <v>627</v>
      </c>
      <c r="B790" s="272" t="s">
        <v>1339</v>
      </c>
      <c r="C790" s="424">
        <f t="shared" ref="C790:C832" si="108">M790+Q790+D790+O790+S790+U790+V790+W790</f>
        <v>1660000</v>
      </c>
      <c r="D790" s="446"/>
      <c r="E790" s="447"/>
      <c r="F790" s="431"/>
      <c r="G790" s="431"/>
      <c r="H790" s="431"/>
      <c r="I790" s="431"/>
      <c r="J790" s="431"/>
      <c r="K790" s="431"/>
      <c r="L790" s="431"/>
      <c r="M790" s="431"/>
      <c r="N790" s="431"/>
      <c r="O790" s="431"/>
      <c r="P790" s="430">
        <v>415</v>
      </c>
      <c r="Q790" s="431">
        <f>415*4000</f>
        <v>1660000</v>
      </c>
      <c r="R790" s="431"/>
      <c r="S790" s="431"/>
      <c r="T790" s="431"/>
      <c r="U790" s="431"/>
      <c r="V790" s="431"/>
      <c r="W790" s="447"/>
      <c r="X790" s="1211"/>
      <c r="Z790" s="839"/>
      <c r="AA790" s="442"/>
      <c r="AB790" s="839"/>
      <c r="AC790" s="839"/>
      <c r="AD790" s="839"/>
      <c r="AE790" s="839"/>
      <c r="AF790" s="839"/>
      <c r="AG790" s="839"/>
      <c r="AH790" s="839"/>
      <c r="AI790" s="839"/>
      <c r="AJ790" s="839"/>
      <c r="AK790" s="839"/>
      <c r="AL790" s="839"/>
      <c r="AM790" s="839"/>
    </row>
    <row r="791" spans="1:39" s="19" customFormat="1" ht="15">
      <c r="A791" s="1115">
        <f t="shared" si="107"/>
        <v>628</v>
      </c>
      <c r="B791" s="272" t="s">
        <v>1340</v>
      </c>
      <c r="C791" s="424">
        <f t="shared" si="108"/>
        <v>479610.56</v>
      </c>
      <c r="D791" s="446"/>
      <c r="E791" s="447"/>
      <c r="F791" s="431"/>
      <c r="G791" s="431"/>
      <c r="H791" s="431"/>
      <c r="I791" s="431"/>
      <c r="J791" s="431"/>
      <c r="K791" s="431"/>
      <c r="L791" s="431"/>
      <c r="M791" s="431"/>
      <c r="N791" s="431"/>
      <c r="O791" s="431"/>
      <c r="P791" s="431"/>
      <c r="Q791" s="431"/>
      <c r="R791" s="431"/>
      <c r="S791" s="431"/>
      <c r="T791" s="431"/>
      <c r="U791" s="431"/>
      <c r="V791" s="431"/>
      <c r="W791" s="447">
        <v>479610.56</v>
      </c>
      <c r="X791" s="1211"/>
      <c r="Y791" s="19" t="s">
        <v>1320</v>
      </c>
      <c r="Z791" s="839"/>
      <c r="AA791" s="442"/>
      <c r="AB791" s="839"/>
      <c r="AC791" s="839"/>
      <c r="AD791" s="839"/>
      <c r="AE791" s="839"/>
      <c r="AF791" s="839"/>
      <c r="AG791" s="839"/>
      <c r="AH791" s="839"/>
      <c r="AI791" s="839"/>
      <c r="AJ791" s="839"/>
      <c r="AK791" s="839"/>
      <c r="AL791" s="839"/>
      <c r="AM791" s="839"/>
    </row>
    <row r="792" spans="1:39" s="19" customFormat="1" ht="13.9" customHeight="1">
      <c r="A792" s="1115">
        <f t="shared" si="107"/>
        <v>629</v>
      </c>
      <c r="B792" s="272" t="s">
        <v>1341</v>
      </c>
      <c r="C792" s="424">
        <f t="shared" si="108"/>
        <v>2517000</v>
      </c>
      <c r="D792" s="446"/>
      <c r="E792" s="448"/>
      <c r="F792" s="431"/>
      <c r="G792" s="431"/>
      <c r="H792" s="431"/>
      <c r="I792" s="431"/>
      <c r="J792" s="431"/>
      <c r="K792" s="431"/>
      <c r="L792" s="431" t="s">
        <v>1321</v>
      </c>
      <c r="M792" s="431">
        <f>839*3000</f>
        <v>2517000</v>
      </c>
      <c r="N792" s="431"/>
      <c r="O792" s="431"/>
      <c r="P792" s="431"/>
      <c r="Q792" s="431"/>
      <c r="R792" s="431"/>
      <c r="S792" s="431"/>
      <c r="T792" s="431"/>
      <c r="U792" s="431"/>
      <c r="V792" s="431"/>
      <c r="W792" s="447"/>
      <c r="X792" s="1211"/>
      <c r="Y792" s="19" t="s">
        <v>1320</v>
      </c>
      <c r="Z792" s="839"/>
      <c r="AA792" s="442"/>
      <c r="AB792" s="839"/>
      <c r="AC792" s="839"/>
      <c r="AD792" s="839"/>
      <c r="AE792" s="839"/>
      <c r="AF792" s="839"/>
      <c r="AG792" s="839"/>
      <c r="AH792" s="839"/>
      <c r="AI792" s="839"/>
      <c r="AJ792" s="839"/>
      <c r="AK792" s="839"/>
      <c r="AL792" s="839"/>
      <c r="AM792" s="839"/>
    </row>
    <row r="793" spans="1:39" s="19" customFormat="1" ht="18" customHeight="1">
      <c r="A793" s="1115">
        <f t="shared" si="107"/>
        <v>630</v>
      </c>
      <c r="B793" s="272" t="s">
        <v>1342</v>
      </c>
      <c r="C793" s="424">
        <f t="shared" si="108"/>
        <v>815401.67</v>
      </c>
      <c r="D793" s="446"/>
      <c r="E793" s="447"/>
      <c r="F793" s="431"/>
      <c r="G793" s="431"/>
      <c r="H793" s="431"/>
      <c r="I793" s="431"/>
      <c r="J793" s="431"/>
      <c r="K793" s="431"/>
      <c r="L793" s="431"/>
      <c r="M793" s="431"/>
      <c r="N793" s="431"/>
      <c r="O793" s="431"/>
      <c r="P793" s="431"/>
      <c r="Q793" s="431"/>
      <c r="R793" s="431"/>
      <c r="S793" s="431"/>
      <c r="T793" s="431"/>
      <c r="U793" s="431"/>
      <c r="V793" s="431"/>
      <c r="W793" s="447">
        <v>815401.67</v>
      </c>
      <c r="X793" s="1211"/>
      <c r="Y793" s="19" t="s">
        <v>1322</v>
      </c>
      <c r="Z793" s="839"/>
      <c r="AA793" s="442"/>
      <c r="AB793" s="839"/>
      <c r="AC793" s="839"/>
      <c r="AD793" s="839"/>
      <c r="AE793" s="839"/>
      <c r="AF793" s="839"/>
      <c r="AG793" s="839"/>
      <c r="AH793" s="839"/>
      <c r="AI793" s="839"/>
      <c r="AJ793" s="839"/>
      <c r="AK793" s="839"/>
      <c r="AL793" s="839"/>
      <c r="AM793" s="839"/>
    </row>
    <row r="794" spans="1:39" s="19" customFormat="1" ht="18" customHeight="1">
      <c r="A794" s="1115">
        <f t="shared" si="107"/>
        <v>631</v>
      </c>
      <c r="B794" s="577" t="s">
        <v>1343</v>
      </c>
      <c r="C794" s="424">
        <f t="shared" si="108"/>
        <v>1790953</v>
      </c>
      <c r="D794" s="446"/>
      <c r="E794" s="447"/>
      <c r="F794" s="431"/>
      <c r="G794" s="431"/>
      <c r="H794" s="431"/>
      <c r="I794" s="431"/>
      <c r="J794" s="431"/>
      <c r="K794" s="431"/>
      <c r="L794" s="431"/>
      <c r="M794" s="431"/>
      <c r="N794" s="431"/>
      <c r="O794" s="431"/>
      <c r="P794" s="344">
        <v>1488</v>
      </c>
      <c r="Q794" s="344">
        <v>1615164</v>
      </c>
      <c r="R794" s="344"/>
      <c r="S794" s="344"/>
      <c r="T794" s="344">
        <v>19.84</v>
      </c>
      <c r="U794" s="344">
        <v>175789</v>
      </c>
      <c r="V794" s="431"/>
      <c r="W794" s="447"/>
      <c r="X794" s="1211"/>
      <c r="Z794" s="839"/>
      <c r="AA794" s="442"/>
      <c r="AB794" s="839"/>
      <c r="AC794" s="839"/>
      <c r="AD794" s="839"/>
      <c r="AE794" s="839"/>
      <c r="AF794" s="839"/>
      <c r="AG794" s="839"/>
      <c r="AH794" s="839"/>
      <c r="AI794" s="839"/>
      <c r="AJ794" s="839"/>
      <c r="AK794" s="839"/>
      <c r="AL794" s="839"/>
      <c r="AM794" s="839"/>
    </row>
    <row r="795" spans="1:39" s="19" customFormat="1" ht="15">
      <c r="A795" s="1115">
        <f t="shared" si="107"/>
        <v>632</v>
      </c>
      <c r="B795" s="577" t="s">
        <v>1344</v>
      </c>
      <c r="C795" s="424">
        <f t="shared" si="108"/>
        <v>4295240</v>
      </c>
      <c r="D795" s="344"/>
      <c r="E795" s="344"/>
      <c r="F795" s="344"/>
      <c r="G795" s="344"/>
      <c r="H795" s="344"/>
      <c r="I795" s="344"/>
      <c r="J795" s="344"/>
      <c r="K795" s="344"/>
      <c r="L795" s="449"/>
      <c r="M795" s="363"/>
      <c r="N795" s="439"/>
      <c r="O795" s="344"/>
      <c r="P795" s="449">
        <v>1060</v>
      </c>
      <c r="Q795" s="433">
        <f>P795*4000</f>
        <v>4240000</v>
      </c>
      <c r="R795" s="344"/>
      <c r="S795" s="344"/>
      <c r="T795" s="449">
        <v>13.81</v>
      </c>
      <c r="U795" s="433">
        <f t="shared" ref="U795:U808" si="109">T795*4000</f>
        <v>55240</v>
      </c>
      <c r="V795" s="344"/>
      <c r="W795" s="344"/>
      <c r="X795" s="1212"/>
      <c r="Z795" s="839"/>
      <c r="AA795" s="442"/>
      <c r="AB795" s="839"/>
      <c r="AC795" s="839"/>
      <c r="AD795" s="839"/>
      <c r="AE795" s="839"/>
      <c r="AF795" s="839"/>
      <c r="AG795" s="839"/>
      <c r="AH795" s="839"/>
      <c r="AI795" s="839"/>
      <c r="AJ795" s="839"/>
      <c r="AK795" s="839"/>
      <c r="AL795" s="839"/>
      <c r="AM795" s="839"/>
    </row>
    <row r="796" spans="1:39" s="19" customFormat="1" ht="15">
      <c r="A796" s="1115">
        <f t="shared" si="107"/>
        <v>633</v>
      </c>
      <c r="B796" s="577" t="s">
        <v>1345</v>
      </c>
      <c r="C796" s="424">
        <f t="shared" si="108"/>
        <v>3432098.23</v>
      </c>
      <c r="D796" s="344"/>
      <c r="E796" s="344"/>
      <c r="F796" s="344"/>
      <c r="G796" s="344"/>
      <c r="H796" s="344"/>
      <c r="I796" s="344"/>
      <c r="J796" s="344"/>
      <c r="K796" s="344"/>
      <c r="L796" s="449"/>
      <c r="M796" s="363"/>
      <c r="N796" s="439"/>
      <c r="O796" s="344"/>
      <c r="P796" s="449">
        <v>706</v>
      </c>
      <c r="Q796" s="433">
        <f>P796*4000</f>
        <v>2824000</v>
      </c>
      <c r="R796" s="344"/>
      <c r="S796" s="344"/>
      <c r="T796" s="449">
        <v>5.41</v>
      </c>
      <c r="U796" s="433">
        <f t="shared" si="109"/>
        <v>21640</v>
      </c>
      <c r="V796" s="344"/>
      <c r="W796" s="344">
        <v>586458.23</v>
      </c>
      <c r="X796" s="1212"/>
      <c r="Y796" s="19" t="s">
        <v>1323</v>
      </c>
      <c r="Z796" s="839"/>
      <c r="AA796" s="442"/>
      <c r="AB796" s="839"/>
      <c r="AC796" s="839"/>
      <c r="AD796" s="839"/>
      <c r="AE796" s="839"/>
      <c r="AF796" s="839"/>
      <c r="AG796" s="839"/>
      <c r="AH796" s="839"/>
      <c r="AI796" s="839"/>
      <c r="AJ796" s="839"/>
      <c r="AK796" s="839"/>
      <c r="AL796" s="839"/>
      <c r="AM796" s="839"/>
    </row>
    <row r="797" spans="1:39" s="19" customFormat="1" ht="15">
      <c r="A797" s="1115">
        <f t="shared" si="107"/>
        <v>634</v>
      </c>
      <c r="B797" s="577" t="s">
        <v>1346</v>
      </c>
      <c r="C797" s="424">
        <f t="shared" si="108"/>
        <v>3697178.23</v>
      </c>
      <c r="D797" s="344"/>
      <c r="E797" s="344"/>
      <c r="F797" s="344"/>
      <c r="G797" s="344"/>
      <c r="H797" s="344"/>
      <c r="I797" s="344"/>
      <c r="J797" s="344"/>
      <c r="K797" s="344"/>
      <c r="L797" s="449"/>
      <c r="M797" s="363"/>
      <c r="N797" s="439"/>
      <c r="O797" s="344"/>
      <c r="P797" s="449">
        <v>766</v>
      </c>
      <c r="Q797" s="433">
        <f>P797*4000</f>
        <v>3064000</v>
      </c>
      <c r="R797" s="344"/>
      <c r="S797" s="344"/>
      <c r="T797" s="449">
        <v>11.68</v>
      </c>
      <c r="U797" s="433">
        <f t="shared" si="109"/>
        <v>46720</v>
      </c>
      <c r="V797" s="344"/>
      <c r="W797" s="344">
        <v>586458.23</v>
      </c>
      <c r="X797" s="1212"/>
      <c r="Y797" s="19" t="s">
        <v>1323</v>
      </c>
      <c r="Z797" s="839"/>
      <c r="AA797" s="442"/>
      <c r="AB797" s="839"/>
      <c r="AC797" s="839"/>
      <c r="AD797" s="839"/>
      <c r="AE797" s="839"/>
      <c r="AF797" s="839"/>
      <c r="AG797" s="839"/>
      <c r="AH797" s="839"/>
      <c r="AI797" s="839"/>
      <c r="AJ797" s="839"/>
      <c r="AK797" s="839"/>
      <c r="AL797" s="839"/>
      <c r="AM797" s="839"/>
    </row>
    <row r="798" spans="1:39" s="19" customFormat="1" ht="15">
      <c r="A798" s="1115">
        <f t="shared" si="107"/>
        <v>635</v>
      </c>
      <c r="B798" s="266" t="s">
        <v>1347</v>
      </c>
      <c r="C798" s="424">
        <f t="shared" si="108"/>
        <v>956575.23</v>
      </c>
      <c r="D798" s="344"/>
      <c r="E798" s="344"/>
      <c r="F798" s="344"/>
      <c r="G798" s="344"/>
      <c r="H798" s="344"/>
      <c r="I798" s="344"/>
      <c r="J798" s="344"/>
      <c r="K798" s="344"/>
      <c r="L798" s="449"/>
      <c r="M798" s="363"/>
      <c r="N798" s="439"/>
      <c r="O798" s="344"/>
      <c r="P798" s="449"/>
      <c r="Q798" s="344"/>
      <c r="R798" s="344"/>
      <c r="S798" s="344"/>
      <c r="T798" s="449">
        <v>3.96</v>
      </c>
      <c r="U798" s="433">
        <f t="shared" si="109"/>
        <v>15840</v>
      </c>
      <c r="V798" s="344"/>
      <c r="W798" s="437">
        <v>940735.23</v>
      </c>
      <c r="X798" s="1210"/>
      <c r="Y798" s="19" t="s">
        <v>1324</v>
      </c>
      <c r="Z798" s="839"/>
      <c r="AA798" s="442"/>
      <c r="AB798" s="839"/>
      <c r="AC798" s="839"/>
      <c r="AD798" s="839"/>
      <c r="AE798" s="839"/>
      <c r="AF798" s="839"/>
      <c r="AG798" s="839"/>
      <c r="AH798" s="839"/>
      <c r="AI798" s="839"/>
      <c r="AJ798" s="839"/>
      <c r="AK798" s="839"/>
      <c r="AL798" s="839"/>
      <c r="AM798" s="839"/>
    </row>
    <row r="799" spans="1:39" s="19" customFormat="1" ht="15">
      <c r="A799" s="1115">
        <f t="shared" si="107"/>
        <v>636</v>
      </c>
      <c r="B799" s="266" t="s">
        <v>1348</v>
      </c>
      <c r="C799" s="424">
        <f t="shared" si="108"/>
        <v>1621600</v>
      </c>
      <c r="D799" s="344"/>
      <c r="E799" s="344"/>
      <c r="F799" s="344"/>
      <c r="G799" s="344"/>
      <c r="H799" s="344"/>
      <c r="I799" s="344"/>
      <c r="J799" s="344"/>
      <c r="K799" s="344"/>
      <c r="L799" s="449"/>
      <c r="M799" s="363"/>
      <c r="N799" s="439"/>
      <c r="O799" s="344"/>
      <c r="P799" s="449">
        <v>43.4</v>
      </c>
      <c r="Q799" s="433">
        <f t="shared" ref="Q799:Q808" si="110">P799*4000</f>
        <v>173600</v>
      </c>
      <c r="R799" s="344"/>
      <c r="S799" s="344"/>
      <c r="T799" s="449">
        <v>362</v>
      </c>
      <c r="U799" s="433">
        <f t="shared" si="109"/>
        <v>1448000</v>
      </c>
      <c r="V799" s="344"/>
      <c r="W799" s="344"/>
      <c r="X799" s="1212"/>
      <c r="Z799" s="839"/>
      <c r="AA799" s="442"/>
      <c r="AB799" s="839"/>
      <c r="AC799" s="839"/>
      <c r="AD799" s="839"/>
      <c r="AE799" s="839"/>
      <c r="AF799" s="839"/>
      <c r="AG799" s="839"/>
      <c r="AH799" s="839"/>
      <c r="AI799" s="839"/>
      <c r="AJ799" s="839"/>
      <c r="AK799" s="839"/>
      <c r="AL799" s="839"/>
      <c r="AM799" s="839"/>
    </row>
    <row r="800" spans="1:39" s="19" customFormat="1" ht="15">
      <c r="A800" s="1115">
        <f t="shared" si="107"/>
        <v>637</v>
      </c>
      <c r="B800" s="266" t="s">
        <v>1349</v>
      </c>
      <c r="C800" s="424">
        <f t="shared" si="108"/>
        <v>1676800</v>
      </c>
      <c r="D800" s="344"/>
      <c r="E800" s="344"/>
      <c r="F800" s="344"/>
      <c r="G800" s="344"/>
      <c r="H800" s="344"/>
      <c r="I800" s="344"/>
      <c r="J800" s="344"/>
      <c r="K800" s="344"/>
      <c r="L800" s="449"/>
      <c r="M800" s="363"/>
      <c r="N800" s="439"/>
      <c r="O800" s="344"/>
      <c r="P800" s="449">
        <v>44.2</v>
      </c>
      <c r="Q800" s="433">
        <f t="shared" si="110"/>
        <v>176800</v>
      </c>
      <c r="R800" s="344"/>
      <c r="S800" s="344"/>
      <c r="T800" s="449">
        <v>375</v>
      </c>
      <c r="U800" s="433">
        <f t="shared" si="109"/>
        <v>1500000</v>
      </c>
      <c r="V800" s="344"/>
      <c r="W800" s="344"/>
      <c r="X800" s="1212"/>
      <c r="Z800" s="839"/>
      <c r="AA800" s="442"/>
      <c r="AB800" s="839"/>
      <c r="AC800" s="839"/>
      <c r="AD800" s="839"/>
      <c r="AE800" s="839"/>
      <c r="AF800" s="839"/>
      <c r="AG800" s="839"/>
      <c r="AH800" s="839"/>
      <c r="AI800" s="839"/>
      <c r="AJ800" s="839"/>
      <c r="AK800" s="839"/>
      <c r="AL800" s="839"/>
      <c r="AM800" s="839"/>
    </row>
    <row r="801" spans="1:39" s="19" customFormat="1" ht="15">
      <c r="A801" s="1115">
        <f t="shared" si="107"/>
        <v>638</v>
      </c>
      <c r="B801" s="266" t="s">
        <v>1350</v>
      </c>
      <c r="C801" s="424">
        <f t="shared" si="108"/>
        <v>1688800</v>
      </c>
      <c r="D801" s="344"/>
      <c r="E801" s="344"/>
      <c r="F801" s="344"/>
      <c r="G801" s="344"/>
      <c r="H801" s="344"/>
      <c r="I801" s="344"/>
      <c r="J801" s="344"/>
      <c r="K801" s="344"/>
      <c r="L801" s="449"/>
      <c r="M801" s="363"/>
      <c r="N801" s="439"/>
      <c r="O801" s="344"/>
      <c r="P801" s="449">
        <v>44.2</v>
      </c>
      <c r="Q801" s="433">
        <f t="shared" si="110"/>
        <v>176800</v>
      </c>
      <c r="R801" s="344"/>
      <c r="S801" s="344"/>
      <c r="T801" s="449">
        <v>378</v>
      </c>
      <c r="U801" s="433">
        <f t="shared" si="109"/>
        <v>1512000</v>
      </c>
      <c r="V801" s="344"/>
      <c r="W801" s="344"/>
      <c r="X801" s="1212"/>
      <c r="Z801" s="839"/>
      <c r="AA801" s="442"/>
      <c r="AB801" s="839"/>
      <c r="AC801" s="839"/>
      <c r="AD801" s="839"/>
      <c r="AE801" s="839"/>
      <c r="AF801" s="839"/>
      <c r="AG801" s="839"/>
      <c r="AH801" s="839"/>
      <c r="AI801" s="839"/>
      <c r="AJ801" s="839"/>
      <c r="AK801" s="839"/>
      <c r="AL801" s="839"/>
      <c r="AM801" s="839"/>
    </row>
    <row r="802" spans="1:39" s="19" customFormat="1" ht="15">
      <c r="A802" s="1115">
        <f t="shared" si="107"/>
        <v>639</v>
      </c>
      <c r="B802" s="266" t="s">
        <v>1351</v>
      </c>
      <c r="C802" s="424">
        <f t="shared" si="108"/>
        <v>1626000</v>
      </c>
      <c r="D802" s="344"/>
      <c r="E802" s="344"/>
      <c r="F802" s="344"/>
      <c r="G802" s="344"/>
      <c r="H802" s="344"/>
      <c r="I802" s="344"/>
      <c r="J802" s="344"/>
      <c r="K802" s="344"/>
      <c r="L802" s="449"/>
      <c r="M802" s="363"/>
      <c r="N802" s="439"/>
      <c r="O802" s="344"/>
      <c r="P802" s="449">
        <v>43.5</v>
      </c>
      <c r="Q802" s="433">
        <f t="shared" si="110"/>
        <v>174000</v>
      </c>
      <c r="R802" s="344"/>
      <c r="S802" s="344"/>
      <c r="T802" s="449">
        <v>363</v>
      </c>
      <c r="U802" s="433">
        <f t="shared" si="109"/>
        <v>1452000</v>
      </c>
      <c r="V802" s="344"/>
      <c r="W802" s="344"/>
      <c r="X802" s="1212"/>
      <c r="Z802" s="839"/>
      <c r="AA802" s="442"/>
      <c r="AB802" s="839"/>
      <c r="AC802" s="839"/>
      <c r="AD802" s="839"/>
      <c r="AE802" s="839"/>
      <c r="AF802" s="839"/>
      <c r="AG802" s="839"/>
      <c r="AH802" s="839"/>
      <c r="AI802" s="839"/>
      <c r="AJ802" s="839"/>
      <c r="AK802" s="839"/>
      <c r="AL802" s="839"/>
      <c r="AM802" s="839"/>
    </row>
    <row r="803" spans="1:39" s="19" customFormat="1" ht="15">
      <c r="A803" s="1115">
        <f t="shared" si="107"/>
        <v>640</v>
      </c>
      <c r="B803" s="266" t="s">
        <v>1352</v>
      </c>
      <c r="C803" s="424">
        <f t="shared" si="108"/>
        <v>1785477</v>
      </c>
      <c r="D803" s="344"/>
      <c r="E803" s="344"/>
      <c r="F803" s="344"/>
      <c r="G803" s="344"/>
      <c r="H803" s="344"/>
      <c r="I803" s="344"/>
      <c r="J803" s="344"/>
      <c r="K803" s="344"/>
      <c r="L803" s="449"/>
      <c r="M803" s="363"/>
      <c r="N803" s="439"/>
      <c r="O803" s="344"/>
      <c r="P803" s="449">
        <v>342.2</v>
      </c>
      <c r="Q803" s="433">
        <f t="shared" si="110"/>
        <v>1368800</v>
      </c>
      <c r="R803" s="344"/>
      <c r="S803" s="344"/>
      <c r="T803" s="449">
        <v>15.6</v>
      </c>
      <c r="U803" s="433">
        <f t="shared" si="109"/>
        <v>62400</v>
      </c>
      <c r="V803" s="344"/>
      <c r="W803" s="436">
        <v>354277</v>
      </c>
      <c r="X803" s="1209"/>
      <c r="Y803" s="19" t="s">
        <v>896</v>
      </c>
      <c r="Z803" s="839"/>
      <c r="AA803" s="442"/>
      <c r="AB803" s="839"/>
      <c r="AC803" s="839"/>
      <c r="AD803" s="839"/>
      <c r="AE803" s="839"/>
      <c r="AF803" s="839"/>
      <c r="AG803" s="839"/>
      <c r="AH803" s="839"/>
      <c r="AI803" s="839"/>
      <c r="AJ803" s="839"/>
      <c r="AK803" s="839"/>
      <c r="AL803" s="839"/>
      <c r="AM803" s="839"/>
    </row>
    <row r="804" spans="1:39" s="19" customFormat="1" ht="15">
      <c r="A804" s="1115">
        <f t="shared" si="107"/>
        <v>641</v>
      </c>
      <c r="B804" s="266" t="s">
        <v>1353</v>
      </c>
      <c r="C804" s="424">
        <f t="shared" si="108"/>
        <v>2725437</v>
      </c>
      <c r="D804" s="344"/>
      <c r="E804" s="344"/>
      <c r="F804" s="344"/>
      <c r="G804" s="344"/>
      <c r="H804" s="344"/>
      <c r="I804" s="344"/>
      <c r="J804" s="344"/>
      <c r="K804" s="344"/>
      <c r="L804" s="449">
        <v>273</v>
      </c>
      <c r="M804" s="363">
        <f>L804*3000</f>
        <v>819000</v>
      </c>
      <c r="N804" s="439"/>
      <c r="O804" s="344"/>
      <c r="P804" s="449">
        <v>47.04</v>
      </c>
      <c r="Q804" s="433">
        <f t="shared" si="110"/>
        <v>188160</v>
      </c>
      <c r="R804" s="344"/>
      <c r="S804" s="344"/>
      <c r="T804" s="449">
        <v>341</v>
      </c>
      <c r="U804" s="433">
        <f t="shared" si="109"/>
        <v>1364000</v>
      </c>
      <c r="V804" s="344"/>
      <c r="W804" s="436">
        <v>354277</v>
      </c>
      <c r="X804" s="1209"/>
      <c r="Y804" s="19" t="s">
        <v>896</v>
      </c>
      <c r="Z804" s="839"/>
      <c r="AA804" s="442"/>
      <c r="AB804" s="839"/>
      <c r="AC804" s="839"/>
      <c r="AD804" s="839"/>
      <c r="AE804" s="839"/>
      <c r="AF804" s="839"/>
      <c r="AG804" s="839"/>
      <c r="AH804" s="839"/>
      <c r="AI804" s="839"/>
      <c r="AJ804" s="839"/>
      <c r="AK804" s="839"/>
      <c r="AL804" s="839"/>
      <c r="AM804" s="839"/>
    </row>
    <row r="805" spans="1:39" s="19" customFormat="1" ht="15">
      <c r="A805" s="1115">
        <f t="shared" si="107"/>
        <v>642</v>
      </c>
      <c r="B805" s="266" t="s">
        <v>1354</v>
      </c>
      <c r="C805" s="424">
        <f t="shared" si="108"/>
        <v>2661677</v>
      </c>
      <c r="D805" s="344"/>
      <c r="E805" s="344"/>
      <c r="F805" s="344"/>
      <c r="G805" s="344"/>
      <c r="H805" s="344"/>
      <c r="I805" s="344"/>
      <c r="J805" s="344"/>
      <c r="K805" s="344"/>
      <c r="L805" s="449">
        <v>230.6</v>
      </c>
      <c r="M805" s="363">
        <f>L805*3000</f>
        <v>691800</v>
      </c>
      <c r="N805" s="439"/>
      <c r="O805" s="344"/>
      <c r="P805" s="449">
        <v>40.9</v>
      </c>
      <c r="Q805" s="433">
        <f t="shared" si="110"/>
        <v>163600</v>
      </c>
      <c r="R805" s="344"/>
      <c r="S805" s="344"/>
      <c r="T805" s="449">
        <v>363</v>
      </c>
      <c r="U805" s="433">
        <f t="shared" si="109"/>
        <v>1452000</v>
      </c>
      <c r="V805" s="344"/>
      <c r="W805" s="436">
        <v>354277</v>
      </c>
      <c r="X805" s="1209"/>
      <c r="Y805" s="19" t="s">
        <v>896</v>
      </c>
      <c r="Z805" s="839"/>
      <c r="AA805" s="442"/>
      <c r="AB805" s="839"/>
      <c r="AC805" s="839"/>
      <c r="AD805" s="839"/>
      <c r="AE805" s="839"/>
      <c r="AF805" s="839"/>
      <c r="AG805" s="839"/>
      <c r="AH805" s="839"/>
      <c r="AI805" s="839"/>
      <c r="AJ805" s="839"/>
      <c r="AK805" s="839"/>
      <c r="AL805" s="839"/>
      <c r="AM805" s="839"/>
    </row>
    <row r="806" spans="1:39" customFormat="1" ht="15">
      <c r="A806" s="1115">
        <f t="shared" si="107"/>
        <v>643</v>
      </c>
      <c r="B806" s="266" t="s">
        <v>1355</v>
      </c>
      <c r="C806" s="424">
        <f t="shared" si="108"/>
        <v>1735600</v>
      </c>
      <c r="D806" s="344"/>
      <c r="E806" s="344"/>
      <c r="F806" s="344"/>
      <c r="G806" s="344"/>
      <c r="H806" s="344"/>
      <c r="I806" s="344"/>
      <c r="J806" s="344"/>
      <c r="K806" s="344"/>
      <c r="L806" s="449"/>
      <c r="M806" s="363"/>
      <c r="N806" s="439"/>
      <c r="O806" s="344"/>
      <c r="P806" s="449">
        <v>40.9</v>
      </c>
      <c r="Q806" s="433">
        <f t="shared" si="110"/>
        <v>163600</v>
      </c>
      <c r="R806" s="344"/>
      <c r="S806" s="344"/>
      <c r="T806" s="449">
        <v>393</v>
      </c>
      <c r="U806" s="433">
        <f t="shared" si="109"/>
        <v>1572000</v>
      </c>
      <c r="V806" s="344"/>
      <c r="W806" s="344"/>
      <c r="X806" s="1212"/>
      <c r="Y806" s="450"/>
      <c r="Z806" s="346"/>
      <c r="AA806" s="138"/>
      <c r="AB806" s="346"/>
      <c r="AC806" s="346"/>
      <c r="AD806" s="463"/>
      <c r="AE806" s="463"/>
      <c r="AF806" s="463"/>
      <c r="AG806" s="463"/>
      <c r="AH806" s="463"/>
      <c r="AI806" s="463"/>
      <c r="AJ806" s="463"/>
      <c r="AK806" s="463"/>
      <c r="AL806" s="463"/>
      <c r="AM806" s="463"/>
    </row>
    <row r="807" spans="1:39" customFormat="1" ht="15">
      <c r="A807" s="1115">
        <f t="shared" si="107"/>
        <v>644</v>
      </c>
      <c r="B807" s="266" t="s">
        <v>1356</v>
      </c>
      <c r="C807" s="424">
        <f t="shared" si="108"/>
        <v>1619200</v>
      </c>
      <c r="D807" s="344"/>
      <c r="E807" s="344"/>
      <c r="F807" s="344"/>
      <c r="G807" s="344"/>
      <c r="H807" s="344"/>
      <c r="I807" s="344"/>
      <c r="J807" s="344"/>
      <c r="K807" s="344"/>
      <c r="L807" s="449"/>
      <c r="M807" s="363"/>
      <c r="N807" s="439"/>
      <c r="O807" s="344"/>
      <c r="P807" s="449">
        <v>42.8</v>
      </c>
      <c r="Q807" s="433">
        <f t="shared" si="110"/>
        <v>171200</v>
      </c>
      <c r="R807" s="344"/>
      <c r="S807" s="344"/>
      <c r="T807" s="449">
        <v>362</v>
      </c>
      <c r="U807" s="433">
        <f t="shared" si="109"/>
        <v>1448000</v>
      </c>
      <c r="V807" s="344"/>
      <c r="W807" s="344"/>
      <c r="X807" s="1212"/>
      <c r="Y807" s="450"/>
      <c r="Z807" s="346"/>
      <c r="AA807" s="138"/>
      <c r="AB807" s="346"/>
      <c r="AC807" s="346"/>
      <c r="AD807" s="463"/>
      <c r="AE807" s="463"/>
      <c r="AF807" s="463"/>
      <c r="AG807" s="463"/>
      <c r="AH807" s="463"/>
      <c r="AI807" s="463"/>
      <c r="AJ807" s="463"/>
      <c r="AK807" s="463"/>
      <c r="AL807" s="463"/>
      <c r="AM807" s="463"/>
    </row>
    <row r="808" spans="1:39" customFormat="1" ht="15">
      <c r="A808" s="1115">
        <f t="shared" si="107"/>
        <v>645</v>
      </c>
      <c r="B808" s="577" t="s">
        <v>1357</v>
      </c>
      <c r="C808" s="424">
        <f t="shared" si="108"/>
        <v>1552840</v>
      </c>
      <c r="D808" s="344"/>
      <c r="E808" s="344"/>
      <c r="F808" s="344"/>
      <c r="G808" s="344"/>
      <c r="H808" s="344"/>
      <c r="I808" s="344"/>
      <c r="J808" s="344"/>
      <c r="K808" s="344"/>
      <c r="L808" s="449"/>
      <c r="M808" s="363"/>
      <c r="N808" s="439"/>
      <c r="O808" s="344"/>
      <c r="P808" s="449">
        <v>381.06</v>
      </c>
      <c r="Q808" s="433">
        <f t="shared" si="110"/>
        <v>1524240</v>
      </c>
      <c r="R808" s="344"/>
      <c r="S808" s="344"/>
      <c r="T808" s="449">
        <v>7.15</v>
      </c>
      <c r="U808" s="433">
        <f t="shared" si="109"/>
        <v>28600</v>
      </c>
      <c r="V808" s="344"/>
      <c r="W808" s="344"/>
      <c r="X808" s="1212"/>
      <c r="Y808" s="450"/>
      <c r="Z808" s="346"/>
      <c r="AA808" s="138"/>
      <c r="AB808" s="346"/>
      <c r="AC808" s="346"/>
      <c r="AD808" s="463"/>
      <c r="AE808" s="463"/>
      <c r="AF808" s="463"/>
      <c r="AG808" s="463"/>
      <c r="AH808" s="463"/>
      <c r="AI808" s="463"/>
      <c r="AJ808" s="463"/>
      <c r="AK808" s="463"/>
      <c r="AL808" s="463"/>
      <c r="AM808" s="463"/>
    </row>
    <row r="809" spans="1:39" customFormat="1" ht="15">
      <c r="A809" s="1115">
        <f t="shared" si="107"/>
        <v>646</v>
      </c>
      <c r="B809" s="577" t="s">
        <v>1358</v>
      </c>
      <c r="C809" s="424">
        <f t="shared" si="108"/>
        <v>354277</v>
      </c>
      <c r="D809" s="344"/>
      <c r="E809" s="344"/>
      <c r="F809" s="344"/>
      <c r="G809" s="344"/>
      <c r="H809" s="344"/>
      <c r="I809" s="344"/>
      <c r="J809" s="344"/>
      <c r="K809" s="344"/>
      <c r="L809" s="449"/>
      <c r="M809" s="363"/>
      <c r="N809" s="439"/>
      <c r="O809" s="344"/>
      <c r="P809" s="449"/>
      <c r="Q809" s="344"/>
      <c r="R809" s="344"/>
      <c r="S809" s="344"/>
      <c r="T809" s="344"/>
      <c r="U809" s="344"/>
      <c r="V809" s="344"/>
      <c r="W809" s="436">
        <v>354277</v>
      </c>
      <c r="X809" s="1209"/>
      <c r="Y809" s="19" t="s">
        <v>896</v>
      </c>
      <c r="Z809" s="346"/>
      <c r="AA809" s="138"/>
      <c r="AB809" s="346"/>
      <c r="AC809" s="346"/>
      <c r="AD809" s="463"/>
      <c r="AE809" s="463"/>
      <c r="AF809" s="463"/>
      <c r="AG809" s="463"/>
      <c r="AH809" s="463"/>
      <c r="AI809" s="463"/>
      <c r="AJ809" s="463"/>
      <c r="AK809" s="463"/>
      <c r="AL809" s="463"/>
      <c r="AM809" s="463"/>
    </row>
    <row r="810" spans="1:39" customFormat="1" ht="15">
      <c r="A810" s="1115">
        <f t="shared" si="107"/>
        <v>647</v>
      </c>
      <c r="B810" s="577" t="s">
        <v>1359</v>
      </c>
      <c r="C810" s="424">
        <f t="shared" si="108"/>
        <v>1673077</v>
      </c>
      <c r="D810" s="344"/>
      <c r="E810" s="344"/>
      <c r="F810" s="344"/>
      <c r="G810" s="344"/>
      <c r="H810" s="344"/>
      <c r="I810" s="344"/>
      <c r="J810" s="344"/>
      <c r="K810" s="344"/>
      <c r="L810" s="449"/>
      <c r="M810" s="363"/>
      <c r="N810" s="439"/>
      <c r="O810" s="344"/>
      <c r="P810" s="449">
        <v>322.48</v>
      </c>
      <c r="Q810" s="433">
        <f t="shared" ref="Q810:Q816" si="111">P810*4000</f>
        <v>1289920</v>
      </c>
      <c r="R810" s="344"/>
      <c r="S810" s="344"/>
      <c r="T810" s="449">
        <v>7.22</v>
      </c>
      <c r="U810" s="433">
        <f t="shared" ref="U810:U816" si="112">T810*4000</f>
        <v>28880</v>
      </c>
      <c r="V810" s="344"/>
      <c r="W810" s="436">
        <v>354277</v>
      </c>
      <c r="X810" s="1209"/>
      <c r="Y810" s="19" t="s">
        <v>896</v>
      </c>
      <c r="Z810" s="346"/>
      <c r="AA810" s="138"/>
      <c r="AB810" s="346"/>
      <c r="AC810" s="346"/>
      <c r="AD810" s="463"/>
      <c r="AE810" s="463"/>
      <c r="AF810" s="463"/>
      <c r="AG810" s="463"/>
      <c r="AH810" s="463"/>
      <c r="AI810" s="463"/>
      <c r="AJ810" s="463"/>
      <c r="AK810" s="463"/>
      <c r="AL810" s="463"/>
      <c r="AM810" s="463"/>
    </row>
    <row r="811" spans="1:39" customFormat="1" ht="15">
      <c r="A811" s="1115">
        <f t="shared" si="107"/>
        <v>648</v>
      </c>
      <c r="B811" s="577" t="s">
        <v>1360</v>
      </c>
      <c r="C811" s="424">
        <f t="shared" si="108"/>
        <v>1833517</v>
      </c>
      <c r="D811" s="344"/>
      <c r="E811" s="344"/>
      <c r="F811" s="344"/>
      <c r="G811" s="344"/>
      <c r="H811" s="344"/>
      <c r="I811" s="344"/>
      <c r="J811" s="344"/>
      <c r="K811" s="344"/>
      <c r="L811" s="449"/>
      <c r="M811" s="363"/>
      <c r="N811" s="439"/>
      <c r="O811" s="344"/>
      <c r="P811" s="449">
        <v>362.6</v>
      </c>
      <c r="Q811" s="433">
        <f t="shared" si="111"/>
        <v>1450400</v>
      </c>
      <c r="R811" s="344"/>
      <c r="S811" s="344"/>
      <c r="T811" s="449">
        <v>7.21</v>
      </c>
      <c r="U811" s="433">
        <f t="shared" si="112"/>
        <v>28840</v>
      </c>
      <c r="V811" s="344"/>
      <c r="W811" s="436">
        <v>354277</v>
      </c>
      <c r="X811" s="1209"/>
      <c r="Y811" s="19" t="s">
        <v>896</v>
      </c>
      <c r="Z811" s="346"/>
      <c r="AA811" s="138"/>
      <c r="AB811" s="346"/>
      <c r="AC811" s="346"/>
      <c r="AD811" s="463"/>
      <c r="AE811" s="463"/>
      <c r="AF811" s="463"/>
      <c r="AG811" s="463"/>
      <c r="AH811" s="463"/>
      <c r="AI811" s="463"/>
      <c r="AJ811" s="463"/>
      <c r="AK811" s="463"/>
      <c r="AL811" s="463"/>
      <c r="AM811" s="463"/>
    </row>
    <row r="812" spans="1:39" customFormat="1" ht="15">
      <c r="A812" s="1115">
        <f t="shared" si="107"/>
        <v>649</v>
      </c>
      <c r="B812" s="577" t="s">
        <v>1361</v>
      </c>
      <c r="C812" s="424">
        <f t="shared" si="108"/>
        <v>1732357</v>
      </c>
      <c r="D812" s="344"/>
      <c r="E812" s="344"/>
      <c r="F812" s="344"/>
      <c r="G812" s="344"/>
      <c r="H812" s="344"/>
      <c r="I812" s="344"/>
      <c r="J812" s="344"/>
      <c r="K812" s="344"/>
      <c r="L812" s="449"/>
      <c r="M812" s="363"/>
      <c r="N812" s="439"/>
      <c r="O812" s="344"/>
      <c r="P812" s="449">
        <v>336.44</v>
      </c>
      <c r="Q812" s="433">
        <f t="shared" si="111"/>
        <v>1345760</v>
      </c>
      <c r="R812" s="344"/>
      <c r="S812" s="344"/>
      <c r="T812" s="449">
        <v>8.08</v>
      </c>
      <c r="U812" s="433">
        <f t="shared" si="112"/>
        <v>32320</v>
      </c>
      <c r="V812" s="344"/>
      <c r="W812" s="436">
        <v>354277</v>
      </c>
      <c r="X812" s="1209"/>
      <c r="Y812" s="19" t="s">
        <v>896</v>
      </c>
      <c r="Z812" s="346"/>
      <c r="AA812" s="138"/>
      <c r="AB812" s="346"/>
      <c r="AC812" s="346"/>
      <c r="AD812" s="463"/>
      <c r="AE812" s="463"/>
      <c r="AF812" s="463"/>
      <c r="AG812" s="463"/>
      <c r="AH812" s="463"/>
      <c r="AI812" s="463"/>
      <c r="AJ812" s="463"/>
      <c r="AK812" s="463"/>
      <c r="AL812" s="463"/>
      <c r="AM812" s="463"/>
    </row>
    <row r="813" spans="1:39" customFormat="1" ht="15">
      <c r="A813" s="1115">
        <f t="shared" si="107"/>
        <v>650</v>
      </c>
      <c r="B813" s="577" t="s">
        <v>1362</v>
      </c>
      <c r="C813" s="424">
        <f t="shared" si="108"/>
        <v>2765877</v>
      </c>
      <c r="D813" s="344"/>
      <c r="E813" s="344"/>
      <c r="F813" s="344"/>
      <c r="G813" s="344"/>
      <c r="H813" s="344"/>
      <c r="I813" s="344"/>
      <c r="J813" s="344"/>
      <c r="K813" s="344"/>
      <c r="L813" s="449">
        <v>272</v>
      </c>
      <c r="M813" s="363">
        <f>L813*3000</f>
        <v>816000</v>
      </c>
      <c r="N813" s="439"/>
      <c r="O813" s="344"/>
      <c r="P813" s="449">
        <v>46.9</v>
      </c>
      <c r="Q813" s="433">
        <f t="shared" si="111"/>
        <v>187600</v>
      </c>
      <c r="R813" s="344"/>
      <c r="S813" s="344"/>
      <c r="T813" s="449">
        <v>352</v>
      </c>
      <c r="U813" s="433">
        <f t="shared" si="112"/>
        <v>1408000</v>
      </c>
      <c r="V813" s="344"/>
      <c r="W813" s="436">
        <v>354277</v>
      </c>
      <c r="X813" s="1209"/>
      <c r="Y813" s="19" t="s">
        <v>896</v>
      </c>
      <c r="Z813" s="346"/>
      <c r="AA813" s="138"/>
      <c r="AB813" s="346"/>
      <c r="AC813" s="346"/>
      <c r="AD813" s="463"/>
      <c r="AE813" s="463"/>
      <c r="AF813" s="463"/>
      <c r="AG813" s="463"/>
      <c r="AH813" s="463"/>
      <c r="AI813" s="463"/>
      <c r="AJ813" s="463"/>
      <c r="AK813" s="463"/>
      <c r="AL813" s="463"/>
      <c r="AM813" s="463"/>
    </row>
    <row r="814" spans="1:39" customFormat="1" ht="15">
      <c r="A814" s="1115">
        <f t="shared" si="107"/>
        <v>651</v>
      </c>
      <c r="B814" s="577" t="s">
        <v>1363</v>
      </c>
      <c r="C814" s="424">
        <f t="shared" si="108"/>
        <v>1261600</v>
      </c>
      <c r="D814" s="344"/>
      <c r="E814" s="344"/>
      <c r="F814" s="344"/>
      <c r="G814" s="344"/>
      <c r="H814" s="344"/>
      <c r="I814" s="344"/>
      <c r="J814" s="344"/>
      <c r="K814" s="344"/>
      <c r="L814" s="449">
        <v>118</v>
      </c>
      <c r="M814" s="363">
        <f>L814*3000</f>
        <v>354000</v>
      </c>
      <c r="N814" s="439"/>
      <c r="O814" s="344"/>
      <c r="P814" s="449">
        <v>222.5</v>
      </c>
      <c r="Q814" s="433">
        <f t="shared" si="111"/>
        <v>890000</v>
      </c>
      <c r="R814" s="344"/>
      <c r="S814" s="344"/>
      <c r="T814" s="449">
        <v>4.4000000000000004</v>
      </c>
      <c r="U814" s="433">
        <f t="shared" si="112"/>
        <v>17600</v>
      </c>
      <c r="V814" s="344"/>
      <c r="W814" s="344"/>
      <c r="X814" s="1212"/>
      <c r="Y814" s="450"/>
      <c r="Z814" s="346"/>
      <c r="AA814" s="138"/>
      <c r="AB814" s="346"/>
      <c r="AC814" s="346"/>
      <c r="AD814" s="463"/>
      <c r="AE814" s="463"/>
      <c r="AF814" s="463"/>
      <c r="AG814" s="463"/>
      <c r="AH814" s="463"/>
      <c r="AI814" s="463"/>
      <c r="AJ814" s="463"/>
      <c r="AK814" s="463"/>
      <c r="AL814" s="463"/>
      <c r="AM814" s="463"/>
    </row>
    <row r="815" spans="1:39" customFormat="1" ht="15">
      <c r="A815" s="1115">
        <f t="shared" si="107"/>
        <v>652</v>
      </c>
      <c r="B815" s="577" t="s">
        <v>1364</v>
      </c>
      <c r="C815" s="424">
        <f t="shared" si="108"/>
        <v>1204000</v>
      </c>
      <c r="D815" s="344"/>
      <c r="E815" s="344"/>
      <c r="F815" s="344"/>
      <c r="G815" s="344"/>
      <c r="H815" s="344"/>
      <c r="I815" s="344"/>
      <c r="J815" s="344"/>
      <c r="K815" s="344"/>
      <c r="L815" s="449">
        <v>104.6</v>
      </c>
      <c r="M815" s="363">
        <f>L815*3000</f>
        <v>313800</v>
      </c>
      <c r="N815" s="439"/>
      <c r="O815" s="344"/>
      <c r="P815" s="449">
        <v>218.4</v>
      </c>
      <c r="Q815" s="433">
        <f t="shared" si="111"/>
        <v>873600</v>
      </c>
      <c r="R815" s="344"/>
      <c r="S815" s="344"/>
      <c r="T815" s="449">
        <v>4.1500000000000004</v>
      </c>
      <c r="U815" s="433">
        <f t="shared" si="112"/>
        <v>16600</v>
      </c>
      <c r="V815" s="344"/>
      <c r="W815" s="344"/>
      <c r="X815" s="1212"/>
      <c r="Y815" s="450"/>
      <c r="Z815" s="346"/>
      <c r="AA815" s="138"/>
      <c r="AB815" s="346"/>
      <c r="AC815" s="346"/>
      <c r="AD815" s="463"/>
      <c r="AE815" s="463"/>
      <c r="AF815" s="463"/>
      <c r="AG815" s="463"/>
      <c r="AH815" s="463"/>
      <c r="AI815" s="463"/>
      <c r="AJ815" s="463"/>
      <c r="AK815" s="463"/>
      <c r="AL815" s="463"/>
      <c r="AM815" s="463"/>
    </row>
    <row r="816" spans="1:39" customFormat="1" ht="15">
      <c r="A816" s="1115">
        <f t="shared" si="107"/>
        <v>653</v>
      </c>
      <c r="B816" s="577" t="s">
        <v>1365</v>
      </c>
      <c r="C816" s="424">
        <f t="shared" si="108"/>
        <v>972800</v>
      </c>
      <c r="D816" s="344"/>
      <c r="E816" s="344"/>
      <c r="F816" s="344"/>
      <c r="G816" s="344"/>
      <c r="H816" s="344"/>
      <c r="I816" s="344"/>
      <c r="J816" s="344"/>
      <c r="K816" s="344"/>
      <c r="L816" s="449"/>
      <c r="M816" s="363"/>
      <c r="N816" s="439"/>
      <c r="O816" s="344"/>
      <c r="P816" s="449">
        <v>238.8</v>
      </c>
      <c r="Q816" s="433">
        <f t="shared" si="111"/>
        <v>955200</v>
      </c>
      <c r="R816" s="344"/>
      <c r="S816" s="344"/>
      <c r="T816" s="449">
        <v>4.4000000000000004</v>
      </c>
      <c r="U816" s="433">
        <f t="shared" si="112"/>
        <v>17600</v>
      </c>
      <c r="V816" s="344"/>
      <c r="W816" s="344"/>
      <c r="X816" s="1212"/>
      <c r="Y816" s="450"/>
      <c r="Z816" s="346"/>
      <c r="AA816" s="138"/>
      <c r="AB816" s="346"/>
      <c r="AC816" s="346"/>
      <c r="AD816" s="463"/>
      <c r="AE816" s="463"/>
      <c r="AF816" s="463"/>
      <c r="AG816" s="463"/>
      <c r="AH816" s="463"/>
      <c r="AI816" s="463"/>
      <c r="AJ816" s="463"/>
      <c r="AK816" s="463"/>
      <c r="AL816" s="463"/>
      <c r="AM816" s="463"/>
    </row>
    <row r="817" spans="1:39" customFormat="1" ht="15.75">
      <c r="A817" s="1115">
        <f t="shared" si="107"/>
        <v>654</v>
      </c>
      <c r="B817" s="577" t="s">
        <v>1366</v>
      </c>
      <c r="C817" s="424">
        <f t="shared" si="108"/>
        <v>815401.67</v>
      </c>
      <c r="D817" s="344"/>
      <c r="E817" s="344"/>
      <c r="F817" s="344"/>
      <c r="G817" s="344"/>
      <c r="H817" s="344"/>
      <c r="I817" s="344"/>
      <c r="J817" s="344"/>
      <c r="K817" s="344"/>
      <c r="L817" s="449"/>
      <c r="M817" s="363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>
        <v>815401.67</v>
      </c>
      <c r="X817" s="1212"/>
      <c r="Y817" s="450" t="s">
        <v>1325</v>
      </c>
      <c r="Z817" s="346"/>
      <c r="AA817" s="1255"/>
      <c r="AB817" s="346"/>
      <c r="AC817" s="346"/>
      <c r="AD817" s="463"/>
      <c r="AE817" s="463"/>
      <c r="AF817" s="463"/>
      <c r="AG817" s="463"/>
      <c r="AH817" s="463"/>
      <c r="AI817" s="463"/>
      <c r="AJ817" s="463"/>
      <c r="AK817" s="463"/>
      <c r="AL817" s="463"/>
      <c r="AM817" s="463"/>
    </row>
    <row r="818" spans="1:39" customFormat="1" ht="15">
      <c r="A818" s="1115">
        <f t="shared" si="107"/>
        <v>655</v>
      </c>
      <c r="B818" s="266" t="s">
        <v>1367</v>
      </c>
      <c r="C818" s="424">
        <f t="shared" si="108"/>
        <v>560605.87399999995</v>
      </c>
      <c r="D818" s="344"/>
      <c r="E818" s="344"/>
      <c r="F818" s="344"/>
      <c r="G818" s="344"/>
      <c r="H818" s="344"/>
      <c r="I818" s="344"/>
      <c r="J818" s="344"/>
      <c r="K818" s="344"/>
      <c r="L818" s="449"/>
      <c r="M818" s="363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>
        <f>704.81*795.4</f>
        <v>560605.87399999995</v>
      </c>
      <c r="X818" s="1212"/>
      <c r="Y818" s="450" t="s">
        <v>1326</v>
      </c>
      <c r="Z818" s="346"/>
      <c r="AA818" s="138"/>
      <c r="AB818" s="346"/>
      <c r="AC818" s="346"/>
      <c r="AD818" s="463"/>
      <c r="AE818" s="463"/>
      <c r="AF818" s="463"/>
      <c r="AG818" s="463"/>
      <c r="AH818" s="463"/>
      <c r="AI818" s="463"/>
      <c r="AJ818" s="463"/>
      <c r="AK818" s="463"/>
      <c r="AL818" s="463"/>
      <c r="AM818" s="463"/>
    </row>
    <row r="819" spans="1:39" customFormat="1" ht="15">
      <c r="A819" s="1115">
        <f t="shared" si="107"/>
        <v>656</v>
      </c>
      <c r="B819" s="266" t="s">
        <v>1368</v>
      </c>
      <c r="C819" s="424">
        <f t="shared" si="108"/>
        <v>9980100</v>
      </c>
      <c r="D819" s="344"/>
      <c r="E819" s="344"/>
      <c r="F819" s="344"/>
      <c r="G819" s="344"/>
      <c r="H819" s="344"/>
      <c r="I819" s="344"/>
      <c r="J819" s="344"/>
      <c r="K819" s="344"/>
      <c r="L819" s="449">
        <v>1950</v>
      </c>
      <c r="M819" s="363">
        <f>L819*5118</f>
        <v>9980100</v>
      </c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1212"/>
      <c r="Y819" s="450"/>
      <c r="Z819" s="346"/>
      <c r="AA819" s="138"/>
      <c r="AB819" s="346"/>
      <c r="AC819" s="346"/>
      <c r="AD819" s="463"/>
      <c r="AE819" s="463"/>
      <c r="AF819" s="463"/>
      <c r="AG819" s="463"/>
      <c r="AH819" s="463"/>
      <c r="AI819" s="463"/>
      <c r="AJ819" s="463"/>
      <c r="AK819" s="463"/>
      <c r="AL819" s="463"/>
      <c r="AM819" s="463"/>
    </row>
    <row r="820" spans="1:39" customFormat="1" ht="15">
      <c r="A820" s="1115">
        <f>A819+1</f>
        <v>657</v>
      </c>
      <c r="B820" s="266" t="s">
        <v>1369</v>
      </c>
      <c r="C820" s="424">
        <f t="shared" si="108"/>
        <v>37168800</v>
      </c>
      <c r="D820" s="344"/>
      <c r="E820" s="344"/>
      <c r="F820" s="344"/>
      <c r="G820" s="344"/>
      <c r="H820" s="344"/>
      <c r="I820" s="344"/>
      <c r="J820" s="344"/>
      <c r="K820" s="344"/>
      <c r="L820" s="449">
        <v>1950</v>
      </c>
      <c r="M820" s="363">
        <f>L820*5118</f>
        <v>9980100</v>
      </c>
      <c r="N820" s="344"/>
      <c r="O820" s="344"/>
      <c r="P820" s="344"/>
      <c r="Q820" s="344"/>
      <c r="R820" s="344"/>
      <c r="S820" s="344"/>
      <c r="T820" s="439">
        <v>3210</v>
      </c>
      <c r="U820" s="344">
        <f>T820*8470</f>
        <v>27188700</v>
      </c>
      <c r="V820" s="344"/>
      <c r="W820" s="344"/>
      <c r="X820" s="1212"/>
      <c r="Y820" s="450"/>
      <c r="Z820" s="346"/>
      <c r="AA820" s="138"/>
      <c r="AB820" s="346"/>
      <c r="AC820" s="346"/>
      <c r="AD820" s="463"/>
      <c r="AE820" s="463"/>
      <c r="AF820" s="463"/>
      <c r="AG820" s="463"/>
      <c r="AH820" s="463"/>
      <c r="AI820" s="463"/>
      <c r="AJ820" s="463"/>
      <c r="AK820" s="463"/>
      <c r="AL820" s="463"/>
      <c r="AM820" s="463"/>
    </row>
    <row r="821" spans="1:39" customFormat="1" ht="15">
      <c r="A821" s="1115">
        <f t="shared" si="107"/>
        <v>658</v>
      </c>
      <c r="B821" s="266" t="s">
        <v>1370</v>
      </c>
      <c r="C821" s="424">
        <f t="shared" si="108"/>
        <v>18803400</v>
      </c>
      <c r="D821" s="344"/>
      <c r="E821" s="344"/>
      <c r="F821" s="344"/>
      <c r="G821" s="344"/>
      <c r="H821" s="344"/>
      <c r="I821" s="344"/>
      <c r="J821" s="344"/>
      <c r="K821" s="344"/>
      <c r="L821" s="449"/>
      <c r="M821" s="363"/>
      <c r="N821" s="344"/>
      <c r="O821" s="344"/>
      <c r="P821" s="344"/>
      <c r="Q821" s="344"/>
      <c r="R821" s="344"/>
      <c r="S821" s="344"/>
      <c r="T821" s="344">
        <v>2220</v>
      </c>
      <c r="U821" s="344">
        <f>T821*8470</f>
        <v>18803400</v>
      </c>
      <c r="V821" s="344"/>
      <c r="W821" s="344"/>
      <c r="X821" s="1212"/>
      <c r="Y821" s="450"/>
      <c r="Z821" s="346"/>
      <c r="AA821" s="138"/>
      <c r="AB821" s="346"/>
      <c r="AC821" s="346"/>
      <c r="AD821" s="463"/>
      <c r="AE821" s="463"/>
      <c r="AF821" s="463"/>
      <c r="AG821" s="463"/>
      <c r="AH821" s="463"/>
      <c r="AI821" s="463"/>
      <c r="AJ821" s="463"/>
      <c r="AK821" s="463"/>
      <c r="AL821" s="463"/>
      <c r="AM821" s="463"/>
    </row>
    <row r="822" spans="1:39" customFormat="1" ht="15">
      <c r="A822" s="1115">
        <f t="shared" si="107"/>
        <v>659</v>
      </c>
      <c r="B822" s="266" t="s">
        <v>1371</v>
      </c>
      <c r="C822" s="424">
        <f t="shared" si="108"/>
        <v>9944274</v>
      </c>
      <c r="D822" s="344"/>
      <c r="E822" s="344"/>
      <c r="F822" s="344"/>
      <c r="G822" s="344"/>
      <c r="H822" s="344"/>
      <c r="I822" s="344"/>
      <c r="J822" s="344"/>
      <c r="K822" s="344"/>
      <c r="L822" s="449">
        <v>1943</v>
      </c>
      <c r="M822" s="363">
        <f>L822*5118</f>
        <v>9944274</v>
      </c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1212"/>
      <c r="Y822" s="450"/>
      <c r="Z822" s="346"/>
      <c r="AA822" s="138"/>
      <c r="AB822" s="346"/>
      <c r="AC822" s="346"/>
      <c r="AD822" s="463"/>
      <c r="AE822" s="463"/>
      <c r="AF822" s="463"/>
      <c r="AG822" s="463"/>
      <c r="AH822" s="463"/>
      <c r="AI822" s="463"/>
      <c r="AJ822" s="463"/>
      <c r="AK822" s="463"/>
      <c r="AL822" s="463"/>
      <c r="AM822" s="463"/>
    </row>
    <row r="823" spans="1:39" customFormat="1" ht="15">
      <c r="A823" s="1115">
        <f t="shared" si="107"/>
        <v>660</v>
      </c>
      <c r="B823" s="266" t="s">
        <v>1372</v>
      </c>
      <c r="C823" s="424">
        <f t="shared" si="108"/>
        <v>21005600</v>
      </c>
      <c r="D823" s="344"/>
      <c r="E823" s="344"/>
      <c r="F823" s="344"/>
      <c r="G823" s="344"/>
      <c r="H823" s="344"/>
      <c r="I823" s="344"/>
      <c r="J823" s="344"/>
      <c r="K823" s="344"/>
      <c r="L823" s="449"/>
      <c r="M823" s="363"/>
      <c r="N823" s="344"/>
      <c r="O823" s="344"/>
      <c r="P823" s="344"/>
      <c r="Q823" s="344"/>
      <c r="R823" s="344"/>
      <c r="S823" s="344"/>
      <c r="T823" s="344">
        <v>2480</v>
      </c>
      <c r="U823" s="344">
        <f t="shared" ref="U823:U829" si="113">T823*8470</f>
        <v>21005600</v>
      </c>
      <c r="V823" s="344"/>
      <c r="W823" s="344"/>
      <c r="X823" s="1212"/>
      <c r="Y823" s="450"/>
      <c r="Z823" s="346"/>
      <c r="AA823" s="138"/>
      <c r="AB823" s="346"/>
      <c r="AC823" s="346"/>
      <c r="AD823" s="463"/>
      <c r="AE823" s="463"/>
      <c r="AF823" s="463"/>
      <c r="AG823" s="463"/>
      <c r="AH823" s="463"/>
      <c r="AI823" s="463"/>
      <c r="AJ823" s="463"/>
      <c r="AK823" s="463"/>
      <c r="AL823" s="463"/>
      <c r="AM823" s="463"/>
    </row>
    <row r="824" spans="1:39" customFormat="1" ht="15">
      <c r="A824" s="1115">
        <f t="shared" si="107"/>
        <v>661</v>
      </c>
      <c r="B824" s="266" t="s">
        <v>1373</v>
      </c>
      <c r="C824" s="424">
        <f t="shared" si="108"/>
        <v>36523932</v>
      </c>
      <c r="D824" s="344"/>
      <c r="E824" s="344"/>
      <c r="F824" s="344"/>
      <c r="G824" s="344"/>
      <c r="H824" s="344"/>
      <c r="I824" s="344"/>
      <c r="J824" s="344"/>
      <c r="K824" s="344"/>
      <c r="L824" s="449">
        <v>1824</v>
      </c>
      <c r="M824" s="363">
        <f>L824*5118</f>
        <v>9335232</v>
      </c>
      <c r="N824" s="344"/>
      <c r="O824" s="344"/>
      <c r="P824" s="344"/>
      <c r="Q824" s="344"/>
      <c r="R824" s="344"/>
      <c r="S824" s="344"/>
      <c r="T824" s="344">
        <v>3210</v>
      </c>
      <c r="U824" s="344">
        <f t="shared" si="113"/>
        <v>27188700</v>
      </c>
      <c r="V824" s="344"/>
      <c r="W824" s="344"/>
      <c r="X824" s="1212"/>
      <c r="Y824" s="450"/>
      <c r="Z824" s="346"/>
      <c r="AA824" s="138"/>
      <c r="AB824" s="346"/>
      <c r="AC824" s="346"/>
      <c r="AD824" s="463"/>
      <c r="AE824" s="463"/>
      <c r="AF824" s="463"/>
      <c r="AG824" s="463"/>
      <c r="AH824" s="463"/>
      <c r="AI824" s="463"/>
      <c r="AJ824" s="463"/>
      <c r="AK824" s="463"/>
      <c r="AL824" s="463"/>
      <c r="AM824" s="463"/>
    </row>
    <row r="825" spans="1:39" customFormat="1" ht="15">
      <c r="A825" s="1115">
        <f t="shared" si="107"/>
        <v>662</v>
      </c>
      <c r="B825" s="266" t="s">
        <v>1374</v>
      </c>
      <c r="C825" s="424">
        <f t="shared" si="108"/>
        <v>11180400</v>
      </c>
      <c r="D825" s="344"/>
      <c r="E825" s="344"/>
      <c r="F825" s="344"/>
      <c r="G825" s="344"/>
      <c r="H825" s="344"/>
      <c r="I825" s="344"/>
      <c r="J825" s="344"/>
      <c r="K825" s="344"/>
      <c r="L825" s="449"/>
      <c r="M825" s="363"/>
      <c r="N825" s="344"/>
      <c r="O825" s="344"/>
      <c r="P825" s="344"/>
      <c r="Q825" s="344"/>
      <c r="R825" s="344"/>
      <c r="S825" s="344"/>
      <c r="T825" s="344">
        <v>1320</v>
      </c>
      <c r="U825" s="344">
        <f t="shared" si="113"/>
        <v>11180400</v>
      </c>
      <c r="V825" s="344"/>
      <c r="W825" s="344"/>
      <c r="X825" s="1212"/>
      <c r="Y825" s="450"/>
      <c r="Z825" s="346"/>
      <c r="AA825" s="138"/>
      <c r="AB825" s="346"/>
      <c r="AC825" s="346"/>
      <c r="AD825" s="463"/>
      <c r="AE825" s="463"/>
      <c r="AF825" s="463"/>
      <c r="AG825" s="463"/>
      <c r="AH825" s="463"/>
      <c r="AI825" s="463"/>
      <c r="AJ825" s="463"/>
      <c r="AK825" s="463"/>
      <c r="AL825" s="463"/>
      <c r="AM825" s="463"/>
    </row>
    <row r="826" spans="1:39" customFormat="1" ht="15">
      <c r="A826" s="1115">
        <f t="shared" si="107"/>
        <v>663</v>
      </c>
      <c r="B826" s="266" t="s">
        <v>1375</v>
      </c>
      <c r="C826" s="424">
        <f t="shared" si="108"/>
        <v>19226900</v>
      </c>
      <c r="D826" s="344"/>
      <c r="E826" s="344"/>
      <c r="F826" s="344"/>
      <c r="G826" s="344"/>
      <c r="H826" s="344"/>
      <c r="I826" s="344"/>
      <c r="J826" s="344"/>
      <c r="K826" s="344"/>
      <c r="L826" s="449"/>
      <c r="M826" s="363"/>
      <c r="N826" s="344"/>
      <c r="O826" s="344"/>
      <c r="P826" s="344"/>
      <c r="Q826" s="344"/>
      <c r="R826" s="344"/>
      <c r="S826" s="344"/>
      <c r="T826" s="344">
        <v>2270</v>
      </c>
      <c r="U826" s="344">
        <f t="shared" si="113"/>
        <v>19226900</v>
      </c>
      <c r="V826" s="344"/>
      <c r="W826" s="344"/>
      <c r="X826" s="1212"/>
      <c r="Y826" s="450"/>
      <c r="Z826" s="346"/>
      <c r="AA826" s="138"/>
      <c r="AB826" s="346"/>
      <c r="AC826" s="346"/>
      <c r="AD826" s="463"/>
      <c r="AE826" s="463"/>
      <c r="AF826" s="463"/>
      <c r="AG826" s="463"/>
      <c r="AH826" s="463"/>
      <c r="AI826" s="463"/>
      <c r="AJ826" s="463"/>
      <c r="AK826" s="463"/>
      <c r="AL826" s="463"/>
      <c r="AM826" s="463"/>
    </row>
    <row r="827" spans="1:39" customFormat="1" ht="15">
      <c r="A827" s="1115">
        <f t="shared" si="107"/>
        <v>664</v>
      </c>
      <c r="B827" s="266" t="s">
        <v>1376</v>
      </c>
      <c r="C827" s="424">
        <f t="shared" si="108"/>
        <v>19243840</v>
      </c>
      <c r="D827" s="344"/>
      <c r="E827" s="344"/>
      <c r="F827" s="344"/>
      <c r="G827" s="344"/>
      <c r="H827" s="344"/>
      <c r="I827" s="344"/>
      <c r="J827" s="344"/>
      <c r="K827" s="344"/>
      <c r="L827" s="449"/>
      <c r="M827" s="363"/>
      <c r="N827" s="344"/>
      <c r="O827" s="344"/>
      <c r="P827" s="344"/>
      <c r="Q827" s="344"/>
      <c r="R827" s="344"/>
      <c r="S827" s="344"/>
      <c r="T827" s="344">
        <v>2272</v>
      </c>
      <c r="U827" s="344">
        <f t="shared" si="113"/>
        <v>19243840</v>
      </c>
      <c r="V827" s="344"/>
      <c r="W827" s="344"/>
      <c r="X827" s="1212"/>
      <c r="Y827" s="450"/>
      <c r="Z827" s="346"/>
      <c r="AA827" s="138"/>
      <c r="AB827" s="346"/>
      <c r="AC827" s="346"/>
      <c r="AD827" s="463"/>
      <c r="AE827" s="463"/>
      <c r="AF827" s="463"/>
      <c r="AG827" s="463"/>
      <c r="AH827" s="463"/>
      <c r="AI827" s="463"/>
      <c r="AJ827" s="463"/>
      <c r="AK827" s="463"/>
      <c r="AL827" s="463"/>
      <c r="AM827" s="463"/>
    </row>
    <row r="828" spans="1:39" customFormat="1" ht="15">
      <c r="A828" s="1115">
        <f t="shared" si="107"/>
        <v>665</v>
      </c>
      <c r="B828" s="266" t="s">
        <v>1377</v>
      </c>
      <c r="C828" s="424">
        <f t="shared" si="108"/>
        <v>20328000</v>
      </c>
      <c r="D828" s="344"/>
      <c r="E828" s="344"/>
      <c r="F828" s="344"/>
      <c r="G828" s="344"/>
      <c r="H828" s="344"/>
      <c r="I828" s="344"/>
      <c r="J828" s="344"/>
      <c r="K828" s="344"/>
      <c r="L828" s="449"/>
      <c r="M828" s="363"/>
      <c r="N828" s="344"/>
      <c r="O828" s="344"/>
      <c r="P828" s="344"/>
      <c r="Q828" s="344"/>
      <c r="R828" s="344"/>
      <c r="S828" s="344"/>
      <c r="T828" s="344">
        <v>2400</v>
      </c>
      <c r="U828" s="344">
        <f t="shared" si="113"/>
        <v>20328000</v>
      </c>
      <c r="V828" s="344"/>
      <c r="W828" s="344"/>
      <c r="X828" s="1212"/>
      <c r="Y828" s="450"/>
      <c r="Z828" s="346"/>
      <c r="AA828" s="138"/>
      <c r="AB828" s="346"/>
      <c r="AC828" s="346"/>
      <c r="AD828" s="463"/>
      <c r="AE828" s="463"/>
      <c r="AF828" s="463"/>
      <c r="AG828" s="463"/>
      <c r="AH828" s="463"/>
      <c r="AI828" s="463"/>
      <c r="AJ828" s="463"/>
      <c r="AK828" s="463"/>
      <c r="AL828" s="463"/>
      <c r="AM828" s="463"/>
    </row>
    <row r="829" spans="1:39" customFormat="1" ht="15">
      <c r="A829" s="1115">
        <f t="shared" si="107"/>
        <v>666</v>
      </c>
      <c r="B829" s="266" t="s">
        <v>1378</v>
      </c>
      <c r="C829" s="424">
        <f t="shared" si="108"/>
        <v>27104000</v>
      </c>
      <c r="D829" s="344"/>
      <c r="E829" s="344"/>
      <c r="F829" s="344"/>
      <c r="G829" s="344"/>
      <c r="H829" s="344"/>
      <c r="I829" s="344"/>
      <c r="J829" s="344"/>
      <c r="K829" s="344"/>
      <c r="L829" s="449"/>
      <c r="M829" s="363"/>
      <c r="N829" s="344"/>
      <c r="O829" s="344"/>
      <c r="P829" s="344"/>
      <c r="Q829" s="344"/>
      <c r="R829" s="344"/>
      <c r="S829" s="344"/>
      <c r="T829" s="344">
        <v>3200</v>
      </c>
      <c r="U829" s="344">
        <f t="shared" si="113"/>
        <v>27104000</v>
      </c>
      <c r="V829" s="344"/>
      <c r="W829" s="344"/>
      <c r="X829" s="1212"/>
      <c r="Y829" s="450"/>
      <c r="Z829" s="346"/>
      <c r="AA829" s="138"/>
      <c r="AB829" s="346"/>
      <c r="AC829" s="346"/>
      <c r="AD829" s="463"/>
      <c r="AE829" s="463"/>
      <c r="AF829" s="463"/>
      <c r="AG829" s="463"/>
      <c r="AH829" s="463"/>
      <c r="AI829" s="463"/>
      <c r="AJ829" s="463"/>
      <c r="AK829" s="463"/>
      <c r="AL829" s="463"/>
      <c r="AM829" s="463"/>
    </row>
    <row r="830" spans="1:39" customFormat="1" ht="15">
      <c r="A830" s="1115">
        <f t="shared" si="107"/>
        <v>667</v>
      </c>
      <c r="B830" s="266" t="s">
        <v>1327</v>
      </c>
      <c r="C830" s="424">
        <f t="shared" si="108"/>
        <v>5066820</v>
      </c>
      <c r="D830" s="344"/>
      <c r="E830" s="344"/>
      <c r="F830" s="344"/>
      <c r="G830" s="344"/>
      <c r="H830" s="344"/>
      <c r="I830" s="344"/>
      <c r="J830" s="344"/>
      <c r="K830" s="344"/>
      <c r="L830" s="449">
        <v>990</v>
      </c>
      <c r="M830" s="363">
        <f>L830*5118</f>
        <v>5066820</v>
      </c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1212"/>
      <c r="Y830" s="450"/>
      <c r="Z830" s="346"/>
      <c r="AA830" s="138"/>
      <c r="AB830" s="346"/>
      <c r="AC830" s="346"/>
      <c r="AD830" s="463"/>
      <c r="AE830" s="463"/>
      <c r="AF830" s="463"/>
      <c r="AG830" s="463"/>
      <c r="AH830" s="463"/>
      <c r="AI830" s="463"/>
      <c r="AJ830" s="463"/>
      <c r="AK830" s="463"/>
      <c r="AL830" s="463"/>
      <c r="AM830" s="463"/>
    </row>
    <row r="831" spans="1:39" customFormat="1" ht="15" customHeight="1">
      <c r="A831" s="1115">
        <f t="shared" si="107"/>
        <v>668</v>
      </c>
      <c r="B831" s="266" t="s">
        <v>1328</v>
      </c>
      <c r="C831" s="424">
        <f t="shared" si="108"/>
        <v>5231077</v>
      </c>
      <c r="D831" s="425"/>
      <c r="E831" s="426"/>
      <c r="F831" s="423"/>
      <c r="G831" s="423"/>
      <c r="H831" s="427"/>
      <c r="I831" s="427"/>
      <c r="J831" s="427"/>
      <c r="K831" s="428"/>
      <c r="L831" s="429"/>
      <c r="M831" s="363"/>
      <c r="N831" s="430">
        <v>624</v>
      </c>
      <c r="O831" s="431">
        <f>N831*1200</f>
        <v>748800</v>
      </c>
      <c r="P831" s="432"/>
      <c r="Q831" s="433"/>
      <c r="R831" s="344"/>
      <c r="S831" s="434"/>
      <c r="T831" s="429">
        <v>1032</v>
      </c>
      <c r="U831" s="433">
        <f>T831*4000</f>
        <v>4128000</v>
      </c>
      <c r="V831" s="435"/>
      <c r="W831" s="436">
        <v>354277</v>
      </c>
      <c r="X831" s="1209"/>
      <c r="Y831" s="19" t="s">
        <v>896</v>
      </c>
      <c r="Z831" s="839"/>
      <c r="AA831" s="442"/>
      <c r="AB831" s="346"/>
      <c r="AC831" s="346"/>
      <c r="AD831" s="463"/>
      <c r="AE831" s="463"/>
      <c r="AF831" s="463"/>
      <c r="AG831" s="463"/>
      <c r="AH831" s="463"/>
      <c r="AI831" s="463"/>
      <c r="AJ831" s="463"/>
      <c r="AK831" s="463"/>
      <c r="AL831" s="463"/>
      <c r="AM831" s="463"/>
    </row>
    <row r="832" spans="1:39" customFormat="1" ht="15" customHeight="1">
      <c r="A832" s="1115">
        <f t="shared" si="107"/>
        <v>669</v>
      </c>
      <c r="B832" s="266" t="s">
        <v>1329</v>
      </c>
      <c r="C832" s="424">
        <f t="shared" si="108"/>
        <v>9528600</v>
      </c>
      <c r="D832" s="425"/>
      <c r="E832" s="426"/>
      <c r="F832" s="423"/>
      <c r="G832" s="423"/>
      <c r="H832" s="427"/>
      <c r="I832" s="427"/>
      <c r="J832" s="427"/>
      <c r="K832" s="428"/>
      <c r="L832" s="429"/>
      <c r="M832" s="363"/>
      <c r="N832" s="430">
        <v>806</v>
      </c>
      <c r="O832" s="431">
        <f>N832*1200</f>
        <v>967200</v>
      </c>
      <c r="P832" s="432"/>
      <c r="Q832" s="433"/>
      <c r="R832" s="344"/>
      <c r="S832" s="434"/>
      <c r="T832" s="429">
        <v>2140.35</v>
      </c>
      <c r="U832" s="433">
        <f>T832*4000</f>
        <v>8561400</v>
      </c>
      <c r="V832" s="435"/>
      <c r="W832" s="437"/>
      <c r="X832" s="1210"/>
      <c r="Y832" s="19"/>
      <c r="Z832" s="839"/>
      <c r="AA832" s="442"/>
      <c r="AB832" s="346"/>
      <c r="AC832" s="346"/>
      <c r="AD832" s="463"/>
      <c r="AE832" s="463"/>
      <c r="AF832" s="463"/>
      <c r="AG832" s="463"/>
      <c r="AH832" s="463"/>
      <c r="AI832" s="463"/>
      <c r="AJ832" s="463"/>
      <c r="AK832" s="463"/>
      <c r="AL832" s="463"/>
      <c r="AM832" s="463"/>
    </row>
    <row r="833" spans="1:39" s="7" customFormat="1" ht="18" hidden="1" customHeight="1">
      <c r="A833" s="1475" t="s">
        <v>518</v>
      </c>
      <c r="B833" s="1475"/>
      <c r="C833" s="52">
        <f t="shared" ref="C833:Y833" si="114">SUM(C789:C789)</f>
        <v>916096.99</v>
      </c>
      <c r="D833" s="52">
        <f t="shared" si="114"/>
        <v>916096.99</v>
      </c>
      <c r="E833" s="52">
        <f t="shared" si="114"/>
        <v>0</v>
      </c>
      <c r="F833" s="52">
        <f t="shared" si="114"/>
        <v>0</v>
      </c>
      <c r="G833" s="52">
        <f t="shared" si="114"/>
        <v>0</v>
      </c>
      <c r="H833" s="52">
        <f t="shared" si="114"/>
        <v>0</v>
      </c>
      <c r="I833" s="52">
        <f t="shared" si="114"/>
        <v>916096.99</v>
      </c>
      <c r="J833" s="52">
        <f t="shared" si="114"/>
        <v>0</v>
      </c>
      <c r="K833" s="52">
        <f t="shared" si="114"/>
        <v>0</v>
      </c>
      <c r="L833" s="52">
        <f t="shared" si="114"/>
        <v>0</v>
      </c>
      <c r="M833" s="52">
        <f t="shared" si="114"/>
        <v>0</v>
      </c>
      <c r="N833" s="52">
        <f t="shared" si="114"/>
        <v>0</v>
      </c>
      <c r="O833" s="52">
        <f t="shared" si="114"/>
        <v>0</v>
      </c>
      <c r="P833" s="52">
        <f t="shared" si="114"/>
        <v>0</v>
      </c>
      <c r="Q833" s="52">
        <f t="shared" si="114"/>
        <v>0</v>
      </c>
      <c r="R833" s="52">
        <f t="shared" si="114"/>
        <v>0</v>
      </c>
      <c r="S833" s="52">
        <f t="shared" si="114"/>
        <v>0</v>
      </c>
      <c r="T833" s="52">
        <f t="shared" si="114"/>
        <v>0</v>
      </c>
      <c r="U833" s="52">
        <f t="shared" si="114"/>
        <v>0</v>
      </c>
      <c r="V833" s="52">
        <f t="shared" si="114"/>
        <v>0</v>
      </c>
      <c r="W833" s="52">
        <f t="shared" si="114"/>
        <v>0</v>
      </c>
      <c r="X833" s="1161"/>
      <c r="Y833" s="52">
        <f t="shared" si="114"/>
        <v>0</v>
      </c>
      <c r="Z833" s="9"/>
      <c r="AA833" s="670"/>
      <c r="AB833" s="497"/>
      <c r="AC833" s="497"/>
      <c r="AD833" s="1061"/>
      <c r="AE833" s="57"/>
      <c r="AF833" s="1061"/>
      <c r="AG833" s="57"/>
      <c r="AH833" s="57"/>
      <c r="AI833" s="57"/>
      <c r="AJ833" s="57"/>
      <c r="AK833" s="57"/>
      <c r="AL833" s="57"/>
      <c r="AM833" s="57"/>
    </row>
    <row r="834" spans="1:39" s="17" customFormat="1" ht="18" hidden="1" customHeight="1">
      <c r="A834" s="1479" t="s">
        <v>555</v>
      </c>
      <c r="B834" s="1479"/>
      <c r="C834" s="61">
        <f>C833</f>
        <v>916096.99</v>
      </c>
      <c r="D834" s="61">
        <f t="shared" ref="D834:Y834" si="115">D833</f>
        <v>916096.99</v>
      </c>
      <c r="E834" s="61">
        <f t="shared" si="115"/>
        <v>0</v>
      </c>
      <c r="F834" s="61">
        <f t="shared" si="115"/>
        <v>0</v>
      </c>
      <c r="G834" s="61">
        <f t="shared" si="115"/>
        <v>0</v>
      </c>
      <c r="H834" s="61">
        <f t="shared" si="115"/>
        <v>0</v>
      </c>
      <c r="I834" s="61">
        <f t="shared" si="115"/>
        <v>916096.99</v>
      </c>
      <c r="J834" s="61">
        <f t="shared" si="115"/>
        <v>0</v>
      </c>
      <c r="K834" s="61">
        <f t="shared" si="115"/>
        <v>0</v>
      </c>
      <c r="L834" s="61">
        <f t="shared" si="115"/>
        <v>0</v>
      </c>
      <c r="M834" s="61">
        <f t="shared" si="115"/>
        <v>0</v>
      </c>
      <c r="N834" s="61">
        <f t="shared" si="115"/>
        <v>0</v>
      </c>
      <c r="O834" s="61">
        <f t="shared" si="115"/>
        <v>0</v>
      </c>
      <c r="P834" s="61">
        <f t="shared" si="115"/>
        <v>0</v>
      </c>
      <c r="Q834" s="61">
        <f t="shared" si="115"/>
        <v>0</v>
      </c>
      <c r="R834" s="61">
        <f t="shared" si="115"/>
        <v>0</v>
      </c>
      <c r="S834" s="61">
        <f t="shared" si="115"/>
        <v>0</v>
      </c>
      <c r="T834" s="61">
        <f t="shared" si="115"/>
        <v>0</v>
      </c>
      <c r="U834" s="61">
        <f t="shared" si="115"/>
        <v>0</v>
      </c>
      <c r="V834" s="61">
        <f t="shared" si="115"/>
        <v>0</v>
      </c>
      <c r="W834" s="61">
        <f t="shared" si="115"/>
        <v>0</v>
      </c>
      <c r="X834" s="1163"/>
      <c r="Y834" s="61">
        <f t="shared" si="115"/>
        <v>0</v>
      </c>
      <c r="Z834" s="9"/>
      <c r="AA834" s="670"/>
      <c r="AB834" s="497"/>
      <c r="AC834" s="497"/>
      <c r="AD834" s="1061"/>
      <c r="AE834" s="1264"/>
      <c r="AF834" s="1264"/>
      <c r="AG834" s="1264"/>
      <c r="AH834" s="1264"/>
      <c r="AI834" s="1264"/>
      <c r="AJ834" s="1264"/>
      <c r="AK834" s="1264"/>
      <c r="AL834" s="1264"/>
      <c r="AM834" s="1264"/>
    </row>
    <row r="835" spans="1:39" s="7" customFormat="1" ht="12.75" hidden="1" customHeight="1">
      <c r="A835" s="1487" t="s">
        <v>556</v>
      </c>
      <c r="B835" s="1487"/>
      <c r="C835" s="1487"/>
      <c r="D835" s="1487"/>
      <c r="E835" s="1487"/>
      <c r="F835" s="1487"/>
      <c r="G835" s="1487"/>
      <c r="H835" s="1487"/>
      <c r="I835" s="1487"/>
      <c r="J835" s="1487"/>
      <c r="K835" s="1487"/>
      <c r="L835" s="1487"/>
      <c r="M835" s="1487"/>
      <c r="N835" s="1487"/>
      <c r="O835" s="1487"/>
      <c r="P835" s="1487"/>
      <c r="Q835" s="1487"/>
      <c r="R835" s="1487"/>
      <c r="S835" s="1487"/>
      <c r="T835" s="1487"/>
      <c r="U835" s="1487"/>
      <c r="V835" s="1487"/>
      <c r="W835" s="1487"/>
      <c r="X835" s="1487"/>
      <c r="Y835" s="1487"/>
      <c r="Z835" s="9"/>
      <c r="AA835" s="670"/>
      <c r="AB835" s="57"/>
      <c r="AC835" s="497"/>
      <c r="AD835" s="1061"/>
      <c r="AE835" s="57"/>
      <c r="AF835" s="57"/>
      <c r="AG835" s="57"/>
      <c r="AH835" s="57"/>
      <c r="AI835" s="57"/>
      <c r="AJ835" s="57"/>
      <c r="AK835" s="57"/>
      <c r="AL835" s="57"/>
      <c r="AM835" s="57"/>
    </row>
    <row r="836" spans="1:39" s="22" customFormat="1" ht="15.75" hidden="1" customHeight="1">
      <c r="A836" s="1479" t="s">
        <v>879</v>
      </c>
      <c r="B836" s="1479"/>
      <c r="C836" s="1479"/>
      <c r="D836" s="1452"/>
      <c r="E836" s="1452"/>
      <c r="F836" s="1452"/>
      <c r="G836" s="1452"/>
      <c r="H836" s="1452"/>
      <c r="I836" s="1452"/>
      <c r="J836" s="1452"/>
      <c r="K836" s="1452"/>
      <c r="L836" s="1452"/>
      <c r="M836" s="1452"/>
      <c r="N836" s="1452"/>
      <c r="O836" s="1452"/>
      <c r="P836" s="1452"/>
      <c r="Q836" s="1452"/>
      <c r="R836" s="1452"/>
      <c r="S836" s="1452"/>
      <c r="T836" s="1452"/>
      <c r="U836" s="1452"/>
      <c r="V836" s="1452"/>
      <c r="W836" s="1452"/>
      <c r="X836" s="1452"/>
      <c r="Y836" s="1452"/>
      <c r="Z836" s="24"/>
      <c r="AA836" s="670"/>
      <c r="AB836" s="57"/>
      <c r="AC836" s="497"/>
      <c r="AD836" s="1061"/>
      <c r="AE836" s="57"/>
      <c r="AF836" s="57"/>
      <c r="AG836" s="57"/>
      <c r="AH836" s="57"/>
      <c r="AI836" s="57"/>
      <c r="AJ836" s="57"/>
      <c r="AK836" s="57"/>
      <c r="AL836" s="57"/>
      <c r="AM836" s="57"/>
    </row>
    <row r="837" spans="1:39" s="7" customFormat="1" ht="15.75" hidden="1" customHeight="1">
      <c r="A837" s="56">
        <f>A832+1</f>
        <v>670</v>
      </c>
      <c r="B837" s="45" t="s">
        <v>880</v>
      </c>
      <c r="C837" s="52" t="e">
        <f>D837+K837+M837+O837+Q837+S837+#REF!+V837+W837+Y837</f>
        <v>#REF!</v>
      </c>
      <c r="D837" s="52">
        <f>SUM(E837:I837)</f>
        <v>14275920.839999998</v>
      </c>
      <c r="E837" s="52">
        <f>1498982.32+6767.3</f>
        <v>1505749.62</v>
      </c>
      <c r="F837" s="52">
        <v>7295845.5999999996</v>
      </c>
      <c r="G837" s="52">
        <v>1647662.32</v>
      </c>
      <c r="H837" s="52">
        <v>3102356.88</v>
      </c>
      <c r="I837" s="52">
        <v>724306.42</v>
      </c>
      <c r="J837" s="52"/>
      <c r="K837" s="52"/>
      <c r="L837" s="52"/>
      <c r="M837" s="52"/>
      <c r="N837" s="52"/>
      <c r="O837" s="52"/>
      <c r="P837" s="121"/>
      <c r="Q837" s="52">
        <v>21763176.600000001</v>
      </c>
      <c r="R837" s="52"/>
      <c r="S837" s="52"/>
      <c r="T837" s="277">
        <v>3086.8</v>
      </c>
      <c r="U837" s="277">
        <v>22376645.620000001</v>
      </c>
      <c r="V837" s="52"/>
      <c r="W837" s="284"/>
      <c r="X837" s="1161"/>
      <c r="Y837" s="284"/>
      <c r="Z837" s="9" t="s">
        <v>893</v>
      </c>
      <c r="AA837" s="670"/>
      <c r="AB837" s="57"/>
      <c r="AC837" s="497"/>
      <c r="AD837" s="1061"/>
      <c r="AE837" s="57"/>
      <c r="AF837" s="57"/>
      <c r="AG837" s="57"/>
      <c r="AH837" s="57"/>
      <c r="AI837" s="57"/>
      <c r="AJ837" s="57"/>
      <c r="AK837" s="57"/>
      <c r="AL837" s="57"/>
      <c r="AM837" s="57"/>
    </row>
    <row r="838" spans="1:39" s="7" customFormat="1" ht="15.75" hidden="1" customHeight="1">
      <c r="A838" s="56">
        <f>A837+1</f>
        <v>671</v>
      </c>
      <c r="B838" s="45" t="s">
        <v>881</v>
      </c>
      <c r="C838" s="52">
        <f>D838+K838+M838+O838+Q838+S838+U838+V838+W838+Y838</f>
        <v>19879760.900000002</v>
      </c>
      <c r="D838" s="52">
        <f>SUM(E838:I838)</f>
        <v>13434685.860000001</v>
      </c>
      <c r="E838" s="52">
        <v>1614568.04</v>
      </c>
      <c r="F838" s="52">
        <v>7590400.7400000002</v>
      </c>
      <c r="G838" s="52">
        <v>1694095.32</v>
      </c>
      <c r="H838" s="52">
        <v>1540556.08</v>
      </c>
      <c r="I838" s="52">
        <v>995065.68</v>
      </c>
      <c r="J838" s="67"/>
      <c r="K838" s="52"/>
      <c r="L838" s="52"/>
      <c r="M838" s="52"/>
      <c r="N838" s="121"/>
      <c r="O838" s="52">
        <v>6445075.04</v>
      </c>
      <c r="P838" s="52"/>
      <c r="Q838" s="52"/>
      <c r="R838" s="52"/>
      <c r="S838" s="52"/>
      <c r="T838" s="52"/>
      <c r="U838" s="52"/>
      <c r="V838" s="52"/>
      <c r="W838" s="284"/>
      <c r="X838" s="1161"/>
      <c r="Y838" s="284"/>
      <c r="Z838" s="9"/>
      <c r="AA838" s="670"/>
      <c r="AB838" s="57"/>
      <c r="AC838" s="497"/>
      <c r="AD838" s="1061"/>
      <c r="AE838" s="57"/>
      <c r="AF838" s="57"/>
      <c r="AG838" s="57"/>
      <c r="AH838" s="57"/>
      <c r="AI838" s="57"/>
      <c r="AJ838" s="57"/>
      <c r="AK838" s="57"/>
      <c r="AL838" s="57"/>
      <c r="AM838" s="57"/>
    </row>
    <row r="839" spans="1:39" customFormat="1" ht="15" hidden="1">
      <c r="A839" s="687">
        <f t="shared" ref="A839:A844" si="116">A838+1</f>
        <v>672</v>
      </c>
      <c r="B839" s="452" t="s">
        <v>1379</v>
      </c>
      <c r="C839" s="284">
        <f>D839+O839+U839+Y839</f>
        <v>18008522</v>
      </c>
      <c r="D839" s="284">
        <f>I839</f>
        <v>1253311</v>
      </c>
      <c r="E839" s="284"/>
      <c r="F839" s="284"/>
      <c r="G839" s="284"/>
      <c r="H839" s="284"/>
      <c r="I839" s="284">
        <v>1253311</v>
      </c>
      <c r="J839" s="284"/>
      <c r="K839" s="284"/>
      <c r="L839" s="284"/>
      <c r="M839" s="284"/>
      <c r="N839" s="284">
        <v>843</v>
      </c>
      <c r="O839" s="284">
        <v>1509639</v>
      </c>
      <c r="P839" s="284"/>
      <c r="Q839" s="284"/>
      <c r="R839" s="284"/>
      <c r="S839" s="284"/>
      <c r="T839" s="284">
        <v>2210.1999999999998</v>
      </c>
      <c r="U839" s="284">
        <v>14773372</v>
      </c>
      <c r="V839" s="284"/>
      <c r="W839" s="284"/>
      <c r="X839" s="1161">
        <v>1802492.5600000003</v>
      </c>
      <c r="Y839" s="284">
        <v>472200</v>
      </c>
      <c r="Z839" s="1308"/>
      <c r="AA839" s="138" t="s">
        <v>1514</v>
      </c>
      <c r="AB839" s="463"/>
      <c r="AC839" s="463"/>
      <c r="AD839" s="463"/>
      <c r="AE839" s="463"/>
      <c r="AF839" s="463"/>
      <c r="AG839" s="463"/>
      <c r="AH839" s="463"/>
      <c r="AI839" s="463"/>
      <c r="AJ839" s="463"/>
      <c r="AK839" s="463"/>
      <c r="AL839" s="463"/>
      <c r="AM839" s="463"/>
    </row>
    <row r="840" spans="1:39" customFormat="1" ht="15" hidden="1">
      <c r="A840" s="687">
        <f t="shared" si="116"/>
        <v>673</v>
      </c>
      <c r="B840" s="452" t="s">
        <v>1380</v>
      </c>
      <c r="C840" s="284">
        <f>I840+O840+U840+Y840</f>
        <v>18011888</v>
      </c>
      <c r="D840" s="284">
        <f>I840</f>
        <v>1258333</v>
      </c>
      <c r="E840" s="284"/>
      <c r="F840" s="284"/>
      <c r="G840" s="284"/>
      <c r="H840" s="284"/>
      <c r="I840" s="284">
        <v>1258333</v>
      </c>
      <c r="J840" s="284"/>
      <c r="K840" s="284"/>
      <c r="L840" s="284"/>
      <c r="M840" s="284"/>
      <c r="N840" s="284">
        <v>668</v>
      </c>
      <c r="O840" s="284">
        <v>1408899</v>
      </c>
      <c r="P840" s="284"/>
      <c r="Q840" s="284"/>
      <c r="R840" s="284"/>
      <c r="S840" s="284"/>
      <c r="T840" s="284">
        <v>1867.4</v>
      </c>
      <c r="U840" s="284">
        <v>14772456</v>
      </c>
      <c r="V840" s="284"/>
      <c r="W840" s="284"/>
      <c r="X840" s="1161">
        <v>1744602.65</v>
      </c>
      <c r="Y840" s="284">
        <v>572200</v>
      </c>
      <c r="Z840" s="1308"/>
      <c r="AA840" s="138" t="s">
        <v>1514</v>
      </c>
      <c r="AB840" s="463"/>
      <c r="AC840" s="463"/>
      <c r="AD840" s="463"/>
      <c r="AE840" s="463"/>
      <c r="AF840" s="463"/>
      <c r="AG840" s="463"/>
      <c r="AH840" s="463"/>
      <c r="AI840" s="463"/>
      <c r="AJ840" s="463"/>
      <c r="AK840" s="463"/>
      <c r="AL840" s="463"/>
      <c r="AM840" s="463"/>
    </row>
    <row r="841" spans="1:39" customFormat="1" ht="15" hidden="1">
      <c r="A841" s="687">
        <f t="shared" si="116"/>
        <v>674</v>
      </c>
      <c r="B841" s="452" t="s">
        <v>1381</v>
      </c>
      <c r="C841" s="284">
        <f>I841+O841+U841+Y841</f>
        <v>23994444</v>
      </c>
      <c r="D841" s="284">
        <f>I841</f>
        <v>1896818</v>
      </c>
      <c r="E841" s="284"/>
      <c r="F841" s="284"/>
      <c r="G841" s="284"/>
      <c r="H841" s="284"/>
      <c r="I841" s="284">
        <v>1896818</v>
      </c>
      <c r="J841" s="284"/>
      <c r="K841" s="284"/>
      <c r="L841" s="284"/>
      <c r="M841" s="284"/>
      <c r="N841" s="284">
        <v>1106.7</v>
      </c>
      <c r="O841" s="284">
        <v>1907403</v>
      </c>
      <c r="P841" s="284"/>
      <c r="Q841" s="284"/>
      <c r="R841" s="284"/>
      <c r="S841" s="284"/>
      <c r="T841" s="284">
        <v>2548</v>
      </c>
      <c r="U841" s="284">
        <v>19240023</v>
      </c>
      <c r="V841" s="284"/>
      <c r="W841" s="284"/>
      <c r="X841" s="1161">
        <v>1997203.4000000001</v>
      </c>
      <c r="Y841" s="284">
        <v>950200</v>
      </c>
      <c r="Z841" s="1308"/>
      <c r="AA841" s="138" t="s">
        <v>1514</v>
      </c>
      <c r="AB841" s="463"/>
      <c r="AC841" s="463"/>
      <c r="AD841" s="463"/>
      <c r="AE841" s="463"/>
      <c r="AF841" s="463"/>
      <c r="AG841" s="463"/>
      <c r="AH841" s="463"/>
      <c r="AI841" s="463"/>
      <c r="AJ841" s="463"/>
      <c r="AK841" s="463"/>
      <c r="AL841" s="463"/>
      <c r="AM841" s="463"/>
    </row>
    <row r="842" spans="1:39" customFormat="1" ht="15" hidden="1">
      <c r="A842" s="687">
        <f t="shared" si="116"/>
        <v>675</v>
      </c>
      <c r="B842" s="452" t="s">
        <v>1382</v>
      </c>
      <c r="C842" s="284">
        <f>M842+Y842</f>
        <v>2148385</v>
      </c>
      <c r="D842" s="284"/>
      <c r="E842" s="284"/>
      <c r="F842" s="284"/>
      <c r="G842" s="284"/>
      <c r="H842" s="284"/>
      <c r="I842" s="284"/>
      <c r="J842" s="284"/>
      <c r="K842" s="284"/>
      <c r="L842" s="284">
        <v>870</v>
      </c>
      <c r="M842" s="284">
        <v>1576185</v>
      </c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1161">
        <v>328347.96999999997</v>
      </c>
      <c r="Y842" s="284">
        <v>572200</v>
      </c>
      <c r="Z842" s="1308"/>
      <c r="AA842" s="138" t="s">
        <v>1462</v>
      </c>
      <c r="AB842" s="463"/>
      <c r="AC842" s="463"/>
      <c r="AD842" s="463"/>
      <c r="AE842" s="463"/>
      <c r="AF842" s="463"/>
      <c r="AG842" s="463"/>
      <c r="AH842" s="463"/>
      <c r="AI842" s="463"/>
      <c r="AJ842" s="463"/>
      <c r="AK842" s="463"/>
      <c r="AL842" s="463"/>
      <c r="AM842" s="463"/>
    </row>
    <row r="843" spans="1:39" customFormat="1" ht="15" hidden="1">
      <c r="A843" s="687">
        <f t="shared" si="116"/>
        <v>676</v>
      </c>
      <c r="B843" s="452" t="s">
        <v>1383</v>
      </c>
      <c r="C843" s="284">
        <f>M843+Y843</f>
        <v>2157443</v>
      </c>
      <c r="D843" s="284"/>
      <c r="E843" s="284"/>
      <c r="F843" s="284"/>
      <c r="G843" s="284"/>
      <c r="H843" s="284"/>
      <c r="I843" s="284"/>
      <c r="J843" s="284"/>
      <c r="K843" s="284"/>
      <c r="L843" s="284">
        <v>875</v>
      </c>
      <c r="M843" s="284">
        <v>1585243</v>
      </c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1161">
        <v>327970.40000000002</v>
      </c>
      <c r="Y843" s="284">
        <v>572200</v>
      </c>
      <c r="Z843" s="1308"/>
      <c r="AA843" s="138" t="s">
        <v>1462</v>
      </c>
      <c r="AB843" s="463"/>
      <c r="AC843" s="463"/>
      <c r="AD843" s="463"/>
      <c r="AE843" s="463"/>
      <c r="AF843" s="463"/>
      <c r="AG843" s="463"/>
      <c r="AH843" s="463"/>
      <c r="AI843" s="463"/>
      <c r="AJ843" s="463"/>
      <c r="AK843" s="463"/>
      <c r="AL843" s="463"/>
      <c r="AM843" s="463"/>
    </row>
    <row r="844" spans="1:39" customFormat="1" ht="15" hidden="1">
      <c r="A844" s="687">
        <f t="shared" si="116"/>
        <v>677</v>
      </c>
      <c r="B844" s="452" t="s">
        <v>1384</v>
      </c>
      <c r="C844" s="284">
        <f>M844+Y844</f>
        <v>3322610</v>
      </c>
      <c r="D844" s="284"/>
      <c r="E844" s="284"/>
      <c r="F844" s="284"/>
      <c r="G844" s="284"/>
      <c r="H844" s="284"/>
      <c r="I844" s="284"/>
      <c r="J844" s="284"/>
      <c r="K844" s="284"/>
      <c r="L844" s="284">
        <v>1310</v>
      </c>
      <c r="M844" s="284">
        <v>2372410</v>
      </c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1161">
        <v>423499.06</v>
      </c>
      <c r="Y844" s="284">
        <v>950200</v>
      </c>
      <c r="Z844" s="1308"/>
      <c r="AA844" s="138" t="s">
        <v>1462</v>
      </c>
      <c r="AB844" s="463"/>
      <c r="AC844" s="463"/>
      <c r="AD844" s="463"/>
      <c r="AE844" s="463"/>
      <c r="AF844" s="463"/>
      <c r="AG844" s="463"/>
      <c r="AH844" s="463"/>
      <c r="AI844" s="463"/>
      <c r="AJ844" s="463"/>
      <c r="AK844" s="463"/>
      <c r="AL844" s="463"/>
      <c r="AM844" s="463"/>
    </row>
    <row r="845" spans="1:39" s="7" customFormat="1" ht="15.75" hidden="1" customHeight="1">
      <c r="A845" s="1475" t="s">
        <v>518</v>
      </c>
      <c r="B845" s="1475"/>
      <c r="C845" s="52" t="e">
        <f t="shared" ref="C845:Y845" si="117">SUM(C837:C838)</f>
        <v>#REF!</v>
      </c>
      <c r="D845" s="52">
        <f t="shared" si="117"/>
        <v>27710606.699999999</v>
      </c>
      <c r="E845" s="52">
        <f t="shared" si="117"/>
        <v>3120317.66</v>
      </c>
      <c r="F845" s="52">
        <f t="shared" si="117"/>
        <v>14886246.34</v>
      </c>
      <c r="G845" s="52">
        <f t="shared" si="117"/>
        <v>3341757.64</v>
      </c>
      <c r="H845" s="52">
        <f t="shared" si="117"/>
        <v>4642912.96</v>
      </c>
      <c r="I845" s="52">
        <f t="shared" si="117"/>
        <v>1719372.1</v>
      </c>
      <c r="J845" s="52">
        <f t="shared" si="117"/>
        <v>0</v>
      </c>
      <c r="K845" s="52">
        <f t="shared" si="117"/>
        <v>0</v>
      </c>
      <c r="L845" s="52">
        <f t="shared" si="117"/>
        <v>0</v>
      </c>
      <c r="M845" s="52">
        <f t="shared" si="117"/>
        <v>0</v>
      </c>
      <c r="N845" s="52">
        <f t="shared" si="117"/>
        <v>0</v>
      </c>
      <c r="O845" s="52">
        <f t="shared" si="117"/>
        <v>6445075.04</v>
      </c>
      <c r="P845" s="52">
        <f t="shared" si="117"/>
        <v>0</v>
      </c>
      <c r="Q845" s="52">
        <f t="shared" si="117"/>
        <v>21763176.600000001</v>
      </c>
      <c r="R845" s="52">
        <f t="shared" si="117"/>
        <v>0</v>
      </c>
      <c r="S845" s="52">
        <f t="shared" si="117"/>
        <v>0</v>
      </c>
      <c r="T845" s="52">
        <f t="shared" si="117"/>
        <v>3086.8</v>
      </c>
      <c r="U845" s="52">
        <f t="shared" si="117"/>
        <v>22376645.620000001</v>
      </c>
      <c r="V845" s="52">
        <f t="shared" si="117"/>
        <v>0</v>
      </c>
      <c r="W845" s="52">
        <f t="shared" si="117"/>
        <v>0</v>
      </c>
      <c r="X845" s="1161"/>
      <c r="Y845" s="52">
        <f t="shared" si="117"/>
        <v>0</v>
      </c>
      <c r="Z845" s="9"/>
      <c r="AA845" s="670"/>
      <c r="AB845" s="497"/>
      <c r="AC845" s="497"/>
      <c r="AD845" s="1061"/>
      <c r="AE845" s="57"/>
      <c r="AF845" s="1061"/>
      <c r="AG845" s="57"/>
      <c r="AH845" s="57"/>
      <c r="AI845" s="57"/>
      <c r="AJ845" s="57"/>
      <c r="AK845" s="57"/>
      <c r="AL845" s="57"/>
      <c r="AM845" s="57"/>
    </row>
    <row r="846" spans="1:39" s="22" customFormat="1" ht="15.75" hidden="1" customHeight="1">
      <c r="A846" s="1485" t="s">
        <v>557</v>
      </c>
      <c r="B846" s="1485"/>
      <c r="C846" s="1485"/>
      <c r="D846" s="1452"/>
      <c r="E846" s="1452"/>
      <c r="F846" s="1452"/>
      <c r="G846" s="1452"/>
      <c r="H846" s="1452"/>
      <c r="I846" s="1452"/>
      <c r="J846" s="1452"/>
      <c r="K846" s="1452"/>
      <c r="L846" s="1452"/>
      <c r="M846" s="1452"/>
      <c r="N846" s="1452"/>
      <c r="O846" s="1452"/>
      <c r="P846" s="1452"/>
      <c r="Q846" s="1452"/>
      <c r="R846" s="1452"/>
      <c r="S846" s="1452"/>
      <c r="T846" s="1452"/>
      <c r="U846" s="1452"/>
      <c r="V846" s="1452"/>
      <c r="W846" s="1452"/>
      <c r="X846" s="1452"/>
      <c r="Y846" s="1452"/>
      <c r="Z846" s="24"/>
      <c r="AA846" s="670"/>
      <c r="AB846" s="57"/>
      <c r="AC846" s="497"/>
      <c r="AD846" s="1061"/>
      <c r="AE846" s="57"/>
      <c r="AF846" s="57"/>
      <c r="AG846" s="57"/>
      <c r="AH846" s="57"/>
      <c r="AI846" s="57"/>
      <c r="AJ846" s="57"/>
      <c r="AK846" s="57"/>
      <c r="AL846" s="57"/>
      <c r="AM846" s="57"/>
    </row>
    <row r="847" spans="1:39" s="7" customFormat="1" ht="15.75" hidden="1" customHeight="1">
      <c r="A847" s="55">
        <f>A844+1</f>
        <v>678</v>
      </c>
      <c r="B847" s="42" t="s">
        <v>782</v>
      </c>
      <c r="C847" s="52">
        <f>D847+K847+M847+O847+Q847+S847+U847+V847+W847+Y847</f>
        <v>6378524.2199999997</v>
      </c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>
        <v>6378524.2199999997</v>
      </c>
      <c r="R847" s="52"/>
      <c r="S847" s="52"/>
      <c r="T847" s="52"/>
      <c r="U847" s="52"/>
      <c r="V847" s="52"/>
      <c r="W847" s="285"/>
      <c r="X847" s="1159"/>
      <c r="Y847" s="285"/>
      <c r="Z847" s="9"/>
      <c r="AA847" s="670"/>
      <c r="AB847" s="57"/>
      <c r="AC847" s="497"/>
      <c r="AD847" s="1061"/>
      <c r="AE847" s="57"/>
      <c r="AF847" s="57"/>
      <c r="AG847" s="57"/>
      <c r="AH847" s="57"/>
      <c r="AI847" s="57"/>
      <c r="AJ847" s="57"/>
      <c r="AK847" s="57"/>
      <c r="AL847" s="57"/>
      <c r="AM847" s="57"/>
    </row>
    <row r="848" spans="1:39" s="7" customFormat="1" ht="15.75" hidden="1" customHeight="1">
      <c r="A848" s="1475" t="s">
        <v>518</v>
      </c>
      <c r="B848" s="1475"/>
      <c r="C848" s="52">
        <f>SUM(C847:C847)</f>
        <v>6378524.2199999997</v>
      </c>
      <c r="D848" s="52">
        <f t="shared" ref="D848:Y848" si="118">SUM(D847:D847)</f>
        <v>0</v>
      </c>
      <c r="E848" s="52">
        <f t="shared" si="118"/>
        <v>0</v>
      </c>
      <c r="F848" s="52">
        <f t="shared" si="118"/>
        <v>0</v>
      </c>
      <c r="G848" s="52">
        <f t="shared" si="118"/>
        <v>0</v>
      </c>
      <c r="H848" s="52">
        <f t="shared" si="118"/>
        <v>0</v>
      </c>
      <c r="I848" s="52">
        <f t="shared" si="118"/>
        <v>0</v>
      </c>
      <c r="J848" s="52">
        <f t="shared" si="118"/>
        <v>0</v>
      </c>
      <c r="K848" s="52">
        <f t="shared" si="118"/>
        <v>0</v>
      </c>
      <c r="L848" s="52">
        <f t="shared" si="118"/>
        <v>0</v>
      </c>
      <c r="M848" s="52">
        <f t="shared" si="118"/>
        <v>0</v>
      </c>
      <c r="N848" s="52">
        <f t="shared" si="118"/>
        <v>0</v>
      </c>
      <c r="O848" s="52">
        <f t="shared" si="118"/>
        <v>0</v>
      </c>
      <c r="P848" s="52">
        <f t="shared" si="118"/>
        <v>0</v>
      </c>
      <c r="Q848" s="52">
        <f t="shared" si="118"/>
        <v>6378524.2199999997</v>
      </c>
      <c r="R848" s="52">
        <f t="shared" si="118"/>
        <v>0</v>
      </c>
      <c r="S848" s="52">
        <f t="shared" si="118"/>
        <v>0</v>
      </c>
      <c r="T848" s="52">
        <f t="shared" si="118"/>
        <v>0</v>
      </c>
      <c r="U848" s="52">
        <f t="shared" si="118"/>
        <v>0</v>
      </c>
      <c r="V848" s="52">
        <f t="shared" si="118"/>
        <v>0</v>
      </c>
      <c r="W848" s="52">
        <f t="shared" si="118"/>
        <v>0</v>
      </c>
      <c r="X848" s="1161"/>
      <c r="Y848" s="52">
        <f t="shared" si="118"/>
        <v>0</v>
      </c>
      <c r="Z848" s="9"/>
      <c r="AA848" s="670"/>
      <c r="AB848" s="497"/>
      <c r="AC848" s="497"/>
      <c r="AD848" s="1061"/>
      <c r="AE848" s="57"/>
      <c r="AF848" s="1061"/>
      <c r="AG848" s="57"/>
      <c r="AH848" s="57"/>
      <c r="AI848" s="57"/>
      <c r="AJ848" s="57"/>
      <c r="AK848" s="57"/>
      <c r="AL848" s="57"/>
      <c r="AM848" s="57"/>
    </row>
    <row r="849" spans="1:39" s="26" customFormat="1" ht="15.75" hidden="1" customHeight="1">
      <c r="A849" s="1479" t="s">
        <v>648</v>
      </c>
      <c r="B849" s="1479"/>
      <c r="C849" s="1479"/>
      <c r="D849" s="1452"/>
      <c r="E849" s="1452"/>
      <c r="F849" s="1452"/>
      <c r="G849" s="1452"/>
      <c r="H849" s="1452"/>
      <c r="I849" s="1452"/>
      <c r="J849" s="1452"/>
      <c r="K849" s="1452"/>
      <c r="L849" s="1452"/>
      <c r="M849" s="1452"/>
      <c r="N849" s="1452"/>
      <c r="O849" s="1452"/>
      <c r="P849" s="1452"/>
      <c r="Q849" s="1452"/>
      <c r="R849" s="1452"/>
      <c r="S849" s="1452"/>
      <c r="T849" s="1452"/>
      <c r="U849" s="1452"/>
      <c r="V849" s="1452"/>
      <c r="W849" s="1452"/>
      <c r="X849" s="1452"/>
      <c r="Y849" s="1452"/>
      <c r="Z849" s="24"/>
      <c r="AA849" s="670"/>
      <c r="AB849" s="1280"/>
      <c r="AC849" s="497"/>
      <c r="AD849" s="1061"/>
      <c r="AE849" s="1280"/>
      <c r="AF849" s="1280"/>
      <c r="AG849" s="1280"/>
      <c r="AH849" s="1280"/>
      <c r="AI849" s="1280"/>
      <c r="AJ849" s="1280"/>
      <c r="AK849" s="1280"/>
      <c r="AL849" s="1280"/>
      <c r="AM849" s="1280"/>
    </row>
    <row r="850" spans="1:39" s="18" customFormat="1" ht="15.75" hidden="1" customHeight="1">
      <c r="A850" s="55">
        <f>A847+1</f>
        <v>679</v>
      </c>
      <c r="B850" s="42" t="s">
        <v>649</v>
      </c>
      <c r="C850" s="52">
        <f>D850+K850+M850+O850+Q850+S850+U850+V850+W850+Y850</f>
        <v>11788060.470000003</v>
      </c>
      <c r="D850" s="52">
        <f>SUM(E850:I850)</f>
        <v>11227446.010000002</v>
      </c>
      <c r="E850" s="52">
        <v>1565357.32</v>
      </c>
      <c r="F850" s="52">
        <v>5700919.8799999999</v>
      </c>
      <c r="G850" s="52">
        <v>1573618.63</v>
      </c>
      <c r="H850" s="52">
        <v>1430573.63</v>
      </c>
      <c r="I850" s="52">
        <v>956976.55</v>
      </c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>
        <f>111559.56+449054.9</f>
        <v>560614.46</v>
      </c>
      <c r="W850" s="284"/>
      <c r="X850" s="1161"/>
      <c r="Y850" s="284"/>
      <c r="Z850" s="9" t="s">
        <v>884</v>
      </c>
      <c r="AA850" s="670"/>
      <c r="AB850" s="497"/>
      <c r="AC850" s="497"/>
      <c r="AD850" s="1061"/>
      <c r="AE850" s="1280"/>
      <c r="AF850" s="1280"/>
      <c r="AG850" s="1280"/>
      <c r="AH850" s="1280"/>
      <c r="AI850" s="1280"/>
      <c r="AJ850" s="1280"/>
      <c r="AK850" s="1280"/>
      <c r="AL850" s="1280"/>
      <c r="AM850" s="1280"/>
    </row>
    <row r="851" spans="1:39" s="19" customFormat="1" ht="15.75" hidden="1" customHeight="1">
      <c r="A851" s="1475" t="s">
        <v>518</v>
      </c>
      <c r="B851" s="1475"/>
      <c r="C851" s="52">
        <f>SUM(C850)</f>
        <v>11788060.470000003</v>
      </c>
      <c r="D851" s="52">
        <f t="shared" ref="D851:Y851" si="119">SUM(D850)</f>
        <v>11227446.010000002</v>
      </c>
      <c r="E851" s="52">
        <f t="shared" si="119"/>
        <v>1565357.32</v>
      </c>
      <c r="F851" s="52">
        <f t="shared" si="119"/>
        <v>5700919.8799999999</v>
      </c>
      <c r="G851" s="52">
        <f t="shared" si="119"/>
        <v>1573618.63</v>
      </c>
      <c r="H851" s="52">
        <f t="shared" si="119"/>
        <v>1430573.63</v>
      </c>
      <c r="I851" s="52">
        <f t="shared" si="119"/>
        <v>956976.55</v>
      </c>
      <c r="J851" s="52">
        <f t="shared" si="119"/>
        <v>0</v>
      </c>
      <c r="K851" s="52">
        <f t="shared" si="119"/>
        <v>0</v>
      </c>
      <c r="L851" s="52">
        <f t="shared" si="119"/>
        <v>0</v>
      </c>
      <c r="M851" s="52">
        <f t="shared" si="119"/>
        <v>0</v>
      </c>
      <c r="N851" s="52">
        <f t="shared" si="119"/>
        <v>0</v>
      </c>
      <c r="O851" s="52">
        <f t="shared" si="119"/>
        <v>0</v>
      </c>
      <c r="P851" s="52">
        <f t="shared" si="119"/>
        <v>0</v>
      </c>
      <c r="Q851" s="52">
        <f t="shared" si="119"/>
        <v>0</v>
      </c>
      <c r="R851" s="52">
        <f t="shared" si="119"/>
        <v>0</v>
      </c>
      <c r="S851" s="52">
        <f t="shared" si="119"/>
        <v>0</v>
      </c>
      <c r="T851" s="52">
        <f t="shared" si="119"/>
        <v>0</v>
      </c>
      <c r="U851" s="52">
        <f t="shared" si="119"/>
        <v>0</v>
      </c>
      <c r="V851" s="52">
        <f t="shared" si="119"/>
        <v>560614.46</v>
      </c>
      <c r="W851" s="52">
        <f t="shared" si="119"/>
        <v>0</v>
      </c>
      <c r="X851" s="1161"/>
      <c r="Y851" s="52">
        <f t="shared" si="119"/>
        <v>0</v>
      </c>
      <c r="Z851" s="9"/>
      <c r="AA851" s="670"/>
      <c r="AB851" s="497"/>
      <c r="AC851" s="497"/>
      <c r="AD851" s="1061"/>
      <c r="AE851" s="839"/>
      <c r="AF851" s="1061"/>
      <c r="AG851" s="839"/>
      <c r="AH851" s="839"/>
      <c r="AI851" s="839"/>
      <c r="AJ851" s="839"/>
      <c r="AK851" s="839"/>
      <c r="AL851" s="839"/>
      <c r="AM851" s="839"/>
    </row>
    <row r="852" spans="1:39" s="22" customFormat="1" ht="15.75" hidden="1" customHeight="1">
      <c r="A852" s="1479" t="s">
        <v>558</v>
      </c>
      <c r="B852" s="1479"/>
      <c r="C852" s="1479"/>
      <c r="D852" s="1452"/>
      <c r="E852" s="1452"/>
      <c r="F852" s="1452"/>
      <c r="G852" s="1452"/>
      <c r="H852" s="1452"/>
      <c r="I852" s="1452"/>
      <c r="J852" s="1452"/>
      <c r="K852" s="1452"/>
      <c r="L852" s="1452"/>
      <c r="M852" s="1452"/>
      <c r="N852" s="1452"/>
      <c r="O852" s="1452"/>
      <c r="P852" s="1452"/>
      <c r="Q852" s="1452"/>
      <c r="R852" s="1452"/>
      <c r="S852" s="1452"/>
      <c r="T852" s="1452"/>
      <c r="U852" s="1452"/>
      <c r="V852" s="1452"/>
      <c r="W852" s="1452"/>
      <c r="X852" s="1452"/>
      <c r="Y852" s="1452"/>
      <c r="Z852" s="24"/>
      <c r="AA852" s="670"/>
      <c r="AB852" s="57"/>
      <c r="AC852" s="497"/>
      <c r="AD852" s="1061"/>
      <c r="AE852" s="57"/>
      <c r="AF852" s="57"/>
      <c r="AG852" s="57"/>
      <c r="AH852" s="57"/>
      <c r="AI852" s="57"/>
      <c r="AJ852" s="57"/>
      <c r="AK852" s="57"/>
      <c r="AL852" s="57"/>
      <c r="AM852" s="57"/>
    </row>
    <row r="853" spans="1:39" s="7" customFormat="1" ht="15.75" hidden="1" customHeight="1">
      <c r="A853" s="55">
        <f>A850+1</f>
        <v>680</v>
      </c>
      <c r="B853" s="42" t="s">
        <v>783</v>
      </c>
      <c r="C853" s="52">
        <f>D853+K853+M853+O853+Q853+S853+U853+V853+W853+Y853</f>
        <v>17938259.699999999</v>
      </c>
      <c r="D853" s="52">
        <f>SUM(E853:I853)</f>
        <v>0</v>
      </c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>
        <v>17938259.699999999</v>
      </c>
      <c r="R853" s="52"/>
      <c r="S853" s="52"/>
      <c r="T853" s="52"/>
      <c r="U853" s="52"/>
      <c r="V853" s="52"/>
      <c r="W853" s="284"/>
      <c r="X853" s="1161"/>
      <c r="Y853" s="284"/>
      <c r="Z853" s="9"/>
      <c r="AA853" s="670"/>
      <c r="AB853" s="497"/>
      <c r="AC853" s="497"/>
      <c r="AD853" s="1061"/>
      <c r="AE853" s="57"/>
      <c r="AF853" s="57"/>
      <c r="AG853" s="57"/>
      <c r="AH853" s="57"/>
      <c r="AI853" s="57"/>
      <c r="AJ853" s="57"/>
      <c r="AK853" s="57"/>
      <c r="AL853" s="57"/>
      <c r="AM853" s="57"/>
    </row>
    <row r="854" spans="1:39" s="7" customFormat="1" ht="15.75" hidden="1" customHeight="1">
      <c r="A854" s="55">
        <f>A853+1</f>
        <v>681</v>
      </c>
      <c r="B854" s="42" t="s">
        <v>784</v>
      </c>
      <c r="C854" s="52">
        <f>D854+K854+M854+O854+Q854+S854+U854+V854+W854+Y854</f>
        <v>2673736.04</v>
      </c>
      <c r="D854" s="52">
        <f>SUM(E854:I854)</f>
        <v>0</v>
      </c>
      <c r="E854" s="52"/>
      <c r="F854" s="52"/>
      <c r="G854" s="52"/>
      <c r="H854" s="52"/>
      <c r="I854" s="52"/>
      <c r="J854" s="52"/>
      <c r="K854" s="52"/>
      <c r="L854" s="52"/>
      <c r="M854" s="52">
        <v>2673736.04</v>
      </c>
      <c r="N854" s="52"/>
      <c r="O854" s="52"/>
      <c r="P854" s="52"/>
      <c r="Q854" s="52"/>
      <c r="R854" s="52"/>
      <c r="S854" s="52"/>
      <c r="T854" s="52"/>
      <c r="U854" s="52"/>
      <c r="V854" s="52"/>
      <c r="W854" s="284"/>
      <c r="X854" s="1161"/>
      <c r="Y854" s="284"/>
      <c r="Z854" s="9"/>
      <c r="AA854" s="670"/>
      <c r="AB854" s="57"/>
      <c r="AC854" s="497"/>
      <c r="AD854" s="1061"/>
      <c r="AE854" s="57"/>
      <c r="AF854" s="57"/>
      <c r="AG854" s="57"/>
      <c r="AH854" s="57"/>
      <c r="AI854" s="57"/>
      <c r="AJ854" s="57"/>
      <c r="AK854" s="57"/>
      <c r="AL854" s="57"/>
      <c r="AM854" s="57"/>
    </row>
    <row r="855" spans="1:39" s="7" customFormat="1" ht="15.75" hidden="1" customHeight="1">
      <c r="A855" s="1475" t="s">
        <v>518</v>
      </c>
      <c r="B855" s="1475"/>
      <c r="C855" s="52">
        <f t="shared" ref="C855:Y855" si="120">SUM(C853:C854)</f>
        <v>20611995.739999998</v>
      </c>
      <c r="D855" s="52">
        <f t="shared" si="120"/>
        <v>0</v>
      </c>
      <c r="E855" s="52">
        <f t="shared" si="120"/>
        <v>0</v>
      </c>
      <c r="F855" s="52">
        <f t="shared" si="120"/>
        <v>0</v>
      </c>
      <c r="G855" s="52">
        <f t="shared" si="120"/>
        <v>0</v>
      </c>
      <c r="H855" s="52">
        <f t="shared" si="120"/>
        <v>0</v>
      </c>
      <c r="I855" s="52">
        <f t="shared" si="120"/>
        <v>0</v>
      </c>
      <c r="J855" s="52">
        <f t="shared" si="120"/>
        <v>0</v>
      </c>
      <c r="K855" s="52">
        <f t="shared" si="120"/>
        <v>0</v>
      </c>
      <c r="L855" s="52">
        <f t="shared" si="120"/>
        <v>0</v>
      </c>
      <c r="M855" s="52">
        <f t="shared" si="120"/>
        <v>2673736.04</v>
      </c>
      <c r="N855" s="52">
        <f t="shared" si="120"/>
        <v>0</v>
      </c>
      <c r="O855" s="52">
        <f t="shared" si="120"/>
        <v>0</v>
      </c>
      <c r="P855" s="52">
        <f t="shared" si="120"/>
        <v>0</v>
      </c>
      <c r="Q855" s="52">
        <f t="shared" si="120"/>
        <v>17938259.699999999</v>
      </c>
      <c r="R855" s="52">
        <f t="shared" si="120"/>
        <v>0</v>
      </c>
      <c r="S855" s="52">
        <f t="shared" si="120"/>
        <v>0</v>
      </c>
      <c r="T855" s="52">
        <f t="shared" si="120"/>
        <v>0</v>
      </c>
      <c r="U855" s="52">
        <f t="shared" si="120"/>
        <v>0</v>
      </c>
      <c r="V855" s="52">
        <f t="shared" si="120"/>
        <v>0</v>
      </c>
      <c r="W855" s="52">
        <f t="shared" si="120"/>
        <v>0</v>
      </c>
      <c r="X855" s="1161"/>
      <c r="Y855" s="52">
        <f t="shared" si="120"/>
        <v>0</v>
      </c>
      <c r="Z855" s="9"/>
      <c r="AA855" s="670"/>
      <c r="AB855" s="497"/>
      <c r="AC855" s="497"/>
      <c r="AD855" s="1061"/>
      <c r="AE855" s="57"/>
      <c r="AF855" s="1061"/>
      <c r="AG855" s="57"/>
      <c r="AH855" s="57"/>
      <c r="AI855" s="57"/>
      <c r="AJ855" s="57"/>
      <c r="AK855" s="57"/>
      <c r="AL855" s="57"/>
      <c r="AM855" s="57"/>
    </row>
    <row r="856" spans="1:39" s="22" customFormat="1" ht="15.75" hidden="1" customHeight="1">
      <c r="A856" s="1479" t="s">
        <v>651</v>
      </c>
      <c r="B856" s="1479"/>
      <c r="C856" s="1479"/>
      <c r="D856" s="1452"/>
      <c r="E856" s="1452"/>
      <c r="F856" s="1452"/>
      <c r="G856" s="1452"/>
      <c r="H856" s="1452"/>
      <c r="I856" s="1452"/>
      <c r="J856" s="1452"/>
      <c r="K856" s="1452"/>
      <c r="L856" s="1452"/>
      <c r="M856" s="1452"/>
      <c r="N856" s="1452"/>
      <c r="O856" s="1452"/>
      <c r="P856" s="1452"/>
      <c r="Q856" s="1452"/>
      <c r="R856" s="1452"/>
      <c r="S856" s="1452"/>
      <c r="T856" s="1452"/>
      <c r="U856" s="1452"/>
      <c r="V856" s="1452"/>
      <c r="W856" s="1452"/>
      <c r="X856" s="1452"/>
      <c r="Y856" s="1452"/>
      <c r="Z856" s="24"/>
      <c r="AA856" s="670"/>
      <c r="AB856" s="497"/>
      <c r="AC856" s="497"/>
      <c r="AD856" s="1061"/>
      <c r="AE856" s="57"/>
      <c r="AF856" s="57"/>
      <c r="AG856" s="57"/>
      <c r="AH856" s="57"/>
      <c r="AI856" s="57"/>
      <c r="AJ856" s="57"/>
      <c r="AK856" s="57"/>
      <c r="AL856" s="57"/>
      <c r="AM856" s="57"/>
    </row>
    <row r="857" spans="1:39" s="7" customFormat="1" ht="15.75" hidden="1" customHeight="1">
      <c r="A857" s="55">
        <f>A854+1</f>
        <v>682</v>
      </c>
      <c r="B857" s="42" t="s">
        <v>785</v>
      </c>
      <c r="C857" s="52">
        <f>D857+K857+M857+O857+Q857+S857+U857+V857+W857+Y857</f>
        <v>13705512.380000001</v>
      </c>
      <c r="D857" s="52">
        <f>SUM(E857:I857)</f>
        <v>13705512.380000001</v>
      </c>
      <c r="E857" s="52"/>
      <c r="F857" s="52">
        <v>9832903.4199999999</v>
      </c>
      <c r="G857" s="52">
        <v>1422656.38</v>
      </c>
      <c r="H857" s="52">
        <v>1624763.24</v>
      </c>
      <c r="I857" s="52">
        <v>825189.34</v>
      </c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284"/>
      <c r="X857" s="1161"/>
      <c r="Y857" s="284"/>
      <c r="Z857" s="9"/>
      <c r="AA857" s="670"/>
      <c r="AB857" s="497"/>
      <c r="AC857" s="497"/>
      <c r="AD857" s="1061"/>
      <c r="AE857" s="57"/>
      <c r="AF857" s="57"/>
      <c r="AG857" s="57"/>
      <c r="AH857" s="57"/>
      <c r="AI857" s="57"/>
      <c r="AJ857" s="57"/>
      <c r="AK857" s="57"/>
      <c r="AL857" s="57"/>
      <c r="AM857" s="57"/>
    </row>
    <row r="858" spans="1:39" s="7" customFormat="1" ht="15.75" hidden="1" customHeight="1">
      <c r="A858" s="55">
        <f>A857+1</f>
        <v>683</v>
      </c>
      <c r="B858" s="42" t="s">
        <v>786</v>
      </c>
      <c r="C858" s="52">
        <f>D858+K858+M858+O858+Q858+S858+U858+V858+W858+Y858</f>
        <v>23029702.460000001</v>
      </c>
      <c r="D858" s="52">
        <f>SUM(E858:I858)</f>
        <v>23029702.460000001</v>
      </c>
      <c r="E858" s="52"/>
      <c r="F858" s="52">
        <v>15585469.5</v>
      </c>
      <c r="G858" s="52">
        <v>1926779.52</v>
      </c>
      <c r="H858" s="52">
        <v>4200808.26</v>
      </c>
      <c r="I858" s="52">
        <v>1316645.18</v>
      </c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284"/>
      <c r="X858" s="1161"/>
      <c r="Y858" s="284"/>
      <c r="Z858" s="9"/>
      <c r="AA858" s="670"/>
      <c r="AB858" s="497"/>
      <c r="AC858" s="497"/>
      <c r="AD858" s="1061"/>
      <c r="AE858" s="57"/>
      <c r="AF858" s="57"/>
      <c r="AG858" s="57"/>
      <c r="AH858" s="57"/>
      <c r="AI858" s="57"/>
      <c r="AJ858" s="57"/>
      <c r="AK858" s="57"/>
      <c r="AL858" s="57"/>
      <c r="AM858" s="57"/>
    </row>
    <row r="859" spans="1:39" s="7" customFormat="1" ht="15.75" hidden="1" customHeight="1">
      <c r="A859" s="1475" t="s">
        <v>518</v>
      </c>
      <c r="B859" s="1475"/>
      <c r="C859" s="52">
        <f>SUM(C857:C858)</f>
        <v>36735214.840000004</v>
      </c>
      <c r="D859" s="52">
        <f t="shared" ref="D859:Y859" si="121">SUM(D857:D858)</f>
        <v>36735214.840000004</v>
      </c>
      <c r="E859" s="52">
        <f t="shared" si="121"/>
        <v>0</v>
      </c>
      <c r="F859" s="52">
        <f t="shared" si="121"/>
        <v>25418372.920000002</v>
      </c>
      <c r="G859" s="52">
        <f t="shared" si="121"/>
        <v>3349435.9</v>
      </c>
      <c r="H859" s="52">
        <f t="shared" si="121"/>
        <v>5825571.5</v>
      </c>
      <c r="I859" s="52">
        <f t="shared" si="121"/>
        <v>2141834.52</v>
      </c>
      <c r="J859" s="52">
        <f t="shared" si="121"/>
        <v>0</v>
      </c>
      <c r="K859" s="52">
        <f t="shared" si="121"/>
        <v>0</v>
      </c>
      <c r="L859" s="52">
        <f t="shared" si="121"/>
        <v>0</v>
      </c>
      <c r="M859" s="52">
        <f t="shared" si="121"/>
        <v>0</v>
      </c>
      <c r="N859" s="52">
        <f t="shared" si="121"/>
        <v>0</v>
      </c>
      <c r="O859" s="52">
        <f t="shared" si="121"/>
        <v>0</v>
      </c>
      <c r="P859" s="52">
        <f t="shared" si="121"/>
        <v>0</v>
      </c>
      <c r="Q859" s="52">
        <f t="shared" si="121"/>
        <v>0</v>
      </c>
      <c r="R859" s="52">
        <f t="shared" si="121"/>
        <v>0</v>
      </c>
      <c r="S859" s="52">
        <f t="shared" si="121"/>
        <v>0</v>
      </c>
      <c r="T859" s="52">
        <f t="shared" si="121"/>
        <v>0</v>
      </c>
      <c r="U859" s="52">
        <f t="shared" si="121"/>
        <v>0</v>
      </c>
      <c r="V859" s="52">
        <f t="shared" si="121"/>
        <v>0</v>
      </c>
      <c r="W859" s="52">
        <f t="shared" si="121"/>
        <v>0</v>
      </c>
      <c r="X859" s="1161"/>
      <c r="Y859" s="52">
        <f t="shared" si="121"/>
        <v>0</v>
      </c>
      <c r="Z859" s="9"/>
      <c r="AA859" s="670"/>
      <c r="AB859" s="497"/>
      <c r="AC859" s="497"/>
      <c r="AD859" s="1061"/>
      <c r="AE859" s="57"/>
      <c r="AF859" s="1061"/>
      <c r="AG859" s="57"/>
      <c r="AH859" s="57"/>
      <c r="AI859" s="57"/>
      <c r="AJ859" s="57"/>
      <c r="AK859" s="57"/>
      <c r="AL859" s="57"/>
      <c r="AM859" s="57"/>
    </row>
    <row r="860" spans="1:39" s="7" customFormat="1" ht="15.75" hidden="1" customHeight="1">
      <c r="A860" s="1535" t="s">
        <v>218</v>
      </c>
      <c r="B860" s="1535"/>
      <c r="C860" s="1535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1189"/>
      <c r="Y860" s="311"/>
      <c r="Z860" s="9"/>
      <c r="AA860" s="670"/>
      <c r="AB860" s="497"/>
      <c r="AC860" s="497"/>
      <c r="AD860" s="1061"/>
      <c r="AE860" s="57"/>
      <c r="AF860" s="1061"/>
      <c r="AG860" s="57"/>
      <c r="AH860" s="57"/>
      <c r="AI860" s="57"/>
      <c r="AJ860" s="57"/>
      <c r="AK860" s="57"/>
      <c r="AL860" s="57"/>
      <c r="AM860" s="57"/>
    </row>
    <row r="861" spans="1:39" s="314" customFormat="1" ht="15.75" hidden="1" customHeight="1">
      <c r="A861" s="688">
        <f>A858+1</f>
        <v>684</v>
      </c>
      <c r="B861" s="269" t="s">
        <v>219</v>
      </c>
      <c r="C861" s="52"/>
      <c r="D861" s="52"/>
      <c r="E861" s="673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673"/>
      <c r="W861" s="52"/>
      <c r="X861" s="1161"/>
      <c r="Y861" s="52"/>
      <c r="Z861" s="1238" t="s">
        <v>1429</v>
      </c>
      <c r="AA861" s="670"/>
      <c r="AB861" s="1271"/>
      <c r="AC861" s="670"/>
      <c r="AD861" s="884"/>
      <c r="AE861" s="97"/>
      <c r="AF861" s="884"/>
      <c r="AG861" s="97"/>
      <c r="AH861" s="97"/>
      <c r="AI861" s="97"/>
      <c r="AJ861" s="97"/>
      <c r="AK861" s="97"/>
      <c r="AL861" s="97"/>
      <c r="AM861" s="97"/>
    </row>
    <row r="862" spans="1:39" s="314" customFormat="1" ht="15.75" hidden="1" customHeight="1">
      <c r="A862" s="688">
        <f>A861+1</f>
        <v>685</v>
      </c>
      <c r="B862" s="269" t="s">
        <v>220</v>
      </c>
      <c r="C862" s="52"/>
      <c r="D862" s="52"/>
      <c r="E862" s="673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673"/>
      <c r="W862" s="52"/>
      <c r="X862" s="1161"/>
      <c r="Y862" s="52"/>
      <c r="Z862" s="1238" t="s">
        <v>1429</v>
      </c>
      <c r="AA862" s="670"/>
      <c r="AB862" s="1271"/>
      <c r="AC862" s="670"/>
      <c r="AD862" s="884"/>
      <c r="AE862" s="97"/>
      <c r="AF862" s="884"/>
      <c r="AG862" s="97"/>
      <c r="AH862" s="97"/>
      <c r="AI862" s="97"/>
      <c r="AJ862" s="97"/>
      <c r="AK862" s="97"/>
      <c r="AL862" s="97"/>
      <c r="AM862" s="97"/>
    </row>
    <row r="863" spans="1:39" s="314" customFormat="1" ht="15.75" hidden="1" customHeight="1">
      <c r="A863" s="688">
        <f t="shared" ref="A863:A878" si="122">A862+1</f>
        <v>686</v>
      </c>
      <c r="B863" s="269" t="s">
        <v>221</v>
      </c>
      <c r="C863" s="52"/>
      <c r="D863" s="52"/>
      <c r="E863" s="673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673"/>
      <c r="W863" s="52"/>
      <c r="X863" s="1161"/>
      <c r="Y863" s="52"/>
      <c r="Z863" s="1238" t="s">
        <v>1429</v>
      </c>
      <c r="AA863" s="670"/>
      <c r="AB863" s="1271"/>
      <c r="AC863" s="670"/>
      <c r="AD863" s="884"/>
      <c r="AE863" s="97"/>
      <c r="AF863" s="884"/>
      <c r="AG863" s="97"/>
      <c r="AH863" s="97"/>
      <c r="AI863" s="97"/>
      <c r="AJ863" s="97"/>
      <c r="AK863" s="97"/>
      <c r="AL863" s="97"/>
      <c r="AM863" s="97"/>
    </row>
    <row r="864" spans="1:39" s="314" customFormat="1" ht="15.75" hidden="1" customHeight="1">
      <c r="A864" s="688">
        <f t="shared" si="122"/>
        <v>687</v>
      </c>
      <c r="B864" s="269" t="s">
        <v>222</v>
      </c>
      <c r="C864" s="52"/>
      <c r="D864" s="52"/>
      <c r="E864" s="673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673"/>
      <c r="W864" s="52"/>
      <c r="X864" s="1161"/>
      <c r="Y864" s="52"/>
      <c r="Z864" s="1238" t="s">
        <v>1429</v>
      </c>
      <c r="AA864" s="670"/>
      <c r="AB864" s="1271"/>
      <c r="AC864" s="670"/>
      <c r="AD864" s="884"/>
      <c r="AE864" s="97"/>
      <c r="AF864" s="884"/>
      <c r="AG864" s="97"/>
      <c r="AH864" s="97"/>
      <c r="AI864" s="97"/>
      <c r="AJ864" s="97"/>
      <c r="AK864" s="97"/>
      <c r="AL864" s="97"/>
      <c r="AM864" s="97"/>
    </row>
    <row r="865" spans="1:39" s="314" customFormat="1" ht="15.75" hidden="1" customHeight="1">
      <c r="A865" s="688">
        <f t="shared" si="122"/>
        <v>688</v>
      </c>
      <c r="B865" s="269" t="s">
        <v>223</v>
      </c>
      <c r="C865" s="52"/>
      <c r="D865" s="52"/>
      <c r="E865" s="673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673"/>
      <c r="W865" s="52"/>
      <c r="X865" s="1161"/>
      <c r="Y865" s="52"/>
      <c r="Z865" s="1238" t="s">
        <v>1429</v>
      </c>
      <c r="AA865" s="670"/>
      <c r="AB865" s="1271"/>
      <c r="AC865" s="670"/>
      <c r="AD865" s="884"/>
      <c r="AE865" s="97"/>
      <c r="AF865" s="884"/>
      <c r="AG865" s="97"/>
      <c r="AH865" s="97"/>
      <c r="AI865" s="97"/>
      <c r="AJ865" s="97"/>
      <c r="AK865" s="97"/>
      <c r="AL865" s="97"/>
      <c r="AM865" s="97"/>
    </row>
    <row r="866" spans="1:39" s="314" customFormat="1" ht="15.75" hidden="1" customHeight="1">
      <c r="A866" s="688">
        <f t="shared" si="122"/>
        <v>689</v>
      </c>
      <c r="B866" s="269" t="s">
        <v>224</v>
      </c>
      <c r="C866" s="52"/>
      <c r="D866" s="52"/>
      <c r="E866" s="673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673"/>
      <c r="W866" s="52"/>
      <c r="X866" s="1161"/>
      <c r="Y866" s="52"/>
      <c r="Z866" s="1238" t="s">
        <v>1429</v>
      </c>
      <c r="AA866" s="670"/>
      <c r="AB866" s="1271"/>
      <c r="AC866" s="670"/>
      <c r="AD866" s="884"/>
      <c r="AE866" s="97"/>
      <c r="AF866" s="884"/>
      <c r="AG866" s="97"/>
      <c r="AH866" s="97"/>
      <c r="AI866" s="97"/>
      <c r="AJ866" s="97"/>
      <c r="AK866" s="97"/>
      <c r="AL866" s="97"/>
      <c r="AM866" s="97"/>
    </row>
    <row r="867" spans="1:39" s="314" customFormat="1" ht="15.75" hidden="1" customHeight="1">
      <c r="A867" s="688">
        <f t="shared" si="122"/>
        <v>690</v>
      </c>
      <c r="B867" s="269" t="s">
        <v>225</v>
      </c>
      <c r="C867" s="52"/>
      <c r="D867" s="52"/>
      <c r="E867" s="673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673"/>
      <c r="W867" s="52"/>
      <c r="X867" s="1161"/>
      <c r="Y867" s="52"/>
      <c r="Z867" s="1238" t="s">
        <v>1429</v>
      </c>
      <c r="AA867" s="670"/>
      <c r="AB867" s="1271"/>
      <c r="AC867" s="670"/>
      <c r="AD867" s="884"/>
      <c r="AE867" s="97"/>
      <c r="AF867" s="884"/>
      <c r="AG867" s="97"/>
      <c r="AH867" s="97"/>
      <c r="AI867" s="97"/>
      <c r="AJ867" s="97"/>
      <c r="AK867" s="97"/>
      <c r="AL867" s="97"/>
      <c r="AM867" s="97"/>
    </row>
    <row r="868" spans="1:39" s="314" customFormat="1" ht="15.75" hidden="1" customHeight="1">
      <c r="A868" s="688">
        <f t="shared" si="122"/>
        <v>691</v>
      </c>
      <c r="B868" s="269" t="s">
        <v>226</v>
      </c>
      <c r="C868" s="52"/>
      <c r="D868" s="52"/>
      <c r="E868" s="673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673"/>
      <c r="W868" s="52"/>
      <c r="X868" s="1161"/>
      <c r="Y868" s="52"/>
      <c r="Z868" s="1238" t="s">
        <v>1429</v>
      </c>
      <c r="AA868" s="670"/>
      <c r="AB868" s="1271"/>
      <c r="AC868" s="670"/>
      <c r="AD868" s="884"/>
      <c r="AE868" s="97"/>
      <c r="AF868" s="884"/>
      <c r="AG868" s="97"/>
      <c r="AH868" s="97"/>
      <c r="AI868" s="97"/>
      <c r="AJ868" s="97"/>
      <c r="AK868" s="97"/>
      <c r="AL868" s="97"/>
      <c r="AM868" s="97"/>
    </row>
    <row r="869" spans="1:39" s="314" customFormat="1" ht="15.75" hidden="1" customHeight="1">
      <c r="A869" s="688">
        <f t="shared" si="122"/>
        <v>692</v>
      </c>
      <c r="B869" s="269" t="s">
        <v>227</v>
      </c>
      <c r="C869" s="52"/>
      <c r="D869" s="52"/>
      <c r="E869" s="673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673"/>
      <c r="W869" s="52"/>
      <c r="X869" s="1161"/>
      <c r="Y869" s="52"/>
      <c r="Z869" s="1238" t="s">
        <v>1429</v>
      </c>
      <c r="AA869" s="670"/>
      <c r="AB869" s="1271"/>
      <c r="AC869" s="670"/>
      <c r="AD869" s="884"/>
      <c r="AE869" s="97"/>
      <c r="AF869" s="884"/>
      <c r="AG869" s="97"/>
      <c r="AH869" s="97"/>
      <c r="AI869" s="97"/>
      <c r="AJ869" s="97"/>
      <c r="AK869" s="97"/>
      <c r="AL869" s="97"/>
      <c r="AM869" s="97"/>
    </row>
    <row r="870" spans="1:39" s="314" customFormat="1" ht="15.75" hidden="1" customHeight="1">
      <c r="A870" s="688">
        <f t="shared" si="122"/>
        <v>693</v>
      </c>
      <c r="B870" s="269" t="s">
        <v>228</v>
      </c>
      <c r="C870" s="52"/>
      <c r="D870" s="52"/>
      <c r="E870" s="673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673"/>
      <c r="W870" s="52"/>
      <c r="X870" s="1161"/>
      <c r="Y870" s="52"/>
      <c r="Z870" s="1238" t="s">
        <v>1429</v>
      </c>
      <c r="AA870" s="670"/>
      <c r="AB870" s="1271"/>
      <c r="AC870" s="670"/>
      <c r="AD870" s="884"/>
      <c r="AE870" s="97"/>
      <c r="AF870" s="884"/>
      <c r="AG870" s="97"/>
      <c r="AH870" s="97"/>
      <c r="AI870" s="97"/>
      <c r="AJ870" s="97"/>
      <c r="AK870" s="97"/>
      <c r="AL870" s="97"/>
      <c r="AM870" s="97"/>
    </row>
    <row r="871" spans="1:39" s="314" customFormat="1" ht="15.75" hidden="1" customHeight="1">
      <c r="A871" s="688">
        <f t="shared" si="122"/>
        <v>694</v>
      </c>
      <c r="B871" s="269" t="s">
        <v>229</v>
      </c>
      <c r="C871" s="52"/>
      <c r="D871" s="52"/>
      <c r="E871" s="673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673"/>
      <c r="W871" s="52"/>
      <c r="X871" s="1161"/>
      <c r="Y871" s="52"/>
      <c r="Z871" s="1238" t="s">
        <v>1429</v>
      </c>
      <c r="AA871" s="670"/>
      <c r="AB871" s="1271"/>
      <c r="AC871" s="670"/>
      <c r="AD871" s="884"/>
      <c r="AE871" s="97"/>
      <c r="AF871" s="884"/>
      <c r="AG871" s="97"/>
      <c r="AH871" s="97"/>
      <c r="AI871" s="97"/>
      <c r="AJ871" s="97"/>
      <c r="AK871" s="97"/>
      <c r="AL871" s="97"/>
      <c r="AM871" s="97"/>
    </row>
    <row r="872" spans="1:39" s="314" customFormat="1" ht="15.75" hidden="1" customHeight="1">
      <c r="A872" s="688">
        <f t="shared" si="122"/>
        <v>695</v>
      </c>
      <c r="B872" s="269" t="s">
        <v>230</v>
      </c>
      <c r="C872" s="52"/>
      <c r="D872" s="52"/>
      <c r="E872" s="673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673"/>
      <c r="W872" s="52"/>
      <c r="X872" s="1161"/>
      <c r="Y872" s="52"/>
      <c r="Z872" s="1238" t="s">
        <v>1429</v>
      </c>
      <c r="AA872" s="670"/>
      <c r="AB872" s="1271"/>
      <c r="AC872" s="670"/>
      <c r="AD872" s="884"/>
      <c r="AE872" s="97"/>
      <c r="AF872" s="884"/>
      <c r="AG872" s="97"/>
      <c r="AH872" s="97"/>
      <c r="AI872" s="97"/>
      <c r="AJ872" s="97"/>
      <c r="AK872" s="97"/>
      <c r="AL872" s="97"/>
      <c r="AM872" s="97"/>
    </row>
    <row r="873" spans="1:39" s="314" customFormat="1" ht="15.75" hidden="1" customHeight="1">
      <c r="A873" s="688">
        <f t="shared" si="122"/>
        <v>696</v>
      </c>
      <c r="B873" s="269" t="s">
        <v>231</v>
      </c>
      <c r="C873" s="52"/>
      <c r="D873" s="52"/>
      <c r="E873" s="673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673"/>
      <c r="W873" s="52"/>
      <c r="X873" s="1161"/>
      <c r="Y873" s="52"/>
      <c r="Z873" s="1238" t="s">
        <v>1429</v>
      </c>
      <c r="AA873" s="670"/>
      <c r="AB873" s="1271"/>
      <c r="AC873" s="670"/>
      <c r="AD873" s="884"/>
      <c r="AE873" s="97"/>
      <c r="AF873" s="884"/>
      <c r="AG873" s="97"/>
      <c r="AH873" s="97"/>
      <c r="AI873" s="97"/>
      <c r="AJ873" s="97"/>
      <c r="AK873" s="97"/>
      <c r="AL873" s="97"/>
      <c r="AM873" s="97"/>
    </row>
    <row r="874" spans="1:39" s="314" customFormat="1" ht="15.75" hidden="1" customHeight="1">
      <c r="A874" s="688">
        <f t="shared" si="122"/>
        <v>697</v>
      </c>
      <c r="B874" s="269" t="s">
        <v>232</v>
      </c>
      <c r="C874" s="52"/>
      <c r="D874" s="52"/>
      <c r="E874" s="673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673"/>
      <c r="W874" s="52"/>
      <c r="X874" s="1161"/>
      <c r="Y874" s="52"/>
      <c r="Z874" s="1238" t="s">
        <v>1429</v>
      </c>
      <c r="AA874" s="670"/>
      <c r="AB874" s="1271"/>
      <c r="AC874" s="670"/>
      <c r="AD874" s="884"/>
      <c r="AE874" s="97"/>
      <c r="AF874" s="884"/>
      <c r="AG874" s="97"/>
      <c r="AH874" s="97"/>
      <c r="AI874" s="97"/>
      <c r="AJ874" s="97"/>
      <c r="AK874" s="97"/>
      <c r="AL874" s="97"/>
      <c r="AM874" s="97"/>
    </row>
    <row r="875" spans="1:39" s="314" customFormat="1" ht="15.75" hidden="1" customHeight="1">
      <c r="A875" s="688">
        <f t="shared" si="122"/>
        <v>698</v>
      </c>
      <c r="B875" s="269" t="s">
        <v>233</v>
      </c>
      <c r="C875" s="52"/>
      <c r="D875" s="52"/>
      <c r="E875" s="673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673"/>
      <c r="W875" s="52"/>
      <c r="X875" s="1161"/>
      <c r="Y875" s="52"/>
      <c r="Z875" s="1238" t="s">
        <v>1429</v>
      </c>
      <c r="AA875" s="670"/>
      <c r="AB875" s="1271"/>
      <c r="AC875" s="670"/>
      <c r="AD875" s="884"/>
      <c r="AE875" s="97"/>
      <c r="AF875" s="884"/>
      <c r="AG875" s="97"/>
      <c r="AH875" s="97"/>
      <c r="AI875" s="97"/>
      <c r="AJ875" s="97"/>
      <c r="AK875" s="97"/>
      <c r="AL875" s="97"/>
      <c r="AM875" s="97"/>
    </row>
    <row r="876" spans="1:39" s="314" customFormat="1" ht="15.75" hidden="1" customHeight="1">
      <c r="A876" s="688">
        <f t="shared" si="122"/>
        <v>699</v>
      </c>
      <c r="B876" s="269" t="s">
        <v>234</v>
      </c>
      <c r="C876" s="52"/>
      <c r="D876" s="52"/>
      <c r="E876" s="673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673"/>
      <c r="W876" s="52"/>
      <c r="X876" s="1161"/>
      <c r="Y876" s="52"/>
      <c r="Z876" s="1238" t="s">
        <v>1429</v>
      </c>
      <c r="AA876" s="670"/>
      <c r="AB876" s="1271"/>
      <c r="AC876" s="670"/>
      <c r="AD876" s="884"/>
      <c r="AE876" s="97"/>
      <c r="AF876" s="884"/>
      <c r="AG876" s="97"/>
      <c r="AH876" s="97"/>
      <c r="AI876" s="97"/>
      <c r="AJ876" s="97"/>
      <c r="AK876" s="97"/>
      <c r="AL876" s="97"/>
      <c r="AM876" s="97"/>
    </row>
    <row r="877" spans="1:39" s="314" customFormat="1" ht="15.75" hidden="1" customHeight="1">
      <c r="A877" s="688">
        <f t="shared" si="122"/>
        <v>700</v>
      </c>
      <c r="B877" s="269" t="s">
        <v>235</v>
      </c>
      <c r="C877" s="52"/>
      <c r="D877" s="52"/>
      <c r="E877" s="673"/>
      <c r="F877" s="52"/>
      <c r="G877" s="52"/>
      <c r="H877" s="52"/>
      <c r="I877" s="52"/>
      <c r="J877" s="52"/>
      <c r="K877" s="52"/>
      <c r="L877" s="673"/>
      <c r="M877" s="673"/>
      <c r="N877" s="52"/>
      <c r="O877" s="52"/>
      <c r="P877" s="52"/>
      <c r="Q877" s="52"/>
      <c r="R877" s="52"/>
      <c r="S877" s="52"/>
      <c r="T877" s="52"/>
      <c r="U877" s="52"/>
      <c r="V877" s="673"/>
      <c r="W877" s="52"/>
      <c r="X877" s="1161"/>
      <c r="Y877" s="52"/>
      <c r="Z877" s="1238" t="s">
        <v>1429</v>
      </c>
      <c r="AA877" s="670"/>
      <c r="AB877" s="1271"/>
      <c r="AC877" s="670"/>
      <c r="AD877" s="884"/>
      <c r="AE877" s="97"/>
      <c r="AF877" s="884"/>
      <c r="AG877" s="97"/>
      <c r="AH877" s="97"/>
      <c r="AI877" s="97"/>
      <c r="AJ877" s="97"/>
      <c r="AK877" s="97"/>
      <c r="AL877" s="97"/>
      <c r="AM877" s="97"/>
    </row>
    <row r="878" spans="1:39" s="314" customFormat="1" ht="15.75" hidden="1" customHeight="1">
      <c r="A878" s="688">
        <f t="shared" si="122"/>
        <v>701</v>
      </c>
      <c r="B878" s="269" t="s">
        <v>236</v>
      </c>
      <c r="C878" s="52"/>
      <c r="D878" s="52"/>
      <c r="E878" s="673"/>
      <c r="F878" s="52"/>
      <c r="G878" s="52"/>
      <c r="H878" s="52"/>
      <c r="I878" s="52"/>
      <c r="J878" s="52"/>
      <c r="K878" s="52"/>
      <c r="L878" s="673"/>
      <c r="M878" s="673"/>
      <c r="N878" s="52"/>
      <c r="O878" s="52"/>
      <c r="P878" s="52"/>
      <c r="Q878" s="52"/>
      <c r="R878" s="52"/>
      <c r="S878" s="52"/>
      <c r="T878" s="52"/>
      <c r="U878" s="52"/>
      <c r="V878" s="673"/>
      <c r="W878" s="52"/>
      <c r="X878" s="1161"/>
      <c r="Y878" s="52"/>
      <c r="Z878" s="1238" t="s">
        <v>1429</v>
      </c>
      <c r="AA878" s="670"/>
      <c r="AB878" s="1271"/>
      <c r="AC878" s="670"/>
      <c r="AD878" s="884"/>
      <c r="AE878" s="97"/>
      <c r="AF878" s="884"/>
      <c r="AG878" s="97"/>
      <c r="AH878" s="97"/>
      <c r="AI878" s="97"/>
      <c r="AJ878" s="97"/>
      <c r="AK878" s="97"/>
      <c r="AL878" s="97"/>
      <c r="AM878" s="97"/>
    </row>
    <row r="879" spans="1:39" s="7" customFormat="1" ht="15.75" hidden="1" customHeight="1">
      <c r="A879" s="1475" t="s">
        <v>518</v>
      </c>
      <c r="B879" s="1475"/>
      <c r="C879" s="52">
        <f>SUM(C861:C878)</f>
        <v>0</v>
      </c>
      <c r="D879" s="52">
        <f t="shared" ref="D879:Y879" si="123">SUM(D861:D878)</f>
        <v>0</v>
      </c>
      <c r="E879" s="52">
        <f t="shared" si="123"/>
        <v>0</v>
      </c>
      <c r="F879" s="52">
        <f t="shared" si="123"/>
        <v>0</v>
      </c>
      <c r="G879" s="52">
        <f t="shared" si="123"/>
        <v>0</v>
      </c>
      <c r="H879" s="52">
        <f t="shared" si="123"/>
        <v>0</v>
      </c>
      <c r="I879" s="52">
        <f t="shared" si="123"/>
        <v>0</v>
      </c>
      <c r="J879" s="52">
        <f t="shared" si="123"/>
        <v>0</v>
      </c>
      <c r="K879" s="52">
        <f t="shared" si="123"/>
        <v>0</v>
      </c>
      <c r="L879" s="52">
        <f t="shared" si="123"/>
        <v>0</v>
      </c>
      <c r="M879" s="52">
        <f t="shared" si="123"/>
        <v>0</v>
      </c>
      <c r="N879" s="52">
        <f t="shared" si="123"/>
        <v>0</v>
      </c>
      <c r="O879" s="52">
        <f t="shared" si="123"/>
        <v>0</v>
      </c>
      <c r="P879" s="52">
        <f t="shared" si="123"/>
        <v>0</v>
      </c>
      <c r="Q879" s="52">
        <f t="shared" si="123"/>
        <v>0</v>
      </c>
      <c r="R879" s="52">
        <f t="shared" si="123"/>
        <v>0</v>
      </c>
      <c r="S879" s="52">
        <f t="shared" si="123"/>
        <v>0</v>
      </c>
      <c r="T879" s="52">
        <f t="shared" si="123"/>
        <v>0</v>
      </c>
      <c r="U879" s="52">
        <f t="shared" si="123"/>
        <v>0</v>
      </c>
      <c r="V879" s="52">
        <f t="shared" si="123"/>
        <v>0</v>
      </c>
      <c r="W879" s="52">
        <f t="shared" si="123"/>
        <v>0</v>
      </c>
      <c r="X879" s="1161"/>
      <c r="Y879" s="52">
        <f t="shared" si="123"/>
        <v>0</v>
      </c>
      <c r="Z879" s="9"/>
      <c r="AA879" s="670"/>
      <c r="AB879" s="497"/>
      <c r="AC879" s="497"/>
      <c r="AD879" s="1061"/>
      <c r="AE879" s="57"/>
      <c r="AF879" s="57"/>
      <c r="AG879" s="57"/>
      <c r="AH879" s="57"/>
      <c r="AI879" s="57"/>
      <c r="AJ879" s="57"/>
      <c r="AK879" s="57"/>
      <c r="AL879" s="57"/>
      <c r="AM879" s="57"/>
    </row>
    <row r="880" spans="1:39" s="7" customFormat="1" ht="15.75" hidden="1" customHeight="1">
      <c r="A880" s="1479" t="s">
        <v>650</v>
      </c>
      <c r="B880" s="1479"/>
      <c r="C880" s="1479"/>
      <c r="D880" s="1452"/>
      <c r="E880" s="1452"/>
      <c r="F880" s="1452"/>
      <c r="G880" s="1452"/>
      <c r="H880" s="1452"/>
      <c r="I880" s="1452"/>
      <c r="J880" s="1452"/>
      <c r="K880" s="1452"/>
      <c r="L880" s="1452"/>
      <c r="M880" s="1452"/>
      <c r="N880" s="1452"/>
      <c r="O880" s="1452"/>
      <c r="P880" s="1452"/>
      <c r="Q880" s="1452"/>
      <c r="R880" s="1452"/>
      <c r="S880" s="1452"/>
      <c r="T880" s="1452"/>
      <c r="U880" s="1452"/>
      <c r="V880" s="1452"/>
      <c r="W880" s="1452"/>
      <c r="X880" s="1452"/>
      <c r="Y880" s="1452"/>
      <c r="Z880" s="9"/>
      <c r="AA880" s="670"/>
      <c r="AB880" s="497"/>
      <c r="AC880" s="497"/>
      <c r="AD880" s="1061"/>
      <c r="AE880" s="57"/>
      <c r="AF880" s="57"/>
      <c r="AG880" s="57"/>
      <c r="AH880" s="57"/>
      <c r="AI880" s="57"/>
      <c r="AJ880" s="57"/>
      <c r="AK880" s="57"/>
      <c r="AL880" s="57"/>
      <c r="AM880" s="57"/>
    </row>
    <row r="881" spans="1:39" s="7" customFormat="1" ht="15.75" hidden="1" customHeight="1">
      <c r="A881" s="56">
        <f>A878+1</f>
        <v>702</v>
      </c>
      <c r="B881" s="42" t="s">
        <v>787</v>
      </c>
      <c r="C881" s="52">
        <f>D881+K881+M881+O881+Q881+S881+U881+V881+W881+Y881</f>
        <v>20280152.419999998</v>
      </c>
      <c r="D881" s="52">
        <f>SUM(E881:I881)</f>
        <v>10217685.899999999</v>
      </c>
      <c r="E881" s="52"/>
      <c r="F881" s="52">
        <v>6457318.2699999996</v>
      </c>
      <c r="G881" s="52">
        <v>1420187.82</v>
      </c>
      <c r="H881" s="52">
        <v>1240539.04</v>
      </c>
      <c r="I881" s="52">
        <v>1099640.77</v>
      </c>
      <c r="J881" s="52"/>
      <c r="K881" s="52"/>
      <c r="L881" s="52"/>
      <c r="M881" s="52"/>
      <c r="N881" s="52"/>
      <c r="O881" s="52">
        <v>9469301.7599999998</v>
      </c>
      <c r="P881" s="52"/>
      <c r="Q881" s="52"/>
      <c r="R881" s="52"/>
      <c r="S881" s="52"/>
      <c r="T881" s="52"/>
      <c r="U881" s="52"/>
      <c r="V881" s="52">
        <f>181473.38+411691.38</f>
        <v>593164.76</v>
      </c>
      <c r="W881" s="284"/>
      <c r="X881" s="1161"/>
      <c r="Y881" s="284"/>
      <c r="Z881" s="9" t="s">
        <v>884</v>
      </c>
      <c r="AA881" s="670"/>
      <c r="AB881" s="497"/>
      <c r="AC881" s="497"/>
      <c r="AD881" s="1061"/>
      <c r="AE881" s="57"/>
      <c r="AF881" s="57"/>
      <c r="AG881" s="57"/>
      <c r="AH881" s="57"/>
      <c r="AI881" s="57"/>
      <c r="AJ881" s="57"/>
      <c r="AK881" s="57"/>
      <c r="AL881" s="57"/>
      <c r="AM881" s="57"/>
    </row>
    <row r="882" spans="1:39" s="7" customFormat="1" ht="15.75" hidden="1" customHeight="1">
      <c r="A882" s="56">
        <f>A881+1</f>
        <v>703</v>
      </c>
      <c r="B882" s="42" t="s">
        <v>788</v>
      </c>
      <c r="C882" s="52">
        <f>D882+K882+M882+O882+Q882+S882+U882+V882+W882+Y882</f>
        <v>12153365.16</v>
      </c>
      <c r="D882" s="52">
        <f>SUM(E882:I882)</f>
        <v>4832778.5</v>
      </c>
      <c r="E882" s="52"/>
      <c r="F882" s="52">
        <v>3317534.6</v>
      </c>
      <c r="G882" s="52">
        <v>594579.57999999996</v>
      </c>
      <c r="H882" s="52">
        <v>477602.64</v>
      </c>
      <c r="I882" s="52">
        <v>443061.68</v>
      </c>
      <c r="J882" s="52"/>
      <c r="K882" s="52"/>
      <c r="L882" s="52"/>
      <c r="M882" s="52"/>
      <c r="N882" s="52"/>
      <c r="O882" s="52">
        <v>6964996.0199999996</v>
      </c>
      <c r="P882" s="52"/>
      <c r="Q882" s="52"/>
      <c r="R882" s="52"/>
      <c r="S882" s="52"/>
      <c r="T882" s="52"/>
      <c r="U882" s="52"/>
      <c r="V882" s="52">
        <v>355590.64</v>
      </c>
      <c r="W882" s="284"/>
      <c r="X882" s="1161"/>
      <c r="Y882" s="284"/>
      <c r="Z882" s="9" t="s">
        <v>884</v>
      </c>
      <c r="AA882" s="670"/>
      <c r="AB882" s="497"/>
      <c r="AC882" s="497"/>
      <c r="AD882" s="1061"/>
      <c r="AE882" s="57"/>
      <c r="AF882" s="57"/>
      <c r="AG882" s="57"/>
      <c r="AH882" s="57"/>
      <c r="AI882" s="57"/>
      <c r="AJ882" s="57"/>
      <c r="AK882" s="57"/>
      <c r="AL882" s="57"/>
      <c r="AM882" s="57"/>
    </row>
    <row r="883" spans="1:39" s="7" customFormat="1" ht="15.75" hidden="1" customHeight="1">
      <c r="A883" s="56">
        <f>A882+1</f>
        <v>704</v>
      </c>
      <c r="B883" s="42" t="s">
        <v>789</v>
      </c>
      <c r="C883" s="52">
        <f>D883+K883+M883+O883+Q883+S883+U883+V883+W883+Y883</f>
        <v>45618302.340000004</v>
      </c>
      <c r="D883" s="52">
        <f>SUM(E883:I883)</f>
        <v>28195689.66</v>
      </c>
      <c r="E883" s="52"/>
      <c r="F883" s="52">
        <v>19225697.600000001</v>
      </c>
      <c r="G883" s="52">
        <v>2825668.36</v>
      </c>
      <c r="H883" s="52">
        <v>2757789.91</v>
      </c>
      <c r="I883" s="52">
        <v>3386533.79</v>
      </c>
      <c r="J883" s="52"/>
      <c r="K883" s="52"/>
      <c r="L883" s="52"/>
      <c r="M883" s="52"/>
      <c r="N883" s="52"/>
      <c r="O883" s="52">
        <v>16961685.800000001</v>
      </c>
      <c r="P883" s="52"/>
      <c r="Q883" s="52"/>
      <c r="R883" s="52"/>
      <c r="S883" s="52"/>
      <c r="T883" s="52"/>
      <c r="U883" s="52"/>
      <c r="V883" s="52">
        <f>299459.22+161467.66</f>
        <v>460926.88</v>
      </c>
      <c r="W883" s="284"/>
      <c r="X883" s="1161"/>
      <c r="Y883" s="284"/>
      <c r="Z883" s="9" t="s">
        <v>885</v>
      </c>
      <c r="AA883" s="670"/>
      <c r="AB883" s="497"/>
      <c r="AC883" s="497"/>
      <c r="AD883" s="1061"/>
      <c r="AE883" s="57"/>
      <c r="AF883" s="57"/>
      <c r="AG883" s="57"/>
      <c r="AH883" s="57"/>
      <c r="AI883" s="57"/>
      <c r="AJ883" s="57"/>
      <c r="AK883" s="57"/>
      <c r="AL883" s="57"/>
      <c r="AM883" s="57"/>
    </row>
    <row r="884" spans="1:39" s="7" customFormat="1" ht="15.75" hidden="1" customHeight="1">
      <c r="A884" s="56">
        <f>A883+1</f>
        <v>705</v>
      </c>
      <c r="B884" s="42" t="s">
        <v>790</v>
      </c>
      <c r="C884" s="52">
        <f>D884+K884+M884+O884+Q884+S884+U884+V884+W884+Y884</f>
        <v>34077234.160000004</v>
      </c>
      <c r="D884" s="52">
        <f>SUM(E884:I884)</f>
        <v>18453072.460000001</v>
      </c>
      <c r="E884" s="52"/>
      <c r="F884" s="52">
        <v>11295859.16</v>
      </c>
      <c r="G884" s="52">
        <v>2268342.3199999998</v>
      </c>
      <c r="H884" s="52">
        <v>2589361.3199999998</v>
      </c>
      <c r="I884" s="52">
        <v>2299509.66</v>
      </c>
      <c r="J884" s="52"/>
      <c r="K884" s="52"/>
      <c r="L884" s="52"/>
      <c r="M884" s="52"/>
      <c r="N884" s="52"/>
      <c r="O884" s="52">
        <v>14902104.359999999</v>
      </c>
      <c r="P884" s="52"/>
      <c r="Q884" s="52"/>
      <c r="R884" s="52"/>
      <c r="S884" s="52"/>
      <c r="T884" s="52"/>
      <c r="U884" s="52"/>
      <c r="V884" s="52">
        <f>145622.62+576434.72</f>
        <v>722057.34</v>
      </c>
      <c r="W884" s="284"/>
      <c r="X884" s="1161"/>
      <c r="Y884" s="284"/>
      <c r="Z884" s="9" t="s">
        <v>884</v>
      </c>
      <c r="AA884" s="670"/>
      <c r="AB884" s="497"/>
      <c r="AC884" s="497"/>
      <c r="AD884" s="1061"/>
      <c r="AE884" s="57"/>
      <c r="AF884" s="57"/>
      <c r="AG884" s="57"/>
      <c r="AH884" s="57"/>
      <c r="AI884" s="57"/>
      <c r="AJ884" s="57"/>
      <c r="AK884" s="57"/>
      <c r="AL884" s="57"/>
      <c r="AM884" s="57"/>
    </row>
    <row r="885" spans="1:39" s="7" customFormat="1" ht="15.75" hidden="1" customHeight="1">
      <c r="A885" s="1475" t="s">
        <v>518</v>
      </c>
      <c r="B885" s="1475"/>
      <c r="C885" s="52">
        <f>SUM(C881:C884)</f>
        <v>112129054.08000001</v>
      </c>
      <c r="D885" s="52">
        <f t="shared" ref="D885:Y885" si="124">SUM(D881:D884)</f>
        <v>61699226.520000003</v>
      </c>
      <c r="E885" s="52">
        <f t="shared" si="124"/>
        <v>0</v>
      </c>
      <c r="F885" s="52">
        <f t="shared" si="124"/>
        <v>40296409.629999995</v>
      </c>
      <c r="G885" s="52">
        <f t="shared" si="124"/>
        <v>7108778.0800000001</v>
      </c>
      <c r="H885" s="52">
        <f t="shared" si="124"/>
        <v>7065292.9100000001</v>
      </c>
      <c r="I885" s="52">
        <f t="shared" si="124"/>
        <v>7228745.9000000004</v>
      </c>
      <c r="J885" s="52">
        <f t="shared" si="124"/>
        <v>0</v>
      </c>
      <c r="K885" s="52">
        <f t="shared" si="124"/>
        <v>0</v>
      </c>
      <c r="L885" s="52">
        <f t="shared" si="124"/>
        <v>0</v>
      </c>
      <c r="M885" s="52">
        <f t="shared" si="124"/>
        <v>0</v>
      </c>
      <c r="N885" s="52">
        <f t="shared" si="124"/>
        <v>0</v>
      </c>
      <c r="O885" s="52">
        <f t="shared" si="124"/>
        <v>48298087.939999998</v>
      </c>
      <c r="P885" s="52">
        <f t="shared" si="124"/>
        <v>0</v>
      </c>
      <c r="Q885" s="52">
        <f t="shared" si="124"/>
        <v>0</v>
      </c>
      <c r="R885" s="52">
        <f t="shared" si="124"/>
        <v>0</v>
      </c>
      <c r="S885" s="52">
        <f t="shared" si="124"/>
        <v>0</v>
      </c>
      <c r="T885" s="52">
        <f t="shared" si="124"/>
        <v>0</v>
      </c>
      <c r="U885" s="52">
        <f t="shared" si="124"/>
        <v>0</v>
      </c>
      <c r="V885" s="52">
        <f t="shared" si="124"/>
        <v>2131739.62</v>
      </c>
      <c r="W885" s="52">
        <f t="shared" si="124"/>
        <v>0</v>
      </c>
      <c r="X885" s="1161"/>
      <c r="Y885" s="52">
        <f t="shared" si="124"/>
        <v>0</v>
      </c>
      <c r="Z885" s="9"/>
      <c r="AA885" s="670"/>
      <c r="AB885" s="497"/>
      <c r="AC885" s="497"/>
      <c r="AD885" s="1061"/>
      <c r="AE885" s="57"/>
      <c r="AF885" s="57"/>
      <c r="AG885" s="57"/>
      <c r="AH885" s="57"/>
      <c r="AI885" s="57"/>
      <c r="AJ885" s="57"/>
      <c r="AK885" s="57"/>
      <c r="AL885" s="57"/>
      <c r="AM885" s="57"/>
    </row>
    <row r="886" spans="1:39" s="7" customFormat="1" ht="15.75" hidden="1" customHeight="1" thickBot="1">
      <c r="A886" s="1535" t="s">
        <v>242</v>
      </c>
      <c r="B886" s="1535"/>
      <c r="C886" s="1535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1189"/>
      <c r="Y886" s="311"/>
      <c r="Z886" s="9"/>
      <c r="AA886" s="670"/>
      <c r="AB886" s="497"/>
      <c r="AC886" s="497"/>
      <c r="AD886" s="1061"/>
      <c r="AE886" s="57"/>
      <c r="AF886" s="1061"/>
      <c r="AG886" s="57"/>
      <c r="AH886" s="57"/>
      <c r="AI886" s="57"/>
      <c r="AJ886" s="57"/>
      <c r="AK886" s="57"/>
      <c r="AL886" s="57"/>
      <c r="AM886" s="57"/>
    </row>
    <row r="887" spans="1:39" s="455" customFormat="1" ht="20.25" hidden="1" customHeight="1">
      <c r="A887" s="56">
        <f>A884+1</f>
        <v>706</v>
      </c>
      <c r="B887" s="456" t="s">
        <v>243</v>
      </c>
      <c r="C887" s="454" t="s">
        <v>237</v>
      </c>
      <c r="D887" s="1315">
        <v>590000</v>
      </c>
      <c r="E887" s="678" t="s">
        <v>238</v>
      </c>
      <c r="F887" s="678" t="s">
        <v>239</v>
      </c>
      <c r="G887" s="678"/>
      <c r="H887" s="678" t="s">
        <v>240</v>
      </c>
      <c r="I887" s="678" t="s">
        <v>240</v>
      </c>
      <c r="J887" s="454" t="s">
        <v>240</v>
      </c>
      <c r="K887" s="454"/>
      <c r="L887" s="454"/>
      <c r="M887" s="454"/>
      <c r="N887" s="454"/>
      <c r="O887" s="454"/>
      <c r="P887" s="454"/>
      <c r="Q887" s="454"/>
      <c r="R887" s="454"/>
      <c r="S887" s="454"/>
      <c r="T887" s="454"/>
      <c r="U887" s="454"/>
      <c r="V887" s="454"/>
      <c r="W887" s="678"/>
      <c r="X887" s="1213"/>
      <c r="Y887" s="454" t="s">
        <v>241</v>
      </c>
      <c r="Z887" s="9" t="s">
        <v>1430</v>
      </c>
      <c r="AA887" s="1256"/>
      <c r="AB887" s="1281"/>
      <c r="AC887" s="1281"/>
      <c r="AD887" s="1281"/>
      <c r="AE887" s="1281"/>
      <c r="AF887" s="1281"/>
      <c r="AG887" s="1281"/>
      <c r="AH887" s="1281"/>
      <c r="AI887" s="1281"/>
      <c r="AJ887" s="1281"/>
      <c r="AK887" s="1281"/>
      <c r="AL887" s="1281"/>
      <c r="AM887" s="1281"/>
    </row>
    <row r="888" spans="1:39" s="7" customFormat="1" ht="15.75" hidden="1" customHeight="1">
      <c r="A888" s="1475" t="s">
        <v>518</v>
      </c>
      <c r="B888" s="1475"/>
      <c r="C888" s="52">
        <f t="shared" ref="C888:H888" si="125">SUM(C887)</f>
        <v>0</v>
      </c>
      <c r="D888" s="52">
        <f t="shared" si="125"/>
        <v>590000</v>
      </c>
      <c r="E888" s="52">
        <f t="shared" si="125"/>
        <v>0</v>
      </c>
      <c r="F888" s="52">
        <f t="shared" si="125"/>
        <v>0</v>
      </c>
      <c r="G888" s="52">
        <f t="shared" si="125"/>
        <v>0</v>
      </c>
      <c r="H888" s="52">
        <f t="shared" si="125"/>
        <v>0</v>
      </c>
      <c r="I888" s="52">
        <f>SUM(I887)</f>
        <v>0</v>
      </c>
      <c r="J888" s="52">
        <f t="shared" ref="J888:Y888" si="126">SUM(J887)</f>
        <v>0</v>
      </c>
      <c r="K888" s="52">
        <f t="shared" si="126"/>
        <v>0</v>
      </c>
      <c r="L888" s="52">
        <f t="shared" si="126"/>
        <v>0</v>
      </c>
      <c r="M888" s="52">
        <f t="shared" si="126"/>
        <v>0</v>
      </c>
      <c r="N888" s="52">
        <f t="shared" si="126"/>
        <v>0</v>
      </c>
      <c r="O888" s="52">
        <f t="shared" si="126"/>
        <v>0</v>
      </c>
      <c r="P888" s="52">
        <f t="shared" si="126"/>
        <v>0</v>
      </c>
      <c r="Q888" s="52">
        <f t="shared" si="126"/>
        <v>0</v>
      </c>
      <c r="R888" s="52">
        <f t="shared" si="126"/>
        <v>0</v>
      </c>
      <c r="S888" s="52">
        <f t="shared" si="126"/>
        <v>0</v>
      </c>
      <c r="T888" s="52">
        <f t="shared" si="126"/>
        <v>0</v>
      </c>
      <c r="U888" s="52">
        <f t="shared" si="126"/>
        <v>0</v>
      </c>
      <c r="V888" s="52">
        <f t="shared" si="126"/>
        <v>0</v>
      </c>
      <c r="W888" s="52">
        <f t="shared" si="126"/>
        <v>0</v>
      </c>
      <c r="X888" s="1161"/>
      <c r="Y888" s="52">
        <f t="shared" si="126"/>
        <v>0</v>
      </c>
      <c r="Z888" s="9"/>
      <c r="AA888" s="670"/>
      <c r="AB888" s="497"/>
      <c r="AC888" s="497"/>
      <c r="AD888" s="1061"/>
      <c r="AE888" s="57"/>
      <c r="AF888" s="57"/>
      <c r="AG888" s="57"/>
      <c r="AH888" s="57"/>
      <c r="AI888" s="57"/>
      <c r="AJ888" s="57"/>
      <c r="AK888" s="57"/>
      <c r="AL888" s="57"/>
      <c r="AM888" s="57"/>
    </row>
    <row r="889" spans="1:39" s="17" customFormat="1" ht="15.75" hidden="1" customHeight="1">
      <c r="A889" s="1479" t="s">
        <v>559</v>
      </c>
      <c r="B889" s="1479"/>
      <c r="C889" s="61" t="e">
        <f t="shared" ref="C889:Y889" si="127">C845+C848+C851+C855+C859+C885</f>
        <v>#REF!</v>
      </c>
      <c r="D889" s="61">
        <f t="shared" si="127"/>
        <v>137372494.07000002</v>
      </c>
      <c r="E889" s="61">
        <f t="shared" si="127"/>
        <v>4685674.9800000004</v>
      </c>
      <c r="F889" s="61">
        <f t="shared" si="127"/>
        <v>86301948.769999996</v>
      </c>
      <c r="G889" s="61">
        <f t="shared" si="127"/>
        <v>15373590.25</v>
      </c>
      <c r="H889" s="61">
        <f t="shared" si="127"/>
        <v>18964351</v>
      </c>
      <c r="I889" s="61">
        <f t="shared" si="127"/>
        <v>12046929.07</v>
      </c>
      <c r="J889" s="61">
        <f t="shared" si="127"/>
        <v>0</v>
      </c>
      <c r="K889" s="61">
        <f t="shared" si="127"/>
        <v>0</v>
      </c>
      <c r="L889" s="61">
        <f t="shared" si="127"/>
        <v>0</v>
      </c>
      <c r="M889" s="61">
        <f t="shared" si="127"/>
        <v>2673736.04</v>
      </c>
      <c r="N889" s="61">
        <f t="shared" si="127"/>
        <v>0</v>
      </c>
      <c r="O889" s="61">
        <f t="shared" si="127"/>
        <v>54743162.979999997</v>
      </c>
      <c r="P889" s="61">
        <f t="shared" si="127"/>
        <v>0</v>
      </c>
      <c r="Q889" s="61">
        <f t="shared" si="127"/>
        <v>46079960.519999996</v>
      </c>
      <c r="R889" s="61">
        <f t="shared" si="127"/>
        <v>0</v>
      </c>
      <c r="S889" s="61">
        <f t="shared" si="127"/>
        <v>0</v>
      </c>
      <c r="T889" s="61">
        <f t="shared" si="127"/>
        <v>3086.8</v>
      </c>
      <c r="U889" s="61">
        <f t="shared" si="127"/>
        <v>22376645.620000001</v>
      </c>
      <c r="V889" s="61">
        <f t="shared" si="127"/>
        <v>2692354.08</v>
      </c>
      <c r="W889" s="61">
        <f t="shared" si="127"/>
        <v>0</v>
      </c>
      <c r="X889" s="1163"/>
      <c r="Y889" s="61">
        <f t="shared" si="127"/>
        <v>0</v>
      </c>
      <c r="Z889" s="9"/>
      <c r="AA889" s="670"/>
      <c r="AB889" s="1276"/>
      <c r="AC889" s="497"/>
      <c r="AD889" s="1272"/>
      <c r="AE889" s="1264"/>
      <c r="AF889" s="1264"/>
      <c r="AG889" s="1264"/>
      <c r="AH889" s="1264"/>
      <c r="AI889" s="1264"/>
      <c r="AJ889" s="1264"/>
      <c r="AK889" s="1264"/>
      <c r="AL889" s="1264"/>
      <c r="AM889" s="1264"/>
    </row>
    <row r="890" spans="1:39" s="17" customFormat="1" ht="16.5" customHeight="1">
      <c r="A890" s="1591" t="s">
        <v>560</v>
      </c>
      <c r="B890" s="1591"/>
      <c r="C890" s="1591"/>
      <c r="D890" s="1591"/>
      <c r="E890" s="1591"/>
      <c r="F890" s="1591"/>
      <c r="G890" s="1591"/>
      <c r="H890" s="1591"/>
      <c r="I890" s="1591"/>
      <c r="J890" s="1591"/>
      <c r="K890" s="1591"/>
      <c r="L890" s="1591"/>
      <c r="M890" s="1591"/>
      <c r="N890" s="1591"/>
      <c r="O890" s="1591"/>
      <c r="P890" s="1591"/>
      <c r="Q890" s="1591"/>
      <c r="R890" s="1591"/>
      <c r="S890" s="1591"/>
      <c r="T890" s="1591"/>
      <c r="U890" s="1591"/>
      <c r="V890" s="1591"/>
      <c r="W890" s="1591"/>
      <c r="X890" s="1591"/>
      <c r="Y890" s="1591"/>
      <c r="Z890" s="496"/>
      <c r="AA890" s="670"/>
      <c r="AB890" s="1264"/>
      <c r="AC890" s="497"/>
      <c r="AD890" s="1061"/>
      <c r="AE890" s="1264"/>
      <c r="AF890" s="1264"/>
      <c r="AG890" s="1264"/>
      <c r="AH890" s="1264"/>
      <c r="AI890" s="1264"/>
      <c r="AJ890" s="1264"/>
      <c r="AK890" s="1264"/>
      <c r="AL890" s="1264"/>
      <c r="AM890" s="1264"/>
    </row>
    <row r="891" spans="1:39" s="22" customFormat="1" ht="18.75" hidden="1" customHeight="1">
      <c r="A891" s="1485" t="s">
        <v>561</v>
      </c>
      <c r="B891" s="1485"/>
      <c r="C891" s="1485"/>
      <c r="D891" s="1452"/>
      <c r="E891" s="1452"/>
      <c r="F891" s="1452"/>
      <c r="G891" s="1452"/>
      <c r="H891" s="1452"/>
      <c r="I891" s="1452"/>
      <c r="J891" s="1452"/>
      <c r="K891" s="1452"/>
      <c r="L891" s="1452"/>
      <c r="M891" s="1452"/>
      <c r="N891" s="1452"/>
      <c r="O891" s="1452"/>
      <c r="P891" s="1452"/>
      <c r="Q891" s="1452"/>
      <c r="R891" s="1452"/>
      <c r="S891" s="1452"/>
      <c r="T891" s="1452"/>
      <c r="U891" s="1452"/>
      <c r="V891" s="1452"/>
      <c r="W891" s="1452"/>
      <c r="X891" s="1452"/>
      <c r="Y891" s="1452"/>
      <c r="Z891" s="24"/>
      <c r="AA891" s="670"/>
      <c r="AB891" s="57"/>
      <c r="AC891" s="497"/>
      <c r="AD891" s="1061"/>
      <c r="AE891" s="57"/>
      <c r="AF891" s="57"/>
      <c r="AG891" s="57"/>
      <c r="AH891" s="57"/>
      <c r="AI891" s="57"/>
      <c r="AJ891" s="57"/>
      <c r="AK891" s="57"/>
      <c r="AL891" s="57"/>
      <c r="AM891" s="57"/>
    </row>
    <row r="892" spans="1:39" s="7" customFormat="1" ht="18.75" hidden="1" customHeight="1">
      <c r="A892" s="688">
        <f>A887+1</f>
        <v>707</v>
      </c>
      <c r="B892" s="42" t="s">
        <v>791</v>
      </c>
      <c r="C892" s="52">
        <f t="shared" ref="C892:C898" si="128">D892+K892+M892+O892+Q892+S892+U892+V892+W892+Y892</f>
        <v>13062858.42</v>
      </c>
      <c r="D892" s="52"/>
      <c r="E892" s="51"/>
      <c r="F892" s="51"/>
      <c r="G892" s="51"/>
      <c r="H892" s="51"/>
      <c r="I892" s="51"/>
      <c r="J892" s="51"/>
      <c r="K892" s="51"/>
      <c r="L892" s="68"/>
      <c r="M892" s="52"/>
      <c r="N892" s="51"/>
      <c r="O892" s="51"/>
      <c r="P892" s="68"/>
      <c r="Q892" s="68">
        <v>13062858.42</v>
      </c>
      <c r="R892" s="68"/>
      <c r="S892" s="68"/>
      <c r="T892" s="68"/>
      <c r="U892" s="68"/>
      <c r="V892" s="52"/>
      <c r="W892" s="284"/>
      <c r="X892" s="1161"/>
      <c r="Y892" s="284"/>
      <c r="Z892" s="9"/>
      <c r="AA892" s="670"/>
      <c r="AB892" s="57"/>
      <c r="AC892" s="497"/>
      <c r="AD892" s="1061"/>
      <c r="AE892" s="57"/>
      <c r="AF892" s="57"/>
      <c r="AG892" s="57"/>
      <c r="AH892" s="57"/>
      <c r="AI892" s="57"/>
      <c r="AJ892" s="57"/>
      <c r="AK892" s="57"/>
      <c r="AL892" s="57"/>
      <c r="AM892" s="57"/>
    </row>
    <row r="893" spans="1:39" s="7" customFormat="1" ht="18.75" hidden="1" customHeight="1">
      <c r="A893" s="688">
        <f t="shared" ref="A893:A898" si="129">A892+1</f>
        <v>708</v>
      </c>
      <c r="B893" s="42" t="s">
        <v>792</v>
      </c>
      <c r="C893" s="52">
        <f t="shared" si="128"/>
        <v>13062858.42</v>
      </c>
      <c r="D893" s="52"/>
      <c r="E893" s="51"/>
      <c r="F893" s="51"/>
      <c r="G893" s="51"/>
      <c r="H893" s="51"/>
      <c r="I893" s="51"/>
      <c r="J893" s="51"/>
      <c r="K893" s="51"/>
      <c r="L893" s="68"/>
      <c r="M893" s="52"/>
      <c r="N893" s="51"/>
      <c r="O893" s="51"/>
      <c r="P893" s="68"/>
      <c r="Q893" s="68">
        <v>13062858.42</v>
      </c>
      <c r="R893" s="68"/>
      <c r="S893" s="68"/>
      <c r="T893" s="68"/>
      <c r="U893" s="68"/>
      <c r="V893" s="52"/>
      <c r="W893" s="284"/>
      <c r="X893" s="1161"/>
      <c r="Y893" s="284"/>
      <c r="Z893" s="9"/>
      <c r="AA893" s="670"/>
      <c r="AB893" s="57"/>
      <c r="AC893" s="497"/>
      <c r="AD893" s="1061"/>
      <c r="AE893" s="57"/>
      <c r="AF893" s="57"/>
      <c r="AG893" s="57"/>
      <c r="AH893" s="57"/>
      <c r="AI893" s="57"/>
      <c r="AJ893" s="57"/>
      <c r="AK893" s="57"/>
      <c r="AL893" s="57"/>
      <c r="AM893" s="57"/>
    </row>
    <row r="894" spans="1:39" s="7" customFormat="1" ht="18.75" hidden="1" customHeight="1">
      <c r="A894" s="688">
        <f t="shared" si="129"/>
        <v>709</v>
      </c>
      <c r="B894" s="42" t="s">
        <v>793</v>
      </c>
      <c r="C894" s="52">
        <f t="shared" si="128"/>
        <v>13062858.42</v>
      </c>
      <c r="D894" s="52"/>
      <c r="E894" s="51"/>
      <c r="F894" s="51"/>
      <c r="G894" s="51"/>
      <c r="H894" s="51"/>
      <c r="I894" s="51"/>
      <c r="J894" s="51"/>
      <c r="K894" s="51"/>
      <c r="L894" s="68"/>
      <c r="M894" s="52"/>
      <c r="N894" s="51"/>
      <c r="O894" s="51"/>
      <c r="P894" s="68"/>
      <c r="Q894" s="68">
        <v>13062858.42</v>
      </c>
      <c r="R894" s="68"/>
      <c r="S894" s="68"/>
      <c r="T894" s="68"/>
      <c r="U894" s="68"/>
      <c r="V894" s="52"/>
      <c r="W894" s="284"/>
      <c r="X894" s="1161"/>
      <c r="Y894" s="284"/>
      <c r="Z894" s="9"/>
      <c r="AA894" s="670"/>
      <c r="AB894" s="57"/>
      <c r="AC894" s="497"/>
      <c r="AD894" s="1061"/>
      <c r="AE894" s="57"/>
      <c r="AF894" s="57"/>
      <c r="AG894" s="57"/>
      <c r="AH894" s="57"/>
      <c r="AI894" s="57"/>
      <c r="AJ894" s="57"/>
      <c r="AK894" s="57"/>
      <c r="AL894" s="57"/>
      <c r="AM894" s="57"/>
    </row>
    <row r="895" spans="1:39" s="7" customFormat="1" ht="18.75" hidden="1" customHeight="1">
      <c r="A895" s="688">
        <f t="shared" si="129"/>
        <v>710</v>
      </c>
      <c r="B895" s="42" t="s">
        <v>794</v>
      </c>
      <c r="C895" s="52">
        <f t="shared" si="128"/>
        <v>15970208.5</v>
      </c>
      <c r="D895" s="52"/>
      <c r="E895" s="51"/>
      <c r="F895" s="51"/>
      <c r="G895" s="51"/>
      <c r="H895" s="51"/>
      <c r="I895" s="51"/>
      <c r="J895" s="51"/>
      <c r="K895" s="51"/>
      <c r="L895" s="68"/>
      <c r="M895" s="68">
        <v>3762690.78</v>
      </c>
      <c r="N895" s="51"/>
      <c r="O895" s="51"/>
      <c r="P895" s="68"/>
      <c r="Q895" s="68">
        <v>12207517.720000001</v>
      </c>
      <c r="R895" s="68"/>
      <c r="S895" s="68"/>
      <c r="T895" s="68"/>
      <c r="U895" s="52"/>
      <c r="V895" s="52"/>
      <c r="W895" s="284"/>
      <c r="X895" s="1161"/>
      <c r="Y895" s="284"/>
      <c r="Z895" s="9"/>
      <c r="AA895" s="670"/>
      <c r="AB895" s="57"/>
      <c r="AC895" s="497"/>
      <c r="AD895" s="1061"/>
      <c r="AE895" s="57"/>
      <c r="AF895" s="57"/>
      <c r="AG895" s="57"/>
      <c r="AH895" s="57"/>
      <c r="AI895" s="57"/>
      <c r="AJ895" s="57"/>
      <c r="AK895" s="57"/>
      <c r="AL895" s="57"/>
      <c r="AM895" s="57"/>
    </row>
    <row r="896" spans="1:39" s="7" customFormat="1" ht="18.75" hidden="1" customHeight="1">
      <c r="A896" s="688">
        <f t="shared" si="129"/>
        <v>711</v>
      </c>
      <c r="B896" s="42" t="s">
        <v>795</v>
      </c>
      <c r="C896" s="52">
        <f t="shared" si="128"/>
        <v>15970208.5</v>
      </c>
      <c r="D896" s="52"/>
      <c r="E896" s="51"/>
      <c r="F896" s="51"/>
      <c r="G896" s="51"/>
      <c r="H896" s="51"/>
      <c r="I896" s="51"/>
      <c r="J896" s="51"/>
      <c r="K896" s="51"/>
      <c r="L896" s="68"/>
      <c r="M896" s="68">
        <v>3762690.78</v>
      </c>
      <c r="N896" s="51"/>
      <c r="O896" s="51"/>
      <c r="P896" s="68"/>
      <c r="Q896" s="68">
        <v>12207517.720000001</v>
      </c>
      <c r="R896" s="68"/>
      <c r="S896" s="68"/>
      <c r="T896" s="68"/>
      <c r="U896" s="52"/>
      <c r="V896" s="52"/>
      <c r="W896" s="284"/>
      <c r="X896" s="1161"/>
      <c r="Y896" s="284"/>
      <c r="Z896" s="9"/>
      <c r="AA896" s="670"/>
      <c r="AB896" s="57"/>
      <c r="AC896" s="497"/>
      <c r="AD896" s="1061"/>
      <c r="AE896" s="57"/>
      <c r="AF896" s="57"/>
      <c r="AG896" s="57"/>
      <c r="AH896" s="57"/>
      <c r="AI896" s="57"/>
      <c r="AJ896" s="57"/>
      <c r="AK896" s="57"/>
      <c r="AL896" s="57"/>
      <c r="AM896" s="57"/>
    </row>
    <row r="897" spans="1:39" s="7" customFormat="1" ht="18.75" hidden="1" customHeight="1">
      <c r="A897" s="688">
        <f t="shared" si="129"/>
        <v>712</v>
      </c>
      <c r="B897" s="42" t="s">
        <v>796</v>
      </c>
      <c r="C897" s="52">
        <f t="shared" si="128"/>
        <v>13062858.42</v>
      </c>
      <c r="D897" s="52"/>
      <c r="E897" s="51"/>
      <c r="F897" s="51"/>
      <c r="G897" s="51"/>
      <c r="H897" s="51"/>
      <c r="I897" s="51"/>
      <c r="J897" s="51"/>
      <c r="K897" s="51"/>
      <c r="L897" s="68"/>
      <c r="M897" s="52"/>
      <c r="N897" s="51"/>
      <c r="O897" s="51"/>
      <c r="P897" s="68"/>
      <c r="Q897" s="68">
        <v>13062858.42</v>
      </c>
      <c r="R897" s="68"/>
      <c r="S897" s="68"/>
      <c r="T897" s="68"/>
      <c r="U897" s="52"/>
      <c r="V897" s="52"/>
      <c r="W897" s="284"/>
      <c r="X897" s="1161"/>
      <c r="Y897" s="284"/>
      <c r="Z897" s="9"/>
      <c r="AA897" s="670"/>
      <c r="AB897" s="57"/>
      <c r="AC897" s="497"/>
      <c r="AD897" s="1061"/>
      <c r="AE897" s="57"/>
      <c r="AF897" s="57"/>
      <c r="AG897" s="57"/>
      <c r="AH897" s="57"/>
      <c r="AI897" s="57"/>
      <c r="AJ897" s="57"/>
      <c r="AK897" s="57"/>
      <c r="AL897" s="57"/>
      <c r="AM897" s="57"/>
    </row>
    <row r="898" spans="1:39" s="7" customFormat="1" ht="18.75" hidden="1" customHeight="1">
      <c r="A898" s="688">
        <f t="shared" si="129"/>
        <v>713</v>
      </c>
      <c r="B898" s="42" t="s">
        <v>797</v>
      </c>
      <c r="C898" s="52">
        <f t="shared" si="128"/>
        <v>15970208.5</v>
      </c>
      <c r="D898" s="52"/>
      <c r="E898" s="51"/>
      <c r="F898" s="51"/>
      <c r="G898" s="51"/>
      <c r="H898" s="51"/>
      <c r="I898" s="51"/>
      <c r="J898" s="51"/>
      <c r="K898" s="51"/>
      <c r="L898" s="68"/>
      <c r="M898" s="68">
        <v>3762690.78</v>
      </c>
      <c r="N898" s="51"/>
      <c r="O898" s="51"/>
      <c r="P898" s="68"/>
      <c r="Q898" s="68">
        <v>12207517.720000001</v>
      </c>
      <c r="R898" s="68"/>
      <c r="S898" s="68"/>
      <c r="T898" s="68"/>
      <c r="U898" s="52"/>
      <c r="V898" s="52"/>
      <c r="W898" s="284"/>
      <c r="X898" s="1161"/>
      <c r="Y898" s="284"/>
      <c r="Z898" s="9"/>
      <c r="AA898" s="670"/>
      <c r="AB898" s="57"/>
      <c r="AC898" s="497"/>
      <c r="AD898" s="1061"/>
      <c r="AE898" s="57"/>
      <c r="AF898" s="57"/>
      <c r="AG898" s="57"/>
      <c r="AH898" s="57"/>
      <c r="AI898" s="57"/>
      <c r="AJ898" s="57"/>
      <c r="AK898" s="57"/>
      <c r="AL898" s="57"/>
      <c r="AM898" s="57"/>
    </row>
    <row r="899" spans="1:39" s="7" customFormat="1" ht="18.75" hidden="1" customHeight="1">
      <c r="A899" s="1475" t="s">
        <v>518</v>
      </c>
      <c r="B899" s="1475"/>
      <c r="C899" s="51">
        <f>SUM(C892:C898)</f>
        <v>100162059.17999999</v>
      </c>
      <c r="D899" s="51">
        <f t="shared" ref="D899:Y899" si="130">SUM(D892:D898)</f>
        <v>0</v>
      </c>
      <c r="E899" s="51">
        <f t="shared" si="130"/>
        <v>0</v>
      </c>
      <c r="F899" s="51">
        <f t="shared" si="130"/>
        <v>0</v>
      </c>
      <c r="G899" s="51">
        <f t="shared" si="130"/>
        <v>0</v>
      </c>
      <c r="H899" s="51">
        <f t="shared" si="130"/>
        <v>0</v>
      </c>
      <c r="I899" s="51">
        <f t="shared" si="130"/>
        <v>0</v>
      </c>
      <c r="J899" s="51">
        <f t="shared" si="130"/>
        <v>0</v>
      </c>
      <c r="K899" s="51">
        <f t="shared" si="130"/>
        <v>0</v>
      </c>
      <c r="L899" s="51">
        <f t="shared" si="130"/>
        <v>0</v>
      </c>
      <c r="M899" s="51">
        <f t="shared" si="130"/>
        <v>11288072.34</v>
      </c>
      <c r="N899" s="51">
        <f t="shared" si="130"/>
        <v>0</v>
      </c>
      <c r="O899" s="51">
        <f t="shared" si="130"/>
        <v>0</v>
      </c>
      <c r="P899" s="51">
        <f t="shared" si="130"/>
        <v>0</v>
      </c>
      <c r="Q899" s="51">
        <f t="shared" si="130"/>
        <v>88873986.839999989</v>
      </c>
      <c r="R899" s="51">
        <f t="shared" si="130"/>
        <v>0</v>
      </c>
      <c r="S899" s="51">
        <f t="shared" si="130"/>
        <v>0</v>
      </c>
      <c r="T899" s="51">
        <f t="shared" si="130"/>
        <v>0</v>
      </c>
      <c r="U899" s="51">
        <f t="shared" si="130"/>
        <v>0</v>
      </c>
      <c r="V899" s="51">
        <f t="shared" si="130"/>
        <v>0</v>
      </c>
      <c r="W899" s="51">
        <f t="shared" si="130"/>
        <v>0</v>
      </c>
      <c r="X899" s="1159"/>
      <c r="Y899" s="51">
        <f t="shared" si="130"/>
        <v>0</v>
      </c>
      <c r="Z899" s="9"/>
      <c r="AA899" s="670"/>
      <c r="AB899" s="497"/>
      <c r="AC899" s="497"/>
      <c r="AD899" s="1061"/>
      <c r="AE899" s="57"/>
      <c r="AF899" s="1061"/>
      <c r="AG899" s="57"/>
      <c r="AH899" s="57"/>
      <c r="AI899" s="57"/>
      <c r="AJ899" s="57"/>
      <c r="AK899" s="57"/>
      <c r="AL899" s="57"/>
      <c r="AM899" s="57"/>
    </row>
    <row r="900" spans="1:39" s="22" customFormat="1" ht="18.75" hidden="1" customHeight="1">
      <c r="A900" s="1479" t="s">
        <v>562</v>
      </c>
      <c r="B900" s="1479"/>
      <c r="C900" s="1479"/>
      <c r="D900" s="1452"/>
      <c r="E900" s="1452"/>
      <c r="F900" s="1452"/>
      <c r="G900" s="1452"/>
      <c r="H900" s="1452"/>
      <c r="I900" s="1452"/>
      <c r="J900" s="1452"/>
      <c r="K900" s="1452"/>
      <c r="L900" s="1452"/>
      <c r="M900" s="1452"/>
      <c r="N900" s="1452"/>
      <c r="O900" s="1452"/>
      <c r="P900" s="1452"/>
      <c r="Q900" s="1452"/>
      <c r="R900" s="1452"/>
      <c r="S900" s="1452"/>
      <c r="T900" s="1452"/>
      <c r="U900" s="1452"/>
      <c r="V900" s="1452"/>
      <c r="W900" s="1452"/>
      <c r="X900" s="1452"/>
      <c r="Y900" s="1452"/>
      <c r="Z900" s="24"/>
      <c r="AA900" s="670"/>
      <c r="AB900" s="57"/>
      <c r="AC900" s="497"/>
      <c r="AD900" s="1061"/>
      <c r="AE900" s="57"/>
      <c r="AF900" s="57"/>
      <c r="AG900" s="57"/>
      <c r="AH900" s="57"/>
      <c r="AI900" s="57"/>
      <c r="AJ900" s="57"/>
      <c r="AK900" s="57"/>
      <c r="AL900" s="57"/>
      <c r="AM900" s="57"/>
    </row>
    <row r="901" spans="1:39" s="7" customFormat="1" ht="18.75" hidden="1" customHeight="1">
      <c r="A901" s="55">
        <f>A898+1</f>
        <v>714</v>
      </c>
      <c r="B901" s="42" t="s">
        <v>798</v>
      </c>
      <c r="C901" s="52">
        <f t="shared" ref="C901:C910" si="131">D901+K901+M901+O901+Q901+S901+U901+V901+W901+Y901</f>
        <v>636567.52</v>
      </c>
      <c r="D901" s="52">
        <f>SUM(E901:I901)</f>
        <v>636567.52</v>
      </c>
      <c r="E901" s="51">
        <v>636567.52</v>
      </c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2"/>
      <c r="R901" s="51"/>
      <c r="S901" s="51"/>
      <c r="T901" s="51"/>
      <c r="U901" s="51"/>
      <c r="V901" s="51"/>
      <c r="W901" s="285"/>
      <c r="X901" s="1159"/>
      <c r="Y901" s="285"/>
      <c r="Z901" s="9"/>
      <c r="AA901" s="670"/>
      <c r="AB901" s="497"/>
      <c r="AC901" s="497"/>
      <c r="AD901" s="1061"/>
      <c r="AE901" s="57"/>
      <c r="AF901" s="57"/>
      <c r="AG901" s="57"/>
      <c r="AH901" s="57"/>
      <c r="AI901" s="57"/>
      <c r="AJ901" s="57"/>
      <c r="AK901" s="57"/>
      <c r="AL901" s="57"/>
      <c r="AM901" s="57"/>
    </row>
    <row r="902" spans="1:39" s="7" customFormat="1" ht="18.75" hidden="1" customHeight="1">
      <c r="A902" s="55">
        <f>A901+1</f>
        <v>715</v>
      </c>
      <c r="B902" s="42" t="s">
        <v>799</v>
      </c>
      <c r="C902" s="52">
        <f t="shared" si="131"/>
        <v>636567.52</v>
      </c>
      <c r="D902" s="52">
        <f t="shared" ref="D902:D910" si="132">SUM(E902:I902)</f>
        <v>636567.52</v>
      </c>
      <c r="E902" s="51">
        <v>636567.52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2"/>
      <c r="R902" s="51"/>
      <c r="S902" s="51"/>
      <c r="T902" s="51"/>
      <c r="U902" s="51"/>
      <c r="V902" s="51"/>
      <c r="W902" s="285"/>
      <c r="X902" s="1159"/>
      <c r="Y902" s="285"/>
      <c r="Z902" s="9"/>
      <c r="AA902" s="670"/>
      <c r="AB902" s="497"/>
      <c r="AC902" s="497"/>
      <c r="AD902" s="1061"/>
      <c r="AE902" s="57"/>
      <c r="AF902" s="57"/>
      <c r="AG902" s="57"/>
      <c r="AH902" s="57"/>
      <c r="AI902" s="57"/>
      <c r="AJ902" s="57"/>
      <c r="AK902" s="57"/>
      <c r="AL902" s="57"/>
      <c r="AM902" s="57"/>
    </row>
    <row r="903" spans="1:39" s="7" customFormat="1" ht="18.75" hidden="1" customHeight="1">
      <c r="A903" s="55">
        <f t="shared" ref="A903:A910" si="133">A902+1</f>
        <v>716</v>
      </c>
      <c r="B903" s="42" t="s">
        <v>800</v>
      </c>
      <c r="C903" s="52">
        <f t="shared" si="131"/>
        <v>671784.62</v>
      </c>
      <c r="D903" s="52">
        <f t="shared" si="132"/>
        <v>671784.62</v>
      </c>
      <c r="E903" s="51">
        <v>671784.62</v>
      </c>
      <c r="F903" s="51"/>
      <c r="G903" s="51"/>
      <c r="H903" s="51"/>
      <c r="I903" s="51"/>
      <c r="J903" s="51"/>
      <c r="K903" s="51"/>
      <c r="L903" s="51"/>
      <c r="M903" s="51"/>
      <c r="N903" s="52"/>
      <c r="O903" s="52"/>
      <c r="P903" s="51"/>
      <c r="Q903" s="52"/>
      <c r="R903" s="52"/>
      <c r="S903" s="52"/>
      <c r="T903" s="52"/>
      <c r="U903" s="52"/>
      <c r="V903" s="51"/>
      <c r="W903" s="285"/>
      <c r="X903" s="1159"/>
      <c r="Y903" s="285"/>
      <c r="Z903" s="9"/>
      <c r="AA903" s="670"/>
      <c r="AB903" s="497"/>
      <c r="AC903" s="497"/>
      <c r="AD903" s="1061"/>
      <c r="AE903" s="57"/>
      <c r="AF903" s="57"/>
      <c r="AG903" s="57"/>
      <c r="AH903" s="57"/>
      <c r="AI903" s="57"/>
      <c r="AJ903" s="57"/>
      <c r="AK903" s="57"/>
      <c r="AL903" s="57"/>
      <c r="AM903" s="57"/>
    </row>
    <row r="904" spans="1:39" s="7" customFormat="1" ht="18.75" hidden="1" customHeight="1">
      <c r="A904" s="55">
        <f t="shared" si="133"/>
        <v>717</v>
      </c>
      <c r="B904" s="42" t="s">
        <v>801</v>
      </c>
      <c r="C904" s="52">
        <f t="shared" si="131"/>
        <v>675987.78</v>
      </c>
      <c r="D904" s="52">
        <f t="shared" si="132"/>
        <v>675987.78</v>
      </c>
      <c r="E904" s="51">
        <v>675987.78</v>
      </c>
      <c r="F904" s="51"/>
      <c r="G904" s="51"/>
      <c r="H904" s="51"/>
      <c r="I904" s="51"/>
      <c r="J904" s="51"/>
      <c r="K904" s="51"/>
      <c r="L904" s="51"/>
      <c r="M904" s="51"/>
      <c r="N904" s="52"/>
      <c r="O904" s="52"/>
      <c r="P904" s="51"/>
      <c r="Q904" s="52"/>
      <c r="R904" s="52"/>
      <c r="S904" s="52"/>
      <c r="T904" s="52"/>
      <c r="U904" s="52"/>
      <c r="V904" s="51"/>
      <c r="W904" s="285"/>
      <c r="X904" s="1159"/>
      <c r="Y904" s="285"/>
      <c r="Z904" s="9"/>
      <c r="AA904" s="670"/>
      <c r="AB904" s="497"/>
      <c r="AC904" s="497"/>
      <c r="AD904" s="1061"/>
      <c r="AE904" s="57"/>
      <c r="AF904" s="57"/>
      <c r="AG904" s="57"/>
      <c r="AH904" s="57"/>
      <c r="AI904" s="57"/>
      <c r="AJ904" s="57"/>
      <c r="AK904" s="57"/>
      <c r="AL904" s="57"/>
      <c r="AM904" s="57"/>
    </row>
    <row r="905" spans="1:39" s="7" customFormat="1" ht="18.75" hidden="1" customHeight="1">
      <c r="A905" s="55">
        <f t="shared" si="133"/>
        <v>718</v>
      </c>
      <c r="B905" s="42" t="s">
        <v>563</v>
      </c>
      <c r="C905" s="52">
        <f t="shared" si="131"/>
        <v>3662083.9800000004</v>
      </c>
      <c r="D905" s="52">
        <f t="shared" si="132"/>
        <v>557899.28</v>
      </c>
      <c r="E905" s="51">
        <v>557899.28</v>
      </c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>
        <v>3104184.7</v>
      </c>
      <c r="R905" s="51"/>
      <c r="S905" s="51"/>
      <c r="T905" s="51"/>
      <c r="U905" s="51"/>
      <c r="V905" s="51"/>
      <c r="W905" s="285"/>
      <c r="X905" s="1159"/>
      <c r="Y905" s="285"/>
      <c r="Z905" s="9"/>
      <c r="AA905" s="670"/>
      <c r="AB905" s="57"/>
      <c r="AC905" s="497"/>
      <c r="AD905" s="1061"/>
      <c r="AE905" s="57"/>
      <c r="AF905" s="57"/>
      <c r="AG905" s="57"/>
      <c r="AH905" s="57"/>
      <c r="AI905" s="57"/>
      <c r="AJ905" s="57"/>
      <c r="AK905" s="57"/>
      <c r="AL905" s="57"/>
      <c r="AM905" s="57"/>
    </row>
    <row r="906" spans="1:39" s="7" customFormat="1" ht="18.75" hidden="1" customHeight="1">
      <c r="A906" s="55">
        <f t="shared" si="133"/>
        <v>719</v>
      </c>
      <c r="B906" s="42" t="s">
        <v>802</v>
      </c>
      <c r="C906" s="52">
        <f t="shared" si="131"/>
        <v>3956909.34</v>
      </c>
      <c r="D906" s="52">
        <f t="shared" si="132"/>
        <v>364775.76</v>
      </c>
      <c r="E906" s="51"/>
      <c r="F906" s="51"/>
      <c r="G906" s="51">
        <v>139509.04</v>
      </c>
      <c r="H906" s="51"/>
      <c r="I906" s="51">
        <v>225266.72</v>
      </c>
      <c r="J906" s="51"/>
      <c r="K906" s="51"/>
      <c r="L906" s="51"/>
      <c r="M906" s="51"/>
      <c r="N906" s="52"/>
      <c r="O906" s="52"/>
      <c r="P906" s="51"/>
      <c r="Q906" s="51">
        <v>3592133.58</v>
      </c>
      <c r="R906" s="52"/>
      <c r="S906" s="52"/>
      <c r="T906" s="52"/>
      <c r="U906" s="52"/>
      <c r="V906" s="51"/>
      <c r="W906" s="285"/>
      <c r="X906" s="1159"/>
      <c r="Y906" s="285"/>
      <c r="Z906" s="9"/>
      <c r="AA906" s="670"/>
      <c r="AB906" s="57"/>
      <c r="AC906" s="497"/>
      <c r="AD906" s="1061"/>
      <c r="AE906" s="57"/>
      <c r="AF906" s="57"/>
      <c r="AG906" s="57"/>
      <c r="AH906" s="57"/>
      <c r="AI906" s="57"/>
      <c r="AJ906" s="57"/>
      <c r="AK906" s="57"/>
      <c r="AL906" s="57"/>
      <c r="AM906" s="57"/>
    </row>
    <row r="907" spans="1:39" s="7" customFormat="1" ht="18.75" hidden="1" customHeight="1">
      <c r="A907" s="55">
        <f t="shared" si="133"/>
        <v>720</v>
      </c>
      <c r="B907" s="42" t="s">
        <v>564</v>
      </c>
      <c r="C907" s="52">
        <f t="shared" si="131"/>
        <v>3305086.7800000003</v>
      </c>
      <c r="D907" s="52">
        <f t="shared" si="132"/>
        <v>537664.64</v>
      </c>
      <c r="E907" s="51"/>
      <c r="F907" s="51"/>
      <c r="G907" s="51">
        <v>335562.5</v>
      </c>
      <c r="H907" s="51"/>
      <c r="I907" s="51">
        <v>202102.14</v>
      </c>
      <c r="J907" s="51"/>
      <c r="K907" s="51"/>
      <c r="L907" s="51"/>
      <c r="M907" s="51"/>
      <c r="N907" s="51"/>
      <c r="O907" s="51"/>
      <c r="P907" s="51"/>
      <c r="Q907" s="51">
        <v>2767422.14</v>
      </c>
      <c r="R907" s="51"/>
      <c r="S907" s="51"/>
      <c r="T907" s="51"/>
      <c r="U907" s="51"/>
      <c r="V907" s="51"/>
      <c r="W907" s="285"/>
      <c r="X907" s="1159"/>
      <c r="Y907" s="285"/>
      <c r="Z907" s="9"/>
      <c r="AA907" s="670"/>
      <c r="AB907" s="57"/>
      <c r="AC907" s="497"/>
      <c r="AD907" s="1061"/>
      <c r="AE907" s="57"/>
      <c r="AF907" s="57"/>
      <c r="AG907" s="57"/>
      <c r="AH907" s="57"/>
      <c r="AI907" s="57"/>
      <c r="AJ907" s="57"/>
      <c r="AK907" s="57"/>
      <c r="AL907" s="57"/>
      <c r="AM907" s="57"/>
    </row>
    <row r="908" spans="1:39" s="7" customFormat="1" ht="18.75" hidden="1" customHeight="1">
      <c r="A908" s="55">
        <f t="shared" si="133"/>
        <v>721</v>
      </c>
      <c r="B908" s="42" t="s">
        <v>565</v>
      </c>
      <c r="C908" s="52">
        <f t="shared" si="131"/>
        <v>1393059.6199999999</v>
      </c>
      <c r="D908" s="52">
        <f t="shared" si="132"/>
        <v>1393059.6199999999</v>
      </c>
      <c r="E908" s="51">
        <v>435365.72</v>
      </c>
      <c r="F908" s="51"/>
      <c r="G908" s="51">
        <v>266246.94</v>
      </c>
      <c r="H908" s="51"/>
      <c r="I908" s="51">
        <v>691446.96</v>
      </c>
      <c r="J908" s="51"/>
      <c r="K908" s="51"/>
      <c r="L908" s="51"/>
      <c r="M908" s="51"/>
      <c r="N908" s="51"/>
      <c r="O908" s="51"/>
      <c r="P908" s="51"/>
      <c r="Q908" s="52"/>
      <c r="R908" s="51"/>
      <c r="S908" s="51"/>
      <c r="T908" s="51"/>
      <c r="U908" s="51"/>
      <c r="V908" s="51"/>
      <c r="W908" s="285"/>
      <c r="X908" s="1159"/>
      <c r="Y908" s="285"/>
      <c r="Z908" s="9"/>
      <c r="AA908" s="670"/>
      <c r="AB908" s="497"/>
      <c r="AC908" s="497"/>
      <c r="AD908" s="1061"/>
      <c r="AE908" s="57"/>
      <c r="AF908" s="57"/>
      <c r="AG908" s="57"/>
      <c r="AH908" s="57"/>
      <c r="AI908" s="57"/>
      <c r="AJ908" s="57"/>
      <c r="AK908" s="57"/>
      <c r="AL908" s="57"/>
      <c r="AM908" s="57"/>
    </row>
    <row r="909" spans="1:39" s="7" customFormat="1" ht="18.75" hidden="1" customHeight="1">
      <c r="A909" s="55">
        <f t="shared" si="133"/>
        <v>722</v>
      </c>
      <c r="B909" s="42" t="s">
        <v>803</v>
      </c>
      <c r="C909" s="52">
        <f t="shared" si="131"/>
        <v>3992892.83</v>
      </c>
      <c r="D909" s="52">
        <f t="shared" si="132"/>
        <v>790300.28</v>
      </c>
      <c r="E909" s="51"/>
      <c r="F909" s="51"/>
      <c r="G909" s="51">
        <v>340060.66</v>
      </c>
      <c r="H909" s="51"/>
      <c r="I909" s="51">
        <v>450239.62</v>
      </c>
      <c r="J909" s="51"/>
      <c r="K909" s="51"/>
      <c r="L909" s="51"/>
      <c r="M909" s="51"/>
      <c r="N909" s="52"/>
      <c r="O909" s="52"/>
      <c r="P909" s="51"/>
      <c r="Q909" s="51">
        <v>3202592.55</v>
      </c>
      <c r="R909" s="52"/>
      <c r="S909" s="52"/>
      <c r="T909" s="52"/>
      <c r="U909" s="52"/>
      <c r="V909" s="51"/>
      <c r="W909" s="285"/>
      <c r="X909" s="1159"/>
      <c r="Y909" s="285"/>
      <c r="Z909" s="9"/>
      <c r="AA909" s="670"/>
      <c r="AB909" s="57"/>
      <c r="AC909" s="497"/>
      <c r="AD909" s="1061"/>
      <c r="AE909" s="57"/>
      <c r="AF909" s="57"/>
      <c r="AG909" s="57"/>
      <c r="AH909" s="57"/>
      <c r="AI909" s="57"/>
      <c r="AJ909" s="57"/>
      <c r="AK909" s="57"/>
      <c r="AL909" s="57"/>
      <c r="AM909" s="57"/>
    </row>
    <row r="910" spans="1:39" s="7" customFormat="1" ht="18.75" hidden="1" customHeight="1">
      <c r="A910" s="55">
        <f t="shared" si="133"/>
        <v>723</v>
      </c>
      <c r="B910" s="42" t="s">
        <v>804</v>
      </c>
      <c r="C910" s="52">
        <f t="shared" si="131"/>
        <v>3820910.8</v>
      </c>
      <c r="D910" s="52">
        <f t="shared" si="132"/>
        <v>562051.69999999995</v>
      </c>
      <c r="E910" s="51"/>
      <c r="F910" s="51"/>
      <c r="G910" s="51">
        <v>322200.18</v>
      </c>
      <c r="H910" s="51"/>
      <c r="I910" s="51">
        <v>239851.51999999999</v>
      </c>
      <c r="J910" s="51"/>
      <c r="K910" s="51"/>
      <c r="L910" s="51"/>
      <c r="M910" s="51"/>
      <c r="N910" s="52"/>
      <c r="O910" s="52"/>
      <c r="P910" s="51"/>
      <c r="Q910" s="51">
        <v>3258859.1</v>
      </c>
      <c r="R910" s="52"/>
      <c r="S910" s="52"/>
      <c r="T910" s="52"/>
      <c r="U910" s="52"/>
      <c r="V910" s="51"/>
      <c r="W910" s="285"/>
      <c r="X910" s="1159"/>
      <c r="Y910" s="285"/>
      <c r="Z910" s="9"/>
      <c r="AA910" s="670"/>
      <c r="AB910" s="57"/>
      <c r="AC910" s="497"/>
      <c r="AD910" s="1061"/>
      <c r="AE910" s="57"/>
      <c r="AF910" s="57"/>
      <c r="AG910" s="57"/>
      <c r="AH910" s="57"/>
      <c r="AI910" s="57"/>
      <c r="AJ910" s="57"/>
      <c r="AK910" s="57"/>
      <c r="AL910" s="57"/>
      <c r="AM910" s="57"/>
    </row>
    <row r="911" spans="1:39" s="7" customFormat="1" ht="18.75" hidden="1" customHeight="1">
      <c r="A911" s="1475" t="s">
        <v>518</v>
      </c>
      <c r="B911" s="1475"/>
      <c r="C911" s="51">
        <f>SUM(C901:C910)</f>
        <v>22751850.790000003</v>
      </c>
      <c r="D911" s="51">
        <f t="shared" ref="D911:Y911" si="134">SUM(D901:D910)</f>
        <v>6826658.7200000007</v>
      </c>
      <c r="E911" s="51">
        <f t="shared" si="134"/>
        <v>3614172.4400000004</v>
      </c>
      <c r="F911" s="51">
        <f t="shared" si="134"/>
        <v>0</v>
      </c>
      <c r="G911" s="51">
        <f t="shared" si="134"/>
        <v>1403579.3199999998</v>
      </c>
      <c r="H911" s="51">
        <f t="shared" si="134"/>
        <v>0</v>
      </c>
      <c r="I911" s="51">
        <f t="shared" si="134"/>
        <v>1808906.96</v>
      </c>
      <c r="J911" s="51">
        <f t="shared" si="134"/>
        <v>0</v>
      </c>
      <c r="K911" s="51">
        <f t="shared" si="134"/>
        <v>0</v>
      </c>
      <c r="L911" s="51">
        <f t="shared" si="134"/>
        <v>0</v>
      </c>
      <c r="M911" s="51">
        <f t="shared" si="134"/>
        <v>0</v>
      </c>
      <c r="N911" s="51">
        <f t="shared" si="134"/>
        <v>0</v>
      </c>
      <c r="O911" s="51">
        <f t="shared" si="134"/>
        <v>0</v>
      </c>
      <c r="P911" s="51">
        <f t="shared" si="134"/>
        <v>0</v>
      </c>
      <c r="Q911" s="51">
        <f t="shared" si="134"/>
        <v>15925192.069999998</v>
      </c>
      <c r="R911" s="51">
        <f t="shared" si="134"/>
        <v>0</v>
      </c>
      <c r="S911" s="51">
        <f t="shared" si="134"/>
        <v>0</v>
      </c>
      <c r="T911" s="51">
        <f t="shared" si="134"/>
        <v>0</v>
      </c>
      <c r="U911" s="51">
        <f t="shared" si="134"/>
        <v>0</v>
      </c>
      <c r="V911" s="51">
        <f t="shared" si="134"/>
        <v>0</v>
      </c>
      <c r="W911" s="51">
        <f t="shared" si="134"/>
        <v>0</v>
      </c>
      <c r="X911" s="1159"/>
      <c r="Y911" s="51">
        <f t="shared" si="134"/>
        <v>0</v>
      </c>
      <c r="Z911" s="9"/>
      <c r="AA911" s="670"/>
      <c r="AB911" s="497"/>
      <c r="AC911" s="497"/>
      <c r="AD911" s="1061"/>
      <c r="AE911" s="57"/>
      <c r="AF911" s="1061"/>
      <c r="AG911" s="57"/>
      <c r="AH911" s="57"/>
      <c r="AI911" s="57"/>
      <c r="AJ911" s="57"/>
      <c r="AK911" s="57"/>
      <c r="AL911" s="57"/>
      <c r="AM911" s="57"/>
    </row>
    <row r="912" spans="1:39" s="22" customFormat="1" ht="18.75" customHeight="1">
      <c r="A912" s="1537" t="s">
        <v>566</v>
      </c>
      <c r="B912" s="1537"/>
      <c r="C912" s="1537"/>
      <c r="D912" s="1452"/>
      <c r="E912" s="1452"/>
      <c r="F912" s="1452"/>
      <c r="G912" s="1452"/>
      <c r="H912" s="1452"/>
      <c r="I912" s="1452"/>
      <c r="J912" s="1452"/>
      <c r="K912" s="1452"/>
      <c r="L912" s="1452"/>
      <c r="M912" s="1452"/>
      <c r="N912" s="1452"/>
      <c r="O912" s="1452"/>
      <c r="P912" s="1452"/>
      <c r="Q912" s="1452"/>
      <c r="R912" s="1452"/>
      <c r="S912" s="1452"/>
      <c r="T912" s="1452"/>
      <c r="U912" s="1452"/>
      <c r="V912" s="1452"/>
      <c r="W912" s="1452"/>
      <c r="X912" s="1452"/>
      <c r="Y912" s="1452"/>
      <c r="Z912" s="496"/>
      <c r="AA912" s="670"/>
      <c r="AB912" s="57"/>
      <c r="AC912" s="497"/>
      <c r="AD912" s="1061"/>
      <c r="AE912" s="57"/>
      <c r="AF912" s="57"/>
      <c r="AG912" s="57"/>
      <c r="AH912" s="57"/>
      <c r="AI912" s="57"/>
      <c r="AJ912" s="57"/>
      <c r="AK912" s="57"/>
      <c r="AL912" s="57"/>
      <c r="AM912" s="57"/>
    </row>
    <row r="913" spans="1:39" s="7" customFormat="1" ht="18.75" hidden="1" customHeight="1">
      <c r="A913" s="55">
        <f>A910+1</f>
        <v>724</v>
      </c>
      <c r="B913" s="42" t="s">
        <v>805</v>
      </c>
      <c r="C913" s="52">
        <f>D913+K913+M913+O913+Q913+S913+U913+V913+W913+Y913</f>
        <v>10796463.1</v>
      </c>
      <c r="D913" s="52">
        <f>SUM(E913:I913)</f>
        <v>10796463.1</v>
      </c>
      <c r="E913" s="52"/>
      <c r="F913" s="52">
        <v>9480040.9399999995</v>
      </c>
      <c r="G913" s="52">
        <v>1316422.1599999999</v>
      </c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1"/>
      <c r="W913" s="284"/>
      <c r="X913" s="1161"/>
      <c r="Y913" s="284"/>
      <c r="Z913" s="9"/>
      <c r="AA913" s="670"/>
      <c r="AB913" s="497"/>
      <c r="AC913" s="497"/>
      <c r="AD913" s="1061"/>
      <c r="AE913" s="57"/>
      <c r="AF913" s="57"/>
      <c r="AG913" s="57"/>
      <c r="AH913" s="57"/>
      <c r="AI913" s="57"/>
      <c r="AJ913" s="57"/>
      <c r="AK913" s="57"/>
      <c r="AL913" s="57"/>
      <c r="AM913" s="57"/>
    </row>
    <row r="914" spans="1:39" s="470" customFormat="1" ht="15">
      <c r="A914" s="686">
        <f t="shared" ref="A914:A924" si="135">A913+1</f>
        <v>725</v>
      </c>
      <c r="B914" s="353" t="s">
        <v>244</v>
      </c>
      <c r="C914" s="458">
        <f>M914</f>
        <v>4500000</v>
      </c>
      <c r="D914" s="459" t="s">
        <v>1054</v>
      </c>
      <c r="E914" s="459" t="s">
        <v>1054</v>
      </c>
      <c r="F914" s="459" t="s">
        <v>1054</v>
      </c>
      <c r="G914" s="459" t="s">
        <v>1054</v>
      </c>
      <c r="H914" s="459" t="s">
        <v>1054</v>
      </c>
      <c r="I914" s="459" t="s">
        <v>1054</v>
      </c>
      <c r="J914" s="459" t="s">
        <v>1054</v>
      </c>
      <c r="K914" s="459" t="s">
        <v>1054</v>
      </c>
      <c r="L914" s="468">
        <v>2834</v>
      </c>
      <c r="M914" s="468">
        <v>4500000</v>
      </c>
      <c r="N914" s="459" t="s">
        <v>1054</v>
      </c>
      <c r="O914" s="459" t="s">
        <v>1054</v>
      </c>
      <c r="P914" s="459" t="s">
        <v>1054</v>
      </c>
      <c r="Q914" s="459" t="s">
        <v>1054</v>
      </c>
      <c r="R914" s="459" t="s">
        <v>1054</v>
      </c>
      <c r="S914" s="459" t="s">
        <v>1054</v>
      </c>
      <c r="T914" s="459" t="s">
        <v>1054</v>
      </c>
      <c r="U914" s="459" t="s">
        <v>1054</v>
      </c>
      <c r="V914" s="459" t="s">
        <v>1054</v>
      </c>
      <c r="W914" s="459" t="s">
        <v>1054</v>
      </c>
      <c r="X914" s="1214"/>
      <c r="Y914" s="469"/>
      <c r="Z914" s="1282"/>
      <c r="AA914" s="1257"/>
      <c r="AB914" s="1282"/>
      <c r="AC914" s="1282"/>
      <c r="AD914" s="1282"/>
      <c r="AE914" s="1282"/>
      <c r="AF914" s="1282"/>
      <c r="AG914" s="1282"/>
      <c r="AH914" s="1282"/>
      <c r="AI914" s="1282"/>
      <c r="AJ914" s="1282"/>
      <c r="AK914" s="1282"/>
      <c r="AL914" s="1282"/>
      <c r="AM914" s="1282"/>
    </row>
    <row r="915" spans="1:39" s="470" customFormat="1" ht="15" hidden="1">
      <c r="A915" s="688">
        <f t="shared" si="135"/>
        <v>726</v>
      </c>
      <c r="B915" s="353" t="s">
        <v>245</v>
      </c>
      <c r="C915" s="458">
        <f>M915</f>
        <v>1200000</v>
      </c>
      <c r="D915" s="459" t="s">
        <v>1054</v>
      </c>
      <c r="E915" s="459" t="s">
        <v>1054</v>
      </c>
      <c r="F915" s="459" t="s">
        <v>1054</v>
      </c>
      <c r="G915" s="459" t="s">
        <v>1054</v>
      </c>
      <c r="H915" s="459" t="s">
        <v>1054</v>
      </c>
      <c r="I915" s="459" t="s">
        <v>1054</v>
      </c>
      <c r="J915" s="459" t="s">
        <v>1054</v>
      </c>
      <c r="K915" s="459" t="s">
        <v>1054</v>
      </c>
      <c r="L915" s="468">
        <v>249</v>
      </c>
      <c r="M915" s="468">
        <v>1200000</v>
      </c>
      <c r="N915" s="459" t="s">
        <v>1054</v>
      </c>
      <c r="O915" s="459" t="s">
        <v>1054</v>
      </c>
      <c r="P915" s="459" t="s">
        <v>1054</v>
      </c>
      <c r="Q915" s="459" t="s">
        <v>1054</v>
      </c>
      <c r="R915" s="459" t="s">
        <v>1054</v>
      </c>
      <c r="S915" s="459" t="s">
        <v>1054</v>
      </c>
      <c r="T915" s="459" t="s">
        <v>1054</v>
      </c>
      <c r="U915" s="459" t="s">
        <v>1054</v>
      </c>
      <c r="V915" s="459" t="s">
        <v>1054</v>
      </c>
      <c r="W915" s="459" t="s">
        <v>1054</v>
      </c>
      <c r="X915" s="1214"/>
      <c r="Y915" s="469"/>
      <c r="AA915" s="1257"/>
      <c r="AB915" s="1282"/>
      <c r="AC915" s="1282"/>
      <c r="AD915" s="1282"/>
      <c r="AE915" s="1282"/>
      <c r="AF915" s="1282"/>
      <c r="AG915" s="1282"/>
      <c r="AH915" s="1282"/>
      <c r="AI915" s="1282"/>
      <c r="AJ915" s="1282"/>
      <c r="AK915" s="1282"/>
      <c r="AL915" s="1282"/>
      <c r="AM915" s="1282"/>
    </row>
    <row r="916" spans="1:39" s="7" customFormat="1" ht="18.75" hidden="1" customHeight="1">
      <c r="A916" s="55">
        <f t="shared" si="135"/>
        <v>727</v>
      </c>
      <c r="B916" s="42" t="s">
        <v>806</v>
      </c>
      <c r="C916" s="52">
        <f>D916+K916+M916+O916+Q916+S916+U916+V916+W916+Y916</f>
        <v>3562185.1799999997</v>
      </c>
      <c r="D916" s="52">
        <f>SUM(E916:I916)</f>
        <v>3562185.1799999997</v>
      </c>
      <c r="E916" s="52"/>
      <c r="F916" s="52"/>
      <c r="G916" s="52">
        <v>1276237.26</v>
      </c>
      <c r="H916" s="52">
        <v>2285947.92</v>
      </c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1"/>
      <c r="W916" s="284"/>
      <c r="X916" s="1161"/>
      <c r="Y916" s="284"/>
      <c r="Z916" s="9"/>
      <c r="AA916" s="670"/>
      <c r="AB916" s="57"/>
      <c r="AC916" s="497"/>
      <c r="AD916" s="1061"/>
      <c r="AE916" s="57"/>
      <c r="AF916" s="57"/>
      <c r="AG916" s="57"/>
      <c r="AH916" s="57"/>
      <c r="AI916" s="57"/>
      <c r="AJ916" s="57"/>
      <c r="AK916" s="57"/>
      <c r="AL916" s="57"/>
      <c r="AM916" s="57"/>
    </row>
    <row r="917" spans="1:39" s="7" customFormat="1" ht="18.75" hidden="1" customHeight="1">
      <c r="A917" s="55">
        <f t="shared" si="135"/>
        <v>728</v>
      </c>
      <c r="B917" s="42" t="s">
        <v>807</v>
      </c>
      <c r="C917" s="52">
        <f>D917+K917+M917+O917+Q917+S917+U917+V917+W917+Y917</f>
        <v>24839672.600000001</v>
      </c>
      <c r="D917" s="52">
        <f>SUM(E917:I917)</f>
        <v>13513265.6</v>
      </c>
      <c r="E917" s="52"/>
      <c r="F917" s="52">
        <v>8020671.2199999997</v>
      </c>
      <c r="G917" s="52">
        <v>1845422.06</v>
      </c>
      <c r="H917" s="52">
        <v>3647172.32</v>
      </c>
      <c r="I917" s="52"/>
      <c r="J917" s="52"/>
      <c r="K917" s="52"/>
      <c r="L917" s="52"/>
      <c r="M917" s="52"/>
      <c r="N917" s="52"/>
      <c r="O917" s="52"/>
      <c r="P917" s="52"/>
      <c r="Q917" s="52">
        <v>11326407</v>
      </c>
      <c r="R917" s="52"/>
      <c r="S917" s="52"/>
      <c r="T917" s="52"/>
      <c r="U917" s="52"/>
      <c r="V917" s="51"/>
      <c r="W917" s="284"/>
      <c r="X917" s="1161"/>
      <c r="Y917" s="284"/>
      <c r="Z917" s="9"/>
      <c r="AA917" s="670"/>
      <c r="AB917" s="57"/>
      <c r="AC917" s="497"/>
      <c r="AD917" s="1061"/>
      <c r="AE917" s="57"/>
      <c r="AF917" s="57"/>
      <c r="AG917" s="57"/>
      <c r="AH917" s="57"/>
      <c r="AI917" s="57"/>
      <c r="AJ917" s="57"/>
      <c r="AK917" s="57"/>
      <c r="AL917" s="57"/>
      <c r="AM917" s="57"/>
    </row>
    <row r="918" spans="1:39" s="474" customFormat="1" ht="16.5" hidden="1" customHeight="1">
      <c r="A918" s="688">
        <f t="shared" si="135"/>
        <v>729</v>
      </c>
      <c r="B918" s="477" t="s">
        <v>246</v>
      </c>
      <c r="C918" s="458">
        <f>M918</f>
        <v>2712000</v>
      </c>
      <c r="D918" s="459" t="s">
        <v>1054</v>
      </c>
      <c r="E918" s="459" t="s">
        <v>1054</v>
      </c>
      <c r="F918" s="459" t="s">
        <v>1054</v>
      </c>
      <c r="G918" s="459" t="s">
        <v>1054</v>
      </c>
      <c r="H918" s="459" t="s">
        <v>1054</v>
      </c>
      <c r="I918" s="459" t="s">
        <v>1054</v>
      </c>
      <c r="J918" s="459" t="s">
        <v>1054</v>
      </c>
      <c r="K918" s="459" t="s">
        <v>1054</v>
      </c>
      <c r="L918" s="472">
        <v>1356</v>
      </c>
      <c r="M918" s="473">
        <v>2712000</v>
      </c>
      <c r="N918" s="459" t="s">
        <v>1054</v>
      </c>
      <c r="O918" s="459" t="s">
        <v>1054</v>
      </c>
      <c r="P918" s="459" t="s">
        <v>1054</v>
      </c>
      <c r="Q918" s="459" t="s">
        <v>1054</v>
      </c>
      <c r="R918" s="459" t="s">
        <v>1054</v>
      </c>
      <c r="S918" s="459" t="s">
        <v>1054</v>
      </c>
      <c r="T918" s="459" t="s">
        <v>1054</v>
      </c>
      <c r="U918" s="459" t="s">
        <v>1054</v>
      </c>
      <c r="V918" s="459" t="s">
        <v>1054</v>
      </c>
      <c r="W918" s="459" t="s">
        <v>1054</v>
      </c>
      <c r="X918" s="1214"/>
      <c r="AA918" s="1258"/>
      <c r="AB918" s="847"/>
      <c r="AC918" s="847"/>
      <c r="AD918" s="847"/>
      <c r="AE918" s="847"/>
      <c r="AF918" s="847"/>
      <c r="AG918" s="847"/>
      <c r="AH918" s="847"/>
      <c r="AI918" s="847"/>
      <c r="AJ918" s="847"/>
      <c r="AK918" s="847"/>
      <c r="AL918" s="847"/>
      <c r="AM918" s="847"/>
    </row>
    <row r="919" spans="1:39" s="22" customFormat="1" ht="18.75" hidden="1" customHeight="1">
      <c r="A919" s="55">
        <f t="shared" si="135"/>
        <v>730</v>
      </c>
      <c r="B919" s="81" t="s">
        <v>873</v>
      </c>
      <c r="C919" s="52">
        <f>D919+K919+M919+O919+Q919+S919+U919+V919+W919+Y919</f>
        <v>1443483.38</v>
      </c>
      <c r="D919" s="52">
        <f>SUM(E919:I919)</f>
        <v>0</v>
      </c>
      <c r="E919" s="60"/>
      <c r="F919" s="60"/>
      <c r="G919" s="60"/>
      <c r="H919" s="60"/>
      <c r="I919" s="60"/>
      <c r="J919" s="60"/>
      <c r="K919" s="60"/>
      <c r="L919" s="60"/>
      <c r="M919" s="51">
        <v>1443483.38</v>
      </c>
      <c r="N919" s="60"/>
      <c r="O919" s="60"/>
      <c r="P919" s="60"/>
      <c r="Q919" s="60"/>
      <c r="R919" s="60"/>
      <c r="S919" s="60"/>
      <c r="T919" s="60"/>
      <c r="U919" s="60"/>
      <c r="V919" s="60"/>
      <c r="W919" s="285"/>
      <c r="X919" s="1159"/>
      <c r="Y919" s="658"/>
      <c r="Z919" s="1248"/>
      <c r="AA919" s="670"/>
      <c r="AB919" s="57"/>
      <c r="AC919" s="497"/>
      <c r="AD919" s="1061"/>
      <c r="AE919" s="57"/>
      <c r="AF919" s="57"/>
      <c r="AG919" s="57"/>
      <c r="AH919" s="57"/>
      <c r="AI919" s="57"/>
      <c r="AJ919" s="57"/>
      <c r="AK919" s="57"/>
      <c r="AL919" s="57"/>
      <c r="AM919" s="57"/>
    </row>
    <row r="920" spans="1:39" customFormat="1" ht="15">
      <c r="A920" s="686">
        <f t="shared" si="135"/>
        <v>731</v>
      </c>
      <c r="B920" s="353" t="s">
        <v>247</v>
      </c>
      <c r="C920" s="458">
        <f t="shared" ref="C920:C926" si="136">M920</f>
        <v>1300000</v>
      </c>
      <c r="D920" s="459" t="s">
        <v>1054</v>
      </c>
      <c r="E920" s="459" t="s">
        <v>1054</v>
      </c>
      <c r="F920" s="459" t="s">
        <v>1054</v>
      </c>
      <c r="G920" s="459" t="s">
        <v>1054</v>
      </c>
      <c r="H920" s="459" t="s">
        <v>1054</v>
      </c>
      <c r="I920" s="459" t="s">
        <v>1054</v>
      </c>
      <c r="J920" s="459" t="s">
        <v>1054</v>
      </c>
      <c r="K920" s="459" t="s">
        <v>1054</v>
      </c>
      <c r="L920" s="471">
        <v>661</v>
      </c>
      <c r="M920" s="471">
        <v>1300000</v>
      </c>
      <c r="N920" s="459" t="s">
        <v>1054</v>
      </c>
      <c r="O920" s="459" t="s">
        <v>1054</v>
      </c>
      <c r="P920" s="459" t="s">
        <v>1054</v>
      </c>
      <c r="Q920" s="459" t="s">
        <v>1054</v>
      </c>
      <c r="R920" s="459" t="s">
        <v>1054</v>
      </c>
      <c r="S920" s="459" t="s">
        <v>1054</v>
      </c>
      <c r="T920" s="459" t="s">
        <v>1054</v>
      </c>
      <c r="U920" s="459" t="s">
        <v>1054</v>
      </c>
      <c r="V920" s="459" t="s">
        <v>1054</v>
      </c>
      <c r="W920" s="459" t="s">
        <v>1054</v>
      </c>
      <c r="X920" s="1214"/>
      <c r="Z920" s="463"/>
      <c r="AA920" s="138"/>
      <c r="AB920" s="463"/>
      <c r="AC920" s="463"/>
      <c r="AD920" s="463"/>
      <c r="AE920" s="463"/>
      <c r="AF920" s="463"/>
      <c r="AG920" s="463"/>
      <c r="AH920" s="463"/>
      <c r="AI920" s="463"/>
      <c r="AJ920" s="463"/>
      <c r="AK920" s="463"/>
      <c r="AL920" s="463"/>
      <c r="AM920" s="463"/>
    </row>
    <row r="921" spans="1:39" customFormat="1" ht="15">
      <c r="A921" s="686">
        <f t="shared" si="135"/>
        <v>732</v>
      </c>
      <c r="B921" s="353" t="s">
        <v>248</v>
      </c>
      <c r="C921" s="458">
        <f t="shared" si="136"/>
        <v>1400000</v>
      </c>
      <c r="D921" s="459" t="s">
        <v>1054</v>
      </c>
      <c r="E921" s="459" t="s">
        <v>1054</v>
      </c>
      <c r="F921" s="459" t="s">
        <v>1054</v>
      </c>
      <c r="G921" s="459" t="s">
        <v>1054</v>
      </c>
      <c r="H921" s="459" t="s">
        <v>1054</v>
      </c>
      <c r="I921" s="459" t="s">
        <v>1054</v>
      </c>
      <c r="J921" s="459" t="s">
        <v>1054</v>
      </c>
      <c r="K921" s="459" t="s">
        <v>1054</v>
      </c>
      <c r="L921" s="471">
        <v>717</v>
      </c>
      <c r="M921" s="471">
        <v>1400000</v>
      </c>
      <c r="N921" s="459" t="s">
        <v>1054</v>
      </c>
      <c r="O921" s="459" t="s">
        <v>1054</v>
      </c>
      <c r="P921" s="459" t="s">
        <v>1054</v>
      </c>
      <c r="Q921" s="459" t="s">
        <v>1054</v>
      </c>
      <c r="R921" s="459" t="s">
        <v>1054</v>
      </c>
      <c r="S921" s="459" t="s">
        <v>1054</v>
      </c>
      <c r="T921" s="459" t="s">
        <v>1054</v>
      </c>
      <c r="U921" s="459" t="s">
        <v>1054</v>
      </c>
      <c r="V921" s="459" t="s">
        <v>1054</v>
      </c>
      <c r="W921" s="459" t="s">
        <v>1054</v>
      </c>
      <c r="X921" s="1214"/>
      <c r="Z921" s="463"/>
      <c r="AA921" s="138"/>
      <c r="AB921" s="463"/>
      <c r="AC921" s="463"/>
      <c r="AD921" s="463"/>
      <c r="AE921" s="463"/>
      <c r="AF921" s="463"/>
      <c r="AG921" s="463"/>
      <c r="AH921" s="463"/>
      <c r="AI921" s="463"/>
      <c r="AJ921" s="463"/>
      <c r="AK921" s="463"/>
      <c r="AL921" s="463"/>
      <c r="AM921" s="463"/>
    </row>
    <row r="922" spans="1:39" s="463" customFormat="1" ht="15" hidden="1">
      <c r="A922" s="688">
        <f t="shared" si="135"/>
        <v>733</v>
      </c>
      <c r="B922" s="353" t="s">
        <v>249</v>
      </c>
      <c r="C922" s="458">
        <f t="shared" si="136"/>
        <v>3500000</v>
      </c>
      <c r="D922" s="459" t="s">
        <v>1054</v>
      </c>
      <c r="E922" s="459" t="s">
        <v>1054</v>
      </c>
      <c r="F922" s="459" t="s">
        <v>1054</v>
      </c>
      <c r="G922" s="459" t="s">
        <v>1054</v>
      </c>
      <c r="H922" s="459" t="s">
        <v>1054</v>
      </c>
      <c r="I922" s="459" t="s">
        <v>1054</v>
      </c>
      <c r="J922" s="459" t="s">
        <v>1054</v>
      </c>
      <c r="K922" s="459" t="s">
        <v>1054</v>
      </c>
      <c r="L922" s="460">
        <v>752</v>
      </c>
      <c r="M922" s="461">
        <v>3500000</v>
      </c>
      <c r="N922" s="459" t="s">
        <v>1054</v>
      </c>
      <c r="O922" s="459" t="s">
        <v>1054</v>
      </c>
      <c r="P922" s="459" t="s">
        <v>1054</v>
      </c>
      <c r="Q922" s="459" t="s">
        <v>1054</v>
      </c>
      <c r="R922" s="459" t="s">
        <v>1054</v>
      </c>
      <c r="S922" s="459" t="s">
        <v>1054</v>
      </c>
      <c r="T922" s="459" t="s">
        <v>1054</v>
      </c>
      <c r="U922" s="459" t="s">
        <v>1054</v>
      </c>
      <c r="V922" s="459" t="s">
        <v>1054</v>
      </c>
      <c r="W922" s="459" t="s">
        <v>1054</v>
      </c>
      <c r="X922" s="1214"/>
      <c r="Y922" s="462"/>
      <c r="AA922" s="138"/>
    </row>
    <row r="923" spans="1:39" s="467" customFormat="1" ht="16.5" hidden="1" customHeight="1">
      <c r="A923" s="688">
        <f t="shared" si="135"/>
        <v>734</v>
      </c>
      <c r="B923" s="353" t="s">
        <v>250</v>
      </c>
      <c r="C923" s="458">
        <f t="shared" si="136"/>
        <v>2500000</v>
      </c>
      <c r="D923" s="459" t="s">
        <v>1054</v>
      </c>
      <c r="E923" s="459" t="s">
        <v>1054</v>
      </c>
      <c r="F923" s="459" t="s">
        <v>1054</v>
      </c>
      <c r="G923" s="459" t="s">
        <v>1054</v>
      </c>
      <c r="H923" s="459" t="s">
        <v>1054</v>
      </c>
      <c r="I923" s="459" t="s">
        <v>1054</v>
      </c>
      <c r="J923" s="459" t="s">
        <v>1054</v>
      </c>
      <c r="K923" s="459" t="s">
        <v>1054</v>
      </c>
      <c r="L923" s="464">
        <v>540</v>
      </c>
      <c r="M923" s="465">
        <v>2500000</v>
      </c>
      <c r="N923" s="459" t="s">
        <v>1054</v>
      </c>
      <c r="O923" s="459" t="s">
        <v>1054</v>
      </c>
      <c r="P923" s="459" t="s">
        <v>1054</v>
      </c>
      <c r="Q923" s="459" t="s">
        <v>1054</v>
      </c>
      <c r="R923" s="459" t="s">
        <v>1054</v>
      </c>
      <c r="S923" s="459" t="s">
        <v>1054</v>
      </c>
      <c r="T923" s="459" t="s">
        <v>1054</v>
      </c>
      <c r="U923" s="459" t="s">
        <v>1054</v>
      </c>
      <c r="V923" s="459" t="s">
        <v>1054</v>
      </c>
      <c r="W923" s="459" t="s">
        <v>1054</v>
      </c>
      <c r="X923" s="1214"/>
      <c r="Y923" s="466"/>
      <c r="AA923" s="1251"/>
    </row>
    <row r="924" spans="1:39" s="470" customFormat="1" ht="15" hidden="1">
      <c r="A924" s="688">
        <f t="shared" si="135"/>
        <v>735</v>
      </c>
      <c r="B924" s="353" t="s">
        <v>251</v>
      </c>
      <c r="C924" s="458">
        <f t="shared" si="136"/>
        <v>3800000</v>
      </c>
      <c r="D924" s="459" t="s">
        <v>1054</v>
      </c>
      <c r="E924" s="459" t="s">
        <v>1054</v>
      </c>
      <c r="F924" s="459" t="s">
        <v>1054</v>
      </c>
      <c r="G924" s="459" t="s">
        <v>1054</v>
      </c>
      <c r="H924" s="459" t="s">
        <v>1054</v>
      </c>
      <c r="I924" s="459" t="s">
        <v>1054</v>
      </c>
      <c r="J924" s="459" t="s">
        <v>1054</v>
      </c>
      <c r="K924" s="459" t="s">
        <v>1054</v>
      </c>
      <c r="L924" s="468">
        <v>817</v>
      </c>
      <c r="M924" s="468">
        <v>3800000</v>
      </c>
      <c r="N924" s="459" t="s">
        <v>1054</v>
      </c>
      <c r="O924" s="459" t="s">
        <v>1054</v>
      </c>
      <c r="P924" s="459" t="s">
        <v>1054</v>
      </c>
      <c r="Q924" s="459" t="s">
        <v>1054</v>
      </c>
      <c r="R924" s="459" t="s">
        <v>1054</v>
      </c>
      <c r="S924" s="459" t="s">
        <v>1054</v>
      </c>
      <c r="T924" s="459" t="s">
        <v>1054</v>
      </c>
      <c r="U924" s="459" t="s">
        <v>1054</v>
      </c>
      <c r="V924" s="459" t="s">
        <v>1054</v>
      </c>
      <c r="W924" s="459" t="s">
        <v>1054</v>
      </c>
      <c r="X924" s="1214"/>
      <c r="Y924" s="469"/>
      <c r="AA924" s="1257"/>
      <c r="AB924" s="1282"/>
      <c r="AC924" s="1282"/>
      <c r="AD924" s="1282"/>
      <c r="AE924" s="1282"/>
      <c r="AF924" s="1282"/>
      <c r="AG924" s="1282"/>
      <c r="AH924" s="1282"/>
      <c r="AI924" s="1282"/>
      <c r="AJ924" s="1282"/>
      <c r="AK924" s="1282"/>
      <c r="AL924" s="1282"/>
      <c r="AM924" s="1282"/>
    </row>
    <row r="925" spans="1:39" s="470" customFormat="1" ht="15" hidden="1">
      <c r="A925" s="973">
        <f>A924+1</f>
        <v>736</v>
      </c>
      <c r="B925" s="353" t="s">
        <v>253</v>
      </c>
      <c r="C925" s="458">
        <f t="shared" si="136"/>
        <v>2500000</v>
      </c>
      <c r="D925" s="459" t="s">
        <v>1054</v>
      </c>
      <c r="E925" s="459" t="s">
        <v>1054</v>
      </c>
      <c r="F925" s="459" t="s">
        <v>1054</v>
      </c>
      <c r="G925" s="459" t="s">
        <v>1054</v>
      </c>
      <c r="H925" s="459" t="s">
        <v>1054</v>
      </c>
      <c r="I925" s="459" t="s">
        <v>1054</v>
      </c>
      <c r="J925" s="459" t="s">
        <v>1054</v>
      </c>
      <c r="K925" s="459" t="s">
        <v>1054</v>
      </c>
      <c r="L925" s="468">
        <v>544</v>
      </c>
      <c r="M925" s="468">
        <v>2500000</v>
      </c>
      <c r="N925" s="459" t="s">
        <v>1054</v>
      </c>
      <c r="O925" s="459" t="s">
        <v>1054</v>
      </c>
      <c r="P925" s="459" t="s">
        <v>1054</v>
      </c>
      <c r="Q925" s="459" t="s">
        <v>1054</v>
      </c>
      <c r="R925" s="459" t="s">
        <v>1054</v>
      </c>
      <c r="S925" s="459" t="s">
        <v>1054</v>
      </c>
      <c r="T925" s="459" t="s">
        <v>1054</v>
      </c>
      <c r="U925" s="459" t="s">
        <v>1054</v>
      </c>
      <c r="V925" s="459" t="s">
        <v>1054</v>
      </c>
      <c r="W925" s="459" t="s">
        <v>1054</v>
      </c>
      <c r="X925" s="1214"/>
      <c r="Y925" s="469"/>
      <c r="AA925" s="1257"/>
      <c r="AB925" s="1282"/>
      <c r="AC925" s="1282"/>
      <c r="AD925" s="1282"/>
      <c r="AE925" s="1282"/>
      <c r="AF925" s="1282"/>
      <c r="AG925" s="1282"/>
      <c r="AH925" s="1282"/>
      <c r="AI925" s="1282"/>
      <c r="AJ925" s="1282"/>
      <c r="AK925" s="1282"/>
      <c r="AL925" s="1282"/>
      <c r="AM925" s="1282"/>
    </row>
    <row r="926" spans="1:39" s="476" customFormat="1" ht="15.75" hidden="1" customHeight="1">
      <c r="A926" s="973">
        <f>A918+1</f>
        <v>730</v>
      </c>
      <c r="B926" s="353" t="s">
        <v>252</v>
      </c>
      <c r="C926" s="458">
        <f t="shared" si="136"/>
        <v>2653000</v>
      </c>
      <c r="D926" s="459" t="s">
        <v>1054</v>
      </c>
      <c r="E926" s="459" t="s">
        <v>1054</v>
      </c>
      <c r="F926" s="459" t="s">
        <v>1054</v>
      </c>
      <c r="G926" s="459" t="s">
        <v>1054</v>
      </c>
      <c r="H926" s="459" t="s">
        <v>1054</v>
      </c>
      <c r="I926" s="459" t="s">
        <v>1054</v>
      </c>
      <c r="J926" s="459" t="s">
        <v>1054</v>
      </c>
      <c r="K926" s="459" t="s">
        <v>1054</v>
      </c>
      <c r="L926" s="475">
        <v>758</v>
      </c>
      <c r="M926" s="473">
        <v>2653000</v>
      </c>
      <c r="N926" s="459" t="s">
        <v>1054</v>
      </c>
      <c r="O926" s="459" t="s">
        <v>1054</v>
      </c>
      <c r="P926" s="459" t="s">
        <v>1054</v>
      </c>
      <c r="Q926" s="459" t="s">
        <v>1054</v>
      </c>
      <c r="R926" s="459" t="s">
        <v>1054</v>
      </c>
      <c r="S926" s="459" t="s">
        <v>1054</v>
      </c>
      <c r="T926" s="459" t="s">
        <v>1054</v>
      </c>
      <c r="U926" s="459" t="s">
        <v>1054</v>
      </c>
      <c r="V926" s="459" t="s">
        <v>1054</v>
      </c>
      <c r="W926" s="459" t="s">
        <v>1054</v>
      </c>
      <c r="X926" s="1214"/>
      <c r="AA926" s="1259"/>
      <c r="AB926" s="849"/>
      <c r="AC926" s="849"/>
      <c r="AD926" s="849"/>
      <c r="AE926" s="849"/>
      <c r="AF926" s="849"/>
      <c r="AG926" s="849"/>
      <c r="AH926" s="849"/>
      <c r="AI926" s="849"/>
      <c r="AJ926" s="849"/>
      <c r="AK926" s="849"/>
      <c r="AL926" s="849"/>
      <c r="AM926" s="849"/>
    </row>
    <row r="927" spans="1:39" s="7" customFormat="1" ht="18.75" hidden="1" customHeight="1">
      <c r="A927" s="1475" t="s">
        <v>518</v>
      </c>
      <c r="B927" s="1475"/>
      <c r="C927" s="52">
        <f t="shared" ref="C927:Y927" si="137">SUM(C913:C919)</f>
        <v>49053804.260000005</v>
      </c>
      <c r="D927" s="52">
        <f t="shared" si="137"/>
        <v>27871913.879999999</v>
      </c>
      <c r="E927" s="52">
        <f t="shared" si="137"/>
        <v>0</v>
      </c>
      <c r="F927" s="52">
        <f t="shared" si="137"/>
        <v>17500712.16</v>
      </c>
      <c r="G927" s="52">
        <f t="shared" si="137"/>
        <v>4438081.4800000004</v>
      </c>
      <c r="H927" s="52">
        <f t="shared" si="137"/>
        <v>5933120.2400000002</v>
      </c>
      <c r="I927" s="52">
        <f t="shared" si="137"/>
        <v>0</v>
      </c>
      <c r="J927" s="52">
        <f t="shared" si="137"/>
        <v>0</v>
      </c>
      <c r="K927" s="52">
        <f t="shared" si="137"/>
        <v>0</v>
      </c>
      <c r="L927" s="52">
        <f t="shared" si="137"/>
        <v>4439</v>
      </c>
      <c r="M927" s="52">
        <f t="shared" si="137"/>
        <v>9855483.379999999</v>
      </c>
      <c r="N927" s="52">
        <f t="shared" si="137"/>
        <v>0</v>
      </c>
      <c r="O927" s="52">
        <f t="shared" si="137"/>
        <v>0</v>
      </c>
      <c r="P927" s="52">
        <f t="shared" si="137"/>
        <v>0</v>
      </c>
      <c r="Q927" s="52">
        <f t="shared" si="137"/>
        <v>11326407</v>
      </c>
      <c r="R927" s="52">
        <f t="shared" si="137"/>
        <v>0</v>
      </c>
      <c r="S927" s="52">
        <f t="shared" si="137"/>
        <v>0</v>
      </c>
      <c r="T927" s="52">
        <f t="shared" si="137"/>
        <v>0</v>
      </c>
      <c r="U927" s="52">
        <f t="shared" si="137"/>
        <v>0</v>
      </c>
      <c r="V927" s="52">
        <f t="shared" si="137"/>
        <v>0</v>
      </c>
      <c r="W927" s="52">
        <f t="shared" si="137"/>
        <v>0</v>
      </c>
      <c r="X927" s="1161"/>
      <c r="Y927" s="52">
        <f t="shared" si="137"/>
        <v>0</v>
      </c>
      <c r="Z927" s="9"/>
      <c r="AA927" s="670"/>
      <c r="AB927" s="497"/>
      <c r="AC927" s="497"/>
      <c r="AD927" s="1061"/>
      <c r="AE927" s="57"/>
      <c r="AF927" s="1061"/>
      <c r="AG927" s="57"/>
      <c r="AH927" s="57"/>
      <c r="AI927" s="57"/>
      <c r="AJ927" s="57"/>
      <c r="AK927" s="57"/>
      <c r="AL927" s="57"/>
      <c r="AM927" s="57"/>
    </row>
    <row r="928" spans="1:39" s="22" customFormat="1" ht="18.75" hidden="1" customHeight="1">
      <c r="A928" s="1485" t="s">
        <v>567</v>
      </c>
      <c r="B928" s="1485"/>
      <c r="C928" s="1485"/>
      <c r="D928" s="1452"/>
      <c r="E928" s="1452"/>
      <c r="F928" s="1452"/>
      <c r="G928" s="1452"/>
      <c r="H928" s="1452"/>
      <c r="I928" s="1452"/>
      <c r="J928" s="1452"/>
      <c r="K928" s="1452"/>
      <c r="L928" s="1452"/>
      <c r="M928" s="1452"/>
      <c r="N928" s="1452"/>
      <c r="O928" s="1452"/>
      <c r="P928" s="1452"/>
      <c r="Q928" s="1452"/>
      <c r="R928" s="1452"/>
      <c r="S928" s="1452"/>
      <c r="T928" s="1452"/>
      <c r="U928" s="1452"/>
      <c r="V928" s="1452"/>
      <c r="W928" s="1452"/>
      <c r="X928" s="1452"/>
      <c r="Y928" s="1452"/>
      <c r="Z928" s="24"/>
      <c r="AA928" s="670"/>
      <c r="AB928" s="57"/>
      <c r="AC928" s="497"/>
      <c r="AD928" s="1061"/>
      <c r="AE928" s="57"/>
      <c r="AF928" s="57"/>
      <c r="AG928" s="57"/>
      <c r="AH928" s="57"/>
      <c r="AI928" s="57"/>
      <c r="AJ928" s="57"/>
      <c r="AK928" s="57"/>
      <c r="AL928" s="57"/>
      <c r="AM928" s="57"/>
    </row>
    <row r="929" spans="1:39" s="7" customFormat="1" ht="18.75" hidden="1" customHeight="1" thickBot="1">
      <c r="A929" s="55">
        <f>A919+1</f>
        <v>731</v>
      </c>
      <c r="B929" s="42" t="s">
        <v>808</v>
      </c>
      <c r="C929" s="52" t="e">
        <f>#REF!+K929+M929+#REF!+Q929+S929+U929+V929+W929+Y929</f>
        <v>#REF!</v>
      </c>
      <c r="D929" s="482">
        <v>282520</v>
      </c>
      <c r="E929" s="482">
        <v>282520</v>
      </c>
      <c r="F929" s="52"/>
      <c r="G929" s="52"/>
      <c r="H929" s="52"/>
      <c r="I929" s="52"/>
      <c r="J929" s="52"/>
      <c r="K929" s="52"/>
      <c r="L929" s="52"/>
      <c r="M929" s="52"/>
      <c r="N929" s="482">
        <v>379.2</v>
      </c>
      <c r="O929" s="482">
        <v>3792000</v>
      </c>
      <c r="P929" s="121"/>
      <c r="Q929" s="52">
        <v>1109322.72</v>
      </c>
      <c r="R929" s="52"/>
      <c r="S929" s="52"/>
      <c r="T929" s="52"/>
      <c r="U929" s="52"/>
      <c r="V929" s="52"/>
      <c r="W929" s="284"/>
      <c r="X929" s="1161"/>
      <c r="Y929" s="284"/>
      <c r="Z929" s="9"/>
      <c r="AA929" s="670"/>
      <c r="AB929" s="57"/>
      <c r="AC929" s="497"/>
      <c r="AD929" s="1061"/>
      <c r="AE929" s="57"/>
      <c r="AF929" s="57"/>
      <c r="AG929" s="57"/>
      <c r="AH929" s="57"/>
      <c r="AI929" s="57"/>
      <c r="AJ929" s="57"/>
      <c r="AK929" s="57"/>
      <c r="AL929" s="57"/>
      <c r="AM929" s="57"/>
    </row>
    <row r="930" spans="1:39" s="7" customFormat="1" ht="18.75" hidden="1" customHeight="1">
      <c r="A930" s="55">
        <f>A929+1</f>
        <v>732</v>
      </c>
      <c r="B930" s="42" t="s">
        <v>809</v>
      </c>
      <c r="C930" s="52">
        <f>D930+K930+M930+O930+Q930+S930+U930+V930+W930+Y930</f>
        <v>2185680.96</v>
      </c>
      <c r="D930" s="52">
        <f>SUM(E930:I930)</f>
        <v>370940.08</v>
      </c>
      <c r="E930" s="52">
        <v>370940.08</v>
      </c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121"/>
      <c r="Q930" s="52">
        <v>1814740.88</v>
      </c>
      <c r="R930" s="52"/>
      <c r="S930" s="52"/>
      <c r="T930" s="52"/>
      <c r="U930" s="52"/>
      <c r="V930" s="52"/>
      <c r="W930" s="284"/>
      <c r="X930" s="1161"/>
      <c r="Y930" s="284"/>
      <c r="Z930" s="9"/>
      <c r="AA930" s="670"/>
      <c r="AB930" s="57"/>
      <c r="AC930" s="497"/>
      <c r="AD930" s="1061"/>
      <c r="AE930" s="57"/>
      <c r="AF930" s="57"/>
      <c r="AG930" s="57"/>
      <c r="AH930" s="57"/>
      <c r="AI930" s="57"/>
      <c r="AJ930" s="57"/>
      <c r="AK930" s="57"/>
      <c r="AL930" s="57"/>
      <c r="AM930" s="57"/>
    </row>
    <row r="931" spans="1:39" s="184" customFormat="1" ht="21.75" hidden="1" customHeight="1" thickBot="1">
      <c r="A931" s="688">
        <f>A930+1</f>
        <v>733</v>
      </c>
      <c r="B931" s="483" t="s">
        <v>268</v>
      </c>
      <c r="C931" s="478">
        <v>5409520</v>
      </c>
      <c r="D931" s="478">
        <v>382520</v>
      </c>
      <c r="E931" s="478">
        <v>382520</v>
      </c>
      <c r="F931" s="478"/>
      <c r="G931" s="478"/>
      <c r="H931" s="478"/>
      <c r="I931" s="478"/>
      <c r="J931" s="478"/>
      <c r="K931" s="478"/>
      <c r="L931" s="478"/>
      <c r="M931" s="478"/>
      <c r="N931" s="478">
        <v>502.7</v>
      </c>
      <c r="O931" s="478">
        <v>5027000</v>
      </c>
      <c r="P931" s="478"/>
      <c r="Q931" s="478"/>
      <c r="R931" s="479"/>
      <c r="S931" s="479"/>
      <c r="T931" s="479"/>
      <c r="U931" s="479"/>
      <c r="V931" s="479"/>
      <c r="W931" s="479"/>
      <c r="X931" s="1215"/>
      <c r="AA931" s="744"/>
      <c r="AB931" s="743"/>
      <c r="AC931" s="743"/>
      <c r="AD931" s="743"/>
      <c r="AE931" s="743"/>
      <c r="AF931" s="743"/>
      <c r="AG931" s="743"/>
      <c r="AH931" s="743"/>
      <c r="AI931" s="743"/>
      <c r="AJ931" s="743"/>
      <c r="AK931" s="743"/>
      <c r="AL931" s="743"/>
      <c r="AM931" s="743"/>
    </row>
    <row r="932" spans="1:39" s="184" customFormat="1" ht="21.75" hidden="1" customHeight="1" thickBot="1">
      <c r="A932" s="688">
        <f>A931+1</f>
        <v>734</v>
      </c>
      <c r="B932" s="483" t="s">
        <v>269</v>
      </c>
      <c r="C932" s="480">
        <v>4218590</v>
      </c>
      <c r="D932" s="478">
        <v>382520</v>
      </c>
      <c r="E932" s="478">
        <v>382520</v>
      </c>
      <c r="F932" s="480"/>
      <c r="G932" s="480"/>
      <c r="H932" s="480"/>
      <c r="I932" s="480"/>
      <c r="J932" s="480"/>
      <c r="K932" s="481"/>
      <c r="L932" s="480">
        <v>630</v>
      </c>
      <c r="M932" s="480">
        <v>3836070</v>
      </c>
      <c r="N932" s="480"/>
      <c r="O932" s="480"/>
      <c r="P932" s="480"/>
      <c r="Q932" s="480"/>
      <c r="R932" s="479"/>
      <c r="S932" s="479"/>
      <c r="T932" s="479"/>
      <c r="U932" s="479"/>
      <c r="V932" s="479"/>
      <c r="W932" s="479"/>
      <c r="X932" s="1215"/>
      <c r="AA932" s="744"/>
      <c r="AB932" s="743"/>
      <c r="AC932" s="743"/>
      <c r="AD932" s="743"/>
      <c r="AE932" s="743"/>
      <c r="AF932" s="743"/>
      <c r="AG932" s="743"/>
      <c r="AH932" s="743"/>
      <c r="AI932" s="743"/>
      <c r="AJ932" s="743"/>
      <c r="AK932" s="743"/>
      <c r="AL932" s="743"/>
      <c r="AM932" s="743"/>
    </row>
    <row r="933" spans="1:39" s="7" customFormat="1" ht="18.75" hidden="1" customHeight="1">
      <c r="A933" s="1475" t="s">
        <v>518</v>
      </c>
      <c r="B933" s="1475"/>
      <c r="C933" s="52" t="e">
        <f>SUM(C929:C932)</f>
        <v>#REF!</v>
      </c>
      <c r="D933" s="52">
        <f t="shared" ref="D933:Y933" si="138">SUM(D929:D932)</f>
        <v>1418500.08</v>
      </c>
      <c r="E933" s="52">
        <f t="shared" si="138"/>
        <v>1418500.08</v>
      </c>
      <c r="F933" s="52">
        <f t="shared" si="138"/>
        <v>0</v>
      </c>
      <c r="G933" s="52">
        <f t="shared" si="138"/>
        <v>0</v>
      </c>
      <c r="H933" s="52">
        <f t="shared" si="138"/>
        <v>0</v>
      </c>
      <c r="I933" s="52">
        <f t="shared" si="138"/>
        <v>0</v>
      </c>
      <c r="J933" s="52">
        <f t="shared" si="138"/>
        <v>0</v>
      </c>
      <c r="K933" s="52">
        <f t="shared" si="138"/>
        <v>0</v>
      </c>
      <c r="L933" s="52">
        <f t="shared" si="138"/>
        <v>630</v>
      </c>
      <c r="M933" s="52">
        <f t="shared" si="138"/>
        <v>3836070</v>
      </c>
      <c r="N933" s="52">
        <f t="shared" si="138"/>
        <v>881.9</v>
      </c>
      <c r="O933" s="52">
        <f t="shared" si="138"/>
        <v>8819000</v>
      </c>
      <c r="P933" s="52">
        <f t="shared" si="138"/>
        <v>0</v>
      </c>
      <c r="Q933" s="52">
        <f t="shared" si="138"/>
        <v>2924063.5999999996</v>
      </c>
      <c r="R933" s="52">
        <f t="shared" si="138"/>
        <v>0</v>
      </c>
      <c r="S933" s="52">
        <f t="shared" si="138"/>
        <v>0</v>
      </c>
      <c r="T933" s="52">
        <f t="shared" si="138"/>
        <v>0</v>
      </c>
      <c r="U933" s="52">
        <f t="shared" si="138"/>
        <v>0</v>
      </c>
      <c r="V933" s="52">
        <f t="shared" si="138"/>
        <v>0</v>
      </c>
      <c r="W933" s="52">
        <f t="shared" si="138"/>
        <v>0</v>
      </c>
      <c r="X933" s="1161"/>
      <c r="Y933" s="52">
        <f t="shared" si="138"/>
        <v>0</v>
      </c>
      <c r="Z933" s="9"/>
      <c r="AA933" s="670"/>
      <c r="AB933" s="497"/>
      <c r="AC933" s="497"/>
      <c r="AD933" s="1061"/>
      <c r="AE933" s="57"/>
      <c r="AF933" s="1061"/>
      <c r="AG933" s="57"/>
      <c r="AH933" s="57"/>
      <c r="AI933" s="57"/>
      <c r="AJ933" s="57"/>
      <c r="AK933" s="57"/>
      <c r="AL933" s="57"/>
      <c r="AM933" s="57"/>
    </row>
    <row r="934" spans="1:39" s="22" customFormat="1" ht="18.75" hidden="1" customHeight="1">
      <c r="A934" s="1479" t="s">
        <v>568</v>
      </c>
      <c r="B934" s="1479"/>
      <c r="C934" s="1479"/>
      <c r="D934" s="1452"/>
      <c r="E934" s="1452"/>
      <c r="F934" s="1452"/>
      <c r="G934" s="1452"/>
      <c r="H934" s="1452"/>
      <c r="I934" s="1452"/>
      <c r="J934" s="1452"/>
      <c r="K934" s="1452"/>
      <c r="L934" s="1452"/>
      <c r="M934" s="1452"/>
      <c r="N934" s="1452"/>
      <c r="O934" s="1452"/>
      <c r="P934" s="1452"/>
      <c r="Q934" s="1452"/>
      <c r="R934" s="1452"/>
      <c r="S934" s="1452"/>
      <c r="T934" s="1452"/>
      <c r="U934" s="1452"/>
      <c r="V934" s="1452"/>
      <c r="W934" s="1452"/>
      <c r="X934" s="1452"/>
      <c r="Y934" s="1452"/>
      <c r="Z934" s="24"/>
      <c r="AA934" s="670"/>
      <c r="AB934" s="57"/>
      <c r="AC934" s="497"/>
      <c r="AD934" s="1061"/>
      <c r="AE934" s="57"/>
      <c r="AF934" s="57"/>
      <c r="AG934" s="57"/>
      <c r="AH934" s="57"/>
      <c r="AI934" s="57"/>
      <c r="AJ934" s="57"/>
      <c r="AK934" s="57"/>
      <c r="AL934" s="57"/>
      <c r="AM934" s="57"/>
    </row>
    <row r="935" spans="1:39" s="7" customFormat="1" ht="18.75" hidden="1" customHeight="1">
      <c r="A935" s="55">
        <f>A932+1</f>
        <v>735</v>
      </c>
      <c r="B935" s="42" t="s">
        <v>569</v>
      </c>
      <c r="C935" s="52" t="e">
        <f>D935+K935+M935+#REF!+Q935+S935+U935+V935+W935+Y935</f>
        <v>#REF!</v>
      </c>
      <c r="D935" s="52">
        <f>SUM(E935:I935)</f>
        <v>1017667</v>
      </c>
      <c r="E935" s="51">
        <v>1017667</v>
      </c>
      <c r="F935" s="51"/>
      <c r="G935" s="51"/>
      <c r="H935" s="51"/>
      <c r="I935" s="51"/>
      <c r="J935" s="51"/>
      <c r="K935" s="51"/>
      <c r="L935" s="51"/>
      <c r="M935" s="52"/>
      <c r="N935" s="299">
        <v>700</v>
      </c>
      <c r="O935" s="299">
        <v>2300000</v>
      </c>
      <c r="P935" s="51"/>
      <c r="Q935" s="51"/>
      <c r="R935" s="51"/>
      <c r="S935" s="51"/>
      <c r="T935" s="51"/>
      <c r="U935" s="51"/>
      <c r="V935" s="51"/>
      <c r="W935" s="285"/>
      <c r="X935" s="1159"/>
      <c r="Y935" s="285"/>
      <c r="Z935" s="9"/>
      <c r="AA935" s="670"/>
      <c r="AB935" s="57"/>
      <c r="AC935" s="497"/>
      <c r="AD935" s="1061"/>
      <c r="AE935" s="57"/>
      <c r="AF935" s="57"/>
      <c r="AG935" s="57"/>
      <c r="AH935" s="57"/>
      <c r="AI935" s="57"/>
      <c r="AJ935" s="57"/>
      <c r="AK935" s="57"/>
      <c r="AL935" s="57"/>
      <c r="AM935" s="57"/>
    </row>
    <row r="936" spans="1:39" s="7" customFormat="1" ht="27" hidden="1" customHeight="1">
      <c r="A936" s="688">
        <f t="shared" ref="A936:A949" si="139">A935+1</f>
        <v>736</v>
      </c>
      <c r="B936" s="274" t="s">
        <v>254</v>
      </c>
      <c r="C936" s="284">
        <v>2500000</v>
      </c>
      <c r="D936" s="284"/>
      <c r="E936" s="285"/>
      <c r="F936" s="285"/>
      <c r="G936" s="285"/>
      <c r="H936" s="285"/>
      <c r="I936" s="285"/>
      <c r="J936" s="285"/>
      <c r="K936" s="285"/>
      <c r="L936" s="285"/>
      <c r="M936" s="284"/>
      <c r="N936" s="285">
        <v>800</v>
      </c>
      <c r="O936" s="285">
        <v>2500000</v>
      </c>
      <c r="P936" s="285"/>
      <c r="Q936" s="285"/>
      <c r="R936" s="285"/>
      <c r="S936" s="285"/>
      <c r="T936" s="285"/>
      <c r="U936" s="285"/>
      <c r="V936" s="285"/>
      <c r="W936" s="285"/>
      <c r="X936" s="1159"/>
      <c r="Y936" s="285"/>
      <c r="Z936" s="9"/>
      <c r="AA936" s="670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</row>
    <row r="937" spans="1:39" s="7" customFormat="1" ht="24" hidden="1" customHeight="1">
      <c r="A937" s="688">
        <f t="shared" si="139"/>
        <v>737</v>
      </c>
      <c r="B937" s="274" t="s">
        <v>255</v>
      </c>
      <c r="C937" s="284">
        <v>6500000</v>
      </c>
      <c r="D937" s="284">
        <v>4000000</v>
      </c>
      <c r="E937" s="284">
        <v>4000000</v>
      </c>
      <c r="F937" s="285"/>
      <c r="G937" s="285"/>
      <c r="H937" s="285"/>
      <c r="I937" s="285"/>
      <c r="J937" s="285"/>
      <c r="K937" s="285"/>
      <c r="L937" s="285"/>
      <c r="M937" s="284"/>
      <c r="N937" s="285">
        <v>800</v>
      </c>
      <c r="O937" s="285">
        <v>2500000</v>
      </c>
      <c r="P937" s="285"/>
      <c r="Q937" s="285"/>
      <c r="R937" s="285"/>
      <c r="S937" s="285"/>
      <c r="T937" s="285"/>
      <c r="U937" s="285"/>
      <c r="V937" s="285"/>
      <c r="W937" s="285"/>
      <c r="X937" s="1159"/>
      <c r="Y937" s="285"/>
      <c r="Z937" s="9"/>
      <c r="AA937" s="670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</row>
    <row r="938" spans="1:39" s="7" customFormat="1" ht="24" hidden="1" customHeight="1">
      <c r="A938" s="688">
        <f t="shared" si="139"/>
        <v>738</v>
      </c>
      <c r="B938" s="274" t="s">
        <v>256</v>
      </c>
      <c r="C938" s="284">
        <v>1800000</v>
      </c>
      <c r="D938" s="284">
        <v>300000</v>
      </c>
      <c r="E938" s="285">
        <v>300000</v>
      </c>
      <c r="F938" s="285"/>
      <c r="G938" s="285"/>
      <c r="H938" s="285"/>
      <c r="I938" s="285"/>
      <c r="J938" s="285"/>
      <c r="K938" s="285"/>
      <c r="L938" s="285">
        <v>200</v>
      </c>
      <c r="M938" s="284">
        <v>1500000</v>
      </c>
      <c r="N938" s="285"/>
      <c r="O938" s="285"/>
      <c r="P938" s="285"/>
      <c r="Q938" s="285"/>
      <c r="R938" s="285"/>
      <c r="S938" s="285"/>
      <c r="T938" s="285"/>
      <c r="U938" s="285"/>
      <c r="V938" s="285"/>
      <c r="W938" s="285"/>
      <c r="X938" s="1159"/>
      <c r="Y938" s="285"/>
      <c r="Z938" s="9"/>
      <c r="AA938" s="670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</row>
    <row r="939" spans="1:39" s="7" customFormat="1" ht="24" hidden="1" customHeight="1">
      <c r="A939" s="688">
        <f t="shared" si="139"/>
        <v>739</v>
      </c>
      <c r="B939" s="274" t="s">
        <v>257</v>
      </c>
      <c r="C939" s="284">
        <v>3000000</v>
      </c>
      <c r="D939" s="284">
        <v>500000</v>
      </c>
      <c r="E939" s="285">
        <v>500000</v>
      </c>
      <c r="F939" s="285"/>
      <c r="G939" s="285"/>
      <c r="H939" s="285"/>
      <c r="I939" s="285"/>
      <c r="J939" s="285"/>
      <c r="K939" s="285"/>
      <c r="L939" s="285">
        <v>400</v>
      </c>
      <c r="M939" s="284">
        <v>2500000</v>
      </c>
      <c r="N939" s="285"/>
      <c r="O939" s="285"/>
      <c r="P939" s="285"/>
      <c r="Q939" s="285"/>
      <c r="R939" s="285"/>
      <c r="S939" s="285"/>
      <c r="T939" s="285"/>
      <c r="U939" s="285"/>
      <c r="V939" s="285"/>
      <c r="W939" s="285"/>
      <c r="X939" s="1159"/>
      <c r="Y939" s="285"/>
      <c r="Z939" s="9"/>
      <c r="AA939" s="670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</row>
    <row r="940" spans="1:39" s="7" customFormat="1" ht="24" hidden="1" customHeight="1">
      <c r="A940" s="688">
        <f t="shared" si="139"/>
        <v>740</v>
      </c>
      <c r="B940" s="274" t="s">
        <v>258</v>
      </c>
      <c r="C940" s="284">
        <v>300000</v>
      </c>
      <c r="D940" s="284">
        <v>300000</v>
      </c>
      <c r="E940" s="285">
        <v>300000</v>
      </c>
      <c r="F940" s="285"/>
      <c r="G940" s="285"/>
      <c r="H940" s="285"/>
      <c r="I940" s="285"/>
      <c r="J940" s="285"/>
      <c r="K940" s="285"/>
      <c r="L940" s="285"/>
      <c r="M940" s="284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1159"/>
      <c r="Y940" s="285"/>
      <c r="Z940" s="9"/>
      <c r="AA940" s="670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</row>
    <row r="941" spans="1:39" s="7" customFormat="1" ht="24" hidden="1" customHeight="1">
      <c r="A941" s="688">
        <f t="shared" si="139"/>
        <v>741</v>
      </c>
      <c r="B941" s="274" t="s">
        <v>259</v>
      </c>
      <c r="C941" s="284">
        <v>6300000</v>
      </c>
      <c r="D941" s="284">
        <v>4000000</v>
      </c>
      <c r="E941" s="284">
        <v>4000000</v>
      </c>
      <c r="F941" s="285"/>
      <c r="G941" s="285"/>
      <c r="H941" s="285"/>
      <c r="I941" s="285"/>
      <c r="J941" s="285"/>
      <c r="K941" s="285"/>
      <c r="L941" s="285"/>
      <c r="M941" s="284"/>
      <c r="N941" s="285">
        <v>700</v>
      </c>
      <c r="O941" s="285">
        <v>2300000</v>
      </c>
      <c r="P941" s="285"/>
      <c r="Q941" s="285"/>
      <c r="R941" s="285"/>
      <c r="S941" s="285"/>
      <c r="T941" s="285"/>
      <c r="U941" s="285"/>
      <c r="V941" s="285"/>
      <c r="W941" s="285"/>
      <c r="X941" s="1159"/>
      <c r="Y941" s="285"/>
      <c r="Z941" s="9"/>
      <c r="AA941" s="670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</row>
    <row r="942" spans="1:39" s="7" customFormat="1" ht="24" hidden="1" customHeight="1">
      <c r="A942" s="688">
        <f t="shared" si="139"/>
        <v>742</v>
      </c>
      <c r="B942" s="274" t="s">
        <v>260</v>
      </c>
      <c r="C942" s="284">
        <v>1700000</v>
      </c>
      <c r="D942" s="284">
        <v>200000</v>
      </c>
      <c r="E942" s="285">
        <v>200000</v>
      </c>
      <c r="F942" s="285"/>
      <c r="G942" s="285"/>
      <c r="H942" s="285"/>
      <c r="I942" s="285"/>
      <c r="J942" s="285"/>
      <c r="K942" s="285"/>
      <c r="L942" s="285">
        <v>200</v>
      </c>
      <c r="M942" s="284">
        <v>1500000</v>
      </c>
      <c r="N942" s="285"/>
      <c r="O942" s="285"/>
      <c r="P942" s="285"/>
      <c r="Q942" s="285"/>
      <c r="R942" s="285"/>
      <c r="S942" s="285"/>
      <c r="T942" s="285"/>
      <c r="U942" s="285"/>
      <c r="V942" s="285"/>
      <c r="W942" s="285"/>
      <c r="X942" s="1159"/>
      <c r="Y942" s="285"/>
      <c r="Z942" s="9"/>
      <c r="AA942" s="670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</row>
    <row r="943" spans="1:39" s="7" customFormat="1" ht="24" hidden="1" customHeight="1">
      <c r="A943" s="688">
        <f t="shared" si="139"/>
        <v>743</v>
      </c>
      <c r="B943" s="274" t="s">
        <v>261</v>
      </c>
      <c r="C943" s="284">
        <v>2250000</v>
      </c>
      <c r="D943" s="284">
        <v>250000</v>
      </c>
      <c r="E943" s="285">
        <v>250000</v>
      </c>
      <c r="F943" s="285"/>
      <c r="G943" s="285"/>
      <c r="H943" s="285"/>
      <c r="I943" s="285"/>
      <c r="J943" s="285"/>
      <c r="K943" s="285"/>
      <c r="L943" s="285">
        <v>300</v>
      </c>
      <c r="M943" s="284">
        <v>2000000</v>
      </c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1159"/>
      <c r="Y943" s="285"/>
      <c r="Z943" s="9"/>
      <c r="AA943" s="670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</row>
    <row r="944" spans="1:39" s="7" customFormat="1" ht="24" hidden="1" customHeight="1">
      <c r="A944" s="688">
        <f t="shared" si="139"/>
        <v>744</v>
      </c>
      <c r="B944" s="274" t="s">
        <v>262</v>
      </c>
      <c r="C944" s="284">
        <v>300000</v>
      </c>
      <c r="D944" s="284">
        <v>300000</v>
      </c>
      <c r="E944" s="285">
        <v>300000</v>
      </c>
      <c r="F944" s="285"/>
      <c r="G944" s="285"/>
      <c r="H944" s="285"/>
      <c r="I944" s="285"/>
      <c r="J944" s="285"/>
      <c r="K944" s="285"/>
      <c r="L944" s="285"/>
      <c r="M944" s="284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1159"/>
      <c r="Y944" s="285"/>
      <c r="Z944" s="9"/>
      <c r="AA944" s="670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</row>
    <row r="945" spans="1:39" s="7" customFormat="1" ht="24" hidden="1" customHeight="1">
      <c r="A945" s="688">
        <f t="shared" si="139"/>
        <v>745</v>
      </c>
      <c r="B945" s="274" t="s">
        <v>263</v>
      </c>
      <c r="C945" s="284">
        <v>300000</v>
      </c>
      <c r="D945" s="284">
        <v>300000</v>
      </c>
      <c r="E945" s="285">
        <v>300000</v>
      </c>
      <c r="F945" s="285"/>
      <c r="G945" s="285"/>
      <c r="H945" s="285"/>
      <c r="I945" s="285"/>
      <c r="J945" s="285"/>
      <c r="K945" s="285"/>
      <c r="L945" s="285"/>
      <c r="M945" s="284"/>
      <c r="N945" s="285"/>
      <c r="O945" s="285"/>
      <c r="P945" s="285"/>
      <c r="Q945" s="285"/>
      <c r="R945" s="285"/>
      <c r="S945" s="285"/>
      <c r="T945" s="285"/>
      <c r="U945" s="285"/>
      <c r="V945" s="285"/>
      <c r="W945" s="285"/>
      <c r="X945" s="1159"/>
      <c r="Y945" s="285"/>
      <c r="Z945" s="9"/>
      <c r="AA945" s="670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</row>
    <row r="946" spans="1:39" s="7" customFormat="1" ht="24" hidden="1" customHeight="1">
      <c r="A946" s="688">
        <f t="shared" si="139"/>
        <v>746</v>
      </c>
      <c r="B946" s="274" t="s">
        <v>264</v>
      </c>
      <c r="C946" s="284">
        <v>300000</v>
      </c>
      <c r="D946" s="284">
        <v>300000</v>
      </c>
      <c r="E946" s="285">
        <v>300000</v>
      </c>
      <c r="F946" s="285"/>
      <c r="G946" s="285"/>
      <c r="H946" s="285"/>
      <c r="I946" s="285"/>
      <c r="J946" s="285"/>
      <c r="K946" s="285"/>
      <c r="L946" s="285"/>
      <c r="M946" s="284"/>
      <c r="N946" s="285"/>
      <c r="O946" s="285"/>
      <c r="P946" s="285"/>
      <c r="Q946" s="285"/>
      <c r="R946" s="285"/>
      <c r="S946" s="285"/>
      <c r="T946" s="285"/>
      <c r="U946" s="285"/>
      <c r="V946" s="285"/>
      <c r="W946" s="285"/>
      <c r="X946" s="1159"/>
      <c r="Y946" s="285"/>
      <c r="Z946" s="9"/>
      <c r="AA946" s="670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</row>
    <row r="947" spans="1:39" s="7" customFormat="1" ht="24" hidden="1" customHeight="1">
      <c r="A947" s="688">
        <f t="shared" si="139"/>
        <v>747</v>
      </c>
      <c r="B947" s="274" t="s">
        <v>265</v>
      </c>
      <c r="C947" s="284">
        <v>500000</v>
      </c>
      <c r="D947" s="284">
        <v>500000</v>
      </c>
      <c r="E947" s="285">
        <v>500000</v>
      </c>
      <c r="F947" s="285"/>
      <c r="G947" s="285"/>
      <c r="H947" s="285"/>
      <c r="I947" s="285"/>
      <c r="J947" s="285"/>
      <c r="K947" s="285"/>
      <c r="L947" s="285"/>
      <c r="M947" s="284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1159"/>
      <c r="Y947" s="285"/>
      <c r="Z947" s="9"/>
      <c r="AA947" s="670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</row>
    <row r="948" spans="1:39" s="7" customFormat="1" ht="24" hidden="1" customHeight="1">
      <c r="A948" s="688">
        <f t="shared" si="139"/>
        <v>748</v>
      </c>
      <c r="B948" s="274" t="s">
        <v>266</v>
      </c>
      <c r="C948" s="284">
        <v>3000000</v>
      </c>
      <c r="D948" s="284">
        <v>500000</v>
      </c>
      <c r="E948" s="285">
        <v>500000</v>
      </c>
      <c r="F948" s="285"/>
      <c r="G948" s="285"/>
      <c r="H948" s="285"/>
      <c r="I948" s="285"/>
      <c r="J948" s="285"/>
      <c r="K948" s="285"/>
      <c r="L948" s="285"/>
      <c r="M948" s="284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1159"/>
      <c r="Y948" s="285"/>
      <c r="Z948" s="9"/>
      <c r="AA948" s="670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</row>
    <row r="949" spans="1:39" s="7" customFormat="1" ht="27" hidden="1" customHeight="1">
      <c r="A949" s="688">
        <f t="shared" si="139"/>
        <v>749</v>
      </c>
      <c r="B949" s="274" t="s">
        <v>267</v>
      </c>
      <c r="C949" s="284">
        <v>3000000</v>
      </c>
      <c r="D949" s="284">
        <v>500000</v>
      </c>
      <c r="E949" s="285">
        <v>500000</v>
      </c>
      <c r="F949" s="285"/>
      <c r="G949" s="285"/>
      <c r="H949" s="285"/>
      <c r="I949" s="285"/>
      <c r="J949" s="285"/>
      <c r="K949" s="285"/>
      <c r="L949" s="285">
        <v>400</v>
      </c>
      <c r="M949" s="284">
        <v>2500000</v>
      </c>
      <c r="N949" s="285"/>
      <c r="O949" s="285"/>
      <c r="P949" s="285"/>
      <c r="Q949" s="285"/>
      <c r="R949" s="285"/>
      <c r="S949" s="285"/>
      <c r="T949" s="285"/>
      <c r="U949" s="285"/>
      <c r="V949" s="285"/>
      <c r="W949" s="285"/>
      <c r="X949" s="1159"/>
      <c r="Y949" s="285"/>
      <c r="Z949" s="9"/>
      <c r="AA949" s="670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</row>
    <row r="950" spans="1:39" s="7" customFormat="1" ht="18.75" hidden="1" customHeight="1">
      <c r="A950" s="1475" t="s">
        <v>518</v>
      </c>
      <c r="B950" s="1475"/>
      <c r="C950" s="51" t="e">
        <f>SUM(C935:C949)</f>
        <v>#REF!</v>
      </c>
      <c r="D950" s="51">
        <f t="shared" ref="D950:Y950" si="140">SUM(D935:D949)</f>
        <v>12967667</v>
      </c>
      <c r="E950" s="51">
        <f t="shared" si="140"/>
        <v>12967667</v>
      </c>
      <c r="F950" s="51">
        <f t="shared" si="140"/>
        <v>0</v>
      </c>
      <c r="G950" s="51">
        <f t="shared" si="140"/>
        <v>0</v>
      </c>
      <c r="H950" s="51">
        <f t="shared" si="140"/>
        <v>0</v>
      </c>
      <c r="I950" s="51">
        <f t="shared" si="140"/>
        <v>0</v>
      </c>
      <c r="J950" s="51">
        <f t="shared" si="140"/>
        <v>0</v>
      </c>
      <c r="K950" s="51">
        <f t="shared" si="140"/>
        <v>0</v>
      </c>
      <c r="L950" s="51">
        <f t="shared" si="140"/>
        <v>1500</v>
      </c>
      <c r="M950" s="51">
        <f t="shared" si="140"/>
        <v>10000000</v>
      </c>
      <c r="N950" s="51">
        <f t="shared" si="140"/>
        <v>3000</v>
      </c>
      <c r="O950" s="51">
        <f t="shared" si="140"/>
        <v>9600000</v>
      </c>
      <c r="P950" s="51">
        <f t="shared" si="140"/>
        <v>0</v>
      </c>
      <c r="Q950" s="51">
        <f t="shared" si="140"/>
        <v>0</v>
      </c>
      <c r="R950" s="51">
        <f t="shared" si="140"/>
        <v>0</v>
      </c>
      <c r="S950" s="51">
        <f t="shared" si="140"/>
        <v>0</v>
      </c>
      <c r="T950" s="51">
        <f t="shared" si="140"/>
        <v>0</v>
      </c>
      <c r="U950" s="51">
        <f t="shared" si="140"/>
        <v>0</v>
      </c>
      <c r="V950" s="51">
        <f t="shared" si="140"/>
        <v>0</v>
      </c>
      <c r="W950" s="51">
        <f t="shared" si="140"/>
        <v>0</v>
      </c>
      <c r="X950" s="1159"/>
      <c r="Y950" s="51">
        <f t="shared" si="140"/>
        <v>0</v>
      </c>
      <c r="Z950" s="9"/>
      <c r="AA950" s="670"/>
      <c r="AB950" s="497"/>
      <c r="AC950" s="497"/>
      <c r="AD950" s="1061"/>
      <c r="AE950" s="57"/>
      <c r="AF950" s="1061"/>
      <c r="AG950" s="57"/>
      <c r="AH950" s="57"/>
      <c r="AI950" s="57"/>
      <c r="AJ950" s="57"/>
      <c r="AK950" s="57"/>
      <c r="AL950" s="57"/>
      <c r="AM950" s="57"/>
    </row>
    <row r="951" spans="1:39" s="22" customFormat="1" ht="18.75" hidden="1" customHeight="1">
      <c r="A951" s="1485" t="s">
        <v>570</v>
      </c>
      <c r="B951" s="1485"/>
      <c r="C951" s="1485"/>
      <c r="D951" s="1452"/>
      <c r="E951" s="1452"/>
      <c r="F951" s="1452"/>
      <c r="G951" s="1452"/>
      <c r="H951" s="1452"/>
      <c r="I951" s="1452"/>
      <c r="J951" s="1452"/>
      <c r="K951" s="1452"/>
      <c r="L951" s="1452"/>
      <c r="M951" s="1452"/>
      <c r="N951" s="1452"/>
      <c r="O951" s="1452"/>
      <c r="P951" s="1452"/>
      <c r="Q951" s="1452"/>
      <c r="R951" s="1452"/>
      <c r="S951" s="1452"/>
      <c r="T951" s="1452"/>
      <c r="U951" s="1452"/>
      <c r="V951" s="1452"/>
      <c r="W951" s="1452"/>
      <c r="X951" s="1452"/>
      <c r="Y951" s="1452"/>
      <c r="Z951" s="24"/>
      <c r="AA951" s="670"/>
      <c r="AB951" s="57"/>
      <c r="AC951" s="497"/>
      <c r="AD951" s="1061"/>
      <c r="AE951" s="57"/>
      <c r="AF951" s="57"/>
      <c r="AG951" s="57"/>
      <c r="AH951" s="57"/>
      <c r="AI951" s="57"/>
      <c r="AJ951" s="57"/>
      <c r="AK951" s="57"/>
      <c r="AL951" s="57"/>
      <c r="AM951" s="57"/>
    </row>
    <row r="952" spans="1:39" s="7" customFormat="1" ht="18.75" hidden="1" customHeight="1">
      <c r="A952" s="55">
        <f>A949+1</f>
        <v>750</v>
      </c>
      <c r="B952" s="42" t="s">
        <v>810</v>
      </c>
      <c r="C952" s="52">
        <f t="shared" ref="C952:C958" si="141">D952+K952+M952+O952+Q952+S952+U952+V952+W952+Y952</f>
        <v>1962461.54</v>
      </c>
      <c r="D952" s="52">
        <f>SUM(E952:I952)</f>
        <v>1962461.54</v>
      </c>
      <c r="E952" s="51">
        <v>474655</v>
      </c>
      <c r="F952" s="51"/>
      <c r="G952" s="51"/>
      <c r="H952" s="51"/>
      <c r="I952" s="51">
        <v>1487806.54</v>
      </c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285"/>
      <c r="X952" s="1159"/>
      <c r="Y952" s="285"/>
      <c r="Z952" s="9"/>
      <c r="AA952" s="670"/>
      <c r="AB952" s="57"/>
      <c r="AC952" s="497"/>
      <c r="AD952" s="1061"/>
      <c r="AE952" s="57"/>
      <c r="AF952" s="57"/>
      <c r="AG952" s="57"/>
      <c r="AH952" s="57"/>
      <c r="AI952" s="57"/>
      <c r="AJ952" s="57"/>
      <c r="AK952" s="57"/>
      <c r="AL952" s="57"/>
      <c r="AM952" s="57"/>
    </row>
    <row r="953" spans="1:39" s="7" customFormat="1" ht="18.75" hidden="1" customHeight="1">
      <c r="A953" s="55">
        <f t="shared" ref="A953:A958" si="142">A952+1</f>
        <v>751</v>
      </c>
      <c r="B953" s="42" t="s">
        <v>811</v>
      </c>
      <c r="C953" s="52">
        <f t="shared" si="141"/>
        <v>1353873</v>
      </c>
      <c r="D953" s="52">
        <f t="shared" ref="D953:D958" si="143">SUM(E953:I953)</f>
        <v>1353873</v>
      </c>
      <c r="E953" s="51">
        <v>427558.84</v>
      </c>
      <c r="F953" s="51"/>
      <c r="G953" s="51"/>
      <c r="H953" s="51"/>
      <c r="I953" s="51">
        <v>926314.16</v>
      </c>
      <c r="J953" s="51"/>
      <c r="K953" s="51"/>
      <c r="L953" s="51"/>
      <c r="M953" s="52"/>
      <c r="N953" s="51"/>
      <c r="O953" s="51"/>
      <c r="P953" s="51"/>
      <c r="Q953" s="51"/>
      <c r="R953" s="51"/>
      <c r="S953" s="51"/>
      <c r="T953" s="51"/>
      <c r="U953" s="51"/>
      <c r="V953" s="51"/>
      <c r="W953" s="285"/>
      <c r="X953" s="1159"/>
      <c r="Y953" s="285"/>
      <c r="Z953" s="9"/>
      <c r="AA953" s="670"/>
      <c r="AB953" s="57"/>
      <c r="AC953" s="497"/>
      <c r="AD953" s="1061"/>
      <c r="AE953" s="57"/>
      <c r="AF953" s="57"/>
      <c r="AG953" s="57"/>
      <c r="AH953" s="57"/>
      <c r="AI953" s="57"/>
      <c r="AJ953" s="57"/>
      <c r="AK953" s="57"/>
      <c r="AL953" s="57"/>
      <c r="AM953" s="57"/>
    </row>
    <row r="954" spans="1:39" s="7" customFormat="1" ht="18.75" hidden="1" customHeight="1">
      <c r="A954" s="55">
        <f t="shared" si="142"/>
        <v>752</v>
      </c>
      <c r="B954" s="42" t="s">
        <v>812</v>
      </c>
      <c r="C954" s="52">
        <f t="shared" si="141"/>
        <v>1531623.48</v>
      </c>
      <c r="D954" s="52">
        <f t="shared" si="143"/>
        <v>1531623.48</v>
      </c>
      <c r="E954" s="51">
        <v>465489.94</v>
      </c>
      <c r="F954" s="51"/>
      <c r="G954" s="51"/>
      <c r="H954" s="51"/>
      <c r="I954" s="51">
        <v>1066133.54</v>
      </c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285"/>
      <c r="X954" s="1159"/>
      <c r="Y954" s="285"/>
      <c r="Z954" s="9"/>
      <c r="AA954" s="670"/>
      <c r="AB954" s="57"/>
      <c r="AC954" s="497"/>
      <c r="AD954" s="1061"/>
      <c r="AE954" s="57"/>
      <c r="AF954" s="57"/>
      <c r="AG954" s="57"/>
      <c r="AH954" s="57"/>
      <c r="AI954" s="57"/>
      <c r="AJ954" s="57"/>
      <c r="AK954" s="57"/>
      <c r="AL954" s="57"/>
      <c r="AM954" s="57"/>
    </row>
    <row r="955" spans="1:39" s="7" customFormat="1" ht="18.75" hidden="1" customHeight="1">
      <c r="A955" s="55">
        <f t="shared" si="142"/>
        <v>753</v>
      </c>
      <c r="B955" s="42" t="s">
        <v>813</v>
      </c>
      <c r="C955" s="52">
        <f t="shared" si="141"/>
        <v>1576300.64</v>
      </c>
      <c r="D955" s="52">
        <f t="shared" si="143"/>
        <v>1576300.64</v>
      </c>
      <c r="E955" s="51">
        <v>463252.66</v>
      </c>
      <c r="F955" s="51"/>
      <c r="G955" s="51"/>
      <c r="H955" s="51"/>
      <c r="I955" s="51">
        <v>1113047.98</v>
      </c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285"/>
      <c r="X955" s="1159"/>
      <c r="Y955" s="285"/>
      <c r="Z955" s="9"/>
      <c r="AA955" s="670"/>
      <c r="AB955" s="57"/>
      <c r="AC955" s="497"/>
      <c r="AD955" s="1061"/>
      <c r="AE955" s="57"/>
      <c r="AF955" s="57"/>
      <c r="AG955" s="57"/>
      <c r="AH955" s="57"/>
      <c r="AI955" s="57"/>
      <c r="AJ955" s="57"/>
      <c r="AK955" s="57"/>
      <c r="AL955" s="57"/>
      <c r="AM955" s="57"/>
    </row>
    <row r="956" spans="1:39" s="7" customFormat="1" ht="18.75" hidden="1" customHeight="1">
      <c r="A956" s="55">
        <f t="shared" si="142"/>
        <v>754</v>
      </c>
      <c r="B956" s="42" t="s">
        <v>814</v>
      </c>
      <c r="C956" s="52">
        <f t="shared" si="141"/>
        <v>1519970.98</v>
      </c>
      <c r="D956" s="52">
        <f t="shared" si="143"/>
        <v>1519970.98</v>
      </c>
      <c r="E956" s="51">
        <v>460041.88</v>
      </c>
      <c r="F956" s="51"/>
      <c r="G956" s="51"/>
      <c r="H956" s="51"/>
      <c r="I956" s="51">
        <v>1059929.1000000001</v>
      </c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285"/>
      <c r="X956" s="1159"/>
      <c r="Y956" s="285"/>
      <c r="Z956" s="9"/>
      <c r="AA956" s="670"/>
      <c r="AB956" s="57"/>
      <c r="AC956" s="497"/>
      <c r="AD956" s="1061"/>
      <c r="AE956" s="57"/>
      <c r="AF956" s="57"/>
      <c r="AG956" s="57"/>
      <c r="AH956" s="57"/>
      <c r="AI956" s="57"/>
      <c r="AJ956" s="57"/>
      <c r="AK956" s="57"/>
      <c r="AL956" s="57"/>
      <c r="AM956" s="57"/>
    </row>
    <row r="957" spans="1:39" s="7" customFormat="1" ht="18.75" hidden="1" customHeight="1">
      <c r="A957" s="55">
        <f t="shared" si="142"/>
        <v>755</v>
      </c>
      <c r="B957" s="42" t="s">
        <v>815</v>
      </c>
      <c r="C957" s="52">
        <f t="shared" si="141"/>
        <v>1511601.24</v>
      </c>
      <c r="D957" s="52">
        <f t="shared" si="143"/>
        <v>1511601.24</v>
      </c>
      <c r="E957" s="51">
        <v>451654.44</v>
      </c>
      <c r="F957" s="51"/>
      <c r="G957" s="51"/>
      <c r="H957" s="51"/>
      <c r="I957" s="51">
        <v>1059946.8</v>
      </c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285"/>
      <c r="X957" s="1159"/>
      <c r="Y957" s="285"/>
      <c r="Z957" s="9"/>
      <c r="AA957" s="670"/>
      <c r="AB957" s="57"/>
      <c r="AC957" s="497"/>
      <c r="AD957" s="1061"/>
      <c r="AE957" s="57"/>
      <c r="AF957" s="57"/>
      <c r="AG957" s="57"/>
      <c r="AH957" s="57"/>
      <c r="AI957" s="57"/>
      <c r="AJ957" s="57"/>
      <c r="AK957" s="57"/>
      <c r="AL957" s="57"/>
      <c r="AM957" s="57"/>
    </row>
    <row r="958" spans="1:39" s="7" customFormat="1" ht="18.75" hidden="1" customHeight="1">
      <c r="A958" s="55">
        <f t="shared" si="142"/>
        <v>756</v>
      </c>
      <c r="B958" s="42" t="s">
        <v>816</v>
      </c>
      <c r="C958" s="52">
        <f t="shared" si="141"/>
        <v>1485571.62</v>
      </c>
      <c r="D958" s="52">
        <f t="shared" si="143"/>
        <v>1485571.62</v>
      </c>
      <c r="E958" s="51">
        <v>478649.3</v>
      </c>
      <c r="F958" s="51"/>
      <c r="G958" s="51">
        <v>428066.24</v>
      </c>
      <c r="H958" s="51"/>
      <c r="I958" s="51">
        <v>578856.07999999996</v>
      </c>
      <c r="J958" s="51"/>
      <c r="K958" s="51"/>
      <c r="L958" s="51"/>
      <c r="M958" s="52"/>
      <c r="N958" s="51"/>
      <c r="O958" s="51"/>
      <c r="P958" s="51"/>
      <c r="Q958" s="51"/>
      <c r="R958" s="51"/>
      <c r="S958" s="51"/>
      <c r="T958" s="51"/>
      <c r="U958" s="51"/>
      <c r="V958" s="51"/>
      <c r="W958" s="285"/>
      <c r="X958" s="1159"/>
      <c r="Y958" s="285"/>
      <c r="Z958" s="9"/>
      <c r="AA958" s="670"/>
      <c r="AB958" s="57"/>
      <c r="AC958" s="497"/>
      <c r="AD958" s="1061"/>
      <c r="AE958" s="57"/>
      <c r="AF958" s="57"/>
      <c r="AG958" s="57"/>
      <c r="AH958" s="57"/>
      <c r="AI958" s="57"/>
      <c r="AJ958" s="57"/>
      <c r="AK958" s="57"/>
      <c r="AL958" s="57"/>
      <c r="AM958" s="57"/>
    </row>
    <row r="959" spans="1:39" s="7" customFormat="1" ht="18.75" hidden="1" customHeight="1">
      <c r="A959" s="1475" t="s">
        <v>518</v>
      </c>
      <c r="B959" s="1475"/>
      <c r="C959" s="52">
        <f>SUM(C952:C958)</f>
        <v>10941402.5</v>
      </c>
      <c r="D959" s="52">
        <f t="shared" ref="D959:Y959" si="144">SUM(D952:D958)</f>
        <v>10941402.5</v>
      </c>
      <c r="E959" s="52">
        <f t="shared" si="144"/>
        <v>3221302.0599999996</v>
      </c>
      <c r="F959" s="52">
        <f t="shared" si="144"/>
        <v>0</v>
      </c>
      <c r="G959" s="52">
        <f t="shared" si="144"/>
        <v>428066.24</v>
      </c>
      <c r="H959" s="52">
        <f t="shared" si="144"/>
        <v>0</v>
      </c>
      <c r="I959" s="52">
        <f t="shared" si="144"/>
        <v>7292034.2000000002</v>
      </c>
      <c r="J959" s="52">
        <f t="shared" si="144"/>
        <v>0</v>
      </c>
      <c r="K959" s="52">
        <f t="shared" si="144"/>
        <v>0</v>
      </c>
      <c r="L959" s="52">
        <f t="shared" si="144"/>
        <v>0</v>
      </c>
      <c r="M959" s="52">
        <f t="shared" si="144"/>
        <v>0</v>
      </c>
      <c r="N959" s="52">
        <f t="shared" si="144"/>
        <v>0</v>
      </c>
      <c r="O959" s="52">
        <f t="shared" si="144"/>
        <v>0</v>
      </c>
      <c r="P959" s="52">
        <f t="shared" si="144"/>
        <v>0</v>
      </c>
      <c r="Q959" s="52">
        <f t="shared" si="144"/>
        <v>0</v>
      </c>
      <c r="R959" s="52">
        <f t="shared" si="144"/>
        <v>0</v>
      </c>
      <c r="S959" s="52">
        <f t="shared" si="144"/>
        <v>0</v>
      </c>
      <c r="T959" s="52">
        <f t="shared" si="144"/>
        <v>0</v>
      </c>
      <c r="U959" s="52">
        <f t="shared" si="144"/>
        <v>0</v>
      </c>
      <c r="V959" s="52">
        <f t="shared" si="144"/>
        <v>0</v>
      </c>
      <c r="W959" s="52">
        <f t="shared" si="144"/>
        <v>0</v>
      </c>
      <c r="X959" s="1161"/>
      <c r="Y959" s="52">
        <f t="shared" si="144"/>
        <v>0</v>
      </c>
      <c r="Z959" s="9"/>
      <c r="AA959" s="670"/>
      <c r="AB959" s="497"/>
      <c r="AC959" s="497"/>
      <c r="AD959" s="1061"/>
      <c r="AE959" s="57"/>
      <c r="AF959" s="1061"/>
      <c r="AG959" s="57"/>
      <c r="AH959" s="57"/>
      <c r="AI959" s="57"/>
      <c r="AJ959" s="57"/>
      <c r="AK959" s="57"/>
      <c r="AL959" s="57"/>
      <c r="AM959" s="57"/>
    </row>
    <row r="960" spans="1:39" s="22" customFormat="1" ht="18.75" hidden="1" customHeight="1">
      <c r="A960" s="1485" t="s">
        <v>270</v>
      </c>
      <c r="B960" s="1558"/>
      <c r="C960" s="1485"/>
      <c r="D960" s="1452"/>
      <c r="E960" s="1452"/>
      <c r="F960" s="1452"/>
      <c r="G960" s="1452"/>
      <c r="H960" s="1452"/>
      <c r="I960" s="1452"/>
      <c r="J960" s="1452"/>
      <c r="K960" s="1452"/>
      <c r="L960" s="1452"/>
      <c r="M960" s="1452"/>
      <c r="N960" s="1452"/>
      <c r="O960" s="1452"/>
      <c r="P960" s="1452"/>
      <c r="Q960" s="1452"/>
      <c r="R960" s="1452"/>
      <c r="S960" s="1452"/>
      <c r="T960" s="1452"/>
      <c r="U960" s="1452"/>
      <c r="V960" s="1452"/>
      <c r="W960" s="1452"/>
      <c r="X960" s="1452"/>
      <c r="Y960" s="1452"/>
      <c r="Z960" s="24"/>
      <c r="AA960" s="670"/>
      <c r="AB960" s="57"/>
      <c r="AC960" s="497"/>
      <c r="AD960" s="1061"/>
      <c r="AE960" s="57"/>
      <c r="AF960" s="57"/>
      <c r="AG960" s="57"/>
      <c r="AH960" s="57"/>
      <c r="AI960" s="57"/>
      <c r="AJ960" s="57"/>
      <c r="AK960" s="57"/>
      <c r="AL960" s="57"/>
      <c r="AM960" s="57"/>
    </row>
    <row r="961" spans="1:39" s="7" customFormat="1" ht="18.75" hidden="1" customHeight="1">
      <c r="A961" s="688">
        <f>A958+1</f>
        <v>757</v>
      </c>
      <c r="B961" s="269" t="s">
        <v>1516</v>
      </c>
      <c r="C961" s="305"/>
      <c r="D961" s="52"/>
      <c r="E961" s="52"/>
      <c r="F961" s="277"/>
      <c r="G961" s="52"/>
      <c r="H961" s="52"/>
      <c r="I961" s="277"/>
      <c r="J961" s="52"/>
      <c r="K961" s="52"/>
      <c r="L961" s="52"/>
      <c r="M961" s="52"/>
      <c r="N961" s="52"/>
      <c r="O961" s="52"/>
      <c r="P961" s="52"/>
      <c r="Q961" s="52"/>
      <c r="R961" s="277"/>
      <c r="S961" s="277"/>
      <c r="T961" s="52"/>
      <c r="U961" s="52"/>
      <c r="V961" s="52"/>
      <c r="W961" s="52"/>
      <c r="X961" s="1161">
        <v>341682.54000000004</v>
      </c>
      <c r="Y961" s="52"/>
      <c r="Z961" s="9"/>
      <c r="AA961" s="670" t="s">
        <v>1518</v>
      </c>
      <c r="AB961" s="497"/>
      <c r="AC961" s="497"/>
      <c r="AD961" s="1061"/>
      <c r="AE961" s="57"/>
      <c r="AF961" s="1061"/>
      <c r="AG961" s="57"/>
      <c r="AH961" s="57"/>
      <c r="AI961" s="57"/>
      <c r="AJ961" s="57"/>
      <c r="AK961" s="57"/>
      <c r="AL961" s="57"/>
      <c r="AM961" s="57"/>
    </row>
    <row r="962" spans="1:39" s="7" customFormat="1" ht="18.75" hidden="1" customHeight="1">
      <c r="A962" s="688">
        <f t="shared" ref="A962:A967" si="145">A961+1</f>
        <v>758</v>
      </c>
      <c r="B962" s="269" t="s">
        <v>1517</v>
      </c>
      <c r="C962" s="305"/>
      <c r="D962" s="52"/>
      <c r="E962" s="52"/>
      <c r="F962" s="277"/>
      <c r="G962" s="277"/>
      <c r="H962" s="52"/>
      <c r="I962" s="277"/>
      <c r="J962" s="52"/>
      <c r="K962" s="52"/>
      <c r="L962" s="52"/>
      <c r="M962" s="52"/>
      <c r="N962" s="52"/>
      <c r="O962" s="52"/>
      <c r="P962" s="277"/>
      <c r="Q962" s="277"/>
      <c r="R962" s="277"/>
      <c r="S962" s="277"/>
      <c r="T962" s="52"/>
      <c r="U962" s="52"/>
      <c r="V962" s="52"/>
      <c r="W962" s="52"/>
      <c r="X962" s="1161">
        <v>344999.51</v>
      </c>
      <c r="Y962" s="52"/>
      <c r="Z962" s="9"/>
      <c r="AA962" s="670" t="s">
        <v>1519</v>
      </c>
      <c r="AB962" s="497"/>
      <c r="AC962" s="497"/>
      <c r="AD962" s="1061"/>
      <c r="AE962" s="57"/>
      <c r="AF962" s="1061"/>
      <c r="AG962" s="57"/>
      <c r="AH962" s="57"/>
      <c r="AI962" s="57"/>
      <c r="AJ962" s="57"/>
      <c r="AK962" s="57"/>
      <c r="AL962" s="57"/>
      <c r="AM962" s="57"/>
    </row>
    <row r="963" spans="1:39" s="7" customFormat="1" ht="18.75" hidden="1" customHeight="1">
      <c r="A963" s="688">
        <f t="shared" si="145"/>
        <v>759</v>
      </c>
      <c r="B963" s="269" t="s">
        <v>273</v>
      </c>
      <c r="C963" s="305"/>
      <c r="D963" s="52"/>
      <c r="E963" s="52"/>
      <c r="F963" s="52"/>
      <c r="G963" s="52"/>
      <c r="H963" s="52"/>
      <c r="I963" s="52"/>
      <c r="J963" s="52"/>
      <c r="K963" s="52"/>
      <c r="L963" s="277"/>
      <c r="M963" s="277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1161">
        <v>164521.1</v>
      </c>
      <c r="Y963" s="52"/>
      <c r="Z963" s="9"/>
      <c r="AA963" s="670" t="s">
        <v>1462</v>
      </c>
      <c r="AB963" s="497"/>
      <c r="AC963" s="497"/>
      <c r="AD963" s="1061"/>
      <c r="AE963" s="57"/>
      <c r="AF963" s="1061"/>
      <c r="AG963" s="57"/>
      <c r="AH963" s="57"/>
      <c r="AI963" s="57"/>
      <c r="AJ963" s="57"/>
      <c r="AK963" s="57"/>
      <c r="AL963" s="57"/>
      <c r="AM963" s="57"/>
    </row>
    <row r="964" spans="1:39" s="7" customFormat="1" ht="18.75" hidden="1" customHeight="1">
      <c r="A964" s="688">
        <f t="shared" si="145"/>
        <v>760</v>
      </c>
      <c r="B964" s="269" t="s">
        <v>274</v>
      </c>
      <c r="C964" s="305"/>
      <c r="D964" s="52"/>
      <c r="E964" s="52"/>
      <c r="F964" s="52"/>
      <c r="G964" s="52"/>
      <c r="H964" s="52"/>
      <c r="I964" s="52"/>
      <c r="J964" s="52"/>
      <c r="K964" s="52"/>
      <c r="L964" s="277"/>
      <c r="M964" s="277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1161">
        <v>197774.99</v>
      </c>
      <c r="Y964" s="52"/>
      <c r="Z964" s="9"/>
      <c r="AA964" s="670" t="s">
        <v>1462</v>
      </c>
      <c r="AB964" s="497"/>
      <c r="AC964" s="497"/>
      <c r="AD964" s="1061"/>
      <c r="AE964" s="57"/>
      <c r="AF964" s="1061"/>
      <c r="AG964" s="57"/>
      <c r="AH964" s="57"/>
      <c r="AI964" s="57"/>
      <c r="AJ964" s="57"/>
      <c r="AK964" s="57"/>
      <c r="AL964" s="57"/>
      <c r="AM964" s="57"/>
    </row>
    <row r="965" spans="1:39" s="7" customFormat="1" ht="18.75" hidden="1" customHeight="1">
      <c r="A965" s="688">
        <f t="shared" si="145"/>
        <v>761</v>
      </c>
      <c r="B965" s="269" t="s">
        <v>275</v>
      </c>
      <c r="C965" s="305"/>
      <c r="D965" s="52"/>
      <c r="E965" s="52"/>
      <c r="F965" s="52"/>
      <c r="G965" s="52"/>
      <c r="H965" s="52"/>
      <c r="I965" s="52"/>
      <c r="J965" s="52"/>
      <c r="K965" s="52"/>
      <c r="L965" s="277"/>
      <c r="M965" s="277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1161">
        <v>163440.12</v>
      </c>
      <c r="Y965" s="52"/>
      <c r="Z965" s="9"/>
      <c r="AA965" s="670" t="s">
        <v>1462</v>
      </c>
      <c r="AB965" s="497"/>
      <c r="AC965" s="497"/>
      <c r="AD965" s="1061"/>
      <c r="AE965" s="57"/>
      <c r="AF965" s="1061"/>
      <c r="AG965" s="57"/>
      <c r="AH965" s="57"/>
      <c r="AI965" s="57"/>
      <c r="AJ965" s="57"/>
      <c r="AK965" s="57"/>
      <c r="AL965" s="57"/>
      <c r="AM965" s="57"/>
    </row>
    <row r="966" spans="1:39" s="7" customFormat="1" ht="18.75" hidden="1" customHeight="1">
      <c r="A966" s="688">
        <f t="shared" si="145"/>
        <v>762</v>
      </c>
      <c r="B966" s="269" t="s">
        <v>276</v>
      </c>
      <c r="C966" s="305"/>
      <c r="D966" s="52"/>
      <c r="E966" s="52"/>
      <c r="F966" s="52"/>
      <c r="G966" s="52"/>
      <c r="H966" s="52"/>
      <c r="I966" s="52"/>
      <c r="J966" s="52"/>
      <c r="K966" s="52"/>
      <c r="L966" s="277"/>
      <c r="M966" s="277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1161">
        <v>198212.54</v>
      </c>
      <c r="Y966" s="52"/>
      <c r="Z966" s="9"/>
      <c r="AA966" s="670" t="s">
        <v>1462</v>
      </c>
      <c r="AB966" s="497"/>
      <c r="AC966" s="497"/>
      <c r="AD966" s="1061"/>
      <c r="AE966" s="57"/>
      <c r="AF966" s="1061"/>
      <c r="AG966" s="57"/>
      <c r="AH966" s="57"/>
      <c r="AI966" s="57"/>
      <c r="AJ966" s="57"/>
      <c r="AK966" s="57"/>
      <c r="AL966" s="57"/>
      <c r="AM966" s="57"/>
    </row>
    <row r="967" spans="1:39" s="7" customFormat="1" ht="18.75" hidden="1" customHeight="1">
      <c r="A967" s="688">
        <f t="shared" si="145"/>
        <v>763</v>
      </c>
      <c r="B967" s="269" t="s">
        <v>277</v>
      </c>
      <c r="C967" s="305"/>
      <c r="D967" s="52"/>
      <c r="E967" s="52"/>
      <c r="F967" s="52"/>
      <c r="G967" s="52"/>
      <c r="H967" s="52"/>
      <c r="I967" s="52"/>
      <c r="J967" s="52"/>
      <c r="K967" s="52"/>
      <c r="L967" s="277"/>
      <c r="M967" s="277"/>
      <c r="N967" s="52"/>
      <c r="O967" s="52"/>
      <c r="P967" s="277"/>
      <c r="Q967" s="277"/>
      <c r="R967" s="52"/>
      <c r="S967" s="52"/>
      <c r="T967" s="52"/>
      <c r="U967" s="52"/>
      <c r="V967" s="52"/>
      <c r="W967" s="52"/>
      <c r="X967" s="1161">
        <v>430277.93</v>
      </c>
      <c r="Y967" s="52"/>
      <c r="Z967" s="9"/>
      <c r="AA967" s="670" t="s">
        <v>1515</v>
      </c>
      <c r="AB967" s="497"/>
      <c r="AC967" s="497"/>
      <c r="AD967" s="1061"/>
      <c r="AE967" s="57"/>
      <c r="AF967" s="1061"/>
      <c r="AG967" s="57"/>
      <c r="AH967" s="57"/>
      <c r="AI967" s="57"/>
      <c r="AJ967" s="57"/>
      <c r="AK967" s="57"/>
      <c r="AL967" s="57"/>
      <c r="AM967" s="57"/>
    </row>
    <row r="968" spans="1:39" s="7" customFormat="1" ht="18.75" hidden="1" customHeight="1">
      <c r="A968" s="1475" t="s">
        <v>518</v>
      </c>
      <c r="B968" s="1475"/>
      <c r="C968" s="52">
        <f>SUM(C961:C967)</f>
        <v>0</v>
      </c>
      <c r="D968" s="52">
        <f t="shared" ref="D968:Y968" si="146">SUM(D961:D967)</f>
        <v>0</v>
      </c>
      <c r="E968" s="52">
        <f t="shared" si="146"/>
        <v>0</v>
      </c>
      <c r="F968" s="52">
        <f t="shared" si="146"/>
        <v>0</v>
      </c>
      <c r="G968" s="52">
        <f t="shared" si="146"/>
        <v>0</v>
      </c>
      <c r="H968" s="52">
        <f t="shared" si="146"/>
        <v>0</v>
      </c>
      <c r="I968" s="52">
        <f t="shared" si="146"/>
        <v>0</v>
      </c>
      <c r="J968" s="52">
        <f t="shared" si="146"/>
        <v>0</v>
      </c>
      <c r="K968" s="52">
        <f t="shared" si="146"/>
        <v>0</v>
      </c>
      <c r="L968" s="52">
        <f t="shared" si="146"/>
        <v>0</v>
      </c>
      <c r="M968" s="52">
        <f t="shared" si="146"/>
        <v>0</v>
      </c>
      <c r="N968" s="52">
        <f t="shared" si="146"/>
        <v>0</v>
      </c>
      <c r="O968" s="52">
        <f t="shared" si="146"/>
        <v>0</v>
      </c>
      <c r="P968" s="52">
        <f t="shared" si="146"/>
        <v>0</v>
      </c>
      <c r="Q968" s="52">
        <f t="shared" si="146"/>
        <v>0</v>
      </c>
      <c r="R968" s="52">
        <f t="shared" si="146"/>
        <v>0</v>
      </c>
      <c r="S968" s="52">
        <f t="shared" si="146"/>
        <v>0</v>
      </c>
      <c r="T968" s="52">
        <f t="shared" si="146"/>
        <v>0</v>
      </c>
      <c r="U968" s="52">
        <f t="shared" si="146"/>
        <v>0</v>
      </c>
      <c r="V968" s="52">
        <f t="shared" si="146"/>
        <v>0</v>
      </c>
      <c r="W968" s="52">
        <f t="shared" si="146"/>
        <v>0</v>
      </c>
      <c r="X968" s="1161"/>
      <c r="Y968" s="52">
        <f t="shared" si="146"/>
        <v>0</v>
      </c>
      <c r="Z968" s="9"/>
      <c r="AA968" s="670"/>
      <c r="AB968" s="497"/>
      <c r="AC968" s="497"/>
      <c r="AD968" s="1061"/>
      <c r="AE968" s="57"/>
      <c r="AF968" s="1061"/>
      <c r="AG968" s="57"/>
      <c r="AH968" s="57"/>
      <c r="AI968" s="57"/>
      <c r="AJ968" s="57"/>
      <c r="AK968" s="57"/>
      <c r="AL968" s="57"/>
      <c r="AM968" s="57"/>
    </row>
    <row r="969" spans="1:39" s="7" customFormat="1" ht="18.75" hidden="1" customHeight="1">
      <c r="A969" s="1485" t="s">
        <v>281</v>
      </c>
      <c r="B969" s="1485"/>
      <c r="C969" s="1485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1161"/>
      <c r="Y969" s="52"/>
      <c r="Z969" s="9"/>
      <c r="AA969" s="670"/>
      <c r="AB969" s="497"/>
      <c r="AC969" s="497"/>
      <c r="AD969" s="1061"/>
      <c r="AE969" s="57"/>
      <c r="AF969" s="1061"/>
      <c r="AG969" s="57"/>
      <c r="AH969" s="57"/>
      <c r="AI969" s="57"/>
      <c r="AJ969" s="57"/>
      <c r="AK969" s="57"/>
      <c r="AL969" s="57"/>
      <c r="AM969" s="57"/>
    </row>
    <row r="970" spans="1:39" s="7" customFormat="1" ht="18.75" hidden="1" customHeight="1">
      <c r="A970" s="688">
        <f>A967+1</f>
        <v>764</v>
      </c>
      <c r="B970" s="484" t="s">
        <v>278</v>
      </c>
      <c r="C970" s="305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277"/>
      <c r="Q970" s="277"/>
      <c r="R970" s="52"/>
      <c r="S970" s="52"/>
      <c r="T970" s="52"/>
      <c r="U970" s="52"/>
      <c r="V970" s="52"/>
      <c r="W970" s="52"/>
      <c r="X970" s="1161">
        <v>344408.15</v>
      </c>
      <c r="Y970" s="52"/>
      <c r="Z970" s="9"/>
      <c r="AA970" s="670" t="s">
        <v>1459</v>
      </c>
      <c r="AB970" s="497"/>
      <c r="AC970" s="497"/>
      <c r="AD970" s="1061"/>
      <c r="AE970" s="57"/>
      <c r="AF970" s="1061"/>
      <c r="AG970" s="57"/>
      <c r="AH970" s="57"/>
      <c r="AI970" s="57"/>
      <c r="AJ970" s="57"/>
      <c r="AK970" s="57"/>
      <c r="AL970" s="57"/>
      <c r="AM970" s="57"/>
    </row>
    <row r="971" spans="1:39" s="7" customFormat="1" ht="18.75" hidden="1" customHeight="1">
      <c r="A971" s="688">
        <f>A970+1</f>
        <v>765</v>
      </c>
      <c r="B971" s="484" t="s">
        <v>279</v>
      </c>
      <c r="C971" s="305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277"/>
      <c r="Q971" s="277"/>
      <c r="R971" s="52"/>
      <c r="S971" s="52"/>
      <c r="T971" s="52"/>
      <c r="U971" s="52"/>
      <c r="V971" s="52"/>
      <c r="W971" s="52"/>
      <c r="X971" s="1161">
        <v>349020.72</v>
      </c>
      <c r="Y971" s="52"/>
      <c r="Z971" s="9"/>
      <c r="AA971" s="670" t="s">
        <v>1459</v>
      </c>
      <c r="AB971" s="497"/>
      <c r="AC971" s="497"/>
      <c r="AD971" s="1061"/>
      <c r="AE971" s="57"/>
      <c r="AF971" s="1061"/>
      <c r="AG971" s="57"/>
      <c r="AH971" s="57"/>
      <c r="AI971" s="57"/>
      <c r="AJ971" s="57"/>
      <c r="AK971" s="57"/>
      <c r="AL971" s="57"/>
      <c r="AM971" s="57"/>
    </row>
    <row r="972" spans="1:39" s="7" customFormat="1" ht="18.75" hidden="1" customHeight="1">
      <c r="A972" s="688">
        <f>A971+1</f>
        <v>766</v>
      </c>
      <c r="B972" s="484" t="s">
        <v>280</v>
      </c>
      <c r="C972" s="305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277"/>
      <c r="Q972" s="277"/>
      <c r="R972" s="52"/>
      <c r="S972" s="52"/>
      <c r="T972" s="52"/>
      <c r="U972" s="52"/>
      <c r="V972" s="52"/>
      <c r="W972" s="52"/>
      <c r="X972" s="1161">
        <v>1108727.93</v>
      </c>
      <c r="Y972" s="52"/>
      <c r="Z972" s="9"/>
      <c r="AA972" s="670" t="s">
        <v>1459</v>
      </c>
      <c r="AB972" s="497"/>
      <c r="AC972" s="497"/>
      <c r="AD972" s="1061"/>
      <c r="AE972" s="57"/>
      <c r="AF972" s="1061"/>
      <c r="AG972" s="57"/>
      <c r="AH972" s="57"/>
      <c r="AI972" s="57"/>
      <c r="AJ972" s="57"/>
      <c r="AK972" s="57"/>
      <c r="AL972" s="57"/>
      <c r="AM972" s="57"/>
    </row>
    <row r="973" spans="1:39" s="7" customFormat="1" ht="18.75" hidden="1" customHeight="1">
      <c r="A973" s="1475" t="s">
        <v>518</v>
      </c>
      <c r="B973" s="1475"/>
      <c r="C973" s="52">
        <f>SUM(C965:C972)</f>
        <v>0</v>
      </c>
      <c r="D973" s="52">
        <f t="shared" ref="D973:Y973" si="147">SUM(D965:D972)</f>
        <v>0</v>
      </c>
      <c r="E973" s="52">
        <f t="shared" si="147"/>
        <v>0</v>
      </c>
      <c r="F973" s="52">
        <f t="shared" si="147"/>
        <v>0</v>
      </c>
      <c r="G973" s="52">
        <f t="shared" si="147"/>
        <v>0</v>
      </c>
      <c r="H973" s="52">
        <f t="shared" si="147"/>
        <v>0</v>
      </c>
      <c r="I973" s="52">
        <f t="shared" si="147"/>
        <v>0</v>
      </c>
      <c r="J973" s="52">
        <f t="shared" si="147"/>
        <v>0</v>
      </c>
      <c r="K973" s="52">
        <f t="shared" si="147"/>
        <v>0</v>
      </c>
      <c r="L973" s="52">
        <f t="shared" si="147"/>
        <v>0</v>
      </c>
      <c r="M973" s="52">
        <f t="shared" si="147"/>
        <v>0</v>
      </c>
      <c r="N973" s="52">
        <f t="shared" si="147"/>
        <v>0</v>
      </c>
      <c r="O973" s="52">
        <f t="shared" si="147"/>
        <v>0</v>
      </c>
      <c r="P973" s="52">
        <f t="shared" si="147"/>
        <v>0</v>
      </c>
      <c r="Q973" s="52">
        <f t="shared" si="147"/>
        <v>0</v>
      </c>
      <c r="R973" s="52">
        <f t="shared" si="147"/>
        <v>0</v>
      </c>
      <c r="S973" s="52">
        <f t="shared" si="147"/>
        <v>0</v>
      </c>
      <c r="T973" s="52">
        <f t="shared" si="147"/>
        <v>0</v>
      </c>
      <c r="U973" s="52">
        <f t="shared" si="147"/>
        <v>0</v>
      </c>
      <c r="V973" s="52">
        <f t="shared" si="147"/>
        <v>0</v>
      </c>
      <c r="W973" s="52">
        <f t="shared" si="147"/>
        <v>0</v>
      </c>
      <c r="X973" s="1161"/>
      <c r="Y973" s="52">
        <f t="shared" si="147"/>
        <v>0</v>
      </c>
      <c r="Z973" s="9"/>
      <c r="AA973" s="670"/>
      <c r="AB973" s="497"/>
      <c r="AC973" s="497"/>
      <c r="AD973" s="1061"/>
      <c r="AE973" s="57"/>
      <c r="AF973" s="1061"/>
      <c r="AG973" s="57"/>
      <c r="AH973" s="57"/>
      <c r="AI973" s="57"/>
      <c r="AJ973" s="57"/>
      <c r="AK973" s="57"/>
      <c r="AL973" s="57"/>
      <c r="AM973" s="57"/>
    </row>
    <row r="974" spans="1:39" s="22" customFormat="1" ht="18.75" hidden="1" customHeight="1">
      <c r="A974" s="1479" t="s">
        <v>571</v>
      </c>
      <c r="B974" s="1479"/>
      <c r="C974" s="1479"/>
      <c r="D974" s="1452"/>
      <c r="E974" s="1452"/>
      <c r="F974" s="1452"/>
      <c r="G974" s="1452"/>
      <c r="H974" s="1452"/>
      <c r="I974" s="1452"/>
      <c r="J974" s="1452"/>
      <c r="K974" s="1452"/>
      <c r="L974" s="1452"/>
      <c r="M974" s="1452"/>
      <c r="N974" s="1452"/>
      <c r="O974" s="1452"/>
      <c r="P974" s="1452"/>
      <c r="Q974" s="1452"/>
      <c r="R974" s="1452"/>
      <c r="S974" s="1452"/>
      <c r="T974" s="1452"/>
      <c r="U974" s="1452"/>
      <c r="V974" s="1452"/>
      <c r="W974" s="1452"/>
      <c r="X974" s="1452"/>
      <c r="Y974" s="1452"/>
      <c r="Z974" s="24"/>
      <c r="AA974" s="670"/>
      <c r="AB974" s="57"/>
      <c r="AC974" s="497"/>
      <c r="AD974" s="1061"/>
      <c r="AE974" s="57"/>
      <c r="AF974" s="57"/>
      <c r="AG974" s="57"/>
      <c r="AH974" s="57"/>
      <c r="AI974" s="57"/>
      <c r="AJ974" s="57"/>
      <c r="AK974" s="57"/>
      <c r="AL974" s="57"/>
      <c r="AM974" s="57"/>
    </row>
    <row r="975" spans="1:39" s="22" customFormat="1" ht="18.75" hidden="1" customHeight="1">
      <c r="A975" s="56">
        <f>A972+1</f>
        <v>767</v>
      </c>
      <c r="B975" s="81" t="s">
        <v>874</v>
      </c>
      <c r="C975" s="52">
        <f>D975+K975+M975+O975+Q975+S975+U975+V975+W975+Y975</f>
        <v>1438068.36</v>
      </c>
      <c r="D975" s="51">
        <f>SUM(E975:I975)</f>
        <v>0</v>
      </c>
      <c r="E975" s="60"/>
      <c r="F975" s="60"/>
      <c r="G975" s="60"/>
      <c r="H975" s="60"/>
      <c r="I975" s="60"/>
      <c r="J975" s="60"/>
      <c r="K975" s="60"/>
      <c r="L975" s="60"/>
      <c r="M975" s="51">
        <v>1438068.36</v>
      </c>
      <c r="N975" s="60"/>
      <c r="O975" s="60"/>
      <c r="P975" s="60"/>
      <c r="Q975" s="60"/>
      <c r="R975" s="60"/>
      <c r="S975" s="60"/>
      <c r="T975" s="60"/>
      <c r="U975" s="60"/>
      <c r="V975" s="60"/>
      <c r="W975" s="285"/>
      <c r="X975" s="1159"/>
      <c r="Y975" s="658"/>
      <c r="Z975" s="24"/>
      <c r="AA975" s="670"/>
      <c r="AB975" s="57"/>
      <c r="AC975" s="497"/>
      <c r="AD975" s="1061"/>
      <c r="AE975" s="57"/>
      <c r="AF975" s="57"/>
      <c r="AG975" s="57"/>
      <c r="AH975" s="57"/>
      <c r="AI975" s="57"/>
      <c r="AJ975" s="57"/>
      <c r="AK975" s="57"/>
      <c r="AL975" s="57"/>
      <c r="AM975" s="57"/>
    </row>
    <row r="976" spans="1:39" s="7" customFormat="1" ht="18.75" hidden="1" customHeight="1">
      <c r="A976" s="1475" t="s">
        <v>518</v>
      </c>
      <c r="B976" s="1475"/>
      <c r="C976" s="52">
        <f t="shared" ref="C976:Y976" si="148">SUM(C975:C975)</f>
        <v>1438068.36</v>
      </c>
      <c r="D976" s="52">
        <f t="shared" si="148"/>
        <v>0</v>
      </c>
      <c r="E976" s="52">
        <f t="shared" si="148"/>
        <v>0</v>
      </c>
      <c r="F976" s="52">
        <f t="shared" si="148"/>
        <v>0</v>
      </c>
      <c r="G976" s="52">
        <f t="shared" si="148"/>
        <v>0</v>
      </c>
      <c r="H976" s="52">
        <f t="shared" si="148"/>
        <v>0</v>
      </c>
      <c r="I976" s="52">
        <f t="shared" si="148"/>
        <v>0</v>
      </c>
      <c r="J976" s="52">
        <f t="shared" si="148"/>
        <v>0</v>
      </c>
      <c r="K976" s="52">
        <f t="shared" si="148"/>
        <v>0</v>
      </c>
      <c r="L976" s="52">
        <f t="shared" si="148"/>
        <v>0</v>
      </c>
      <c r="M976" s="52">
        <f t="shared" si="148"/>
        <v>1438068.36</v>
      </c>
      <c r="N976" s="52">
        <f t="shared" si="148"/>
        <v>0</v>
      </c>
      <c r="O976" s="52">
        <f t="shared" si="148"/>
        <v>0</v>
      </c>
      <c r="P976" s="52">
        <f t="shared" si="148"/>
        <v>0</v>
      </c>
      <c r="Q976" s="52">
        <f t="shared" si="148"/>
        <v>0</v>
      </c>
      <c r="R976" s="52">
        <f t="shared" si="148"/>
        <v>0</v>
      </c>
      <c r="S976" s="52">
        <f t="shared" si="148"/>
        <v>0</v>
      </c>
      <c r="T976" s="52">
        <f t="shared" si="148"/>
        <v>0</v>
      </c>
      <c r="U976" s="52">
        <f t="shared" si="148"/>
        <v>0</v>
      </c>
      <c r="V976" s="52">
        <f t="shared" si="148"/>
        <v>0</v>
      </c>
      <c r="W976" s="52">
        <f t="shared" si="148"/>
        <v>0</v>
      </c>
      <c r="X976" s="1161"/>
      <c r="Y976" s="52">
        <f t="shared" si="148"/>
        <v>0</v>
      </c>
      <c r="Z976" s="9"/>
      <c r="AA976" s="670"/>
      <c r="AB976" s="497"/>
      <c r="AC976" s="497"/>
      <c r="AD976" s="1061"/>
      <c r="AE976" s="57"/>
      <c r="AF976" s="1061"/>
      <c r="AG976" s="57"/>
      <c r="AH976" s="57"/>
      <c r="AI976" s="57"/>
      <c r="AJ976" s="57"/>
      <c r="AK976" s="57"/>
      <c r="AL976" s="57"/>
      <c r="AM976" s="57"/>
    </row>
    <row r="977" spans="1:39" s="17" customFormat="1" ht="18.75" hidden="1" customHeight="1">
      <c r="A977" s="1479" t="s">
        <v>572</v>
      </c>
      <c r="B977" s="1479"/>
      <c r="C977" s="61" t="e">
        <f t="shared" ref="C977:Y977" si="149">C899+C911+C927+C933+C950+C959+C976</f>
        <v>#REF!</v>
      </c>
      <c r="D977" s="61">
        <f t="shared" si="149"/>
        <v>60026142.18</v>
      </c>
      <c r="E977" s="61">
        <f t="shared" si="149"/>
        <v>21221641.579999998</v>
      </c>
      <c r="F977" s="61">
        <f t="shared" si="149"/>
        <v>17500712.16</v>
      </c>
      <c r="G977" s="61">
        <f t="shared" si="149"/>
        <v>6269727.040000001</v>
      </c>
      <c r="H977" s="61">
        <f t="shared" si="149"/>
        <v>5933120.2400000002</v>
      </c>
      <c r="I977" s="61">
        <f t="shared" si="149"/>
        <v>9100941.1600000001</v>
      </c>
      <c r="J977" s="61">
        <f t="shared" si="149"/>
        <v>0</v>
      </c>
      <c r="K977" s="61">
        <f t="shared" si="149"/>
        <v>0</v>
      </c>
      <c r="L977" s="61">
        <f t="shared" si="149"/>
        <v>6569</v>
      </c>
      <c r="M977" s="61">
        <f t="shared" si="149"/>
        <v>36417694.079999998</v>
      </c>
      <c r="N977" s="61">
        <f t="shared" si="149"/>
        <v>3881.9</v>
      </c>
      <c r="O977" s="61">
        <f t="shared" si="149"/>
        <v>18419000</v>
      </c>
      <c r="P977" s="61">
        <f t="shared" si="149"/>
        <v>0</v>
      </c>
      <c r="Q977" s="61">
        <f t="shared" si="149"/>
        <v>119049649.50999998</v>
      </c>
      <c r="R977" s="61">
        <f t="shared" si="149"/>
        <v>0</v>
      </c>
      <c r="S977" s="61">
        <f t="shared" si="149"/>
        <v>0</v>
      </c>
      <c r="T977" s="61">
        <f t="shared" si="149"/>
        <v>0</v>
      </c>
      <c r="U977" s="61">
        <f t="shared" si="149"/>
        <v>0</v>
      </c>
      <c r="V977" s="61">
        <f t="shared" si="149"/>
        <v>0</v>
      </c>
      <c r="W977" s="61">
        <f t="shared" si="149"/>
        <v>0</v>
      </c>
      <c r="X977" s="1163"/>
      <c r="Y977" s="61">
        <f t="shared" si="149"/>
        <v>0</v>
      </c>
      <c r="Z977" s="9"/>
      <c r="AA977" s="670"/>
      <c r="AB977" s="1276"/>
      <c r="AC977" s="497"/>
      <c r="AD977" s="1061"/>
      <c r="AE977" s="1264"/>
      <c r="AF977" s="1264"/>
      <c r="AG977" s="1264"/>
      <c r="AH977" s="1264"/>
      <c r="AI977" s="1264"/>
      <c r="AJ977" s="1264"/>
      <c r="AK977" s="1264"/>
      <c r="AL977" s="1264"/>
      <c r="AM977" s="1264"/>
    </row>
    <row r="978" spans="1:39" s="7" customFormat="1" ht="16.5" customHeight="1">
      <c r="A978" s="1591" t="s">
        <v>573</v>
      </c>
      <c r="B978" s="1591"/>
      <c r="C978" s="1591"/>
      <c r="D978" s="1591"/>
      <c r="E978" s="1591"/>
      <c r="F978" s="1591"/>
      <c r="G978" s="1591"/>
      <c r="H978" s="1591"/>
      <c r="I978" s="1591"/>
      <c r="J978" s="1591"/>
      <c r="K978" s="1591"/>
      <c r="L978" s="1591"/>
      <c r="M978" s="1591"/>
      <c r="N978" s="1591"/>
      <c r="O978" s="1591"/>
      <c r="P978" s="1591"/>
      <c r="Q978" s="1591"/>
      <c r="R978" s="1591"/>
      <c r="S978" s="1591"/>
      <c r="T978" s="1591"/>
      <c r="U978" s="1591"/>
      <c r="V978" s="1591"/>
      <c r="W978" s="1591"/>
      <c r="X978" s="1591"/>
      <c r="Y978" s="1591"/>
      <c r="Z978" s="496"/>
      <c r="AA978" s="670"/>
      <c r="AB978" s="57"/>
      <c r="AC978" s="497"/>
      <c r="AD978" s="1061"/>
      <c r="AE978" s="57"/>
      <c r="AF978" s="57"/>
      <c r="AG978" s="57"/>
      <c r="AH978" s="57"/>
      <c r="AI978" s="57"/>
      <c r="AJ978" s="57"/>
      <c r="AK978" s="57"/>
      <c r="AL978" s="57"/>
      <c r="AM978" s="57"/>
    </row>
    <row r="979" spans="1:39" s="3" customFormat="1" ht="15" hidden="1" customHeight="1">
      <c r="A979" s="1560" t="s">
        <v>283</v>
      </c>
      <c r="B979" s="1561"/>
      <c r="C979" s="485"/>
      <c r="D979" s="485"/>
      <c r="E979" s="485"/>
      <c r="F979" s="485"/>
      <c r="G979" s="485"/>
      <c r="H979" s="485"/>
      <c r="I979" s="485"/>
      <c r="J979" s="485"/>
      <c r="K979" s="485"/>
      <c r="L979" s="485"/>
      <c r="M979" s="485"/>
      <c r="N979" s="485"/>
      <c r="O979" s="485"/>
      <c r="P979" s="485"/>
      <c r="Q979" s="485"/>
      <c r="R979" s="485"/>
      <c r="S979" s="485"/>
      <c r="T979" s="485"/>
      <c r="U979" s="485"/>
      <c r="V979" s="485"/>
      <c r="W979" s="485"/>
      <c r="X979" s="1216"/>
      <c r="Y979" s="485"/>
      <c r="Z979" s="1"/>
      <c r="AA979" s="1252"/>
    </row>
    <row r="980" spans="1:39" s="3" customFormat="1" hidden="1">
      <c r="A980" s="687">
        <f>A975+1</f>
        <v>768</v>
      </c>
      <c r="B980" s="488" t="s">
        <v>284</v>
      </c>
      <c r="C980" s="485">
        <v>14411768</v>
      </c>
      <c r="D980" s="485">
        <v>1686300</v>
      </c>
      <c r="E980" s="485">
        <v>900000</v>
      </c>
      <c r="F980" s="486">
        <v>0</v>
      </c>
      <c r="G980" s="486">
        <v>0</v>
      </c>
      <c r="H980" s="486">
        <v>0</v>
      </c>
      <c r="I980" s="485">
        <v>786300</v>
      </c>
      <c r="J980" s="486">
        <v>0</v>
      </c>
      <c r="K980" s="486">
        <v>0</v>
      </c>
      <c r="L980" s="485">
        <v>1532</v>
      </c>
      <c r="M980" s="485">
        <v>11850020</v>
      </c>
      <c r="N980" s="486">
        <v>0</v>
      </c>
      <c r="O980" s="486">
        <v>0</v>
      </c>
      <c r="P980" s="486">
        <v>72</v>
      </c>
      <c r="Q980" s="485">
        <v>875448</v>
      </c>
      <c r="R980" s="486">
        <v>0</v>
      </c>
      <c r="S980" s="486">
        <v>0</v>
      </c>
      <c r="T980" s="486">
        <v>0</v>
      </c>
      <c r="U980" s="486">
        <v>0</v>
      </c>
      <c r="V980" s="486">
        <v>0</v>
      </c>
      <c r="W980" s="485"/>
      <c r="X980" s="1216"/>
      <c r="Y980" s="485"/>
      <c r="Z980" s="1"/>
      <c r="AA980" s="1252"/>
    </row>
    <row r="981" spans="1:39" s="3" customFormat="1" hidden="1">
      <c r="A981" s="688">
        <f t="shared" ref="A981:A989" si="150">A980+1</f>
        <v>769</v>
      </c>
      <c r="B981" s="489" t="s">
        <v>285</v>
      </c>
      <c r="C981" s="485">
        <v>31110798</v>
      </c>
      <c r="D981" s="485">
        <v>14506638</v>
      </c>
      <c r="E981" s="485">
        <v>900000</v>
      </c>
      <c r="F981" s="485">
        <v>7866470</v>
      </c>
      <c r="G981" s="485">
        <v>3278068</v>
      </c>
      <c r="H981" s="486">
        <v>0</v>
      </c>
      <c r="I981" s="485">
        <v>2462100</v>
      </c>
      <c r="J981" s="486">
        <v>0</v>
      </c>
      <c r="K981" s="486">
        <v>0</v>
      </c>
      <c r="L981" s="485">
        <v>2260</v>
      </c>
      <c r="M981" s="485">
        <v>15404160</v>
      </c>
      <c r="N981" s="486">
        <v>0</v>
      </c>
      <c r="O981" s="486">
        <v>0</v>
      </c>
      <c r="P981" s="485">
        <v>3000</v>
      </c>
      <c r="Q981" s="485">
        <v>1200000</v>
      </c>
      <c r="R981" s="486">
        <v>0</v>
      </c>
      <c r="S981" s="486">
        <v>0</v>
      </c>
      <c r="T981" s="486">
        <v>0</v>
      </c>
      <c r="U981" s="486">
        <v>0</v>
      </c>
      <c r="V981" s="486">
        <v>0</v>
      </c>
      <c r="W981" s="485"/>
      <c r="X981" s="1216"/>
      <c r="Y981" s="485"/>
      <c r="Z981" s="1"/>
      <c r="AA981" s="1252"/>
    </row>
    <row r="982" spans="1:39" s="3" customFormat="1" hidden="1">
      <c r="A982" s="688">
        <f t="shared" si="150"/>
        <v>770</v>
      </c>
      <c r="B982" s="489" t="s">
        <v>286</v>
      </c>
      <c r="C982" s="485">
        <v>15450443</v>
      </c>
      <c r="D982" s="485">
        <v>7148363</v>
      </c>
      <c r="E982" s="487">
        <v>900000</v>
      </c>
      <c r="F982" s="485">
        <v>3684196</v>
      </c>
      <c r="G982" s="485">
        <v>1469900</v>
      </c>
      <c r="H982" s="486">
        <v>0</v>
      </c>
      <c r="I982" s="487">
        <v>1094267</v>
      </c>
      <c r="J982" s="486">
        <v>0</v>
      </c>
      <c r="K982" s="486">
        <v>0</v>
      </c>
      <c r="L982" s="485">
        <v>1130</v>
      </c>
      <c r="M982" s="485">
        <v>7702080</v>
      </c>
      <c r="N982" s="486">
        <v>0</v>
      </c>
      <c r="O982" s="486">
        <v>0</v>
      </c>
      <c r="P982" s="485">
        <v>1500</v>
      </c>
      <c r="Q982" s="485">
        <v>600000</v>
      </c>
      <c r="R982" s="486">
        <v>0</v>
      </c>
      <c r="S982" s="486">
        <v>0</v>
      </c>
      <c r="T982" s="486">
        <v>0</v>
      </c>
      <c r="U982" s="486">
        <v>0</v>
      </c>
      <c r="V982" s="486">
        <v>0</v>
      </c>
      <c r="W982" s="485"/>
      <c r="X982" s="1216"/>
      <c r="Y982" s="485"/>
      <c r="Z982" s="1"/>
      <c r="AA982" s="1252"/>
    </row>
    <row r="983" spans="1:39" s="3" customFormat="1" hidden="1">
      <c r="A983" s="688">
        <f t="shared" si="150"/>
        <v>771</v>
      </c>
      <c r="B983" s="489" t="s">
        <v>287</v>
      </c>
      <c r="C983" s="485">
        <v>15450443</v>
      </c>
      <c r="D983" s="485">
        <v>7148363</v>
      </c>
      <c r="E983" s="487">
        <v>900000</v>
      </c>
      <c r="F983" s="485">
        <v>3684196</v>
      </c>
      <c r="G983" s="485">
        <v>1469900</v>
      </c>
      <c r="H983" s="486">
        <v>0</v>
      </c>
      <c r="I983" s="487">
        <v>1094267</v>
      </c>
      <c r="J983" s="486">
        <v>0</v>
      </c>
      <c r="K983" s="486">
        <v>0</v>
      </c>
      <c r="L983" s="485">
        <v>1130</v>
      </c>
      <c r="M983" s="485">
        <v>7702080</v>
      </c>
      <c r="N983" s="486">
        <v>0</v>
      </c>
      <c r="O983" s="486">
        <v>0</v>
      </c>
      <c r="P983" s="485">
        <v>1500</v>
      </c>
      <c r="Q983" s="485">
        <v>600000</v>
      </c>
      <c r="R983" s="486">
        <v>0</v>
      </c>
      <c r="S983" s="486">
        <v>0</v>
      </c>
      <c r="T983" s="486">
        <v>0</v>
      </c>
      <c r="U983" s="486">
        <v>0</v>
      </c>
      <c r="V983" s="486">
        <v>0</v>
      </c>
      <c r="W983" s="485"/>
      <c r="X983" s="1216"/>
      <c r="Y983" s="485"/>
      <c r="Z983" s="1"/>
      <c r="AA983" s="1252"/>
    </row>
    <row r="984" spans="1:39" s="3" customFormat="1" hidden="1">
      <c r="A984" s="688">
        <f t="shared" si="150"/>
        <v>772</v>
      </c>
      <c r="B984" s="489" t="s">
        <v>288</v>
      </c>
      <c r="C984" s="485">
        <v>4290355.3</v>
      </c>
      <c r="D984" s="485">
        <v>4290355.3</v>
      </c>
      <c r="E984" s="487">
        <v>900000</v>
      </c>
      <c r="F984" s="485">
        <v>2336618.2999999998</v>
      </c>
      <c r="G984" s="485">
        <v>553737</v>
      </c>
      <c r="H984" s="486">
        <v>0</v>
      </c>
      <c r="I984" s="485">
        <v>500000</v>
      </c>
      <c r="J984" s="486">
        <v>0</v>
      </c>
      <c r="K984" s="486">
        <v>0</v>
      </c>
      <c r="L984" s="486">
        <v>0</v>
      </c>
      <c r="M984" s="486">
        <v>0</v>
      </c>
      <c r="N984" s="486">
        <v>0</v>
      </c>
      <c r="O984" s="486">
        <v>0</v>
      </c>
      <c r="P984" s="486">
        <v>0</v>
      </c>
      <c r="Q984" s="486">
        <v>0</v>
      </c>
      <c r="R984" s="486">
        <v>0</v>
      </c>
      <c r="S984" s="486">
        <v>0</v>
      </c>
      <c r="T984" s="486">
        <v>0</v>
      </c>
      <c r="U984" s="486">
        <v>0</v>
      </c>
      <c r="V984" s="486">
        <v>0</v>
      </c>
      <c r="W984" s="485"/>
      <c r="X984" s="1216"/>
      <c r="Y984" s="485"/>
      <c r="Z984" s="1"/>
      <c r="AA984" s="1252"/>
    </row>
    <row r="985" spans="1:39" s="3" customFormat="1" hidden="1">
      <c r="A985" s="688">
        <f t="shared" si="150"/>
        <v>773</v>
      </c>
      <c r="B985" s="488" t="s">
        <v>289</v>
      </c>
      <c r="C985" s="485">
        <v>14411768</v>
      </c>
      <c r="D985" s="485">
        <v>1686300</v>
      </c>
      <c r="E985" s="485">
        <v>900000</v>
      </c>
      <c r="F985" s="486">
        <v>0</v>
      </c>
      <c r="G985" s="486">
        <v>0</v>
      </c>
      <c r="H985" s="486">
        <v>0</v>
      </c>
      <c r="I985" s="485">
        <v>786300</v>
      </c>
      <c r="J985" s="486">
        <v>0</v>
      </c>
      <c r="K985" s="486">
        <v>0</v>
      </c>
      <c r="L985" s="485">
        <v>1532</v>
      </c>
      <c r="M985" s="485">
        <v>11850020</v>
      </c>
      <c r="N985" s="486">
        <v>0</v>
      </c>
      <c r="O985" s="486">
        <v>0</v>
      </c>
      <c r="P985" s="485">
        <v>72</v>
      </c>
      <c r="Q985" s="485">
        <v>875448</v>
      </c>
      <c r="R985" s="486">
        <v>0</v>
      </c>
      <c r="S985" s="486">
        <v>0</v>
      </c>
      <c r="T985" s="486">
        <v>0</v>
      </c>
      <c r="U985" s="486">
        <v>0</v>
      </c>
      <c r="V985" s="486">
        <v>0</v>
      </c>
      <c r="W985" s="485"/>
      <c r="X985" s="1216"/>
      <c r="Y985" s="485"/>
      <c r="Z985" s="1"/>
      <c r="AA985" s="1252"/>
    </row>
    <row r="986" spans="1:39" s="3" customFormat="1" hidden="1">
      <c r="A986" s="688">
        <f t="shared" si="150"/>
        <v>774</v>
      </c>
      <c r="B986" s="488" t="s">
        <v>290</v>
      </c>
      <c r="C986" s="485">
        <v>4000502</v>
      </c>
      <c r="D986" s="485">
        <v>1994267</v>
      </c>
      <c r="E986" s="485">
        <v>900000</v>
      </c>
      <c r="F986" s="486">
        <v>0</v>
      </c>
      <c r="G986" s="486">
        <v>0</v>
      </c>
      <c r="H986" s="486">
        <v>0</v>
      </c>
      <c r="I986" s="487">
        <v>1094267</v>
      </c>
      <c r="J986" s="486">
        <v>0</v>
      </c>
      <c r="K986" s="486">
        <v>0</v>
      </c>
      <c r="L986" s="486">
        <v>0</v>
      </c>
      <c r="M986" s="486">
        <v>0</v>
      </c>
      <c r="N986" s="486">
        <v>0</v>
      </c>
      <c r="O986" s="486">
        <v>0</v>
      </c>
      <c r="P986" s="485">
        <v>165</v>
      </c>
      <c r="Q986" s="485">
        <v>2006235</v>
      </c>
      <c r="R986" s="486">
        <v>0</v>
      </c>
      <c r="S986" s="486">
        <v>0</v>
      </c>
      <c r="T986" s="486">
        <v>0</v>
      </c>
      <c r="U986" s="486">
        <v>0</v>
      </c>
      <c r="V986" s="486">
        <v>0</v>
      </c>
      <c r="W986" s="485"/>
      <c r="X986" s="1216"/>
      <c r="Y986" s="485"/>
      <c r="Z986" s="1"/>
      <c r="AA986" s="1252"/>
    </row>
    <row r="987" spans="1:39" s="3" customFormat="1" hidden="1">
      <c r="A987" s="688">
        <f t="shared" si="150"/>
        <v>775</v>
      </c>
      <c r="B987" s="488" t="s">
        <v>291</v>
      </c>
      <c r="C987" s="485">
        <v>4000502</v>
      </c>
      <c r="D987" s="485">
        <v>1994267</v>
      </c>
      <c r="E987" s="485">
        <v>900000</v>
      </c>
      <c r="F987" s="486">
        <v>0</v>
      </c>
      <c r="G987" s="486">
        <v>0</v>
      </c>
      <c r="H987" s="486">
        <v>0</v>
      </c>
      <c r="I987" s="487">
        <v>1094267</v>
      </c>
      <c r="J987" s="486">
        <v>0</v>
      </c>
      <c r="K987" s="486">
        <v>0</v>
      </c>
      <c r="L987" s="486">
        <v>0</v>
      </c>
      <c r="M987" s="486">
        <v>0</v>
      </c>
      <c r="N987" s="486">
        <v>0</v>
      </c>
      <c r="O987" s="486">
        <v>0</v>
      </c>
      <c r="P987" s="485">
        <v>165</v>
      </c>
      <c r="Q987" s="485">
        <v>2006235</v>
      </c>
      <c r="R987" s="486">
        <v>0</v>
      </c>
      <c r="S987" s="486">
        <v>0</v>
      </c>
      <c r="T987" s="486">
        <v>0</v>
      </c>
      <c r="U987" s="486">
        <v>0</v>
      </c>
      <c r="V987" s="486">
        <v>0</v>
      </c>
      <c r="W987" s="485"/>
      <c r="X987" s="1216"/>
      <c r="Y987" s="485"/>
      <c r="Z987" s="1"/>
      <c r="AA987" s="1252"/>
    </row>
    <row r="988" spans="1:39" s="3" customFormat="1" hidden="1">
      <c r="A988" s="688">
        <f t="shared" si="150"/>
        <v>776</v>
      </c>
      <c r="B988" s="488" t="s">
        <v>292</v>
      </c>
      <c r="C988" s="485">
        <v>4000502</v>
      </c>
      <c r="D988" s="485">
        <v>1994267</v>
      </c>
      <c r="E988" s="485">
        <v>900000</v>
      </c>
      <c r="F988" s="486">
        <v>0</v>
      </c>
      <c r="G988" s="486">
        <v>0</v>
      </c>
      <c r="H988" s="486">
        <v>0</v>
      </c>
      <c r="I988" s="487">
        <v>1094267</v>
      </c>
      <c r="J988" s="486">
        <v>0</v>
      </c>
      <c r="K988" s="486">
        <v>0</v>
      </c>
      <c r="L988" s="486">
        <v>0</v>
      </c>
      <c r="M988" s="486">
        <v>0</v>
      </c>
      <c r="N988" s="486">
        <v>0</v>
      </c>
      <c r="O988" s="486">
        <v>0</v>
      </c>
      <c r="P988" s="485">
        <v>165</v>
      </c>
      <c r="Q988" s="485">
        <v>2006235</v>
      </c>
      <c r="R988" s="486">
        <v>0</v>
      </c>
      <c r="S988" s="486">
        <v>0</v>
      </c>
      <c r="T988" s="486">
        <v>0</v>
      </c>
      <c r="U988" s="486">
        <v>0</v>
      </c>
      <c r="V988" s="486">
        <v>0</v>
      </c>
      <c r="W988" s="485"/>
      <c r="X988" s="1216"/>
      <c r="Y988" s="485"/>
      <c r="Z988" s="1"/>
      <c r="AA988" s="1252"/>
    </row>
    <row r="989" spans="1:39" s="3" customFormat="1" ht="20.25" hidden="1" customHeight="1" thickBot="1">
      <c r="A989" s="688">
        <f t="shared" si="150"/>
        <v>777</v>
      </c>
      <c r="B989" s="265" t="s">
        <v>293</v>
      </c>
      <c r="C989" s="485">
        <v>17957563</v>
      </c>
      <c r="D989" s="485">
        <v>7148363</v>
      </c>
      <c r="E989" s="485">
        <v>900000</v>
      </c>
      <c r="F989" s="485">
        <v>3684196</v>
      </c>
      <c r="G989" s="485">
        <v>1469900</v>
      </c>
      <c r="H989" s="486">
        <v>0</v>
      </c>
      <c r="I989" s="487">
        <v>1094267</v>
      </c>
      <c r="J989" s="486">
        <v>0</v>
      </c>
      <c r="K989" s="486">
        <v>0</v>
      </c>
      <c r="L989" s="485">
        <v>1130</v>
      </c>
      <c r="M989" s="485">
        <v>7702080</v>
      </c>
      <c r="N989" s="486">
        <v>0</v>
      </c>
      <c r="O989" s="486">
        <v>0</v>
      </c>
      <c r="P989" s="485">
        <v>1500</v>
      </c>
      <c r="Q989" s="485">
        <v>600000</v>
      </c>
      <c r="R989" s="485">
        <v>12</v>
      </c>
      <c r="S989" s="485">
        <v>101640</v>
      </c>
      <c r="T989" s="485">
        <v>284</v>
      </c>
      <c r="U989" s="485">
        <v>2405480</v>
      </c>
      <c r="V989" s="486">
        <v>0</v>
      </c>
      <c r="W989" s="485"/>
      <c r="X989" s="1216"/>
      <c r="Y989" s="485"/>
      <c r="Z989" s="1"/>
      <c r="AA989" s="1252"/>
    </row>
    <row r="990" spans="1:39" s="3" customFormat="1" ht="13.5" hidden="1" thickBot="1">
      <c r="A990" s="1562" t="s">
        <v>282</v>
      </c>
      <c r="B990" s="1563"/>
      <c r="C990" s="485">
        <f t="shared" ref="C990:I990" si="151">SUM(C980:C989)</f>
        <v>125084644.3</v>
      </c>
      <c r="D990" s="485">
        <f t="shared" si="151"/>
        <v>49597483.299999997</v>
      </c>
      <c r="E990" s="485">
        <f t="shared" si="151"/>
        <v>9000000</v>
      </c>
      <c r="F990" s="485">
        <f t="shared" si="151"/>
        <v>21255676.300000001</v>
      </c>
      <c r="G990" s="485">
        <f t="shared" si="151"/>
        <v>8241505</v>
      </c>
      <c r="H990" s="486">
        <f t="shared" si="151"/>
        <v>0</v>
      </c>
      <c r="I990" s="485">
        <f t="shared" si="151"/>
        <v>11100302</v>
      </c>
      <c r="J990" s="486">
        <v>0</v>
      </c>
      <c r="K990" s="486">
        <v>0</v>
      </c>
      <c r="L990" s="485">
        <f>SUM(L980:L989)</f>
        <v>8714</v>
      </c>
      <c r="M990" s="485">
        <f>SUM(M980:M989)</f>
        <v>62210440</v>
      </c>
      <c r="N990" s="486">
        <v>0</v>
      </c>
      <c r="O990" s="486">
        <v>0</v>
      </c>
      <c r="P990" s="485">
        <f>SUM(P980:P989)</f>
        <v>8139</v>
      </c>
      <c r="Q990" s="485">
        <f>SUM(Q980:Q989)</f>
        <v>10769601</v>
      </c>
      <c r="R990" s="485">
        <v>12</v>
      </c>
      <c r="S990" s="485">
        <v>101640</v>
      </c>
      <c r="T990" s="485">
        <v>284</v>
      </c>
      <c r="U990" s="485">
        <v>2405480</v>
      </c>
      <c r="V990" s="486">
        <v>0</v>
      </c>
      <c r="W990" s="485"/>
      <c r="X990" s="1216"/>
      <c r="Y990" s="485"/>
      <c r="Z990" s="1"/>
      <c r="AA990" s="1252"/>
    </row>
    <row r="991" spans="1:39" s="7" customFormat="1" ht="16.5" hidden="1" customHeight="1">
      <c r="A991" s="490" t="s">
        <v>298</v>
      </c>
      <c r="B991" s="491"/>
      <c r="C991" s="492"/>
      <c r="D991" s="493"/>
      <c r="E991" s="494"/>
      <c r="F991" s="494"/>
      <c r="G991" s="494"/>
      <c r="H991" s="494"/>
      <c r="I991" s="494"/>
      <c r="J991" s="494"/>
      <c r="K991" s="494"/>
      <c r="L991" s="494"/>
      <c r="M991" s="494"/>
      <c r="N991" s="494"/>
      <c r="O991" s="494"/>
      <c r="P991" s="494"/>
      <c r="Q991" s="494"/>
      <c r="R991" s="494"/>
      <c r="S991" s="494"/>
      <c r="T991" s="494"/>
      <c r="U991" s="494"/>
      <c r="V991" s="494"/>
      <c r="W991" s="494"/>
      <c r="X991" s="1217"/>
      <c r="Y991" s="495"/>
      <c r="Z991" s="9"/>
      <c r="AA991" s="670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s="57" customFormat="1" ht="16.5" hidden="1" customHeight="1">
      <c r="A992" s="687">
        <f>A987+1</f>
        <v>776</v>
      </c>
      <c r="B992" s="298" t="s">
        <v>294</v>
      </c>
      <c r="C992" s="284"/>
      <c r="D992" s="285"/>
      <c r="E992" s="285">
        <v>0</v>
      </c>
      <c r="F992" s="285">
        <v>0</v>
      </c>
      <c r="G992" s="285">
        <v>0</v>
      </c>
      <c r="H992" s="285">
        <v>0</v>
      </c>
      <c r="I992" s="285">
        <v>0</v>
      </c>
      <c r="J992" s="285">
        <v>0</v>
      </c>
      <c r="K992" s="285">
        <v>0</v>
      </c>
      <c r="L992" s="485">
        <v>622</v>
      </c>
      <c r="M992" s="285"/>
      <c r="N992" s="285">
        <v>0</v>
      </c>
      <c r="O992" s="285">
        <v>0</v>
      </c>
      <c r="P992" s="285">
        <v>0</v>
      </c>
      <c r="Q992" s="285">
        <v>0</v>
      </c>
      <c r="R992" s="285">
        <v>0</v>
      </c>
      <c r="S992" s="285">
        <v>0</v>
      </c>
      <c r="T992" s="285">
        <v>0</v>
      </c>
      <c r="U992" s="285">
        <v>0</v>
      </c>
      <c r="V992" s="285">
        <v>0</v>
      </c>
      <c r="W992" s="285"/>
      <c r="X992" s="1159">
        <v>246211.97</v>
      </c>
      <c r="Y992" s="285"/>
      <c r="Z992" s="496"/>
      <c r="AA992" s="670" t="s">
        <v>1462</v>
      </c>
    </row>
    <row r="993" spans="1:39" s="57" customFormat="1" ht="16.5" hidden="1" customHeight="1">
      <c r="A993" s="688">
        <f>A992+1</f>
        <v>777</v>
      </c>
      <c r="B993" s="298" t="s">
        <v>295</v>
      </c>
      <c r="C993" s="284"/>
      <c r="D993" s="285"/>
      <c r="E993" s="285">
        <v>0</v>
      </c>
      <c r="F993" s="285">
        <v>0</v>
      </c>
      <c r="G993" s="285">
        <v>0</v>
      </c>
      <c r="H993" s="285">
        <v>0</v>
      </c>
      <c r="I993" s="285">
        <v>0</v>
      </c>
      <c r="J993" s="285">
        <v>0</v>
      </c>
      <c r="K993" s="285">
        <v>0</v>
      </c>
      <c r="L993" s="485">
        <v>831</v>
      </c>
      <c r="M993" s="285"/>
      <c r="N993" s="285">
        <v>0</v>
      </c>
      <c r="O993" s="285">
        <v>0</v>
      </c>
      <c r="P993" s="285">
        <v>0</v>
      </c>
      <c r="Q993" s="285">
        <v>0</v>
      </c>
      <c r="R993" s="285">
        <v>0</v>
      </c>
      <c r="S993" s="285">
        <v>0</v>
      </c>
      <c r="T993" s="285">
        <v>0</v>
      </c>
      <c r="U993" s="285">
        <v>0</v>
      </c>
      <c r="V993" s="285">
        <v>0</v>
      </c>
      <c r="W993" s="285"/>
      <c r="X993" s="1159">
        <v>256503.46</v>
      </c>
      <c r="Y993" s="285"/>
      <c r="Z993" s="496"/>
      <c r="AA993" s="670" t="s">
        <v>1462</v>
      </c>
    </row>
    <row r="994" spans="1:39" s="57" customFormat="1" ht="16.5" hidden="1" customHeight="1">
      <c r="A994" s="688">
        <f>A993+1</f>
        <v>778</v>
      </c>
      <c r="B994" s="298" t="s">
        <v>296</v>
      </c>
      <c r="C994" s="284"/>
      <c r="D994" s="285"/>
      <c r="E994" s="285">
        <v>0</v>
      </c>
      <c r="F994" s="285">
        <v>0</v>
      </c>
      <c r="G994" s="285">
        <v>0</v>
      </c>
      <c r="H994" s="285">
        <v>0</v>
      </c>
      <c r="I994" s="285">
        <v>0</v>
      </c>
      <c r="J994" s="285">
        <v>0</v>
      </c>
      <c r="K994" s="285">
        <v>0</v>
      </c>
      <c r="L994" s="285">
        <v>0</v>
      </c>
      <c r="M994" s="285">
        <v>0</v>
      </c>
      <c r="N994" s="285">
        <v>0</v>
      </c>
      <c r="O994" s="285">
        <v>0</v>
      </c>
      <c r="P994" s="485">
        <v>1035.75</v>
      </c>
      <c r="Q994" s="285"/>
      <c r="R994" s="285">
        <v>0</v>
      </c>
      <c r="S994" s="285">
        <v>0</v>
      </c>
      <c r="T994" s="285">
        <v>0</v>
      </c>
      <c r="U994" s="285">
        <v>0</v>
      </c>
      <c r="V994" s="285">
        <v>0</v>
      </c>
      <c r="W994" s="285"/>
      <c r="X994" s="1159">
        <v>585343.4</v>
      </c>
      <c r="Y994" s="285"/>
      <c r="Z994" s="496"/>
      <c r="AA994" s="670" t="s">
        <v>1459</v>
      </c>
    </row>
    <row r="995" spans="1:39" s="57" customFormat="1" ht="16.5" hidden="1" customHeight="1">
      <c r="A995" s="688">
        <f>A994+1</f>
        <v>779</v>
      </c>
      <c r="B995" s="298" t="s">
        <v>297</v>
      </c>
      <c r="C995" s="284"/>
      <c r="D995" s="285"/>
      <c r="E995" s="285">
        <v>0</v>
      </c>
      <c r="F995" s="672"/>
      <c r="G995" s="285">
        <v>0</v>
      </c>
      <c r="H995" s="285">
        <v>0</v>
      </c>
      <c r="I995" s="285">
        <v>0</v>
      </c>
      <c r="J995" s="285">
        <v>0</v>
      </c>
      <c r="K995" s="285">
        <v>0</v>
      </c>
      <c r="L995" s="285">
        <v>0</v>
      </c>
      <c r="M995" s="285">
        <v>0</v>
      </c>
      <c r="N995" s="285">
        <v>0</v>
      </c>
      <c r="O995" s="285">
        <v>0</v>
      </c>
      <c r="P995" s="285">
        <v>0</v>
      </c>
      <c r="Q995" s="285">
        <v>0</v>
      </c>
      <c r="R995" s="285">
        <v>0</v>
      </c>
      <c r="S995" s="285">
        <v>0</v>
      </c>
      <c r="T995" s="285">
        <v>0</v>
      </c>
      <c r="U995" s="285">
        <v>0</v>
      </c>
      <c r="V995" s="285">
        <v>0</v>
      </c>
      <c r="W995" s="285"/>
      <c r="X995" s="1159">
        <v>188039.84</v>
      </c>
      <c r="Y995" s="285"/>
      <c r="Z995" s="496"/>
      <c r="AA995" s="670" t="s">
        <v>1466</v>
      </c>
    </row>
    <row r="996" spans="1:39" s="7" customFormat="1" hidden="1">
      <c r="A996" s="1453" t="s">
        <v>518</v>
      </c>
      <c r="B996" s="1454"/>
      <c r="C996" s="285">
        <f>SUM(C992:C995)</f>
        <v>0</v>
      </c>
      <c r="D996" s="285">
        <f t="shared" ref="D996:Y996" si="152">SUM(D992:D995)</f>
        <v>0</v>
      </c>
      <c r="E996" s="285">
        <f t="shared" si="152"/>
        <v>0</v>
      </c>
      <c r="F996" s="285">
        <f t="shared" si="152"/>
        <v>0</v>
      </c>
      <c r="G996" s="285">
        <f t="shared" si="152"/>
        <v>0</v>
      </c>
      <c r="H996" s="285">
        <f t="shared" si="152"/>
        <v>0</v>
      </c>
      <c r="I996" s="285">
        <f t="shared" si="152"/>
        <v>0</v>
      </c>
      <c r="J996" s="285">
        <f t="shared" si="152"/>
        <v>0</v>
      </c>
      <c r="K996" s="285">
        <f t="shared" si="152"/>
        <v>0</v>
      </c>
      <c r="L996" s="285">
        <f t="shared" si="152"/>
        <v>1453</v>
      </c>
      <c r="M996" s="285">
        <f t="shared" si="152"/>
        <v>0</v>
      </c>
      <c r="N996" s="285">
        <f t="shared" si="152"/>
        <v>0</v>
      </c>
      <c r="O996" s="285">
        <f t="shared" si="152"/>
        <v>0</v>
      </c>
      <c r="P996" s="285">
        <f t="shared" si="152"/>
        <v>1035.75</v>
      </c>
      <c r="Q996" s="285">
        <f t="shared" si="152"/>
        <v>0</v>
      </c>
      <c r="R996" s="285">
        <f t="shared" si="152"/>
        <v>0</v>
      </c>
      <c r="S996" s="285">
        <f t="shared" si="152"/>
        <v>0</v>
      </c>
      <c r="T996" s="285">
        <f t="shared" si="152"/>
        <v>0</v>
      </c>
      <c r="U996" s="285">
        <f t="shared" si="152"/>
        <v>0</v>
      </c>
      <c r="V996" s="285">
        <f t="shared" si="152"/>
        <v>0</v>
      </c>
      <c r="W996" s="285">
        <f t="shared" si="152"/>
        <v>0</v>
      </c>
      <c r="X996" s="1159"/>
      <c r="Y996" s="285">
        <f t="shared" si="152"/>
        <v>0</v>
      </c>
      <c r="Z996" s="9"/>
      <c r="AA996" s="670"/>
      <c r="AB996" s="497"/>
      <c r="AC996" s="49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</row>
    <row r="997" spans="1:39" s="22" customFormat="1" ht="21" hidden="1" customHeight="1">
      <c r="A997" s="1479" t="s">
        <v>574</v>
      </c>
      <c r="B997" s="1479"/>
      <c r="C997" s="1479"/>
      <c r="D997" s="1452"/>
      <c r="E997" s="1452"/>
      <c r="F997" s="1452"/>
      <c r="G997" s="1452"/>
      <c r="H997" s="1452"/>
      <c r="I997" s="1452"/>
      <c r="J997" s="1452"/>
      <c r="K997" s="1452"/>
      <c r="L997" s="1452"/>
      <c r="M997" s="1452"/>
      <c r="N997" s="1452"/>
      <c r="O997" s="1452"/>
      <c r="P997" s="1452"/>
      <c r="Q997" s="1452"/>
      <c r="R997" s="1452"/>
      <c r="S997" s="1452"/>
      <c r="T997" s="1452"/>
      <c r="U997" s="1452"/>
      <c r="V997" s="1452"/>
      <c r="W997" s="1452"/>
      <c r="X997" s="1452"/>
      <c r="Y997" s="1452"/>
      <c r="Z997" s="24"/>
      <c r="AA997" s="670"/>
      <c r="AB997" s="497"/>
      <c r="AC997" s="497"/>
      <c r="AD997" s="1061"/>
      <c r="AE997" s="57"/>
      <c r="AF997" s="57"/>
      <c r="AG997" s="57"/>
      <c r="AH997" s="57"/>
      <c r="AI997" s="57"/>
      <c r="AJ997" s="57"/>
      <c r="AK997" s="57"/>
      <c r="AL997" s="57"/>
      <c r="AM997" s="57"/>
    </row>
    <row r="998" spans="1:39" s="7" customFormat="1" ht="21" hidden="1" customHeight="1">
      <c r="A998" s="55">
        <f>A995+1</f>
        <v>780</v>
      </c>
      <c r="B998" s="82" t="s">
        <v>817</v>
      </c>
      <c r="C998" s="52">
        <f>D998+K998+M998+O998+Q998+S998+U998+V998+W998+Y998</f>
        <v>337448.14</v>
      </c>
      <c r="D998" s="52">
        <f>SUM(E998:I998)</f>
        <v>337448.14</v>
      </c>
      <c r="E998" s="51">
        <f>324338.34+13109.8</f>
        <v>337448.14</v>
      </c>
      <c r="F998" s="51"/>
      <c r="G998" s="51"/>
      <c r="H998" s="51"/>
      <c r="I998" s="51"/>
      <c r="J998" s="51"/>
      <c r="K998" s="51"/>
      <c r="L998" s="52"/>
      <c r="M998" s="52"/>
      <c r="N998" s="51"/>
      <c r="O998" s="51"/>
      <c r="P998" s="69"/>
      <c r="Q998" s="52"/>
      <c r="R998" s="51"/>
      <c r="S998" s="51"/>
      <c r="T998" s="51"/>
      <c r="U998" s="51"/>
      <c r="V998" s="51"/>
      <c r="W998" s="285"/>
      <c r="X998" s="1159"/>
      <c r="Y998" s="285"/>
      <c r="Z998" s="9" t="s">
        <v>893</v>
      </c>
      <c r="AA998" s="670"/>
      <c r="AB998" s="497"/>
      <c r="AC998" s="497"/>
      <c r="AD998" s="1061"/>
      <c r="AE998" s="57"/>
      <c r="AF998" s="57"/>
      <c r="AG998" s="57"/>
      <c r="AH998" s="57"/>
      <c r="AI998" s="57"/>
      <c r="AJ998" s="57"/>
      <c r="AK998" s="57"/>
      <c r="AL998" s="57"/>
      <c r="AM998" s="57"/>
    </row>
    <row r="999" spans="1:39" s="7" customFormat="1" ht="21" hidden="1" customHeight="1">
      <c r="A999" s="55">
        <f>A998+1</f>
        <v>781</v>
      </c>
      <c r="B999" s="82" t="s">
        <v>818</v>
      </c>
      <c r="C999" s="52">
        <f>D999+K999+M999+O999+Q999+S999+U999+V999+W999+Y999</f>
        <v>354820.1</v>
      </c>
      <c r="D999" s="52">
        <f>SUM(E999:I999)</f>
        <v>354820.1</v>
      </c>
      <c r="E999" s="51">
        <f>338603.36+16216.74</f>
        <v>354820.1</v>
      </c>
      <c r="F999" s="51"/>
      <c r="G999" s="51"/>
      <c r="H999" s="51"/>
      <c r="I999" s="51"/>
      <c r="J999" s="51"/>
      <c r="K999" s="51"/>
      <c r="L999" s="69"/>
      <c r="M999" s="52"/>
      <c r="N999" s="51"/>
      <c r="O999" s="51"/>
      <c r="P999" s="69"/>
      <c r="Q999" s="52"/>
      <c r="R999" s="51"/>
      <c r="S999" s="51"/>
      <c r="T999" s="51"/>
      <c r="U999" s="51"/>
      <c r="V999" s="51"/>
      <c r="W999" s="285"/>
      <c r="X999" s="1159"/>
      <c r="Y999" s="285"/>
      <c r="Z999" s="9" t="s">
        <v>893</v>
      </c>
      <c r="AA999" s="670"/>
      <c r="AB999" s="497"/>
      <c r="AC999" s="497"/>
      <c r="AD999" s="1061"/>
      <c r="AE999" s="57"/>
      <c r="AF999" s="57"/>
      <c r="AG999" s="57"/>
      <c r="AH999" s="57"/>
      <c r="AI999" s="57"/>
      <c r="AJ999" s="57"/>
      <c r="AK999" s="57"/>
      <c r="AL999" s="57"/>
      <c r="AM999" s="57"/>
    </row>
    <row r="1000" spans="1:39" s="7" customFormat="1" ht="21" hidden="1" customHeight="1">
      <c r="A1000" s="1475" t="s">
        <v>518</v>
      </c>
      <c r="B1000" s="1475"/>
      <c r="C1000" s="51">
        <f>SUM(C998:C999)</f>
        <v>692268.24</v>
      </c>
      <c r="D1000" s="51">
        <f t="shared" ref="D1000:Y1000" si="153">SUM(D998:D999)</f>
        <v>692268.24</v>
      </c>
      <c r="E1000" s="51">
        <f t="shared" si="153"/>
        <v>692268.24</v>
      </c>
      <c r="F1000" s="51">
        <f t="shared" si="153"/>
        <v>0</v>
      </c>
      <c r="G1000" s="51">
        <f t="shared" si="153"/>
        <v>0</v>
      </c>
      <c r="H1000" s="51">
        <f t="shared" si="153"/>
        <v>0</v>
      </c>
      <c r="I1000" s="51">
        <f t="shared" si="153"/>
        <v>0</v>
      </c>
      <c r="J1000" s="51">
        <f t="shared" si="153"/>
        <v>0</v>
      </c>
      <c r="K1000" s="51">
        <f t="shared" si="153"/>
        <v>0</v>
      </c>
      <c r="L1000" s="51">
        <f t="shared" si="153"/>
        <v>0</v>
      </c>
      <c r="M1000" s="51">
        <f t="shared" si="153"/>
        <v>0</v>
      </c>
      <c r="N1000" s="51">
        <f t="shared" si="153"/>
        <v>0</v>
      </c>
      <c r="O1000" s="51">
        <f t="shared" si="153"/>
        <v>0</v>
      </c>
      <c r="P1000" s="51">
        <f t="shared" si="153"/>
        <v>0</v>
      </c>
      <c r="Q1000" s="51">
        <f t="shared" si="153"/>
        <v>0</v>
      </c>
      <c r="R1000" s="51">
        <f t="shared" si="153"/>
        <v>0</v>
      </c>
      <c r="S1000" s="51">
        <f t="shared" si="153"/>
        <v>0</v>
      </c>
      <c r="T1000" s="51">
        <f t="shared" si="153"/>
        <v>0</v>
      </c>
      <c r="U1000" s="51">
        <f t="shared" si="153"/>
        <v>0</v>
      </c>
      <c r="V1000" s="51">
        <f t="shared" si="153"/>
        <v>0</v>
      </c>
      <c r="W1000" s="51">
        <f t="shared" si="153"/>
        <v>0</v>
      </c>
      <c r="X1000" s="1159"/>
      <c r="Y1000" s="51">
        <f t="shared" si="153"/>
        <v>0</v>
      </c>
      <c r="Z1000" s="9"/>
      <c r="AA1000" s="670"/>
      <c r="AB1000" s="497"/>
      <c r="AC1000" s="497"/>
      <c r="AD1000" s="1061"/>
      <c r="AE1000" s="57"/>
      <c r="AF1000" s="1061"/>
      <c r="AG1000" s="57"/>
      <c r="AH1000" s="57"/>
      <c r="AI1000" s="57"/>
      <c r="AJ1000" s="57"/>
      <c r="AK1000" s="57"/>
      <c r="AL1000" s="57"/>
      <c r="AM1000" s="57"/>
    </row>
    <row r="1001" spans="1:39" s="22" customFormat="1" ht="21" customHeight="1">
      <c r="A1001" s="1537" t="s">
        <v>575</v>
      </c>
      <c r="B1001" s="1537"/>
      <c r="C1001" s="1537"/>
      <c r="D1001" s="1452"/>
      <c r="E1001" s="1452"/>
      <c r="F1001" s="1452"/>
      <c r="G1001" s="1452"/>
      <c r="H1001" s="1452"/>
      <c r="I1001" s="1452"/>
      <c r="J1001" s="1452"/>
      <c r="K1001" s="1452"/>
      <c r="L1001" s="1452"/>
      <c r="M1001" s="1452"/>
      <c r="N1001" s="1452"/>
      <c r="O1001" s="1452"/>
      <c r="P1001" s="1452"/>
      <c r="Q1001" s="1452"/>
      <c r="R1001" s="1452"/>
      <c r="S1001" s="1452"/>
      <c r="T1001" s="1452"/>
      <c r="U1001" s="1452"/>
      <c r="V1001" s="1452"/>
      <c r="W1001" s="1452"/>
      <c r="X1001" s="1452"/>
      <c r="Y1001" s="1452"/>
      <c r="Z1001" s="496"/>
      <c r="AA1001" s="670"/>
      <c r="AB1001" s="57"/>
      <c r="AC1001" s="497"/>
      <c r="AD1001" s="1061"/>
      <c r="AE1001" s="57"/>
      <c r="AF1001" s="57"/>
      <c r="AG1001" s="57"/>
      <c r="AH1001" s="57"/>
      <c r="AI1001" s="57"/>
      <c r="AJ1001" s="57"/>
      <c r="AK1001" s="57"/>
      <c r="AL1001" s="57"/>
      <c r="AM1001" s="57"/>
    </row>
    <row r="1002" spans="1:39" s="7" customFormat="1" ht="21" hidden="1" customHeight="1">
      <c r="A1002" s="56">
        <f>A999+1</f>
        <v>782</v>
      </c>
      <c r="B1002" s="42" t="s">
        <v>819</v>
      </c>
      <c r="C1002" s="52">
        <f>D1002+K1002+M1002+O1002+Q1002+S1002+U1002+V1002+W1002+Y1002</f>
        <v>4600149.76</v>
      </c>
      <c r="D1002" s="52">
        <f>SUM(E1002:I1002)</f>
        <v>4133801.96</v>
      </c>
      <c r="E1002" s="51"/>
      <c r="F1002" s="51">
        <v>3377722.86</v>
      </c>
      <c r="G1002" s="51">
        <v>756079.1</v>
      </c>
      <c r="H1002" s="60"/>
      <c r="I1002" s="60"/>
      <c r="J1002" s="60"/>
      <c r="K1002" s="60"/>
      <c r="L1002" s="70"/>
      <c r="M1002" s="52"/>
      <c r="N1002" s="60"/>
      <c r="O1002" s="60"/>
      <c r="P1002" s="51"/>
      <c r="Q1002" s="51"/>
      <c r="R1002" s="60"/>
      <c r="S1002" s="60"/>
      <c r="T1002" s="60"/>
      <c r="U1002" s="60"/>
      <c r="V1002" s="51">
        <f>306397.62+159950.18</f>
        <v>466347.8</v>
      </c>
      <c r="W1002" s="285"/>
      <c r="X1002" s="1159"/>
      <c r="Y1002" s="285"/>
      <c r="Z1002" s="9" t="s">
        <v>886</v>
      </c>
      <c r="AA1002" s="670"/>
      <c r="AB1002" s="57"/>
      <c r="AC1002" s="497"/>
      <c r="AD1002" s="1061"/>
      <c r="AE1002" s="57"/>
      <c r="AF1002" s="57"/>
      <c r="AG1002" s="57"/>
      <c r="AH1002" s="57"/>
      <c r="AI1002" s="57"/>
      <c r="AJ1002" s="57"/>
      <c r="AK1002" s="57"/>
      <c r="AL1002" s="57"/>
      <c r="AM1002" s="57"/>
    </row>
    <row r="1003" spans="1:39" s="7" customFormat="1" ht="15.75" hidden="1">
      <c r="A1003" s="688">
        <f>A1002+1</f>
        <v>783</v>
      </c>
      <c r="B1003" s="522" t="s">
        <v>306</v>
      </c>
      <c r="C1003" s="284"/>
      <c r="D1003" s="285"/>
      <c r="E1003" s="285"/>
      <c r="F1003" s="499" t="s">
        <v>24</v>
      </c>
      <c r="G1003" s="499" t="s">
        <v>24</v>
      </c>
      <c r="H1003" s="285"/>
      <c r="I1003" s="285"/>
      <c r="J1003" s="285"/>
      <c r="K1003" s="285"/>
      <c r="L1003" s="285"/>
      <c r="M1003" s="285"/>
      <c r="N1003" s="285"/>
      <c r="O1003" s="285"/>
      <c r="P1003" s="285"/>
      <c r="Q1003" s="285"/>
      <c r="R1003" s="285"/>
      <c r="S1003" s="285"/>
      <c r="T1003" s="285"/>
      <c r="U1003" s="285"/>
      <c r="V1003" s="285"/>
      <c r="W1003" s="285" t="s">
        <v>24</v>
      </c>
      <c r="X1003" s="1153">
        <v>549845.54</v>
      </c>
      <c r="Y1003" s="500"/>
      <c r="Z1003" s="9" t="s">
        <v>299</v>
      </c>
      <c r="AA1003" s="670" t="s">
        <v>1520</v>
      </c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</row>
    <row r="1004" spans="1:39" s="7" customFormat="1" hidden="1">
      <c r="A1004" s="1121">
        <f>A1003+1</f>
        <v>784</v>
      </c>
      <c r="B1004" s="522" t="s">
        <v>307</v>
      </c>
      <c r="C1004" s="284"/>
      <c r="D1004" s="285"/>
      <c r="E1004" s="285"/>
      <c r="F1004" s="285" t="s">
        <v>24</v>
      </c>
      <c r="G1004" s="285"/>
      <c r="H1004" s="658"/>
      <c r="I1004" s="658"/>
      <c r="J1004" s="658"/>
      <c r="K1004" s="658"/>
      <c r="L1004" s="501">
        <v>1374</v>
      </c>
      <c r="M1004" s="284"/>
      <c r="N1004" s="658"/>
      <c r="O1004" s="658"/>
      <c r="P1004" s="285"/>
      <c r="Q1004" s="285"/>
      <c r="R1004" s="658"/>
      <c r="S1004" s="658"/>
      <c r="T1004" s="658"/>
      <c r="U1004" s="658"/>
      <c r="V1004" s="285"/>
      <c r="W1004" s="285" t="s">
        <v>24</v>
      </c>
      <c r="X1004" s="1159">
        <v>797046.73</v>
      </c>
      <c r="Y1004" s="285"/>
      <c r="Z1004" s="9" t="s">
        <v>300</v>
      </c>
      <c r="AA1004" s="670" t="s">
        <v>1521</v>
      </c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</row>
    <row r="1005" spans="1:39" s="7" customFormat="1" hidden="1">
      <c r="A1005" s="1121">
        <f t="shared" ref="A1005:A1018" si="154">A1004+1</f>
        <v>785</v>
      </c>
      <c r="B1005" s="522" t="s">
        <v>308</v>
      </c>
      <c r="C1005" s="284"/>
      <c r="D1005" s="285"/>
      <c r="E1005" s="285"/>
      <c r="F1005" s="502">
        <v>1380.748</v>
      </c>
      <c r="G1005" s="285"/>
      <c r="H1005" s="658"/>
      <c r="I1005" s="658"/>
      <c r="J1005" s="658"/>
      <c r="K1005" s="658"/>
      <c r="L1005" s="503">
        <v>1368</v>
      </c>
      <c r="M1005" s="504"/>
      <c r="N1005" s="658"/>
      <c r="O1005" s="658"/>
      <c r="P1005" s="504"/>
      <c r="Q1005" s="504"/>
      <c r="R1005" s="658"/>
      <c r="S1005" s="285"/>
      <c r="T1005" s="285"/>
      <c r="U1005" s="658"/>
      <c r="V1005" s="284"/>
      <c r="W1005" s="285" t="s">
        <v>24</v>
      </c>
      <c r="X1005" s="1153">
        <v>802144.98</v>
      </c>
      <c r="Y1005" s="500"/>
      <c r="Z1005" s="9" t="s">
        <v>300</v>
      </c>
      <c r="AA1005" s="670" t="s">
        <v>1522</v>
      </c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</row>
    <row r="1006" spans="1:39" s="7" customFormat="1" ht="14.25" hidden="1">
      <c r="A1006" s="1121">
        <f t="shared" si="154"/>
        <v>786</v>
      </c>
      <c r="B1006" s="522" t="s">
        <v>309</v>
      </c>
      <c r="C1006" s="284"/>
      <c r="D1006" s="285"/>
      <c r="E1006" s="285"/>
      <c r="F1006" s="285"/>
      <c r="G1006" s="505" t="s">
        <v>24</v>
      </c>
      <c r="H1006" s="658"/>
      <c r="I1006" s="658"/>
      <c r="J1006" s="658"/>
      <c r="K1006" s="658"/>
      <c r="L1006" s="503">
        <v>400</v>
      </c>
      <c r="M1006" s="284"/>
      <c r="N1006" s="658"/>
      <c r="O1006" s="658"/>
      <c r="P1006" s="504"/>
      <c r="Q1006" s="284"/>
      <c r="R1006" s="658"/>
      <c r="S1006" s="658"/>
      <c r="T1006" s="658"/>
      <c r="U1006" s="285"/>
      <c r="V1006" s="284"/>
      <c r="W1006" s="285" t="s">
        <v>24</v>
      </c>
      <c r="X1006" s="1153">
        <v>615517.14999999991</v>
      </c>
      <c r="Y1006" s="500"/>
      <c r="Z1006" s="9" t="s">
        <v>301</v>
      </c>
      <c r="AA1006" s="670" t="s">
        <v>1523</v>
      </c>
      <c r="AB1006" s="497"/>
      <c r="AC1006" s="49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</row>
    <row r="1007" spans="1:39" s="7" customFormat="1" hidden="1">
      <c r="A1007" s="1121">
        <f t="shared" si="154"/>
        <v>787</v>
      </c>
      <c r="B1007" s="522" t="s">
        <v>310</v>
      </c>
      <c r="C1007" s="284"/>
      <c r="D1007" s="285"/>
      <c r="E1007" s="285"/>
      <c r="F1007" s="285"/>
      <c r="G1007" s="285"/>
      <c r="H1007" s="658"/>
      <c r="I1007" s="658"/>
      <c r="J1007" s="658"/>
      <c r="K1007" s="658"/>
      <c r="L1007" s="504">
        <v>1379</v>
      </c>
      <c r="M1007" s="504"/>
      <c r="N1007" s="658"/>
      <c r="O1007" s="658"/>
      <c r="P1007" s="284">
        <v>3111</v>
      </c>
      <c r="Q1007" s="284"/>
      <c r="R1007" s="658"/>
      <c r="S1007" s="658"/>
      <c r="T1007" s="658"/>
      <c r="U1007" s="658"/>
      <c r="V1007" s="284"/>
      <c r="W1007" s="285"/>
      <c r="X1007" s="1153">
        <v>1309739.49</v>
      </c>
      <c r="Y1007" s="500"/>
      <c r="Z1007" s="506" t="s">
        <v>302</v>
      </c>
      <c r="AA1007" s="670" t="s">
        <v>1499</v>
      </c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</row>
    <row r="1008" spans="1:39" s="7" customFormat="1" ht="15.75" hidden="1">
      <c r="A1008" s="1121">
        <f t="shared" si="154"/>
        <v>788</v>
      </c>
      <c r="B1008" s="522" t="s">
        <v>311</v>
      </c>
      <c r="C1008" s="284"/>
      <c r="D1008" s="285"/>
      <c r="E1008" s="285"/>
      <c r="F1008" s="285"/>
      <c r="G1008" s="285"/>
      <c r="H1008" s="507" t="s">
        <v>24</v>
      </c>
      <c r="I1008" s="507" t="s">
        <v>24</v>
      </c>
      <c r="J1008" s="285"/>
      <c r="K1008" s="285"/>
      <c r="L1008" s="503">
        <v>1388</v>
      </c>
      <c r="M1008" s="504"/>
      <c r="N1008" s="658"/>
      <c r="O1008" s="658"/>
      <c r="P1008" s="284"/>
      <c r="Q1008" s="284"/>
      <c r="R1008" s="658"/>
      <c r="S1008" s="658"/>
      <c r="T1008" s="658"/>
      <c r="U1008" s="658"/>
      <c r="V1008" s="284"/>
      <c r="W1008" s="285" t="s">
        <v>24</v>
      </c>
      <c r="X1008" s="1153">
        <v>951580.31</v>
      </c>
      <c r="Y1008" s="500"/>
      <c r="Z1008" s="9" t="s">
        <v>303</v>
      </c>
      <c r="AA1008" s="670" t="s">
        <v>1534</v>
      </c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</row>
    <row r="1009" spans="1:39" s="7" customFormat="1" hidden="1">
      <c r="A1009" s="1121">
        <f t="shared" si="154"/>
        <v>789</v>
      </c>
      <c r="B1009" s="522" t="s">
        <v>312</v>
      </c>
      <c r="C1009" s="284"/>
      <c r="D1009" s="285"/>
      <c r="E1009" s="285"/>
      <c r="F1009" s="285"/>
      <c r="G1009" s="285"/>
      <c r="H1009" s="658"/>
      <c r="I1009" s="658"/>
      <c r="J1009" s="285"/>
      <c r="K1009" s="285"/>
      <c r="L1009" s="503">
        <v>950</v>
      </c>
      <c r="M1009" s="503">
        <v>2762.377</v>
      </c>
      <c r="N1009" s="658"/>
      <c r="O1009" s="658"/>
      <c r="P1009" s="303">
        <v>1501</v>
      </c>
      <c r="Q1009" s="303"/>
      <c r="R1009" s="658"/>
      <c r="S1009" s="658"/>
      <c r="T1009" s="658"/>
      <c r="U1009" s="658"/>
      <c r="V1009" s="284"/>
      <c r="W1009" s="285"/>
      <c r="X1009" s="1153">
        <v>901595.55</v>
      </c>
      <c r="Y1009" s="500"/>
      <c r="Z1009" s="506" t="s">
        <v>302</v>
      </c>
      <c r="AA1009" s="670" t="s">
        <v>1499</v>
      </c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</row>
    <row r="1010" spans="1:39" s="7" customFormat="1" hidden="1">
      <c r="A1010" s="1121">
        <f t="shared" si="154"/>
        <v>790</v>
      </c>
      <c r="B1010" s="522" t="s">
        <v>313</v>
      </c>
      <c r="C1010" s="285"/>
      <c r="D1010" s="285"/>
      <c r="E1010" s="285"/>
      <c r="F1010" s="285"/>
      <c r="G1010" s="285"/>
      <c r="H1010" s="285"/>
      <c r="I1010" s="285"/>
      <c r="J1010" s="285"/>
      <c r="K1010" s="285"/>
      <c r="L1010" s="502">
        <v>800</v>
      </c>
      <c r="M1010" s="285"/>
      <c r="N1010" s="285"/>
      <c r="O1010" s="285"/>
      <c r="P1010" s="285"/>
      <c r="Q1010" s="285"/>
      <c r="R1010" s="285"/>
      <c r="S1010" s="285"/>
      <c r="T1010" s="285"/>
      <c r="U1010" s="285"/>
      <c r="V1010" s="285"/>
      <c r="W1010" s="285"/>
      <c r="X1010" s="1153">
        <v>392112.42</v>
      </c>
      <c r="Y1010" s="500"/>
      <c r="Z1010" s="9"/>
      <c r="AA1010" s="670" t="s">
        <v>1462</v>
      </c>
      <c r="AB1010" s="497"/>
      <c r="AC1010" s="49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</row>
    <row r="1011" spans="1:39" s="7" customFormat="1" hidden="1">
      <c r="A1011" s="1121">
        <f t="shared" si="154"/>
        <v>791</v>
      </c>
      <c r="B1011" s="522" t="s">
        <v>314</v>
      </c>
      <c r="C1011" s="658"/>
      <c r="D1011" s="658"/>
      <c r="E1011" s="658"/>
      <c r="F1011" s="658" t="s">
        <v>24</v>
      </c>
      <c r="G1011" s="658"/>
      <c r="H1011" s="658"/>
      <c r="I1011" s="658" t="s">
        <v>24</v>
      </c>
      <c r="J1011" s="658"/>
      <c r="K1011" s="658"/>
      <c r="L1011" s="658"/>
      <c r="M1011" s="658"/>
      <c r="N1011" s="658"/>
      <c r="O1011" s="658"/>
      <c r="P1011" s="658">
        <v>1849</v>
      </c>
      <c r="Q1011" s="658"/>
      <c r="R1011" s="658"/>
      <c r="S1011" s="658"/>
      <c r="T1011" s="658"/>
      <c r="U1011" s="658"/>
      <c r="V1011" s="658"/>
      <c r="W1011" s="658" t="s">
        <v>24</v>
      </c>
      <c r="X1011" s="1153">
        <v>991038.01</v>
      </c>
      <c r="Y1011" s="508"/>
      <c r="Z1011" s="9" t="s">
        <v>304</v>
      </c>
      <c r="AA1011" s="670" t="s">
        <v>1524</v>
      </c>
      <c r="AB1011" s="1273"/>
      <c r="AC1011" s="1273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</row>
    <row r="1012" spans="1:39" s="7" customFormat="1" ht="15.75" hidden="1">
      <c r="A1012" s="1121">
        <f t="shared" si="154"/>
        <v>792</v>
      </c>
      <c r="B1012" s="522" t="s">
        <v>315</v>
      </c>
      <c r="C1012" s="657"/>
      <c r="D1012" s="657"/>
      <c r="E1012" s="657"/>
      <c r="F1012" s="509" t="s">
        <v>24</v>
      </c>
      <c r="G1012" s="509" t="s">
        <v>24</v>
      </c>
      <c r="H1012" s="657"/>
      <c r="I1012" s="657"/>
      <c r="J1012" s="657"/>
      <c r="K1012" s="657"/>
      <c r="L1012" s="657"/>
      <c r="M1012" s="657"/>
      <c r="N1012" s="657"/>
      <c r="O1012" s="657"/>
      <c r="P1012" s="510">
        <v>3164</v>
      </c>
      <c r="Q1012" s="510"/>
      <c r="R1012" s="657"/>
      <c r="S1012" s="657"/>
      <c r="T1012" s="657"/>
      <c r="U1012" s="657"/>
      <c r="V1012" s="657"/>
      <c r="W1012" s="657" t="s">
        <v>24</v>
      </c>
      <c r="X1012" s="1154">
        <v>1453722.2</v>
      </c>
      <c r="Y1012" s="511"/>
      <c r="Z1012" s="9" t="s">
        <v>299</v>
      </c>
      <c r="AA1012" s="670" t="s">
        <v>1525</v>
      </c>
      <c r="AB1012" s="497"/>
      <c r="AC1012" s="49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</row>
    <row r="1013" spans="1:39" s="7" customFormat="1" ht="14.25" hidden="1">
      <c r="A1013" s="1121">
        <f t="shared" si="154"/>
        <v>793</v>
      </c>
      <c r="B1013" s="522" t="s">
        <v>316</v>
      </c>
      <c r="C1013" s="162"/>
      <c r="D1013" s="284"/>
      <c r="E1013" s="284"/>
      <c r="F1013" s="284"/>
      <c r="G1013" s="512" t="s">
        <v>24</v>
      </c>
      <c r="H1013" s="284"/>
      <c r="I1013" s="284"/>
      <c r="J1013" s="284"/>
      <c r="K1013" s="284"/>
      <c r="L1013" s="284"/>
      <c r="M1013" s="284"/>
      <c r="N1013" s="284"/>
      <c r="O1013" s="284"/>
      <c r="P1013" s="284"/>
      <c r="Q1013" s="284"/>
      <c r="R1013" s="284"/>
      <c r="S1013" s="284"/>
      <c r="T1013" s="303">
        <v>171.36</v>
      </c>
      <c r="U1013" s="284"/>
      <c r="V1013" s="284"/>
      <c r="W1013" s="284" t="s">
        <v>24</v>
      </c>
      <c r="X1013" s="1154">
        <v>412687.12</v>
      </c>
      <c r="Y1013" s="513"/>
      <c r="Z1013" s="9" t="s">
        <v>301</v>
      </c>
      <c r="AA1013" s="670" t="s">
        <v>1526</v>
      </c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</row>
    <row r="1014" spans="1:39" s="7" customFormat="1" hidden="1">
      <c r="A1014" s="1121">
        <f t="shared" si="154"/>
        <v>794</v>
      </c>
      <c r="B1014" s="522" t="s">
        <v>317</v>
      </c>
      <c r="C1014" s="158"/>
      <c r="D1014" s="284"/>
      <c r="E1014" s="284"/>
      <c r="F1014" s="284"/>
      <c r="G1014" s="284"/>
      <c r="H1014" s="284"/>
      <c r="I1014" s="284"/>
      <c r="J1014" s="284"/>
      <c r="K1014" s="284"/>
      <c r="L1014" s="303">
        <v>1860</v>
      </c>
      <c r="M1014" s="284">
        <v>2468.6950000000002</v>
      </c>
      <c r="N1014" s="284"/>
      <c r="O1014" s="284"/>
      <c r="P1014" s="303">
        <v>3369</v>
      </c>
      <c r="Q1014" s="284">
        <v>1023.938</v>
      </c>
      <c r="R1014" s="284"/>
      <c r="S1014" s="284"/>
      <c r="T1014" s="284"/>
      <c r="U1014" s="284"/>
      <c r="V1014" s="284"/>
      <c r="W1014" s="284"/>
      <c r="X1014" s="1154">
        <v>1448778.84</v>
      </c>
      <c r="Y1014" s="513"/>
      <c r="Z1014" s="9"/>
      <c r="AA1014" s="670" t="s">
        <v>1499</v>
      </c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</row>
    <row r="1015" spans="1:39" s="518" customFormat="1" ht="14.25" hidden="1">
      <c r="A1015" s="1121">
        <f t="shared" si="154"/>
        <v>795</v>
      </c>
      <c r="B1015" s="522" t="s">
        <v>318</v>
      </c>
      <c r="C1015" s="514"/>
      <c r="D1015" s="514"/>
      <c r="E1015" s="514"/>
      <c r="F1015" s="514"/>
      <c r="G1015" s="512" t="s">
        <v>24</v>
      </c>
      <c r="H1015" s="514"/>
      <c r="I1015" s="514"/>
      <c r="J1015" s="514"/>
      <c r="K1015" s="514"/>
      <c r="L1015" s="514"/>
      <c r="M1015" s="514"/>
      <c r="N1015" s="514"/>
      <c r="O1015" s="514"/>
      <c r="P1015" s="514"/>
      <c r="Q1015" s="514"/>
      <c r="R1015" s="514"/>
      <c r="S1015" s="514"/>
      <c r="T1015" s="516">
        <v>728.4</v>
      </c>
      <c r="U1015" s="514"/>
      <c r="V1015" s="514"/>
      <c r="W1015" s="302" t="s">
        <v>24</v>
      </c>
      <c r="X1015" s="1218">
        <v>332607.87</v>
      </c>
      <c r="Y1015" s="517"/>
      <c r="Z1015" s="506" t="s">
        <v>301</v>
      </c>
      <c r="AA1015" s="464" t="s">
        <v>1527</v>
      </c>
      <c r="AB1015" s="1283"/>
      <c r="AC1015" s="1283"/>
      <c r="AD1015" s="1283"/>
      <c r="AE1015" s="1283"/>
      <c r="AF1015" s="1283"/>
      <c r="AG1015" s="1283"/>
      <c r="AH1015" s="1283"/>
      <c r="AI1015" s="1283"/>
      <c r="AJ1015" s="1283"/>
      <c r="AK1015" s="1283"/>
      <c r="AL1015" s="1283"/>
      <c r="AM1015" s="1283"/>
    </row>
    <row r="1016" spans="1:39" s="518" customFormat="1" hidden="1">
      <c r="A1016" s="1121">
        <f t="shared" si="154"/>
        <v>796</v>
      </c>
      <c r="B1016" s="522" t="s">
        <v>319</v>
      </c>
      <c r="C1016" s="514"/>
      <c r="D1016" s="514"/>
      <c r="E1016" s="514"/>
      <c r="F1016" s="514"/>
      <c r="G1016" s="514"/>
      <c r="H1016" s="514"/>
      <c r="I1016" s="514"/>
      <c r="J1016" s="514"/>
      <c r="K1016" s="514"/>
      <c r="L1016" s="514"/>
      <c r="M1016" s="514"/>
      <c r="N1016" s="514"/>
      <c r="O1016" s="514"/>
      <c r="P1016" s="516">
        <v>2229.56</v>
      </c>
      <c r="Q1016" s="514"/>
      <c r="R1016" s="514"/>
      <c r="S1016" s="514"/>
      <c r="T1016" s="514"/>
      <c r="U1016" s="514"/>
      <c r="V1016" s="514"/>
      <c r="W1016" s="514"/>
      <c r="X1016" s="1219">
        <v>556928.35</v>
      </c>
      <c r="Y1016" s="517"/>
      <c r="Z1016" s="506"/>
      <c r="AA1016" s="464" t="s">
        <v>1459</v>
      </c>
      <c r="AB1016" s="1283"/>
      <c r="AC1016" s="1283"/>
      <c r="AD1016" s="1283"/>
      <c r="AE1016" s="1283"/>
      <c r="AF1016" s="1283"/>
      <c r="AG1016" s="1283"/>
      <c r="AH1016" s="1283"/>
      <c r="AI1016" s="1283"/>
      <c r="AJ1016" s="1283"/>
      <c r="AK1016" s="1283"/>
      <c r="AL1016" s="1283"/>
      <c r="AM1016" s="1283"/>
    </row>
    <row r="1017" spans="1:39" s="7" customFormat="1" ht="15.75">
      <c r="A1017" s="1310">
        <f t="shared" si="154"/>
        <v>797</v>
      </c>
      <c r="B1017" s="522" t="s">
        <v>320</v>
      </c>
      <c r="C1017" s="284"/>
      <c r="D1017" s="285"/>
      <c r="E1017" s="285"/>
      <c r="F1017" s="285"/>
      <c r="G1017" s="285"/>
      <c r="H1017" s="658"/>
      <c r="I1017" s="658"/>
      <c r="J1017" s="658"/>
      <c r="K1017" s="658"/>
      <c r="L1017" s="504"/>
      <c r="M1017" s="504"/>
      <c r="N1017" s="658"/>
      <c r="O1017" s="658"/>
      <c r="P1017" s="284"/>
      <c r="Q1017" s="284"/>
      <c r="R1017" s="658"/>
      <c r="S1017" s="658"/>
      <c r="T1017" s="507" t="s">
        <v>24</v>
      </c>
      <c r="U1017" s="658"/>
      <c r="V1017" s="284"/>
      <c r="W1017" s="285"/>
      <c r="X1017" s="1153"/>
      <c r="Y1017" s="500"/>
      <c r="Z1017" s="496"/>
      <c r="AA1017" s="670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</row>
    <row r="1018" spans="1:39" s="518" customFormat="1" ht="19.5" hidden="1">
      <c r="A1018" s="1121">
        <f t="shared" si="154"/>
        <v>798</v>
      </c>
      <c r="B1018" s="278" t="s">
        <v>321</v>
      </c>
      <c r="C1018" s="519"/>
      <c r="D1018" s="519"/>
      <c r="E1018" s="519"/>
      <c r="F1018" s="514"/>
      <c r="G1018" s="516">
        <v>760.03300000000002</v>
      </c>
      <c r="H1018" s="514"/>
      <c r="I1018" s="514"/>
      <c r="J1018" s="514"/>
      <c r="K1018" s="514"/>
      <c r="L1018" s="514"/>
      <c r="M1018" s="514"/>
      <c r="N1018" s="514"/>
      <c r="O1018" s="514"/>
      <c r="P1018" s="520" t="s">
        <v>24</v>
      </c>
      <c r="Q1018" s="514"/>
      <c r="R1018" s="514"/>
      <c r="S1018" s="514"/>
      <c r="T1018" s="514"/>
      <c r="U1018" s="514"/>
      <c r="V1018" s="514"/>
      <c r="W1018" s="302" t="s">
        <v>24</v>
      </c>
      <c r="X1018" s="1220">
        <v>104577.25</v>
      </c>
      <c r="Y1018" s="521"/>
      <c r="Z1018" s="506" t="s">
        <v>305</v>
      </c>
      <c r="AA1018" s="464" t="s">
        <v>1463</v>
      </c>
      <c r="AB1018" s="1283"/>
      <c r="AC1018" s="1283"/>
      <c r="AD1018" s="1283"/>
      <c r="AE1018" s="1283"/>
      <c r="AF1018" s="1283"/>
      <c r="AG1018" s="1283"/>
      <c r="AH1018" s="1283"/>
      <c r="AI1018" s="1283"/>
      <c r="AJ1018" s="1283"/>
      <c r="AK1018" s="1283"/>
      <c r="AL1018" s="1283"/>
      <c r="AM1018" s="1283"/>
    </row>
    <row r="1019" spans="1:39" s="7" customFormat="1" ht="21" hidden="1" customHeight="1">
      <c r="A1019" s="1475" t="s">
        <v>518</v>
      </c>
      <c r="B1019" s="1475"/>
      <c r="C1019" s="51">
        <f>SUM(C1002:C1018)</f>
        <v>4600149.76</v>
      </c>
      <c r="D1019" s="51">
        <f t="shared" ref="D1019:Y1019" si="155">SUM(D1002:D1002)</f>
        <v>4133801.96</v>
      </c>
      <c r="E1019" s="51">
        <f t="shared" si="155"/>
        <v>0</v>
      </c>
      <c r="F1019" s="51">
        <f t="shared" si="155"/>
        <v>3377722.86</v>
      </c>
      <c r="G1019" s="51">
        <f t="shared" si="155"/>
        <v>756079.1</v>
      </c>
      <c r="H1019" s="51">
        <f t="shared" si="155"/>
        <v>0</v>
      </c>
      <c r="I1019" s="51">
        <f t="shared" si="155"/>
        <v>0</v>
      </c>
      <c r="J1019" s="51">
        <f t="shared" si="155"/>
        <v>0</v>
      </c>
      <c r="K1019" s="51">
        <f t="shared" si="155"/>
        <v>0</v>
      </c>
      <c r="L1019" s="51">
        <f t="shared" si="155"/>
        <v>0</v>
      </c>
      <c r="M1019" s="51">
        <f t="shared" si="155"/>
        <v>0</v>
      </c>
      <c r="N1019" s="51">
        <f t="shared" si="155"/>
        <v>0</v>
      </c>
      <c r="O1019" s="51">
        <f t="shared" si="155"/>
        <v>0</v>
      </c>
      <c r="P1019" s="51">
        <f t="shared" si="155"/>
        <v>0</v>
      </c>
      <c r="Q1019" s="51">
        <f t="shared" si="155"/>
        <v>0</v>
      </c>
      <c r="R1019" s="51">
        <f t="shared" si="155"/>
        <v>0</v>
      </c>
      <c r="S1019" s="51">
        <f t="shared" si="155"/>
        <v>0</v>
      </c>
      <c r="T1019" s="51">
        <f t="shared" si="155"/>
        <v>0</v>
      </c>
      <c r="U1019" s="51">
        <f t="shared" si="155"/>
        <v>0</v>
      </c>
      <c r="V1019" s="51">
        <f t="shared" si="155"/>
        <v>466347.8</v>
      </c>
      <c r="W1019" s="51">
        <f t="shared" si="155"/>
        <v>0</v>
      </c>
      <c r="X1019" s="1159"/>
      <c r="Y1019" s="51">
        <f t="shared" si="155"/>
        <v>0</v>
      </c>
      <c r="Z1019" s="9"/>
      <c r="AA1019" s="670"/>
      <c r="AB1019" s="497"/>
      <c r="AC1019" s="497"/>
      <c r="AD1019" s="1061"/>
      <c r="AE1019" s="57"/>
      <c r="AF1019" s="1061"/>
      <c r="AG1019" s="57"/>
      <c r="AH1019" s="57"/>
      <c r="AI1019" s="57"/>
      <c r="AJ1019" s="57"/>
      <c r="AK1019" s="57"/>
      <c r="AL1019" s="57"/>
      <c r="AM1019" s="57"/>
    </row>
    <row r="1020" spans="1:39" s="7" customFormat="1" ht="21" hidden="1" customHeight="1">
      <c r="A1020" s="1479" t="s">
        <v>576</v>
      </c>
      <c r="B1020" s="1479"/>
      <c r="C1020" s="60">
        <f t="shared" ref="C1020:Y1020" si="156">+C1000+C1019</f>
        <v>5292418</v>
      </c>
      <c r="D1020" s="60">
        <f t="shared" si="156"/>
        <v>4826070.2</v>
      </c>
      <c r="E1020" s="60">
        <f t="shared" si="156"/>
        <v>692268.24</v>
      </c>
      <c r="F1020" s="60">
        <f t="shared" si="156"/>
        <v>3377722.86</v>
      </c>
      <c r="G1020" s="60">
        <f t="shared" si="156"/>
        <v>756079.1</v>
      </c>
      <c r="H1020" s="60">
        <f t="shared" si="156"/>
        <v>0</v>
      </c>
      <c r="I1020" s="60">
        <f t="shared" si="156"/>
        <v>0</v>
      </c>
      <c r="J1020" s="60">
        <f t="shared" si="156"/>
        <v>0</v>
      </c>
      <c r="K1020" s="60">
        <f t="shared" si="156"/>
        <v>0</v>
      </c>
      <c r="L1020" s="60">
        <f t="shared" si="156"/>
        <v>0</v>
      </c>
      <c r="M1020" s="60">
        <f t="shared" si="156"/>
        <v>0</v>
      </c>
      <c r="N1020" s="60">
        <f t="shared" si="156"/>
        <v>0</v>
      </c>
      <c r="O1020" s="60">
        <f t="shared" si="156"/>
        <v>0</v>
      </c>
      <c r="P1020" s="60">
        <f t="shared" si="156"/>
        <v>0</v>
      </c>
      <c r="Q1020" s="60">
        <f t="shared" si="156"/>
        <v>0</v>
      </c>
      <c r="R1020" s="60">
        <f t="shared" si="156"/>
        <v>0</v>
      </c>
      <c r="S1020" s="60">
        <f t="shared" si="156"/>
        <v>0</v>
      </c>
      <c r="T1020" s="60">
        <f t="shared" si="156"/>
        <v>0</v>
      </c>
      <c r="U1020" s="60">
        <f t="shared" si="156"/>
        <v>0</v>
      </c>
      <c r="V1020" s="60">
        <f t="shared" si="156"/>
        <v>466347.8</v>
      </c>
      <c r="W1020" s="60">
        <f t="shared" si="156"/>
        <v>0</v>
      </c>
      <c r="X1020" s="1185"/>
      <c r="Y1020" s="60">
        <f t="shared" si="156"/>
        <v>0</v>
      </c>
      <c r="Z1020" s="9"/>
      <c r="AA1020" s="670"/>
      <c r="AB1020" s="1273"/>
      <c r="AC1020" s="497"/>
      <c r="AD1020" s="1061"/>
      <c r="AE1020" s="57"/>
      <c r="AF1020" s="57"/>
      <c r="AG1020" s="57"/>
      <c r="AH1020" s="57"/>
      <c r="AI1020" s="57"/>
      <c r="AJ1020" s="57"/>
      <c r="AK1020" s="57"/>
      <c r="AL1020" s="57"/>
      <c r="AM1020" s="57"/>
    </row>
    <row r="1021" spans="1:39" s="7" customFormat="1" ht="18.75" hidden="1" customHeight="1">
      <c r="A1021" s="1487" t="s">
        <v>577</v>
      </c>
      <c r="B1021" s="1487"/>
      <c r="C1021" s="1487"/>
      <c r="D1021" s="1487"/>
      <c r="E1021" s="1487"/>
      <c r="F1021" s="1487"/>
      <c r="G1021" s="1487"/>
      <c r="H1021" s="1487"/>
      <c r="I1021" s="1487"/>
      <c r="J1021" s="1487"/>
      <c r="K1021" s="1487"/>
      <c r="L1021" s="1487"/>
      <c r="M1021" s="1487"/>
      <c r="N1021" s="1487"/>
      <c r="O1021" s="1487"/>
      <c r="P1021" s="1487"/>
      <c r="Q1021" s="1487"/>
      <c r="R1021" s="1487"/>
      <c r="S1021" s="1487"/>
      <c r="T1021" s="1487"/>
      <c r="U1021" s="1487"/>
      <c r="V1021" s="1487"/>
      <c r="W1021" s="1487"/>
      <c r="X1021" s="1487"/>
      <c r="Y1021" s="1487"/>
      <c r="Z1021" s="9"/>
      <c r="AA1021" s="670"/>
      <c r="AB1021" s="57"/>
      <c r="AC1021" s="497"/>
      <c r="AD1021" s="1061"/>
      <c r="AE1021" s="57"/>
      <c r="AF1021" s="57"/>
      <c r="AG1021" s="57"/>
      <c r="AH1021" s="57"/>
      <c r="AI1021" s="57"/>
      <c r="AJ1021" s="57"/>
      <c r="AK1021" s="57"/>
      <c r="AL1021" s="57"/>
      <c r="AM1021" s="57"/>
    </row>
    <row r="1022" spans="1:39" s="7" customFormat="1" ht="18.75" hidden="1" customHeight="1">
      <c r="A1022" s="1559" t="s">
        <v>579</v>
      </c>
      <c r="B1022" s="1559"/>
      <c r="C1022" s="1559"/>
      <c r="D1022" s="1452"/>
      <c r="E1022" s="1452"/>
      <c r="F1022" s="1452"/>
      <c r="G1022" s="1452"/>
      <c r="H1022" s="1452"/>
      <c r="I1022" s="1452"/>
      <c r="J1022" s="1452"/>
      <c r="K1022" s="1452"/>
      <c r="L1022" s="1452"/>
      <c r="M1022" s="1452"/>
      <c r="N1022" s="1452"/>
      <c r="O1022" s="1452"/>
      <c r="P1022" s="1452"/>
      <c r="Q1022" s="1452"/>
      <c r="R1022" s="1452"/>
      <c r="S1022" s="1452"/>
      <c r="T1022" s="1452"/>
      <c r="U1022" s="1452"/>
      <c r="V1022" s="1452"/>
      <c r="W1022" s="1452"/>
      <c r="X1022" s="1452"/>
      <c r="Y1022" s="1452"/>
      <c r="Z1022" s="9"/>
      <c r="AA1022" s="670"/>
      <c r="AB1022" s="57"/>
      <c r="AC1022" s="497"/>
      <c r="AD1022" s="1061"/>
      <c r="AE1022" s="57"/>
      <c r="AF1022" s="57"/>
      <c r="AG1022" s="57"/>
      <c r="AH1022" s="57"/>
      <c r="AI1022" s="57"/>
      <c r="AJ1022" s="57"/>
      <c r="AK1022" s="57"/>
      <c r="AL1022" s="57"/>
      <c r="AM1022" s="57"/>
    </row>
    <row r="1023" spans="1:39" s="7" customFormat="1" ht="18.75" hidden="1" customHeight="1">
      <c r="A1023" s="56">
        <f>A1018+1</f>
        <v>799</v>
      </c>
      <c r="B1023" s="94" t="s">
        <v>821</v>
      </c>
      <c r="C1023" s="52">
        <f>D1023+K1023+M1023+O1023+Q1023+S1023+U1023+V1023+W1023+Y1023</f>
        <v>3490462</v>
      </c>
      <c r="D1023" s="52">
        <f>SUM(E1023:I1023)</f>
        <v>336802</v>
      </c>
      <c r="E1023" s="284">
        <v>336802</v>
      </c>
      <c r="F1023" s="657"/>
      <c r="G1023" s="657"/>
      <c r="H1023" s="657"/>
      <c r="I1023" s="657"/>
      <c r="J1023" s="657"/>
      <c r="K1023" s="657"/>
      <c r="L1023" s="523"/>
      <c r="M1023" s="284">
        <v>2139871</v>
      </c>
      <c r="N1023" s="657"/>
      <c r="O1023" s="657"/>
      <c r="P1023" s="523"/>
      <c r="Q1023" s="284">
        <v>1013789</v>
      </c>
      <c r="R1023" s="657"/>
      <c r="S1023" s="657"/>
      <c r="T1023" s="657"/>
      <c r="U1023" s="657"/>
      <c r="V1023" s="657"/>
      <c r="W1023" s="657"/>
      <c r="X1023" s="1163"/>
      <c r="Y1023" s="657"/>
      <c r="Z1023" s="9"/>
      <c r="AA1023" s="670"/>
      <c r="AB1023" s="57"/>
      <c r="AC1023" s="497"/>
      <c r="AD1023" s="1061"/>
      <c r="AE1023" s="57"/>
      <c r="AF1023" s="57"/>
      <c r="AG1023" s="57"/>
      <c r="AH1023" s="57"/>
      <c r="AI1023" s="57"/>
      <c r="AJ1023" s="57"/>
      <c r="AK1023" s="57"/>
      <c r="AL1023" s="57"/>
      <c r="AM1023" s="57"/>
    </row>
    <row r="1024" spans="1:39" s="7" customFormat="1" ht="18.75" hidden="1" customHeight="1">
      <c r="A1024" s="94" t="s">
        <v>518</v>
      </c>
      <c r="B1024" s="94"/>
      <c r="C1024" s="284">
        <f>SUM(C1023)</f>
        <v>3490462</v>
      </c>
      <c r="D1024" s="284">
        <f t="shared" ref="D1024:Y1024" si="157">SUM(D1023)</f>
        <v>336802</v>
      </c>
      <c r="E1024" s="284">
        <f t="shared" si="157"/>
        <v>336802</v>
      </c>
      <c r="F1024" s="284">
        <f t="shared" si="157"/>
        <v>0</v>
      </c>
      <c r="G1024" s="284">
        <f t="shared" si="157"/>
        <v>0</v>
      </c>
      <c r="H1024" s="284">
        <f t="shared" si="157"/>
        <v>0</v>
      </c>
      <c r="I1024" s="284">
        <f t="shared" si="157"/>
        <v>0</v>
      </c>
      <c r="J1024" s="284">
        <f t="shared" si="157"/>
        <v>0</v>
      </c>
      <c r="K1024" s="284">
        <f t="shared" si="157"/>
        <v>0</v>
      </c>
      <c r="L1024" s="284">
        <f t="shared" si="157"/>
        <v>0</v>
      </c>
      <c r="M1024" s="284">
        <f t="shared" si="157"/>
        <v>2139871</v>
      </c>
      <c r="N1024" s="284">
        <f t="shared" si="157"/>
        <v>0</v>
      </c>
      <c r="O1024" s="284">
        <f t="shared" si="157"/>
        <v>0</v>
      </c>
      <c r="P1024" s="284">
        <f t="shared" si="157"/>
        <v>0</v>
      </c>
      <c r="Q1024" s="284">
        <f t="shared" si="157"/>
        <v>1013789</v>
      </c>
      <c r="R1024" s="284">
        <f t="shared" si="157"/>
        <v>0</v>
      </c>
      <c r="S1024" s="284">
        <f t="shared" si="157"/>
        <v>0</v>
      </c>
      <c r="T1024" s="284">
        <f t="shared" si="157"/>
        <v>0</v>
      </c>
      <c r="U1024" s="284">
        <f t="shared" si="157"/>
        <v>0</v>
      </c>
      <c r="V1024" s="284">
        <f t="shared" si="157"/>
        <v>0</v>
      </c>
      <c r="W1024" s="284">
        <f t="shared" si="157"/>
        <v>0</v>
      </c>
      <c r="X1024" s="1161"/>
      <c r="Y1024" s="284">
        <f t="shared" si="157"/>
        <v>0</v>
      </c>
      <c r="Z1024" s="9"/>
      <c r="AA1024" s="670"/>
      <c r="AB1024" s="57"/>
      <c r="AC1024" s="497"/>
      <c r="AD1024" s="1061"/>
      <c r="AE1024" s="57"/>
      <c r="AF1024" s="57"/>
      <c r="AG1024" s="57"/>
      <c r="AH1024" s="57"/>
      <c r="AI1024" s="57"/>
      <c r="AJ1024" s="57"/>
      <c r="AK1024" s="57"/>
      <c r="AL1024" s="57"/>
      <c r="AM1024" s="57"/>
    </row>
    <row r="1025" spans="1:39" s="7" customFormat="1" ht="18.75" hidden="1" customHeight="1">
      <c r="A1025" s="1485" t="s">
        <v>578</v>
      </c>
      <c r="B1025" s="1485"/>
      <c r="C1025" s="1485"/>
      <c r="D1025" s="1452"/>
      <c r="E1025" s="1452"/>
      <c r="F1025" s="1452"/>
      <c r="G1025" s="1452"/>
      <c r="H1025" s="1452"/>
      <c r="I1025" s="1452"/>
      <c r="J1025" s="1452"/>
      <c r="K1025" s="1452"/>
      <c r="L1025" s="1452"/>
      <c r="M1025" s="1452"/>
      <c r="N1025" s="1452"/>
      <c r="O1025" s="1452"/>
      <c r="P1025" s="1452"/>
      <c r="Q1025" s="1452"/>
      <c r="R1025" s="1452"/>
      <c r="S1025" s="1452"/>
      <c r="T1025" s="1452"/>
      <c r="U1025" s="1452"/>
      <c r="V1025" s="1452"/>
      <c r="W1025" s="1452"/>
      <c r="X1025" s="1452"/>
      <c r="Y1025" s="1452"/>
      <c r="Z1025" s="9"/>
      <c r="AA1025" s="670"/>
      <c r="AB1025" s="57"/>
      <c r="AC1025" s="497"/>
      <c r="AD1025" s="1061"/>
      <c r="AE1025" s="57"/>
      <c r="AF1025" s="57"/>
      <c r="AG1025" s="57"/>
      <c r="AH1025" s="57"/>
      <c r="AI1025" s="57"/>
      <c r="AJ1025" s="57"/>
      <c r="AK1025" s="57"/>
      <c r="AL1025" s="57"/>
      <c r="AM1025" s="57"/>
    </row>
    <row r="1026" spans="1:39" s="7" customFormat="1" ht="18.75" hidden="1" customHeight="1">
      <c r="A1026" s="55">
        <f>A1023+1</f>
        <v>800</v>
      </c>
      <c r="B1026" s="42" t="s">
        <v>820</v>
      </c>
      <c r="C1026" s="52">
        <f>D1026+K1026+M1026+O1026+Q1026+S1026+U1026+V1026+W1026+Y1026</f>
        <v>4296966.46</v>
      </c>
      <c r="D1026" s="52">
        <f>SUM(E1026:I1026)</f>
        <v>484463.16</v>
      </c>
      <c r="E1026" s="51">
        <v>484463.16</v>
      </c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120"/>
      <c r="Q1026" s="51">
        <v>3812503.3</v>
      </c>
      <c r="R1026" s="51"/>
      <c r="S1026" s="51"/>
      <c r="T1026" s="51"/>
      <c r="U1026" s="51"/>
      <c r="V1026" s="51"/>
      <c r="W1026" s="284"/>
      <c r="X1026" s="1161"/>
      <c r="Y1026" s="284"/>
      <c r="Z1026" s="9"/>
      <c r="AA1026" s="670"/>
      <c r="AB1026" s="57"/>
      <c r="AC1026" s="497"/>
      <c r="AD1026" s="1061"/>
      <c r="AE1026" s="57"/>
      <c r="AF1026" s="57"/>
      <c r="AG1026" s="57"/>
      <c r="AH1026" s="57"/>
      <c r="AI1026" s="57"/>
      <c r="AJ1026" s="57"/>
      <c r="AK1026" s="57"/>
      <c r="AL1026" s="57"/>
      <c r="AM1026" s="57"/>
    </row>
    <row r="1027" spans="1:39" s="7" customFormat="1" ht="18.75" hidden="1" customHeight="1">
      <c r="A1027" s="1475" t="s">
        <v>518</v>
      </c>
      <c r="B1027" s="1475"/>
      <c r="C1027" s="51">
        <f>SUM(C1026:C1026)</f>
        <v>4296966.46</v>
      </c>
      <c r="D1027" s="51">
        <f t="shared" ref="D1027:Y1027" si="158">SUM(D1026:D1026)</f>
        <v>484463.16</v>
      </c>
      <c r="E1027" s="51">
        <f t="shared" si="158"/>
        <v>484463.16</v>
      </c>
      <c r="F1027" s="51">
        <f t="shared" si="158"/>
        <v>0</v>
      </c>
      <c r="G1027" s="51">
        <f t="shared" si="158"/>
        <v>0</v>
      </c>
      <c r="H1027" s="51">
        <f t="shared" si="158"/>
        <v>0</v>
      </c>
      <c r="I1027" s="51">
        <f t="shared" si="158"/>
        <v>0</v>
      </c>
      <c r="J1027" s="51">
        <f t="shared" si="158"/>
        <v>0</v>
      </c>
      <c r="K1027" s="51">
        <f t="shared" si="158"/>
        <v>0</v>
      </c>
      <c r="L1027" s="51">
        <f t="shared" si="158"/>
        <v>0</v>
      </c>
      <c r="M1027" s="51">
        <f t="shared" si="158"/>
        <v>0</v>
      </c>
      <c r="N1027" s="51">
        <f t="shared" si="158"/>
        <v>0</v>
      </c>
      <c r="O1027" s="51">
        <f t="shared" si="158"/>
        <v>0</v>
      </c>
      <c r="P1027" s="51">
        <f t="shared" si="158"/>
        <v>0</v>
      </c>
      <c r="Q1027" s="51">
        <f t="shared" si="158"/>
        <v>3812503.3</v>
      </c>
      <c r="R1027" s="51">
        <f t="shared" si="158"/>
        <v>0</v>
      </c>
      <c r="S1027" s="51">
        <f t="shared" si="158"/>
        <v>0</v>
      </c>
      <c r="T1027" s="51">
        <f t="shared" si="158"/>
        <v>0</v>
      </c>
      <c r="U1027" s="51">
        <f t="shared" si="158"/>
        <v>0</v>
      </c>
      <c r="V1027" s="51">
        <f t="shared" si="158"/>
        <v>0</v>
      </c>
      <c r="W1027" s="51">
        <f t="shared" si="158"/>
        <v>0</v>
      </c>
      <c r="X1027" s="1159"/>
      <c r="Y1027" s="51">
        <f t="shared" si="158"/>
        <v>0</v>
      </c>
      <c r="Z1027" s="9"/>
      <c r="AA1027" s="670"/>
      <c r="AB1027" s="57"/>
      <c r="AC1027" s="497"/>
      <c r="AD1027" s="1061"/>
      <c r="AE1027" s="57"/>
      <c r="AF1027" s="57"/>
      <c r="AG1027" s="57"/>
      <c r="AH1027" s="57"/>
      <c r="AI1027" s="57"/>
      <c r="AJ1027" s="57"/>
      <c r="AK1027" s="57"/>
      <c r="AL1027" s="57"/>
      <c r="AM1027" s="57"/>
    </row>
    <row r="1028" spans="1:39" s="22" customFormat="1" ht="18.75" hidden="1" customHeight="1">
      <c r="A1028" s="1479" t="s">
        <v>580</v>
      </c>
      <c r="B1028" s="1479"/>
      <c r="C1028" s="1479"/>
      <c r="D1028" s="1452"/>
      <c r="E1028" s="1452"/>
      <c r="F1028" s="1452"/>
      <c r="G1028" s="1452"/>
      <c r="H1028" s="1452"/>
      <c r="I1028" s="1452"/>
      <c r="J1028" s="1452"/>
      <c r="K1028" s="1452"/>
      <c r="L1028" s="1452"/>
      <c r="M1028" s="1452"/>
      <c r="N1028" s="1452"/>
      <c r="O1028" s="1452"/>
      <c r="P1028" s="1452"/>
      <c r="Q1028" s="1452"/>
      <c r="R1028" s="1452"/>
      <c r="S1028" s="1452"/>
      <c r="T1028" s="1452"/>
      <c r="U1028" s="1452"/>
      <c r="V1028" s="1452"/>
      <c r="W1028" s="1452"/>
      <c r="X1028" s="1452"/>
      <c r="Y1028" s="1452"/>
      <c r="Z1028" s="24"/>
      <c r="AA1028" s="670"/>
      <c r="AB1028" s="497"/>
      <c r="AC1028" s="497"/>
      <c r="AD1028" s="1061"/>
      <c r="AE1028" s="57"/>
      <c r="AF1028" s="57"/>
      <c r="AG1028" s="57"/>
      <c r="AH1028" s="57"/>
      <c r="AI1028" s="57"/>
      <c r="AJ1028" s="57"/>
      <c r="AK1028" s="57"/>
      <c r="AL1028" s="57"/>
      <c r="AM1028" s="57"/>
    </row>
    <row r="1029" spans="1:39" s="7" customFormat="1" ht="18.75" hidden="1" customHeight="1">
      <c r="A1029" s="55">
        <f>A1026+1</f>
        <v>801</v>
      </c>
      <c r="B1029" s="43" t="s">
        <v>822</v>
      </c>
      <c r="C1029" s="52">
        <f t="shared" ref="C1029:C1034" si="159">D1029+K1029+M1029+O1029+Q1029+S1029+U1029+V1029+W1029+Y1029</f>
        <v>7705718.5999999996</v>
      </c>
      <c r="D1029" s="52">
        <f t="shared" ref="D1029:D1034" si="160">SUM(E1029:I1029)</f>
        <v>7705718.5999999996</v>
      </c>
      <c r="E1029" s="51"/>
      <c r="F1029" s="51">
        <v>5017360</v>
      </c>
      <c r="G1029" s="51">
        <v>894996.96</v>
      </c>
      <c r="H1029" s="51">
        <v>1793361.64</v>
      </c>
      <c r="I1029" s="51"/>
      <c r="J1029" s="51"/>
      <c r="K1029" s="51"/>
      <c r="L1029" s="69"/>
      <c r="M1029" s="52"/>
      <c r="N1029" s="51"/>
      <c r="O1029" s="51"/>
      <c r="P1029" s="51"/>
      <c r="Q1029" s="51"/>
      <c r="R1029" s="51"/>
      <c r="S1029" s="51"/>
      <c r="T1029" s="51"/>
      <c r="U1029" s="51"/>
      <c r="V1029" s="51"/>
      <c r="W1029" s="284"/>
      <c r="X1029" s="1161"/>
      <c r="Y1029" s="284"/>
      <c r="Z1029" s="9"/>
      <c r="AA1029" s="670"/>
      <c r="AB1029" s="57"/>
      <c r="AC1029" s="497"/>
      <c r="AD1029" s="1061"/>
      <c r="AE1029" s="57"/>
      <c r="AF1029" s="57"/>
      <c r="AG1029" s="57"/>
      <c r="AH1029" s="57"/>
      <c r="AI1029" s="57"/>
      <c r="AJ1029" s="57"/>
      <c r="AK1029" s="57"/>
      <c r="AL1029" s="57"/>
      <c r="AM1029" s="57"/>
    </row>
    <row r="1030" spans="1:39" s="7" customFormat="1" ht="18.75" hidden="1" customHeight="1">
      <c r="A1030" s="55">
        <f>A1029+1</f>
        <v>802</v>
      </c>
      <c r="B1030" s="42" t="s">
        <v>823</v>
      </c>
      <c r="C1030" s="52">
        <f t="shared" si="159"/>
        <v>3778921.68</v>
      </c>
      <c r="D1030" s="52">
        <f t="shared" si="160"/>
        <v>3778921.68</v>
      </c>
      <c r="E1030" s="51">
        <v>508288.54</v>
      </c>
      <c r="F1030" s="51">
        <v>2110938.58</v>
      </c>
      <c r="G1030" s="51">
        <v>397414.56</v>
      </c>
      <c r="H1030" s="51">
        <v>523632.08</v>
      </c>
      <c r="I1030" s="51">
        <v>238647.92</v>
      </c>
      <c r="J1030" s="51"/>
      <c r="K1030" s="51"/>
      <c r="L1030" s="69"/>
      <c r="M1030" s="52"/>
      <c r="N1030" s="51"/>
      <c r="O1030" s="51"/>
      <c r="P1030" s="51"/>
      <c r="Q1030" s="52"/>
      <c r="R1030" s="51"/>
      <c r="S1030" s="51"/>
      <c r="T1030" s="51"/>
      <c r="U1030" s="51"/>
      <c r="V1030" s="51"/>
      <c r="W1030" s="284"/>
      <c r="X1030" s="1161"/>
      <c r="Y1030" s="284"/>
      <c r="Z1030" s="9"/>
      <c r="AA1030" s="670"/>
      <c r="AB1030" s="57"/>
      <c r="AC1030" s="497"/>
      <c r="AD1030" s="1061"/>
      <c r="AE1030" s="57"/>
      <c r="AF1030" s="57"/>
      <c r="AG1030" s="57"/>
      <c r="AH1030" s="57"/>
      <c r="AI1030" s="57"/>
      <c r="AJ1030" s="57"/>
      <c r="AK1030" s="57"/>
      <c r="AL1030" s="57"/>
      <c r="AM1030" s="57"/>
    </row>
    <row r="1031" spans="1:39" s="7" customFormat="1" ht="18.75" hidden="1" customHeight="1">
      <c r="A1031" s="55">
        <f>A1030+1</f>
        <v>803</v>
      </c>
      <c r="B1031" s="42" t="s">
        <v>824</v>
      </c>
      <c r="C1031" s="52">
        <f t="shared" si="159"/>
        <v>2708793.8400000003</v>
      </c>
      <c r="D1031" s="52">
        <f t="shared" si="160"/>
        <v>2708793.8400000003</v>
      </c>
      <c r="E1031" s="51">
        <v>341728</v>
      </c>
      <c r="F1031" s="51">
        <v>1555677.78</v>
      </c>
      <c r="G1031" s="51">
        <v>321893.38</v>
      </c>
      <c r="H1031" s="51">
        <v>315784.52</v>
      </c>
      <c r="I1031" s="51">
        <v>173710.16</v>
      </c>
      <c r="J1031" s="51"/>
      <c r="K1031" s="51"/>
      <c r="L1031" s="69"/>
      <c r="M1031" s="52"/>
      <c r="N1031" s="51"/>
      <c r="O1031" s="51"/>
      <c r="P1031" s="51"/>
      <c r="Q1031" s="52"/>
      <c r="R1031" s="51"/>
      <c r="S1031" s="51"/>
      <c r="T1031" s="51"/>
      <c r="U1031" s="51"/>
      <c r="V1031" s="51"/>
      <c r="W1031" s="284"/>
      <c r="X1031" s="1161"/>
      <c r="Y1031" s="284"/>
      <c r="Z1031" s="9"/>
      <c r="AA1031" s="670"/>
      <c r="AB1031" s="57"/>
      <c r="AC1031" s="497"/>
      <c r="AD1031" s="1061"/>
      <c r="AE1031" s="57"/>
      <c r="AF1031" s="57"/>
      <c r="AG1031" s="57"/>
      <c r="AH1031" s="57"/>
      <c r="AI1031" s="57"/>
      <c r="AJ1031" s="57"/>
      <c r="AK1031" s="57"/>
      <c r="AL1031" s="57"/>
      <c r="AM1031" s="57"/>
    </row>
    <row r="1032" spans="1:39" s="7" customFormat="1" ht="18.75" hidden="1" customHeight="1">
      <c r="A1032" s="55">
        <f>A1031+1</f>
        <v>804</v>
      </c>
      <c r="B1032" s="42" t="s">
        <v>825</v>
      </c>
      <c r="C1032" s="52">
        <f t="shared" si="159"/>
        <v>2754652.18</v>
      </c>
      <c r="D1032" s="52">
        <f t="shared" si="160"/>
        <v>2754652.18</v>
      </c>
      <c r="E1032" s="51">
        <v>387586.34</v>
      </c>
      <c r="F1032" s="51">
        <v>1555677.78</v>
      </c>
      <c r="G1032" s="51">
        <v>321893.38</v>
      </c>
      <c r="H1032" s="51">
        <v>315784.52</v>
      </c>
      <c r="I1032" s="51">
        <v>173710.16</v>
      </c>
      <c r="J1032" s="51"/>
      <c r="K1032" s="51"/>
      <c r="L1032" s="69"/>
      <c r="M1032" s="52"/>
      <c r="N1032" s="51"/>
      <c r="O1032" s="51"/>
      <c r="P1032" s="51"/>
      <c r="Q1032" s="52"/>
      <c r="R1032" s="51"/>
      <c r="S1032" s="51"/>
      <c r="T1032" s="51"/>
      <c r="U1032" s="51"/>
      <c r="V1032" s="51"/>
      <c r="W1032" s="284"/>
      <c r="X1032" s="1161"/>
      <c r="Y1032" s="284"/>
      <c r="Z1032" s="9"/>
      <c r="AA1032" s="670"/>
      <c r="AB1032" s="57"/>
      <c r="AC1032" s="497"/>
      <c r="AD1032" s="1061"/>
      <c r="AE1032" s="57"/>
      <c r="AF1032" s="57"/>
      <c r="AG1032" s="57"/>
      <c r="AH1032" s="57"/>
      <c r="AI1032" s="57"/>
      <c r="AJ1032" s="57"/>
      <c r="AK1032" s="57"/>
      <c r="AL1032" s="57"/>
      <c r="AM1032" s="57"/>
    </row>
    <row r="1033" spans="1:39" s="7" customFormat="1" ht="18.75" hidden="1" customHeight="1">
      <c r="A1033" s="55">
        <f>A1032+1</f>
        <v>805</v>
      </c>
      <c r="B1033" s="42" t="s">
        <v>826</v>
      </c>
      <c r="C1033" s="52">
        <f t="shared" si="159"/>
        <v>3737954.58</v>
      </c>
      <c r="D1033" s="52">
        <f t="shared" si="160"/>
        <v>3737954.58</v>
      </c>
      <c r="E1033" s="51">
        <v>458313.18</v>
      </c>
      <c r="F1033" s="51">
        <v>2110946.84</v>
      </c>
      <c r="G1033" s="51">
        <v>397414.56</v>
      </c>
      <c r="H1033" s="51">
        <v>532632.07999999996</v>
      </c>
      <c r="I1033" s="51">
        <v>238647.92</v>
      </c>
      <c r="J1033" s="51"/>
      <c r="K1033" s="51"/>
      <c r="L1033" s="69"/>
      <c r="M1033" s="52"/>
      <c r="N1033" s="51"/>
      <c r="O1033" s="51"/>
      <c r="P1033" s="51"/>
      <c r="Q1033" s="52"/>
      <c r="R1033" s="51"/>
      <c r="S1033" s="51"/>
      <c r="T1033" s="51"/>
      <c r="U1033" s="51"/>
      <c r="V1033" s="51"/>
      <c r="W1033" s="284"/>
      <c r="X1033" s="1161"/>
      <c r="Y1033" s="284"/>
      <c r="Z1033" s="9"/>
      <c r="AA1033" s="670"/>
      <c r="AB1033" s="57"/>
      <c r="AC1033" s="497"/>
      <c r="AD1033" s="1061"/>
      <c r="AE1033" s="57"/>
      <c r="AF1033" s="57"/>
      <c r="AG1033" s="57"/>
      <c r="AH1033" s="57"/>
      <c r="AI1033" s="57"/>
      <c r="AJ1033" s="57"/>
      <c r="AK1033" s="57"/>
      <c r="AL1033" s="57"/>
      <c r="AM1033" s="57"/>
    </row>
    <row r="1034" spans="1:39" s="7" customFormat="1" ht="18.75" hidden="1" customHeight="1">
      <c r="A1034" s="55">
        <f>A1033+1</f>
        <v>806</v>
      </c>
      <c r="B1034" s="42" t="s">
        <v>827</v>
      </c>
      <c r="C1034" s="52">
        <f t="shared" si="159"/>
        <v>3683820.76</v>
      </c>
      <c r="D1034" s="52">
        <f t="shared" si="160"/>
        <v>3683820.76</v>
      </c>
      <c r="E1034" s="51">
        <v>452255.06</v>
      </c>
      <c r="F1034" s="51">
        <v>2071871.14</v>
      </c>
      <c r="G1034" s="51">
        <v>397414.56</v>
      </c>
      <c r="H1034" s="51">
        <v>523632.08</v>
      </c>
      <c r="I1034" s="51">
        <v>238647.92</v>
      </c>
      <c r="J1034" s="51"/>
      <c r="K1034" s="51"/>
      <c r="L1034" s="69"/>
      <c r="M1034" s="52"/>
      <c r="N1034" s="51"/>
      <c r="O1034" s="51"/>
      <c r="P1034" s="51"/>
      <c r="Q1034" s="52"/>
      <c r="R1034" s="51"/>
      <c r="S1034" s="51"/>
      <c r="T1034" s="51"/>
      <c r="U1034" s="51"/>
      <c r="V1034" s="51"/>
      <c r="W1034" s="284"/>
      <c r="X1034" s="1161"/>
      <c r="Y1034" s="284"/>
      <c r="Z1034" s="9"/>
      <c r="AA1034" s="670"/>
      <c r="AB1034" s="57"/>
      <c r="AC1034" s="497"/>
      <c r="AD1034" s="1061"/>
      <c r="AE1034" s="57"/>
      <c r="AF1034" s="57"/>
      <c r="AG1034" s="57"/>
      <c r="AH1034" s="57"/>
      <c r="AI1034" s="57"/>
      <c r="AJ1034" s="57"/>
      <c r="AK1034" s="57"/>
      <c r="AL1034" s="57"/>
      <c r="AM1034" s="57"/>
    </row>
    <row r="1035" spans="1:39" s="7" customFormat="1" ht="18.75" hidden="1" customHeight="1">
      <c r="A1035" s="1475" t="s">
        <v>518</v>
      </c>
      <c r="B1035" s="1475"/>
      <c r="C1035" s="51">
        <f t="shared" ref="C1035:Y1035" si="161">SUM(C1029:C1034)</f>
        <v>24369861.640000001</v>
      </c>
      <c r="D1035" s="51">
        <f t="shared" si="161"/>
        <v>24369861.640000001</v>
      </c>
      <c r="E1035" s="51">
        <f t="shared" si="161"/>
        <v>2148171.12</v>
      </c>
      <c r="F1035" s="51">
        <f t="shared" si="161"/>
        <v>14422472.119999999</v>
      </c>
      <c r="G1035" s="51">
        <f t="shared" si="161"/>
        <v>2731027.4</v>
      </c>
      <c r="H1035" s="51">
        <f t="shared" si="161"/>
        <v>4004826.92</v>
      </c>
      <c r="I1035" s="51">
        <f t="shared" si="161"/>
        <v>1063364.08</v>
      </c>
      <c r="J1035" s="51">
        <f t="shared" si="161"/>
        <v>0</v>
      </c>
      <c r="K1035" s="51">
        <f t="shared" si="161"/>
        <v>0</v>
      </c>
      <c r="L1035" s="51">
        <f t="shared" si="161"/>
        <v>0</v>
      </c>
      <c r="M1035" s="51">
        <f t="shared" si="161"/>
        <v>0</v>
      </c>
      <c r="N1035" s="51">
        <f t="shared" si="161"/>
        <v>0</v>
      </c>
      <c r="O1035" s="51">
        <f t="shared" si="161"/>
        <v>0</v>
      </c>
      <c r="P1035" s="51">
        <f t="shared" si="161"/>
        <v>0</v>
      </c>
      <c r="Q1035" s="51">
        <f t="shared" si="161"/>
        <v>0</v>
      </c>
      <c r="R1035" s="51">
        <f t="shared" si="161"/>
        <v>0</v>
      </c>
      <c r="S1035" s="51">
        <f t="shared" si="161"/>
        <v>0</v>
      </c>
      <c r="T1035" s="51">
        <f t="shared" si="161"/>
        <v>0</v>
      </c>
      <c r="U1035" s="51">
        <f t="shared" si="161"/>
        <v>0</v>
      </c>
      <c r="V1035" s="51">
        <f t="shared" si="161"/>
        <v>0</v>
      </c>
      <c r="W1035" s="51">
        <f t="shared" si="161"/>
        <v>0</v>
      </c>
      <c r="X1035" s="1159"/>
      <c r="Y1035" s="51">
        <f t="shared" si="161"/>
        <v>0</v>
      </c>
      <c r="Z1035" s="9"/>
      <c r="AA1035" s="670"/>
      <c r="AB1035" s="497"/>
      <c r="AC1035" s="497"/>
      <c r="AD1035" s="1061"/>
      <c r="AE1035" s="57"/>
      <c r="AF1035" s="1061"/>
      <c r="AG1035" s="57"/>
      <c r="AH1035" s="57"/>
      <c r="AI1035" s="57"/>
      <c r="AJ1035" s="57"/>
      <c r="AK1035" s="57"/>
      <c r="AL1035" s="57"/>
      <c r="AM1035" s="57"/>
    </row>
    <row r="1036" spans="1:39" s="22" customFormat="1" ht="18.75" hidden="1" customHeight="1">
      <c r="A1036" s="1479" t="s">
        <v>581</v>
      </c>
      <c r="B1036" s="1479"/>
      <c r="C1036" s="1479"/>
      <c r="D1036" s="1452"/>
      <c r="E1036" s="1452"/>
      <c r="F1036" s="1452"/>
      <c r="G1036" s="1452"/>
      <c r="H1036" s="1452"/>
      <c r="I1036" s="1452"/>
      <c r="J1036" s="1452"/>
      <c r="K1036" s="1452"/>
      <c r="L1036" s="1452"/>
      <c r="M1036" s="1452"/>
      <c r="N1036" s="1452"/>
      <c r="O1036" s="1452"/>
      <c r="P1036" s="1452"/>
      <c r="Q1036" s="1452"/>
      <c r="R1036" s="1452"/>
      <c r="S1036" s="1452"/>
      <c r="T1036" s="1452"/>
      <c r="U1036" s="1452"/>
      <c r="V1036" s="1452"/>
      <c r="W1036" s="1452"/>
      <c r="X1036" s="1452"/>
      <c r="Y1036" s="1452"/>
      <c r="Z1036" s="24"/>
      <c r="AA1036" s="670"/>
      <c r="AB1036" s="57"/>
      <c r="AC1036" s="497"/>
      <c r="AD1036" s="1061"/>
      <c r="AE1036" s="57"/>
      <c r="AF1036" s="57"/>
      <c r="AG1036" s="57"/>
      <c r="AH1036" s="57"/>
      <c r="AI1036" s="57"/>
      <c r="AJ1036" s="57"/>
      <c r="AK1036" s="57"/>
      <c r="AL1036" s="57"/>
      <c r="AM1036" s="57"/>
    </row>
    <row r="1037" spans="1:39" s="7" customFormat="1" ht="18.75" hidden="1" customHeight="1">
      <c r="A1037" s="55">
        <f>A1034+1</f>
        <v>807</v>
      </c>
      <c r="B1037" s="42" t="s">
        <v>828</v>
      </c>
      <c r="C1037" s="52">
        <f>D1037+K1037+M1037+O1037+Q1037+S1037+U1037+V1037+W1037+Y1037</f>
        <v>4643016.7799999993</v>
      </c>
      <c r="D1037" s="52">
        <f>SUM(E1037:I1037)</f>
        <v>4643016.7799999993</v>
      </c>
      <c r="E1037" s="672">
        <v>667346.64</v>
      </c>
      <c r="F1037" s="672">
        <v>2917253.8</v>
      </c>
      <c r="G1037" s="672">
        <v>395164.3</v>
      </c>
      <c r="H1037" s="51">
        <v>663252.04</v>
      </c>
      <c r="I1037" s="51"/>
      <c r="J1037" s="51"/>
      <c r="K1037" s="51"/>
      <c r="L1037" s="51"/>
      <c r="M1037" s="52"/>
      <c r="N1037" s="69"/>
      <c r="O1037" s="69"/>
      <c r="P1037" s="69"/>
      <c r="Q1037" s="52"/>
      <c r="R1037" s="51"/>
      <c r="S1037" s="51"/>
      <c r="T1037" s="51"/>
      <c r="U1037" s="51"/>
      <c r="V1037" s="51"/>
      <c r="W1037" s="285"/>
      <c r="X1037" s="1159"/>
      <c r="Y1037" s="285"/>
      <c r="Z1037" s="9"/>
      <c r="AA1037" s="670"/>
      <c r="AB1037" s="497"/>
      <c r="AC1037" s="497"/>
      <c r="AD1037" s="1061"/>
      <c r="AE1037" s="57"/>
      <c r="AF1037" s="57"/>
      <c r="AG1037" s="57"/>
      <c r="AH1037" s="57"/>
      <c r="AI1037" s="57"/>
      <c r="AJ1037" s="57"/>
      <c r="AK1037" s="57"/>
      <c r="AL1037" s="57"/>
      <c r="AM1037" s="57"/>
    </row>
    <row r="1038" spans="1:39" s="7" customFormat="1" ht="18.75" hidden="1" customHeight="1">
      <c r="A1038" s="55">
        <f>A1037+1</f>
        <v>808</v>
      </c>
      <c r="B1038" s="42" t="s">
        <v>829</v>
      </c>
      <c r="C1038" s="52">
        <f>D1038+K1038+M1038+O1038+Q1038+S1038+U1038+V1038+W1038+Y1038</f>
        <v>4643016.8</v>
      </c>
      <c r="D1038" s="52">
        <f>SUM(E1038:I1038)</f>
        <v>4643016.8</v>
      </c>
      <c r="E1038" s="672">
        <v>667346.64</v>
      </c>
      <c r="F1038" s="672">
        <v>2917253.82</v>
      </c>
      <c r="G1038" s="672">
        <v>395164.3</v>
      </c>
      <c r="H1038" s="51">
        <v>663252.04</v>
      </c>
      <c r="I1038" s="51"/>
      <c r="J1038" s="51"/>
      <c r="K1038" s="51"/>
      <c r="L1038" s="51"/>
      <c r="M1038" s="51"/>
      <c r="N1038" s="69"/>
      <c r="O1038" s="69"/>
      <c r="P1038" s="69"/>
      <c r="Q1038" s="52"/>
      <c r="R1038" s="51"/>
      <c r="S1038" s="51"/>
      <c r="T1038" s="51"/>
      <c r="U1038" s="51"/>
      <c r="V1038" s="51"/>
      <c r="W1038" s="285"/>
      <c r="X1038" s="1159"/>
      <c r="Y1038" s="285"/>
      <c r="Z1038" s="9"/>
      <c r="AA1038" s="670"/>
      <c r="AB1038" s="497"/>
      <c r="AC1038" s="497"/>
      <c r="AD1038" s="1061"/>
      <c r="AE1038" s="57"/>
      <c r="AF1038" s="57"/>
      <c r="AG1038" s="57"/>
      <c r="AH1038" s="57"/>
      <c r="AI1038" s="57"/>
      <c r="AJ1038" s="57"/>
      <c r="AK1038" s="57"/>
      <c r="AL1038" s="57"/>
      <c r="AM1038" s="57"/>
    </row>
    <row r="1039" spans="1:39" s="7" customFormat="1" ht="18.75" hidden="1" customHeight="1">
      <c r="A1039" s="55">
        <f>A1038+1</f>
        <v>809</v>
      </c>
      <c r="B1039" s="42" t="s">
        <v>830</v>
      </c>
      <c r="C1039" s="52">
        <f>D1039+K1039+M1039+O1039+Q1039+S1039+U1039+V1039+W1039+Y1039</f>
        <v>4643016.8</v>
      </c>
      <c r="D1039" s="52">
        <f>SUM(E1039:I1039)</f>
        <v>4643016.8</v>
      </c>
      <c r="E1039" s="672">
        <v>667346.64</v>
      </c>
      <c r="F1039" s="672">
        <v>2917253.82</v>
      </c>
      <c r="G1039" s="672">
        <v>395164.3</v>
      </c>
      <c r="H1039" s="51">
        <v>663252.04</v>
      </c>
      <c r="I1039" s="51"/>
      <c r="J1039" s="51"/>
      <c r="K1039" s="51"/>
      <c r="L1039" s="51"/>
      <c r="M1039" s="51"/>
      <c r="N1039" s="69"/>
      <c r="O1039" s="69"/>
      <c r="P1039" s="69"/>
      <c r="Q1039" s="52"/>
      <c r="R1039" s="51"/>
      <c r="S1039" s="51"/>
      <c r="T1039" s="51"/>
      <c r="U1039" s="51"/>
      <c r="V1039" s="51"/>
      <c r="W1039" s="285"/>
      <c r="X1039" s="1159"/>
      <c r="Y1039" s="285"/>
      <c r="Z1039" s="9"/>
      <c r="AA1039" s="670"/>
      <c r="AB1039" s="497"/>
      <c r="AC1039" s="497"/>
      <c r="AD1039" s="1061"/>
      <c r="AE1039" s="57"/>
      <c r="AF1039" s="57"/>
      <c r="AG1039" s="57"/>
      <c r="AH1039" s="57"/>
      <c r="AI1039" s="57"/>
      <c r="AJ1039" s="57"/>
      <c r="AK1039" s="57"/>
      <c r="AL1039" s="57"/>
      <c r="AM1039" s="57"/>
    </row>
    <row r="1040" spans="1:39" s="7" customFormat="1" ht="18.75" hidden="1" customHeight="1">
      <c r="A1040" s="55">
        <f>A1039+1</f>
        <v>810</v>
      </c>
      <c r="B1040" s="42" t="s">
        <v>831</v>
      </c>
      <c r="C1040" s="52">
        <f>D1040+K1040+M1040+O1040+Q1040+S1040+U1040+V1040+W1040+Y1040</f>
        <v>4643016.8</v>
      </c>
      <c r="D1040" s="52">
        <f>SUM(E1040:I1040)</f>
        <v>4643016.8</v>
      </c>
      <c r="E1040" s="672">
        <v>667346.64</v>
      </c>
      <c r="F1040" s="672">
        <v>2917253.82</v>
      </c>
      <c r="G1040" s="672">
        <v>395164.3</v>
      </c>
      <c r="H1040" s="51">
        <v>663252.04</v>
      </c>
      <c r="I1040" s="51"/>
      <c r="J1040" s="51"/>
      <c r="K1040" s="51"/>
      <c r="L1040" s="51"/>
      <c r="M1040" s="51"/>
      <c r="N1040" s="69"/>
      <c r="O1040" s="69"/>
      <c r="P1040" s="69"/>
      <c r="Q1040" s="52"/>
      <c r="R1040" s="51"/>
      <c r="S1040" s="51"/>
      <c r="T1040" s="51"/>
      <c r="U1040" s="51"/>
      <c r="V1040" s="51"/>
      <c r="W1040" s="285"/>
      <c r="X1040" s="1159"/>
      <c r="Y1040" s="285"/>
      <c r="Z1040" s="9"/>
      <c r="AA1040" s="670"/>
      <c r="AB1040" s="497"/>
      <c r="AC1040" s="497"/>
      <c r="AD1040" s="1061"/>
      <c r="AE1040" s="57"/>
      <c r="AF1040" s="57"/>
      <c r="AG1040" s="57"/>
      <c r="AH1040" s="57"/>
      <c r="AI1040" s="57"/>
      <c r="AJ1040" s="57"/>
      <c r="AK1040" s="57"/>
      <c r="AL1040" s="57"/>
      <c r="AM1040" s="57"/>
    </row>
    <row r="1041" spans="1:39" s="7" customFormat="1" ht="18.75" hidden="1" customHeight="1">
      <c r="A1041" s="688"/>
      <c r="B1041" s="681" t="s">
        <v>1433</v>
      </c>
      <c r="C1041" s="52"/>
      <c r="D1041" s="52"/>
      <c r="E1041" s="51"/>
      <c r="F1041" s="51"/>
      <c r="G1041" s="51"/>
      <c r="H1041" s="51"/>
      <c r="I1041" s="51"/>
      <c r="J1041" s="51"/>
      <c r="K1041" s="51"/>
      <c r="L1041" s="51"/>
      <c r="M1041" s="51"/>
      <c r="N1041" s="69"/>
      <c r="O1041" s="69"/>
      <c r="P1041" s="682"/>
      <c r="Q1041" s="673"/>
      <c r="R1041" s="51"/>
      <c r="S1041" s="51"/>
      <c r="T1041" s="51"/>
      <c r="U1041" s="51"/>
      <c r="V1041" s="51"/>
      <c r="W1041" s="285"/>
      <c r="X1041" s="1159"/>
      <c r="Y1041" s="285"/>
      <c r="Z1041" s="9"/>
      <c r="AA1041" s="670"/>
      <c r="AB1041" s="497"/>
      <c r="AC1041" s="497"/>
      <c r="AD1041" s="1061"/>
      <c r="AE1041" s="57"/>
      <c r="AF1041" s="57"/>
      <c r="AG1041" s="57"/>
      <c r="AH1041" s="57"/>
      <c r="AI1041" s="57"/>
      <c r="AJ1041" s="57"/>
      <c r="AK1041" s="57"/>
      <c r="AL1041" s="57"/>
      <c r="AM1041" s="57"/>
    </row>
    <row r="1042" spans="1:39" s="7" customFormat="1" ht="18.75" hidden="1" customHeight="1">
      <c r="A1042" s="688"/>
      <c r="B1042" s="681" t="s">
        <v>1434</v>
      </c>
      <c r="C1042" s="52"/>
      <c r="D1042" s="52"/>
      <c r="E1042" s="51"/>
      <c r="F1042" s="51"/>
      <c r="G1042" s="51"/>
      <c r="H1042" s="51"/>
      <c r="I1042" s="51"/>
      <c r="J1042" s="51"/>
      <c r="K1042" s="51"/>
      <c r="L1042" s="51"/>
      <c r="M1042" s="51"/>
      <c r="N1042" s="69"/>
      <c r="O1042" s="69"/>
      <c r="P1042" s="682"/>
      <c r="Q1042" s="673"/>
      <c r="R1042" s="51"/>
      <c r="S1042" s="51"/>
      <c r="T1042" s="51"/>
      <c r="U1042" s="51"/>
      <c r="V1042" s="51"/>
      <c r="W1042" s="285"/>
      <c r="X1042" s="1159"/>
      <c r="Y1042" s="285"/>
      <c r="Z1042" s="9"/>
      <c r="AA1042" s="670"/>
      <c r="AB1042" s="497"/>
      <c r="AC1042" s="497"/>
      <c r="AD1042" s="1061"/>
      <c r="AE1042" s="57"/>
      <c r="AF1042" s="57"/>
      <c r="AG1042" s="57"/>
      <c r="AH1042" s="57"/>
      <c r="AI1042" s="57"/>
      <c r="AJ1042" s="57"/>
      <c r="AK1042" s="57"/>
      <c r="AL1042" s="57"/>
      <c r="AM1042" s="57"/>
    </row>
    <row r="1043" spans="1:39" s="7" customFormat="1" ht="18.75" hidden="1" customHeight="1">
      <c r="A1043" s="688"/>
      <c r="B1043" s="681" t="s">
        <v>1435</v>
      </c>
      <c r="C1043" s="52"/>
      <c r="D1043" s="52"/>
      <c r="E1043" s="51"/>
      <c r="F1043" s="51"/>
      <c r="G1043" s="51"/>
      <c r="H1043" s="51"/>
      <c r="I1043" s="51"/>
      <c r="J1043" s="51"/>
      <c r="K1043" s="51"/>
      <c r="L1043" s="51"/>
      <c r="M1043" s="51"/>
      <c r="N1043" s="69"/>
      <c r="O1043" s="69"/>
      <c r="P1043" s="682"/>
      <c r="Q1043" s="673"/>
      <c r="R1043" s="51"/>
      <c r="S1043" s="51"/>
      <c r="T1043" s="51"/>
      <c r="U1043" s="51"/>
      <c r="V1043" s="51"/>
      <c r="W1043" s="285"/>
      <c r="X1043" s="1159"/>
      <c r="Y1043" s="285"/>
      <c r="Z1043" s="9"/>
      <c r="AA1043" s="670"/>
      <c r="AB1043" s="497"/>
      <c r="AC1043" s="497"/>
      <c r="AD1043" s="1061"/>
      <c r="AE1043" s="57"/>
      <c r="AF1043" s="57"/>
      <c r="AG1043" s="57"/>
      <c r="AH1043" s="57"/>
      <c r="AI1043" s="57"/>
      <c r="AJ1043" s="57"/>
      <c r="AK1043" s="57"/>
      <c r="AL1043" s="57"/>
      <c r="AM1043" s="57"/>
    </row>
    <row r="1044" spans="1:39" s="7" customFormat="1" ht="18.75" hidden="1" customHeight="1">
      <c r="A1044" s="688"/>
      <c r="B1044" s="681" t="s">
        <v>1436</v>
      </c>
      <c r="C1044" s="52"/>
      <c r="D1044" s="52"/>
      <c r="E1044" s="51"/>
      <c r="F1044" s="51"/>
      <c r="G1044" s="51"/>
      <c r="H1044" s="51"/>
      <c r="I1044" s="51"/>
      <c r="J1044" s="51"/>
      <c r="K1044" s="51"/>
      <c r="L1044" s="672"/>
      <c r="M1044" s="672"/>
      <c r="N1044" s="682"/>
      <c r="O1044" s="682"/>
      <c r="P1044" s="682"/>
      <c r="Q1044" s="673"/>
      <c r="R1044" s="51"/>
      <c r="S1044" s="51"/>
      <c r="T1044" s="51"/>
      <c r="U1044" s="51"/>
      <c r="V1044" s="51"/>
      <c r="W1044" s="285"/>
      <c r="X1044" s="1159"/>
      <c r="Y1044" s="285"/>
      <c r="Z1044" s="9"/>
      <c r="AA1044" s="670"/>
      <c r="AB1044" s="497"/>
      <c r="AC1044" s="497"/>
      <c r="AD1044" s="1061"/>
      <c r="AE1044" s="57"/>
      <c r="AF1044" s="57"/>
      <c r="AG1044" s="57"/>
      <c r="AH1044" s="57"/>
      <c r="AI1044" s="57"/>
      <c r="AJ1044" s="57"/>
      <c r="AK1044" s="57"/>
      <c r="AL1044" s="57"/>
      <c r="AM1044" s="57"/>
    </row>
    <row r="1045" spans="1:39" s="7" customFormat="1" ht="18.75" hidden="1" customHeight="1">
      <c r="A1045" s="688"/>
      <c r="B1045" s="681" t="s">
        <v>1437</v>
      </c>
      <c r="C1045" s="52"/>
      <c r="D1045" s="52"/>
      <c r="E1045" s="51"/>
      <c r="F1045" s="51"/>
      <c r="G1045" s="51"/>
      <c r="H1045" s="51"/>
      <c r="I1045" s="51"/>
      <c r="J1045" s="51"/>
      <c r="K1045" s="51"/>
      <c r="L1045" s="672"/>
      <c r="M1045" s="672"/>
      <c r="N1045" s="682"/>
      <c r="O1045" s="682"/>
      <c r="P1045" s="682"/>
      <c r="Q1045" s="673"/>
      <c r="R1045" s="51"/>
      <c r="S1045" s="51"/>
      <c r="T1045" s="51"/>
      <c r="U1045" s="51"/>
      <c r="V1045" s="51"/>
      <c r="W1045" s="285"/>
      <c r="X1045" s="1159"/>
      <c r="Y1045" s="285"/>
      <c r="Z1045" s="9"/>
      <c r="AA1045" s="670"/>
      <c r="AB1045" s="497"/>
      <c r="AC1045" s="497"/>
      <c r="AD1045" s="1061"/>
      <c r="AE1045" s="57"/>
      <c r="AF1045" s="57"/>
      <c r="AG1045" s="57"/>
      <c r="AH1045" s="57"/>
      <c r="AI1045" s="57"/>
      <c r="AJ1045" s="57"/>
      <c r="AK1045" s="57"/>
      <c r="AL1045" s="57"/>
      <c r="AM1045" s="57"/>
    </row>
    <row r="1046" spans="1:39" s="7" customFormat="1" ht="18.75" hidden="1" customHeight="1">
      <c r="A1046" s="688"/>
      <c r="B1046" s="681" t="s">
        <v>1438</v>
      </c>
      <c r="C1046" s="52"/>
      <c r="D1046" s="52"/>
      <c r="E1046" s="672"/>
      <c r="F1046" s="672"/>
      <c r="G1046" s="672"/>
      <c r="H1046" s="672"/>
      <c r="I1046" s="51"/>
      <c r="J1046" s="51"/>
      <c r="K1046" s="51"/>
      <c r="L1046" s="672"/>
      <c r="M1046" s="672"/>
      <c r="N1046" s="69"/>
      <c r="O1046" s="69"/>
      <c r="P1046" s="682"/>
      <c r="Q1046" s="673"/>
      <c r="R1046" s="51"/>
      <c r="S1046" s="51"/>
      <c r="T1046" s="51"/>
      <c r="U1046" s="51"/>
      <c r="V1046" s="51"/>
      <c r="W1046" s="285"/>
      <c r="X1046" s="1159"/>
      <c r="Y1046" s="285"/>
      <c r="Z1046" s="9"/>
      <c r="AA1046" s="670"/>
      <c r="AB1046" s="497"/>
      <c r="AC1046" s="497"/>
      <c r="AD1046" s="1061"/>
      <c r="AE1046" s="57"/>
      <c r="AF1046" s="57"/>
      <c r="AG1046" s="57"/>
      <c r="AH1046" s="57"/>
      <c r="AI1046" s="57"/>
      <c r="AJ1046" s="57"/>
      <c r="AK1046" s="57"/>
      <c r="AL1046" s="57"/>
      <c r="AM1046" s="57"/>
    </row>
    <row r="1047" spans="1:39" s="7" customFormat="1" ht="18.75" hidden="1" customHeight="1">
      <c r="A1047" s="688"/>
      <c r="B1047" s="681" t="s">
        <v>1439</v>
      </c>
      <c r="C1047" s="52"/>
      <c r="D1047" s="52"/>
      <c r="E1047" s="672"/>
      <c r="F1047" s="672"/>
      <c r="G1047" s="672"/>
      <c r="H1047" s="672"/>
      <c r="I1047" s="51"/>
      <c r="J1047" s="51"/>
      <c r="K1047" s="51"/>
      <c r="L1047" s="672"/>
      <c r="M1047" s="672"/>
      <c r="N1047" s="69"/>
      <c r="O1047" s="69"/>
      <c r="P1047" s="682"/>
      <c r="Q1047" s="673"/>
      <c r="R1047" s="51"/>
      <c r="S1047" s="51"/>
      <c r="T1047" s="51"/>
      <c r="U1047" s="51"/>
      <c r="V1047" s="51"/>
      <c r="W1047" s="285"/>
      <c r="X1047" s="1159"/>
      <c r="Y1047" s="285"/>
      <c r="Z1047" s="9"/>
      <c r="AA1047" s="670"/>
      <c r="AB1047" s="497"/>
      <c r="AC1047" s="497"/>
      <c r="AD1047" s="1061"/>
      <c r="AE1047" s="57"/>
      <c r="AF1047" s="57"/>
      <c r="AG1047" s="57"/>
      <c r="AH1047" s="57"/>
      <c r="AI1047" s="57"/>
      <c r="AJ1047" s="57"/>
      <c r="AK1047" s="57"/>
      <c r="AL1047" s="57"/>
      <c r="AM1047" s="57"/>
    </row>
    <row r="1048" spans="1:39" s="7" customFormat="1" ht="18.75" hidden="1" customHeight="1">
      <c r="A1048" s="688"/>
      <c r="B1048" s="681" t="s">
        <v>1440</v>
      </c>
      <c r="C1048" s="52"/>
      <c r="D1048" s="52"/>
      <c r="E1048" s="672"/>
      <c r="F1048" s="672"/>
      <c r="G1048" s="672"/>
      <c r="H1048" s="672"/>
      <c r="I1048" s="672"/>
      <c r="J1048" s="51"/>
      <c r="K1048" s="51"/>
      <c r="L1048" s="672"/>
      <c r="M1048" s="672"/>
      <c r="N1048" s="69"/>
      <c r="O1048" s="69"/>
      <c r="P1048" s="682"/>
      <c r="Q1048" s="673"/>
      <c r="R1048" s="51"/>
      <c r="S1048" s="51"/>
      <c r="T1048" s="51"/>
      <c r="U1048" s="51"/>
      <c r="V1048" s="51"/>
      <c r="W1048" s="285"/>
      <c r="X1048" s="1159"/>
      <c r="Y1048" s="285"/>
      <c r="Z1048" s="9"/>
      <c r="AA1048" s="670"/>
      <c r="AB1048" s="497"/>
      <c r="AC1048" s="497"/>
      <c r="AD1048" s="1061"/>
      <c r="AE1048" s="57"/>
      <c r="AF1048" s="57"/>
      <c r="AG1048" s="57"/>
      <c r="AH1048" s="57"/>
      <c r="AI1048" s="57"/>
      <c r="AJ1048" s="57"/>
      <c r="AK1048" s="57"/>
      <c r="AL1048" s="57"/>
      <c r="AM1048" s="57"/>
    </row>
    <row r="1049" spans="1:39" s="7" customFormat="1" ht="18.75" hidden="1" customHeight="1">
      <c r="A1049" s="688"/>
      <c r="B1049" s="681" t="s">
        <v>1441</v>
      </c>
      <c r="C1049" s="52"/>
      <c r="D1049" s="52"/>
      <c r="E1049" s="672"/>
      <c r="F1049" s="672"/>
      <c r="G1049" s="672"/>
      <c r="H1049" s="672"/>
      <c r="I1049" s="672"/>
      <c r="J1049" s="51"/>
      <c r="K1049" s="51"/>
      <c r="L1049" s="51"/>
      <c r="M1049" s="51"/>
      <c r="N1049" s="69"/>
      <c r="O1049" s="69"/>
      <c r="P1049" s="69"/>
      <c r="Q1049" s="52"/>
      <c r="R1049" s="51"/>
      <c r="S1049" s="51"/>
      <c r="T1049" s="51"/>
      <c r="U1049" s="51"/>
      <c r="V1049" s="51"/>
      <c r="W1049" s="285"/>
      <c r="X1049" s="1159"/>
      <c r="Y1049" s="285"/>
      <c r="Z1049" s="9"/>
      <c r="AA1049" s="670"/>
      <c r="AB1049" s="497"/>
      <c r="AC1049" s="497"/>
      <c r="AD1049" s="1061"/>
      <c r="AE1049" s="57"/>
      <c r="AF1049" s="57"/>
      <c r="AG1049" s="57"/>
      <c r="AH1049" s="57"/>
      <c r="AI1049" s="57"/>
      <c r="AJ1049" s="57"/>
      <c r="AK1049" s="57"/>
      <c r="AL1049" s="57"/>
      <c r="AM1049" s="57"/>
    </row>
    <row r="1050" spans="1:39" s="7" customFormat="1" ht="18.75" hidden="1" customHeight="1">
      <c r="A1050" s="1475" t="s">
        <v>518</v>
      </c>
      <c r="B1050" s="1475"/>
      <c r="C1050" s="51">
        <f t="shared" ref="C1050:Y1050" si="162">SUM(C1037:C1040)</f>
        <v>18572067.18</v>
      </c>
      <c r="D1050" s="51">
        <f t="shared" si="162"/>
        <v>18572067.18</v>
      </c>
      <c r="E1050" s="51">
        <f t="shared" si="162"/>
        <v>2669386.56</v>
      </c>
      <c r="F1050" s="51">
        <f t="shared" si="162"/>
        <v>11669015.26</v>
      </c>
      <c r="G1050" s="51">
        <f t="shared" si="162"/>
        <v>1580657.2</v>
      </c>
      <c r="H1050" s="51">
        <f t="shared" si="162"/>
        <v>2653008.16</v>
      </c>
      <c r="I1050" s="51">
        <f t="shared" si="162"/>
        <v>0</v>
      </c>
      <c r="J1050" s="51">
        <f t="shared" si="162"/>
        <v>0</v>
      </c>
      <c r="K1050" s="51">
        <f t="shared" si="162"/>
        <v>0</v>
      </c>
      <c r="L1050" s="51">
        <f t="shared" si="162"/>
        <v>0</v>
      </c>
      <c r="M1050" s="51">
        <f t="shared" si="162"/>
        <v>0</v>
      </c>
      <c r="N1050" s="51">
        <f t="shared" si="162"/>
        <v>0</v>
      </c>
      <c r="O1050" s="51">
        <f t="shared" si="162"/>
        <v>0</v>
      </c>
      <c r="P1050" s="51">
        <f t="shared" si="162"/>
        <v>0</v>
      </c>
      <c r="Q1050" s="51">
        <f t="shared" si="162"/>
        <v>0</v>
      </c>
      <c r="R1050" s="51">
        <f t="shared" si="162"/>
        <v>0</v>
      </c>
      <c r="S1050" s="51">
        <f t="shared" si="162"/>
        <v>0</v>
      </c>
      <c r="T1050" s="51">
        <f t="shared" si="162"/>
        <v>0</v>
      </c>
      <c r="U1050" s="51">
        <f t="shared" si="162"/>
        <v>0</v>
      </c>
      <c r="V1050" s="51">
        <f t="shared" si="162"/>
        <v>0</v>
      </c>
      <c r="W1050" s="51">
        <f t="shared" si="162"/>
        <v>0</v>
      </c>
      <c r="X1050" s="1159"/>
      <c r="Y1050" s="51">
        <f t="shared" si="162"/>
        <v>0</v>
      </c>
      <c r="Z1050" s="9"/>
      <c r="AA1050" s="670"/>
      <c r="AB1050" s="497"/>
      <c r="AC1050" s="497"/>
      <c r="AD1050" s="1061"/>
      <c r="AE1050" s="57"/>
      <c r="AF1050" s="1061"/>
      <c r="AG1050" s="57"/>
      <c r="AH1050" s="57"/>
      <c r="AI1050" s="57"/>
      <c r="AJ1050" s="57"/>
      <c r="AK1050" s="57"/>
      <c r="AL1050" s="57"/>
      <c r="AM1050" s="57"/>
    </row>
    <row r="1051" spans="1:39" s="22" customFormat="1" ht="18.75" hidden="1" customHeight="1">
      <c r="A1051" s="1479" t="s">
        <v>582</v>
      </c>
      <c r="B1051" s="1479"/>
      <c r="C1051" s="1479"/>
      <c r="D1051" s="1452"/>
      <c r="E1051" s="1452"/>
      <c r="F1051" s="1452"/>
      <c r="G1051" s="1452"/>
      <c r="H1051" s="1452"/>
      <c r="I1051" s="1452"/>
      <c r="J1051" s="1452"/>
      <c r="K1051" s="1452"/>
      <c r="L1051" s="1452"/>
      <c r="M1051" s="1452"/>
      <c r="N1051" s="1452"/>
      <c r="O1051" s="1452"/>
      <c r="P1051" s="1452"/>
      <c r="Q1051" s="1452"/>
      <c r="R1051" s="1452"/>
      <c r="S1051" s="1452"/>
      <c r="T1051" s="1452"/>
      <c r="U1051" s="1452"/>
      <c r="V1051" s="1452"/>
      <c r="W1051" s="1452"/>
      <c r="X1051" s="1452"/>
      <c r="Y1051" s="1452"/>
      <c r="Z1051" s="24"/>
      <c r="AA1051" s="670"/>
      <c r="AB1051" s="57"/>
      <c r="AC1051" s="497"/>
      <c r="AD1051" s="1061"/>
      <c r="AE1051" s="57"/>
      <c r="AF1051" s="57"/>
      <c r="AG1051" s="57"/>
      <c r="AH1051" s="57"/>
      <c r="AI1051" s="57"/>
      <c r="AJ1051" s="57"/>
      <c r="AK1051" s="57"/>
      <c r="AL1051" s="57"/>
      <c r="AM1051" s="57"/>
    </row>
    <row r="1052" spans="1:39" s="7" customFormat="1" ht="18.75" hidden="1" customHeight="1">
      <c r="A1052" s="55">
        <f>A1040+1</f>
        <v>811</v>
      </c>
      <c r="B1052" s="48" t="s">
        <v>832</v>
      </c>
      <c r="C1052" s="52">
        <f>D1052+K1052+M1052+O1052+Q1052+S1052+U1052+V1052+W1052+Y1052</f>
        <v>7420379.2599999998</v>
      </c>
      <c r="D1052" s="52">
        <f>SUM(E1052:I1052)</f>
        <v>0</v>
      </c>
      <c r="E1052" s="60"/>
      <c r="F1052" s="51"/>
      <c r="G1052" s="60"/>
      <c r="H1052" s="51"/>
      <c r="I1052" s="60"/>
      <c r="J1052" s="60"/>
      <c r="K1052" s="60"/>
      <c r="L1052" s="69"/>
      <c r="M1052" s="52"/>
      <c r="N1052" s="69"/>
      <c r="O1052" s="69"/>
      <c r="P1052" s="524"/>
      <c r="Q1052" s="69">
        <v>3657661.34</v>
      </c>
      <c r="R1052" s="524"/>
      <c r="S1052" s="69">
        <v>3762717.92</v>
      </c>
      <c r="T1052" s="60"/>
      <c r="U1052" s="60"/>
      <c r="V1052" s="51"/>
      <c r="W1052" s="284"/>
      <c r="X1052" s="1161"/>
      <c r="Y1052" s="284"/>
      <c r="Z1052" s="9"/>
      <c r="AA1052" s="670"/>
      <c r="AB1052" s="57"/>
      <c r="AC1052" s="497"/>
      <c r="AD1052" s="1061"/>
      <c r="AE1052" s="57"/>
      <c r="AF1052" s="57"/>
      <c r="AG1052" s="57"/>
      <c r="AH1052" s="57"/>
      <c r="AI1052" s="57"/>
      <c r="AJ1052" s="57"/>
      <c r="AK1052" s="57"/>
      <c r="AL1052" s="57"/>
      <c r="AM1052" s="57"/>
    </row>
    <row r="1053" spans="1:39" s="7" customFormat="1" ht="18.75" hidden="1" customHeight="1">
      <c r="A1053" s="55">
        <f>A1052+1</f>
        <v>812</v>
      </c>
      <c r="B1053" s="48" t="s">
        <v>583</v>
      </c>
      <c r="C1053" s="52">
        <f>D1053+K1053+M1053+O1053+Q1053+S1053+U1053+V1053+W1053+Y1053</f>
        <v>234075.42</v>
      </c>
      <c r="D1053" s="52">
        <f>SUM(E1053:I1053)</f>
        <v>234075.42</v>
      </c>
      <c r="E1053" s="60"/>
      <c r="F1053" s="51"/>
      <c r="G1053" s="51">
        <v>234075.42</v>
      </c>
      <c r="H1053" s="51"/>
      <c r="I1053" s="51"/>
      <c r="J1053" s="60"/>
      <c r="K1053" s="60"/>
      <c r="L1053" s="69"/>
      <c r="M1053" s="52"/>
      <c r="N1053" s="69"/>
      <c r="O1053" s="69"/>
      <c r="P1053" s="69"/>
      <c r="Q1053" s="69"/>
      <c r="R1053" s="69"/>
      <c r="S1053" s="69"/>
      <c r="T1053" s="60"/>
      <c r="U1053" s="60"/>
      <c r="V1053" s="51"/>
      <c r="W1053" s="284"/>
      <c r="X1053" s="1161"/>
      <c r="Y1053" s="284"/>
      <c r="Z1053" s="9"/>
      <c r="AA1053" s="670"/>
      <c r="AB1053" s="57"/>
      <c r="AC1053" s="497"/>
      <c r="AD1053" s="1061"/>
      <c r="AE1053" s="57"/>
      <c r="AF1053" s="57"/>
      <c r="AG1053" s="57"/>
      <c r="AH1053" s="57"/>
      <c r="AI1053" s="57"/>
      <c r="AJ1053" s="57"/>
      <c r="AK1053" s="57"/>
      <c r="AL1053" s="57"/>
      <c r="AM1053" s="57"/>
    </row>
    <row r="1054" spans="1:39" s="7" customFormat="1" ht="18.75" hidden="1" customHeight="1">
      <c r="A1054" s="1475" t="s">
        <v>518</v>
      </c>
      <c r="B1054" s="1475"/>
      <c r="C1054" s="51">
        <f t="shared" ref="C1054:Y1054" si="163">SUM(C1052:C1053)</f>
        <v>7654454.6799999997</v>
      </c>
      <c r="D1054" s="51">
        <f t="shared" si="163"/>
        <v>234075.42</v>
      </c>
      <c r="E1054" s="51">
        <f t="shared" si="163"/>
        <v>0</v>
      </c>
      <c r="F1054" s="51">
        <f t="shared" si="163"/>
        <v>0</v>
      </c>
      <c r="G1054" s="51">
        <f t="shared" si="163"/>
        <v>234075.42</v>
      </c>
      <c r="H1054" s="51">
        <f t="shared" si="163"/>
        <v>0</v>
      </c>
      <c r="I1054" s="51">
        <f t="shared" si="163"/>
        <v>0</v>
      </c>
      <c r="J1054" s="51">
        <f t="shared" si="163"/>
        <v>0</v>
      </c>
      <c r="K1054" s="51">
        <f t="shared" si="163"/>
        <v>0</v>
      </c>
      <c r="L1054" s="51">
        <f t="shared" si="163"/>
        <v>0</v>
      </c>
      <c r="M1054" s="51">
        <f t="shared" si="163"/>
        <v>0</v>
      </c>
      <c r="N1054" s="51">
        <f t="shared" si="163"/>
        <v>0</v>
      </c>
      <c r="O1054" s="51">
        <f t="shared" si="163"/>
        <v>0</v>
      </c>
      <c r="P1054" s="51">
        <f t="shared" si="163"/>
        <v>0</v>
      </c>
      <c r="Q1054" s="51">
        <f t="shared" si="163"/>
        <v>3657661.34</v>
      </c>
      <c r="R1054" s="51">
        <f t="shared" si="163"/>
        <v>0</v>
      </c>
      <c r="S1054" s="51">
        <f t="shared" si="163"/>
        <v>3762717.92</v>
      </c>
      <c r="T1054" s="51">
        <f t="shared" si="163"/>
        <v>0</v>
      </c>
      <c r="U1054" s="51">
        <f t="shared" si="163"/>
        <v>0</v>
      </c>
      <c r="V1054" s="51">
        <f t="shared" si="163"/>
        <v>0</v>
      </c>
      <c r="W1054" s="51">
        <f t="shared" si="163"/>
        <v>0</v>
      </c>
      <c r="X1054" s="1159"/>
      <c r="Y1054" s="51">
        <f t="shared" si="163"/>
        <v>0</v>
      </c>
      <c r="Z1054" s="9"/>
      <c r="AA1054" s="670"/>
      <c r="AB1054" s="497"/>
      <c r="AC1054" s="497"/>
      <c r="AD1054" s="1061"/>
      <c r="AE1054" s="57"/>
      <c r="AF1054" s="1061"/>
      <c r="AG1054" s="57"/>
      <c r="AH1054" s="57"/>
      <c r="AI1054" s="57"/>
      <c r="AJ1054" s="57"/>
      <c r="AK1054" s="57"/>
      <c r="AL1054" s="57"/>
      <c r="AM1054" s="57"/>
    </row>
    <row r="1055" spans="1:39" s="7" customFormat="1" ht="18.75" hidden="1" customHeight="1">
      <c r="A1055" s="1479" t="s">
        <v>584</v>
      </c>
      <c r="B1055" s="1479"/>
      <c r="C1055" s="60">
        <f t="shared" ref="C1055:Y1055" si="164">SUM(C1054,C1050,,C1035,C1027,C1024)</f>
        <v>58383811.960000001</v>
      </c>
      <c r="D1055" s="60">
        <f t="shared" si="164"/>
        <v>43997269.399999999</v>
      </c>
      <c r="E1055" s="60">
        <f t="shared" si="164"/>
        <v>5638822.8399999999</v>
      </c>
      <c r="F1055" s="60">
        <f t="shared" si="164"/>
        <v>26091487.379999999</v>
      </c>
      <c r="G1055" s="60">
        <f t="shared" si="164"/>
        <v>4545760.0199999996</v>
      </c>
      <c r="H1055" s="60">
        <f t="shared" si="164"/>
        <v>6657835.0800000001</v>
      </c>
      <c r="I1055" s="60">
        <f t="shared" si="164"/>
        <v>1063364.08</v>
      </c>
      <c r="J1055" s="60">
        <f t="shared" si="164"/>
        <v>0</v>
      </c>
      <c r="K1055" s="60">
        <f t="shared" si="164"/>
        <v>0</v>
      </c>
      <c r="L1055" s="60">
        <f t="shared" si="164"/>
        <v>0</v>
      </c>
      <c r="M1055" s="60">
        <f t="shared" si="164"/>
        <v>2139871</v>
      </c>
      <c r="N1055" s="60">
        <f t="shared" si="164"/>
        <v>0</v>
      </c>
      <c r="O1055" s="60">
        <f t="shared" si="164"/>
        <v>0</v>
      </c>
      <c r="P1055" s="60">
        <f t="shared" si="164"/>
        <v>0</v>
      </c>
      <c r="Q1055" s="60">
        <f t="shared" si="164"/>
        <v>8483953.6400000006</v>
      </c>
      <c r="R1055" s="60">
        <f t="shared" si="164"/>
        <v>0</v>
      </c>
      <c r="S1055" s="60">
        <f t="shared" si="164"/>
        <v>3762717.92</v>
      </c>
      <c r="T1055" s="60">
        <f t="shared" si="164"/>
        <v>0</v>
      </c>
      <c r="U1055" s="60">
        <f t="shared" si="164"/>
        <v>0</v>
      </c>
      <c r="V1055" s="60">
        <f t="shared" si="164"/>
        <v>0</v>
      </c>
      <c r="W1055" s="60">
        <f t="shared" si="164"/>
        <v>0</v>
      </c>
      <c r="X1055" s="1185"/>
      <c r="Y1055" s="60">
        <f t="shared" si="164"/>
        <v>0</v>
      </c>
      <c r="Z1055" s="9"/>
      <c r="AA1055" s="670"/>
      <c r="AB1055" s="497"/>
      <c r="AC1055" s="497"/>
      <c r="AD1055" s="1061"/>
      <c r="AE1055" s="57"/>
      <c r="AF1055" s="57"/>
      <c r="AG1055" s="57"/>
      <c r="AH1055" s="57"/>
      <c r="AI1055" s="57"/>
      <c r="AJ1055" s="57"/>
      <c r="AK1055" s="57"/>
      <c r="AL1055" s="57"/>
      <c r="AM1055" s="57"/>
    </row>
    <row r="1056" spans="1:39" s="7" customFormat="1" ht="18.75" hidden="1" customHeight="1">
      <c r="A1056" s="1564" t="s">
        <v>585</v>
      </c>
      <c r="B1056" s="1564"/>
      <c r="C1056" s="1564"/>
      <c r="D1056" s="1564"/>
      <c r="E1056" s="1564"/>
      <c r="F1056" s="1564"/>
      <c r="G1056" s="1564"/>
      <c r="H1056" s="1564"/>
      <c r="I1056" s="1564"/>
      <c r="J1056" s="1564"/>
      <c r="K1056" s="1564"/>
      <c r="L1056" s="1564"/>
      <c r="M1056" s="1564"/>
      <c r="N1056" s="1564"/>
      <c r="O1056" s="1564"/>
      <c r="P1056" s="1564"/>
      <c r="Q1056" s="1564"/>
      <c r="R1056" s="1564"/>
      <c r="S1056" s="1564"/>
      <c r="T1056" s="1564"/>
      <c r="U1056" s="1564"/>
      <c r="V1056" s="1564"/>
      <c r="W1056" s="1564"/>
      <c r="X1056" s="1564"/>
      <c r="Y1056" s="1564"/>
      <c r="Z1056" s="9"/>
      <c r="AA1056" s="670"/>
      <c r="AB1056" s="57"/>
      <c r="AC1056" s="497"/>
      <c r="AD1056" s="1061"/>
      <c r="AE1056" s="57"/>
      <c r="AF1056" s="57"/>
      <c r="AG1056" s="57"/>
      <c r="AH1056" s="57"/>
      <c r="AI1056" s="57"/>
      <c r="AJ1056" s="57"/>
      <c r="AK1056" s="57"/>
      <c r="AL1056" s="57"/>
      <c r="AM1056" s="57"/>
    </row>
    <row r="1057" spans="1:39" s="7" customFormat="1" ht="18.75" hidden="1" customHeight="1">
      <c r="A1057" s="1565" t="s">
        <v>586</v>
      </c>
      <c r="B1057" s="1565"/>
      <c r="C1057" s="1565"/>
      <c r="D1057" s="1452"/>
      <c r="E1057" s="1452"/>
      <c r="F1057" s="1452"/>
      <c r="G1057" s="1452"/>
      <c r="H1057" s="1452"/>
      <c r="I1057" s="1452"/>
      <c r="J1057" s="1452"/>
      <c r="K1057" s="1452"/>
      <c r="L1057" s="1452"/>
      <c r="M1057" s="1452"/>
      <c r="N1057" s="1452"/>
      <c r="O1057" s="1452"/>
      <c r="P1057" s="1452"/>
      <c r="Q1057" s="1452"/>
      <c r="R1057" s="1452"/>
      <c r="S1057" s="1452"/>
      <c r="T1057" s="1452"/>
      <c r="U1057" s="1452"/>
      <c r="V1057" s="1452"/>
      <c r="W1057" s="1452"/>
      <c r="X1057" s="1452"/>
      <c r="Y1057" s="1452"/>
      <c r="Z1057" s="9"/>
      <c r="AA1057" s="670"/>
      <c r="AB1057" s="57"/>
      <c r="AC1057" s="497"/>
      <c r="AD1057" s="1061"/>
      <c r="AE1057" s="57"/>
      <c r="AF1057" s="57"/>
      <c r="AG1057" s="57"/>
      <c r="AH1057" s="57"/>
      <c r="AI1057" s="57"/>
      <c r="AJ1057" s="57"/>
      <c r="AK1057" s="57"/>
      <c r="AL1057" s="57"/>
      <c r="AM1057" s="57"/>
    </row>
    <row r="1058" spans="1:39" s="7" customFormat="1" ht="18.75" hidden="1" customHeight="1">
      <c r="A1058" s="71">
        <f>A1053+1</f>
        <v>813</v>
      </c>
      <c r="B1058" s="44" t="s">
        <v>587</v>
      </c>
      <c r="C1058" s="52">
        <f>D1058+K1058+M1058+O1058+Q1058+S1058+U1058+V1058+W1058+Y1058</f>
        <v>6118025.0599999996</v>
      </c>
      <c r="D1058" s="52">
        <f>SUM(E1058:I1058)</f>
        <v>5801099.4799999995</v>
      </c>
      <c r="E1058" s="72"/>
      <c r="F1058" s="72">
        <v>3715975.76</v>
      </c>
      <c r="G1058" s="72">
        <v>1041419.62</v>
      </c>
      <c r="H1058" s="72">
        <v>1043704.1</v>
      </c>
      <c r="I1058" s="72"/>
      <c r="J1058" s="72"/>
      <c r="K1058" s="72"/>
      <c r="L1058" s="72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>
        <v>316925.58</v>
      </c>
      <c r="W1058" s="1145"/>
      <c r="X1058" s="1221"/>
      <c r="Y1058" s="1145"/>
      <c r="Z1058" s="9" t="s">
        <v>883</v>
      </c>
      <c r="AA1058" s="670"/>
      <c r="AB1058" s="57"/>
      <c r="AC1058" s="497"/>
      <c r="AD1058" s="1061"/>
      <c r="AE1058" s="57"/>
      <c r="AF1058" s="57"/>
      <c r="AG1058" s="57"/>
      <c r="AH1058" s="57"/>
      <c r="AI1058" s="57"/>
      <c r="AJ1058" s="57"/>
      <c r="AK1058" s="57"/>
      <c r="AL1058" s="57"/>
      <c r="AM1058" s="57"/>
    </row>
    <row r="1059" spans="1:39" s="7" customFormat="1" ht="18.75" hidden="1" customHeight="1">
      <c r="A1059" s="1475" t="s">
        <v>518</v>
      </c>
      <c r="B1059" s="1475"/>
      <c r="C1059" s="73">
        <f>C1058</f>
        <v>6118025.0599999996</v>
      </c>
      <c r="D1059" s="73">
        <f t="shared" ref="D1059:Y1059" si="165">D1058</f>
        <v>5801099.4799999995</v>
      </c>
      <c r="E1059" s="73">
        <f t="shared" si="165"/>
        <v>0</v>
      </c>
      <c r="F1059" s="73">
        <f t="shared" si="165"/>
        <v>3715975.76</v>
      </c>
      <c r="G1059" s="73">
        <f t="shared" si="165"/>
        <v>1041419.62</v>
      </c>
      <c r="H1059" s="73">
        <f t="shared" si="165"/>
        <v>1043704.1</v>
      </c>
      <c r="I1059" s="73">
        <f t="shared" si="165"/>
        <v>0</v>
      </c>
      <c r="J1059" s="73">
        <f t="shared" si="165"/>
        <v>0</v>
      </c>
      <c r="K1059" s="73">
        <f t="shared" si="165"/>
        <v>0</v>
      </c>
      <c r="L1059" s="73">
        <f t="shared" si="165"/>
        <v>0</v>
      </c>
      <c r="M1059" s="73">
        <f t="shared" si="165"/>
        <v>0</v>
      </c>
      <c r="N1059" s="73">
        <f t="shared" si="165"/>
        <v>0</v>
      </c>
      <c r="O1059" s="73">
        <f t="shared" si="165"/>
        <v>0</v>
      </c>
      <c r="P1059" s="73">
        <f t="shared" si="165"/>
        <v>0</v>
      </c>
      <c r="Q1059" s="73">
        <f t="shared" si="165"/>
        <v>0</v>
      </c>
      <c r="R1059" s="73">
        <f t="shared" si="165"/>
        <v>0</v>
      </c>
      <c r="S1059" s="73">
        <f t="shared" si="165"/>
        <v>0</v>
      </c>
      <c r="T1059" s="73">
        <f t="shared" si="165"/>
        <v>0</v>
      </c>
      <c r="U1059" s="73">
        <f t="shared" si="165"/>
        <v>0</v>
      </c>
      <c r="V1059" s="73">
        <f t="shared" si="165"/>
        <v>316925.58</v>
      </c>
      <c r="W1059" s="73">
        <f t="shared" si="165"/>
        <v>0</v>
      </c>
      <c r="X1059" s="1221"/>
      <c r="Y1059" s="73">
        <f t="shared" si="165"/>
        <v>0</v>
      </c>
      <c r="Z1059" s="9"/>
      <c r="AA1059" s="670"/>
      <c r="AB1059" s="497"/>
      <c r="AC1059" s="497"/>
      <c r="AD1059" s="1061"/>
      <c r="AE1059" s="57"/>
      <c r="AF1059" s="57"/>
      <c r="AG1059" s="57"/>
      <c r="AH1059" s="57"/>
      <c r="AI1059" s="57"/>
      <c r="AJ1059" s="57"/>
      <c r="AK1059" s="57"/>
      <c r="AL1059" s="57"/>
      <c r="AM1059" s="57"/>
    </row>
    <row r="1060" spans="1:39" s="7" customFormat="1" ht="18.75" hidden="1" customHeight="1">
      <c r="A1060" s="1565" t="s">
        <v>588</v>
      </c>
      <c r="B1060" s="1565"/>
      <c r="C1060" s="1565"/>
      <c r="D1060" s="1452"/>
      <c r="E1060" s="1452"/>
      <c r="F1060" s="1452"/>
      <c r="G1060" s="1452"/>
      <c r="H1060" s="1452"/>
      <c r="I1060" s="1452"/>
      <c r="J1060" s="1452"/>
      <c r="K1060" s="1452"/>
      <c r="L1060" s="1452"/>
      <c r="M1060" s="1452"/>
      <c r="N1060" s="1452"/>
      <c r="O1060" s="1452"/>
      <c r="P1060" s="1452"/>
      <c r="Q1060" s="1452"/>
      <c r="R1060" s="1452"/>
      <c r="S1060" s="1452"/>
      <c r="T1060" s="1452"/>
      <c r="U1060" s="1452"/>
      <c r="V1060" s="1452"/>
      <c r="W1060" s="1452"/>
      <c r="X1060" s="1452"/>
      <c r="Y1060" s="1452"/>
      <c r="Z1060" s="9"/>
      <c r="AA1060" s="670"/>
      <c r="AB1060" s="57"/>
      <c r="AC1060" s="497"/>
      <c r="AD1060" s="1061"/>
      <c r="AE1060" s="57"/>
      <c r="AF1060" s="57"/>
      <c r="AG1060" s="57"/>
      <c r="AH1060" s="57"/>
      <c r="AI1060" s="57"/>
      <c r="AJ1060" s="57"/>
      <c r="AK1060" s="57"/>
      <c r="AL1060" s="57"/>
      <c r="AM1060" s="57"/>
    </row>
    <row r="1061" spans="1:39" s="7" customFormat="1" ht="18.75" hidden="1" customHeight="1">
      <c r="A1061" s="71">
        <f>A1058+1</f>
        <v>814</v>
      </c>
      <c r="B1061" s="44" t="s">
        <v>833</v>
      </c>
      <c r="C1061" s="52">
        <f>D1061+K1061+M1061+O1061+Q1061+S1061+U1061+V1061+W1061+Y1061</f>
        <v>24266154.840000004</v>
      </c>
      <c r="D1061" s="52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>
        <v>12595663.380000001</v>
      </c>
      <c r="P1061" s="73"/>
      <c r="Q1061" s="73">
        <v>11670491.460000001</v>
      </c>
      <c r="R1061" s="73"/>
      <c r="S1061" s="73"/>
      <c r="T1061" s="73"/>
      <c r="U1061" s="73"/>
      <c r="V1061" s="73"/>
      <c r="W1061" s="1145"/>
      <c r="X1061" s="1221"/>
      <c r="Y1061" s="1145"/>
      <c r="Z1061" s="9"/>
      <c r="AA1061" s="670"/>
      <c r="AB1061" s="57"/>
      <c r="AC1061" s="497"/>
      <c r="AD1061" s="1061"/>
      <c r="AE1061" s="57"/>
      <c r="AF1061" s="57"/>
      <c r="AG1061" s="57"/>
      <c r="AH1061" s="57"/>
      <c r="AI1061" s="57"/>
      <c r="AJ1061" s="57"/>
      <c r="AK1061" s="57"/>
      <c r="AL1061" s="57"/>
      <c r="AM1061" s="57"/>
    </row>
    <row r="1062" spans="1:39" s="7" customFormat="1" ht="18.75" hidden="1" customHeight="1">
      <c r="A1062" s="71">
        <f>A1061+1</f>
        <v>815</v>
      </c>
      <c r="B1062" s="44" t="s">
        <v>834</v>
      </c>
      <c r="C1062" s="52">
        <f>D1062+K1062+M1062+O1062+Q1062+S1062+U1062+V1062+W1062+Y1062</f>
        <v>24299926.440000001</v>
      </c>
      <c r="D1062" s="52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>
        <v>12595663.380000001</v>
      </c>
      <c r="P1062" s="73"/>
      <c r="Q1062" s="73">
        <v>11704263.060000001</v>
      </c>
      <c r="R1062" s="73"/>
      <c r="S1062" s="73"/>
      <c r="T1062" s="73"/>
      <c r="U1062" s="73"/>
      <c r="V1062" s="73"/>
      <c r="W1062" s="1145"/>
      <c r="X1062" s="1221"/>
      <c r="Y1062" s="1145"/>
      <c r="Z1062" s="9"/>
      <c r="AA1062" s="670"/>
      <c r="AB1062" s="57"/>
      <c r="AC1062" s="497"/>
      <c r="AD1062" s="1061"/>
      <c r="AE1062" s="57"/>
      <c r="AF1062" s="57"/>
      <c r="AG1062" s="57"/>
      <c r="AH1062" s="57"/>
      <c r="AI1062" s="57"/>
      <c r="AJ1062" s="57"/>
      <c r="AK1062" s="57"/>
      <c r="AL1062" s="57"/>
      <c r="AM1062" s="57"/>
    </row>
    <row r="1063" spans="1:39" s="7" customFormat="1" ht="18.75" hidden="1" customHeight="1">
      <c r="A1063" s="71">
        <f>A1062+1</f>
        <v>816</v>
      </c>
      <c r="B1063" s="44" t="s">
        <v>835</v>
      </c>
      <c r="C1063" s="52">
        <f>D1063+K1063+M1063+O1063+Q1063+S1063+U1063+V1063+W1063+Y1063</f>
        <v>5176261.16</v>
      </c>
      <c r="D1063" s="52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>
        <v>5176261.16</v>
      </c>
      <c r="P1063" s="73"/>
      <c r="Q1063" s="73"/>
      <c r="R1063" s="73"/>
      <c r="S1063" s="73"/>
      <c r="T1063" s="73"/>
      <c r="U1063" s="73"/>
      <c r="V1063" s="73"/>
      <c r="W1063" s="1145"/>
      <c r="X1063" s="1221"/>
      <c r="Y1063" s="1145"/>
      <c r="Z1063" s="9"/>
      <c r="AA1063" s="670"/>
      <c r="AB1063" s="57"/>
      <c r="AC1063" s="497"/>
      <c r="AD1063" s="1061"/>
      <c r="AE1063" s="57"/>
      <c r="AF1063" s="57"/>
      <c r="AG1063" s="57"/>
      <c r="AH1063" s="57"/>
      <c r="AI1063" s="57"/>
      <c r="AJ1063" s="57"/>
      <c r="AK1063" s="57"/>
      <c r="AL1063" s="57"/>
      <c r="AM1063" s="57"/>
    </row>
    <row r="1064" spans="1:39" s="7" customFormat="1" ht="18.75" hidden="1" customHeight="1">
      <c r="A1064" s="71">
        <f>A1063+1</f>
        <v>817</v>
      </c>
      <c r="B1064" s="44" t="s">
        <v>836</v>
      </c>
      <c r="C1064" s="52">
        <f>D1064+K1064+M1064+O1064+Q1064+S1064+U1064+V1064+W1064+Y1064</f>
        <v>5178046.5</v>
      </c>
      <c r="D1064" s="52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>
        <v>5178046.5</v>
      </c>
      <c r="P1064" s="73"/>
      <c r="Q1064" s="73"/>
      <c r="R1064" s="73"/>
      <c r="S1064" s="73"/>
      <c r="T1064" s="73"/>
      <c r="U1064" s="73"/>
      <c r="V1064" s="73"/>
      <c r="W1064" s="1145"/>
      <c r="X1064" s="1221"/>
      <c r="Y1064" s="1145"/>
      <c r="Z1064" s="9"/>
      <c r="AA1064" s="670"/>
      <c r="AB1064" s="57"/>
      <c r="AC1064" s="497"/>
      <c r="AD1064" s="1061"/>
      <c r="AE1064" s="57"/>
      <c r="AF1064" s="57"/>
      <c r="AG1064" s="57"/>
      <c r="AH1064" s="57"/>
      <c r="AI1064" s="57"/>
      <c r="AJ1064" s="57"/>
      <c r="AK1064" s="57"/>
      <c r="AL1064" s="57"/>
      <c r="AM1064" s="57"/>
    </row>
    <row r="1065" spans="1:39" s="7" customFormat="1" ht="18" hidden="1" customHeight="1">
      <c r="A1065" s="1475" t="s">
        <v>518</v>
      </c>
      <c r="B1065" s="1475"/>
      <c r="C1065" s="73">
        <f>SUM(C1061:C1064)</f>
        <v>58920388.939999998</v>
      </c>
      <c r="D1065" s="73">
        <f t="shared" ref="D1065:Y1065" si="166">SUM(D1061:D1064)</f>
        <v>0</v>
      </c>
      <c r="E1065" s="73">
        <f t="shared" si="166"/>
        <v>0</v>
      </c>
      <c r="F1065" s="73">
        <f t="shared" si="166"/>
        <v>0</v>
      </c>
      <c r="G1065" s="73">
        <f t="shared" si="166"/>
        <v>0</v>
      </c>
      <c r="H1065" s="73">
        <f t="shared" si="166"/>
        <v>0</v>
      </c>
      <c r="I1065" s="73">
        <f t="shared" si="166"/>
        <v>0</v>
      </c>
      <c r="J1065" s="73">
        <f t="shared" si="166"/>
        <v>0</v>
      </c>
      <c r="K1065" s="73">
        <f t="shared" si="166"/>
        <v>0</v>
      </c>
      <c r="L1065" s="73">
        <f t="shared" si="166"/>
        <v>0</v>
      </c>
      <c r="M1065" s="73">
        <f t="shared" si="166"/>
        <v>0</v>
      </c>
      <c r="N1065" s="73">
        <f t="shared" si="166"/>
        <v>0</v>
      </c>
      <c r="O1065" s="73">
        <f t="shared" si="166"/>
        <v>35545634.420000002</v>
      </c>
      <c r="P1065" s="73">
        <f t="shared" si="166"/>
        <v>0</v>
      </c>
      <c r="Q1065" s="73">
        <f t="shared" si="166"/>
        <v>23374754.520000003</v>
      </c>
      <c r="R1065" s="73">
        <f t="shared" si="166"/>
        <v>0</v>
      </c>
      <c r="S1065" s="73">
        <f t="shared" si="166"/>
        <v>0</v>
      </c>
      <c r="T1065" s="73">
        <f t="shared" si="166"/>
        <v>0</v>
      </c>
      <c r="U1065" s="73">
        <f t="shared" si="166"/>
        <v>0</v>
      </c>
      <c r="V1065" s="73">
        <f t="shared" si="166"/>
        <v>0</v>
      </c>
      <c r="W1065" s="73">
        <f t="shared" si="166"/>
        <v>0</v>
      </c>
      <c r="X1065" s="1221"/>
      <c r="Y1065" s="73">
        <f t="shared" si="166"/>
        <v>0</v>
      </c>
      <c r="Z1065" s="9"/>
      <c r="AA1065" s="670"/>
      <c r="AB1065" s="497"/>
      <c r="AC1065" s="497"/>
      <c r="AD1065" s="1061"/>
      <c r="AE1065" s="57"/>
      <c r="AF1065" s="57"/>
      <c r="AG1065" s="57"/>
      <c r="AH1065" s="57"/>
      <c r="AI1065" s="57"/>
      <c r="AJ1065" s="57"/>
      <c r="AK1065" s="57"/>
      <c r="AL1065" s="57"/>
      <c r="AM1065" s="57"/>
    </row>
    <row r="1066" spans="1:39" s="7" customFormat="1" ht="18" hidden="1" customHeight="1">
      <c r="A1066" s="1565" t="s">
        <v>589</v>
      </c>
      <c r="B1066" s="1565"/>
      <c r="C1066" s="1565"/>
      <c r="D1066" s="1452"/>
      <c r="E1066" s="1452"/>
      <c r="F1066" s="1452"/>
      <c r="G1066" s="1452"/>
      <c r="H1066" s="1452"/>
      <c r="I1066" s="1452"/>
      <c r="J1066" s="1452"/>
      <c r="K1066" s="1452"/>
      <c r="L1066" s="1452"/>
      <c r="M1066" s="1452"/>
      <c r="N1066" s="1452"/>
      <c r="O1066" s="1452"/>
      <c r="P1066" s="1452"/>
      <c r="Q1066" s="1452"/>
      <c r="R1066" s="1452"/>
      <c r="S1066" s="1452"/>
      <c r="T1066" s="1452"/>
      <c r="U1066" s="1452"/>
      <c r="V1066" s="1452"/>
      <c r="W1066" s="1452"/>
      <c r="X1066" s="1452"/>
      <c r="Y1066" s="1452"/>
      <c r="Z1066" s="9"/>
      <c r="AA1066" s="670"/>
      <c r="AB1066" s="57"/>
      <c r="AC1066" s="497"/>
      <c r="AD1066" s="1061"/>
      <c r="AE1066" s="57"/>
      <c r="AF1066" s="57"/>
      <c r="AG1066" s="57"/>
      <c r="AH1066" s="57"/>
      <c r="AI1066" s="57"/>
      <c r="AJ1066" s="57"/>
      <c r="AK1066" s="57"/>
      <c r="AL1066" s="57"/>
      <c r="AM1066" s="57"/>
    </row>
    <row r="1067" spans="1:39" s="7" customFormat="1" ht="18" hidden="1" customHeight="1">
      <c r="A1067" s="71">
        <f>A1064+1</f>
        <v>818</v>
      </c>
      <c r="B1067" s="42" t="s">
        <v>839</v>
      </c>
      <c r="C1067" s="52">
        <f t="shared" ref="C1067:C1073" si="167">D1067+K1067+M1067+O1067+Q1067+S1067+U1067+V1067+W1067+Y1067</f>
        <v>8206994.4000000004</v>
      </c>
      <c r="D1067" s="52">
        <f>SUM(E1067:I1067)</f>
        <v>8206994.4000000004</v>
      </c>
      <c r="E1067" s="51">
        <v>752652.38</v>
      </c>
      <c r="F1067" s="51">
        <v>6700600.5</v>
      </c>
      <c r="G1067" s="51">
        <v>753741.52</v>
      </c>
      <c r="H1067" s="51"/>
      <c r="I1067" s="51"/>
      <c r="J1067" s="51"/>
      <c r="K1067" s="51"/>
      <c r="L1067" s="52"/>
      <c r="M1067" s="52"/>
      <c r="N1067" s="52"/>
      <c r="O1067" s="52"/>
      <c r="P1067" s="52"/>
      <c r="Q1067" s="52"/>
      <c r="R1067" s="73"/>
      <c r="S1067" s="51"/>
      <c r="T1067" s="73"/>
      <c r="U1067" s="73"/>
      <c r="V1067" s="72"/>
      <c r="W1067" s="285"/>
      <c r="X1067" s="1159"/>
      <c r="Y1067" s="285"/>
      <c r="Z1067" s="9"/>
      <c r="AA1067" s="670"/>
      <c r="AB1067" s="497"/>
      <c r="AC1067" s="497"/>
      <c r="AD1067" s="1061"/>
      <c r="AE1067" s="57"/>
      <c r="AF1067" s="57"/>
      <c r="AG1067" s="57"/>
      <c r="AH1067" s="57"/>
      <c r="AI1067" s="57"/>
      <c r="AJ1067" s="57"/>
      <c r="AK1067" s="57"/>
      <c r="AL1067" s="57"/>
      <c r="AM1067" s="57"/>
    </row>
    <row r="1068" spans="1:39" s="541" customFormat="1" ht="18" hidden="1" customHeight="1">
      <c r="A1068" s="1123">
        <f>A1067+1</f>
        <v>819</v>
      </c>
      <c r="B1068" s="587" t="s">
        <v>332</v>
      </c>
      <c r="C1068" s="526">
        <f t="shared" si="167"/>
        <v>2404806</v>
      </c>
      <c r="D1068" s="527">
        <f>E1068+F1068+G1068+H1068+I1068</f>
        <v>0</v>
      </c>
      <c r="E1068" s="527"/>
      <c r="F1068" s="527"/>
      <c r="G1068" s="527"/>
      <c r="H1068" s="527"/>
      <c r="I1068" s="527"/>
      <c r="J1068" s="544">
        <v>1</v>
      </c>
      <c r="K1068" s="527">
        <v>2404806</v>
      </c>
      <c r="L1068" s="527"/>
      <c r="M1068" s="527"/>
      <c r="N1068" s="527"/>
      <c r="O1068" s="527"/>
      <c r="P1068" s="527"/>
      <c r="Q1068" s="527"/>
      <c r="R1068" s="527"/>
      <c r="S1068" s="527"/>
      <c r="T1068" s="527"/>
      <c r="U1068" s="527"/>
      <c r="V1068" s="527"/>
      <c r="W1068" s="527"/>
      <c r="X1068" s="1222">
        <v>229582.58</v>
      </c>
      <c r="Y1068" s="527"/>
      <c r="Z1068" s="531"/>
      <c r="AA1068" s="1260" t="s">
        <v>1467</v>
      </c>
      <c r="AB1068" s="1284"/>
      <c r="AC1068" s="1284"/>
      <c r="AD1068" s="875"/>
      <c r="AE1068" s="875"/>
      <c r="AF1068" s="875"/>
      <c r="AG1068" s="875"/>
      <c r="AH1068" s="875"/>
      <c r="AI1068" s="875"/>
      <c r="AJ1068" s="875"/>
      <c r="AK1068" s="875"/>
      <c r="AL1068" s="875"/>
      <c r="AM1068" s="875"/>
    </row>
    <row r="1069" spans="1:39" s="541" customFormat="1" ht="18" hidden="1" customHeight="1">
      <c r="A1069" s="1123">
        <f t="shared" ref="A1069:A1101" si="168">A1068+1</f>
        <v>820</v>
      </c>
      <c r="B1069" s="587" t="s">
        <v>329</v>
      </c>
      <c r="C1069" s="526">
        <f t="shared" si="167"/>
        <v>3746980</v>
      </c>
      <c r="D1069" s="527">
        <f>E1069+F1069+G1069+H1069+I1069</f>
        <v>0</v>
      </c>
      <c r="E1069" s="527"/>
      <c r="F1069" s="527"/>
      <c r="G1069" s="527"/>
      <c r="H1069" s="527"/>
      <c r="I1069" s="527"/>
      <c r="J1069" s="527"/>
      <c r="K1069" s="527"/>
      <c r="L1069" s="527">
        <v>776</v>
      </c>
      <c r="M1069" s="527">
        <v>2506416</v>
      </c>
      <c r="N1069" s="527"/>
      <c r="O1069" s="527"/>
      <c r="P1069" s="527">
        <v>485.4</v>
      </c>
      <c r="Q1069" s="527">
        <v>1240564</v>
      </c>
      <c r="R1069" s="527"/>
      <c r="S1069" s="527"/>
      <c r="T1069" s="527"/>
      <c r="U1069" s="527"/>
      <c r="V1069" s="527"/>
      <c r="W1069" s="527"/>
      <c r="X1069" s="1222">
        <v>535452.06000000006</v>
      </c>
      <c r="Y1069" s="527"/>
      <c r="Z1069" s="531"/>
      <c r="AA1069" s="1260" t="s">
        <v>1528</v>
      </c>
      <c r="AB1069" s="1284"/>
      <c r="AC1069" s="1284"/>
      <c r="AD1069" s="875"/>
      <c r="AE1069" s="875"/>
      <c r="AF1069" s="875"/>
      <c r="AG1069" s="875"/>
      <c r="AH1069" s="875"/>
      <c r="AI1069" s="875"/>
      <c r="AJ1069" s="875"/>
      <c r="AK1069" s="875"/>
      <c r="AL1069" s="875"/>
      <c r="AM1069" s="875"/>
    </row>
    <row r="1070" spans="1:39" s="7" customFormat="1" ht="18" hidden="1" customHeight="1">
      <c r="A1070" s="71">
        <f t="shared" si="168"/>
        <v>821</v>
      </c>
      <c r="B1070" s="42" t="s">
        <v>840</v>
      </c>
      <c r="C1070" s="52">
        <f t="shared" si="167"/>
        <v>5673529.6799999997</v>
      </c>
      <c r="D1070" s="52">
        <f>SUM(E1070:I1070)</f>
        <v>5673529.6799999997</v>
      </c>
      <c r="E1070" s="51">
        <v>624225.9</v>
      </c>
      <c r="F1070" s="51">
        <v>4009002.8</v>
      </c>
      <c r="G1070" s="51">
        <v>539698.96</v>
      </c>
      <c r="H1070" s="51"/>
      <c r="I1070" s="51">
        <v>500602.02</v>
      </c>
      <c r="J1070" s="51"/>
      <c r="K1070" s="51"/>
      <c r="L1070" s="52"/>
      <c r="M1070" s="52"/>
      <c r="N1070" s="52"/>
      <c r="O1070" s="51"/>
      <c r="P1070" s="52"/>
      <c r="Q1070" s="52"/>
      <c r="R1070" s="73"/>
      <c r="S1070" s="51"/>
      <c r="T1070" s="73"/>
      <c r="U1070" s="73"/>
      <c r="V1070" s="72"/>
      <c r="W1070" s="285"/>
      <c r="X1070" s="1159"/>
      <c r="Y1070" s="285"/>
      <c r="Z1070" s="9"/>
      <c r="AA1070" s="670"/>
      <c r="AB1070" s="497"/>
      <c r="AC1070" s="497"/>
      <c r="AD1070" s="1061"/>
      <c r="AE1070" s="57"/>
      <c r="AF1070" s="57"/>
      <c r="AG1070" s="57"/>
      <c r="AH1070" s="57"/>
      <c r="AI1070" s="57"/>
      <c r="AJ1070" s="57"/>
      <c r="AK1070" s="57"/>
      <c r="AL1070" s="57"/>
      <c r="AM1070" s="57"/>
    </row>
    <row r="1071" spans="1:39" s="7" customFormat="1" ht="18" hidden="1" customHeight="1">
      <c r="A1071" s="71">
        <f t="shared" si="168"/>
        <v>822</v>
      </c>
      <c r="B1071" s="42" t="s">
        <v>841</v>
      </c>
      <c r="C1071" s="52">
        <f t="shared" si="167"/>
        <v>5308155.66</v>
      </c>
      <c r="D1071" s="52">
        <f>SUM(E1071:I1071)</f>
        <v>5308155.66</v>
      </c>
      <c r="E1071" s="51">
        <v>576078.36</v>
      </c>
      <c r="F1071" s="51">
        <v>4059247.2</v>
      </c>
      <c r="G1071" s="51">
        <v>672830.1</v>
      </c>
      <c r="H1071" s="51"/>
      <c r="I1071" s="51"/>
      <c r="J1071" s="51"/>
      <c r="K1071" s="51"/>
      <c r="L1071" s="52"/>
      <c r="M1071" s="52"/>
      <c r="N1071" s="52"/>
      <c r="O1071" s="51"/>
      <c r="P1071" s="52"/>
      <c r="Q1071" s="52"/>
      <c r="R1071" s="73"/>
      <c r="S1071" s="51"/>
      <c r="T1071" s="73"/>
      <c r="U1071" s="73"/>
      <c r="V1071" s="72"/>
      <c r="W1071" s="285"/>
      <c r="X1071" s="1159"/>
      <c r="Y1071" s="285"/>
      <c r="Z1071" s="9"/>
      <c r="AA1071" s="670"/>
      <c r="AB1071" s="497"/>
      <c r="AC1071" s="497"/>
      <c r="AD1071" s="1061"/>
      <c r="AE1071" s="57"/>
      <c r="AF1071" s="57"/>
      <c r="AG1071" s="57"/>
      <c r="AH1071" s="57"/>
      <c r="AI1071" s="57"/>
      <c r="AJ1071" s="57"/>
      <c r="AK1071" s="57"/>
      <c r="AL1071" s="57"/>
      <c r="AM1071" s="57"/>
    </row>
    <row r="1072" spans="1:39" s="541" customFormat="1" ht="18" hidden="1" customHeight="1">
      <c r="A1072" s="1123">
        <f t="shared" si="168"/>
        <v>823</v>
      </c>
      <c r="B1072" s="587" t="s">
        <v>330</v>
      </c>
      <c r="C1072" s="526">
        <f t="shared" si="167"/>
        <v>5244930</v>
      </c>
      <c r="D1072" s="527">
        <f t="shared" ref="D1072:D1078" si="169">E1072+F1072+G1072+H1072+I1072</f>
        <v>0</v>
      </c>
      <c r="E1072" s="527"/>
      <c r="F1072" s="527"/>
      <c r="G1072" s="527"/>
      <c r="H1072" s="527"/>
      <c r="I1072" s="527"/>
      <c r="J1072" s="527"/>
      <c r="K1072" s="527"/>
      <c r="L1072" s="527">
        <v>545</v>
      </c>
      <c r="M1072" s="527">
        <v>2635760</v>
      </c>
      <c r="N1072" s="527"/>
      <c r="O1072" s="527"/>
      <c r="P1072" s="527">
        <v>653</v>
      </c>
      <c r="Q1072" s="527">
        <v>2609170</v>
      </c>
      <c r="R1072" s="527"/>
      <c r="S1072" s="527"/>
      <c r="T1072" s="527"/>
      <c r="U1072" s="527"/>
      <c r="V1072" s="527"/>
      <c r="W1072" s="527"/>
      <c r="X1072" s="1222">
        <v>647721.93000000005</v>
      </c>
      <c r="Y1072" s="527"/>
      <c r="Z1072" s="542"/>
      <c r="AA1072" s="1260" t="s">
        <v>1499</v>
      </c>
      <c r="AB1072" s="1284"/>
      <c r="AC1072" s="1284"/>
      <c r="AD1072" s="875"/>
      <c r="AE1072" s="875"/>
      <c r="AF1072" s="875"/>
      <c r="AG1072" s="875"/>
      <c r="AH1072" s="875"/>
      <c r="AI1072" s="875"/>
      <c r="AJ1072" s="875"/>
      <c r="AK1072" s="875"/>
      <c r="AL1072" s="875"/>
      <c r="AM1072" s="875"/>
    </row>
    <row r="1073" spans="1:39" s="533" customFormat="1" ht="18" hidden="1" customHeight="1">
      <c r="A1073" s="1123">
        <f t="shared" si="168"/>
        <v>824</v>
      </c>
      <c r="B1073" s="588" t="s">
        <v>344</v>
      </c>
      <c r="C1073" s="526">
        <f t="shared" si="167"/>
        <v>2460000</v>
      </c>
      <c r="D1073" s="527">
        <f t="shared" si="169"/>
        <v>0</v>
      </c>
      <c r="E1073" s="534"/>
      <c r="F1073" s="534"/>
      <c r="G1073" s="534"/>
      <c r="H1073" s="534"/>
      <c r="I1073" s="534"/>
      <c r="J1073" s="534"/>
      <c r="K1073" s="534"/>
      <c r="L1073" s="534"/>
      <c r="M1073" s="534"/>
      <c r="N1073" s="534"/>
      <c r="O1073" s="534"/>
      <c r="P1073" s="534">
        <v>1170</v>
      </c>
      <c r="Q1073" s="534">
        <v>2460000</v>
      </c>
      <c r="R1073" s="534"/>
      <c r="S1073" s="534"/>
      <c r="T1073" s="534"/>
      <c r="U1073" s="534"/>
      <c r="V1073" s="534"/>
      <c r="W1073" s="534"/>
      <c r="X1073" s="1223">
        <v>438910.18</v>
      </c>
      <c r="Y1073" s="534"/>
      <c r="Z1073" s="531"/>
      <c r="AA1073" s="950" t="s">
        <v>1459</v>
      </c>
      <c r="AB1073" s="689"/>
      <c r="AC1073" s="689"/>
      <c r="AD1073" s="689"/>
      <c r="AE1073" s="689"/>
      <c r="AF1073" s="689"/>
      <c r="AG1073" s="689"/>
      <c r="AH1073" s="689"/>
      <c r="AI1073" s="689"/>
      <c r="AJ1073" s="689"/>
      <c r="AK1073" s="689"/>
      <c r="AL1073" s="689"/>
      <c r="AM1073" s="689"/>
    </row>
    <row r="1074" spans="1:39" s="533" customFormat="1" ht="18" hidden="1" customHeight="1">
      <c r="A1074" s="1123">
        <f t="shared" si="168"/>
        <v>825</v>
      </c>
      <c r="B1074" s="589" t="s">
        <v>327</v>
      </c>
      <c r="C1074" s="526">
        <f>D1074+K1074+M1074+O1074+Q1074+S1074+U1074+V1074+Y1074</f>
        <v>5103197</v>
      </c>
      <c r="D1074" s="527">
        <f t="shared" si="169"/>
        <v>0</v>
      </c>
      <c r="E1074" s="537"/>
      <c r="F1074" s="538"/>
      <c r="G1074" s="538"/>
      <c r="H1074" s="538"/>
      <c r="I1074" s="538"/>
      <c r="J1074" s="538"/>
      <c r="K1074" s="538"/>
      <c r="L1074" s="539">
        <v>3226</v>
      </c>
      <c r="M1074" s="539">
        <v>5103197</v>
      </c>
      <c r="N1074" s="537"/>
      <c r="O1074" s="537"/>
      <c r="P1074" s="537"/>
      <c r="Q1074" s="537"/>
      <c r="R1074" s="527"/>
      <c r="S1074" s="527"/>
      <c r="T1074" s="527"/>
      <c r="U1074" s="527"/>
      <c r="V1074" s="527"/>
      <c r="W1074" s="527" t="s">
        <v>896</v>
      </c>
      <c r="X1074" s="1222"/>
      <c r="Y1074" s="527"/>
      <c r="Z1074" s="531"/>
      <c r="AA1074" s="950"/>
      <c r="AB1074" s="689"/>
      <c r="AC1074" s="689"/>
      <c r="AD1074" s="689"/>
      <c r="AE1074" s="689"/>
      <c r="AF1074" s="689"/>
      <c r="AG1074" s="689"/>
      <c r="AH1074" s="689"/>
      <c r="AI1074" s="689"/>
      <c r="AJ1074" s="689"/>
      <c r="AK1074" s="689"/>
      <c r="AL1074" s="689"/>
      <c r="AM1074" s="689"/>
    </row>
    <row r="1075" spans="1:39" s="533" customFormat="1" ht="18" hidden="1" customHeight="1">
      <c r="A1075" s="1123">
        <f t="shared" si="168"/>
        <v>826</v>
      </c>
      <c r="B1075" s="590" t="s">
        <v>337</v>
      </c>
      <c r="C1075" s="526">
        <f>D1075+K1075+M1075+O1075+Q1075+S1075+U1075+V1075+W1075+Y1075</f>
        <v>5613000</v>
      </c>
      <c r="D1075" s="527">
        <f t="shared" si="169"/>
        <v>0</v>
      </c>
      <c r="E1075" s="534"/>
      <c r="F1075" s="534"/>
      <c r="G1075" s="534"/>
      <c r="H1075" s="534"/>
      <c r="I1075" s="534"/>
      <c r="J1075" s="534"/>
      <c r="K1075" s="534"/>
      <c r="L1075" s="534">
        <v>1446</v>
      </c>
      <c r="M1075" s="534">
        <v>3600000</v>
      </c>
      <c r="N1075" s="534"/>
      <c r="O1075" s="534"/>
      <c r="P1075" s="534">
        <v>954</v>
      </c>
      <c r="Q1075" s="534">
        <v>2013000</v>
      </c>
      <c r="R1075" s="534"/>
      <c r="S1075" s="534"/>
      <c r="T1075" s="534"/>
      <c r="U1075" s="534"/>
      <c r="V1075" s="534"/>
      <c r="W1075" s="534"/>
      <c r="X1075" s="1223">
        <v>622448.24</v>
      </c>
      <c r="Y1075" s="534"/>
      <c r="Z1075" s="531"/>
      <c r="AA1075" s="950" t="s">
        <v>1530</v>
      </c>
      <c r="AB1075" s="689"/>
      <c r="AC1075" s="689"/>
      <c r="AD1075" s="689"/>
      <c r="AE1075" s="689"/>
      <c r="AF1075" s="689"/>
      <c r="AG1075" s="689"/>
      <c r="AH1075" s="689"/>
      <c r="AI1075" s="689"/>
      <c r="AJ1075" s="689"/>
      <c r="AK1075" s="689"/>
      <c r="AL1075" s="689"/>
      <c r="AM1075" s="689"/>
    </row>
    <row r="1076" spans="1:39" s="533" customFormat="1" ht="18" hidden="1" customHeight="1">
      <c r="A1076" s="1123">
        <f t="shared" si="168"/>
        <v>827</v>
      </c>
      <c r="B1076" s="590" t="s">
        <v>340</v>
      </c>
      <c r="C1076" s="526">
        <f>D1076+K1076+M1076+O1076+Q1076+S1076+U1076+V1076+W1076+Y1076</f>
        <v>4800000</v>
      </c>
      <c r="D1076" s="527">
        <f t="shared" si="169"/>
        <v>0</v>
      </c>
      <c r="E1076" s="534"/>
      <c r="F1076" s="534"/>
      <c r="G1076" s="534"/>
      <c r="H1076" s="534"/>
      <c r="I1076" s="534"/>
      <c r="J1076" s="534"/>
      <c r="K1076" s="534"/>
      <c r="L1076" s="534">
        <v>626</v>
      </c>
      <c r="M1076" s="534">
        <v>3030000</v>
      </c>
      <c r="N1076" s="534"/>
      <c r="O1076" s="534"/>
      <c r="P1076" s="534">
        <v>752</v>
      </c>
      <c r="Q1076" s="534">
        <v>1770000</v>
      </c>
      <c r="R1076" s="534"/>
      <c r="S1076" s="534"/>
      <c r="T1076" s="534"/>
      <c r="U1076" s="534"/>
      <c r="V1076" s="534"/>
      <c r="W1076" s="534"/>
      <c r="X1076" s="1223">
        <v>556852.07000000007</v>
      </c>
      <c r="Y1076" s="534"/>
      <c r="Z1076" s="531"/>
      <c r="AA1076" s="950" t="s">
        <v>1499</v>
      </c>
      <c r="AB1076" s="689"/>
      <c r="AC1076" s="689"/>
      <c r="AD1076" s="689"/>
      <c r="AE1076" s="689"/>
      <c r="AF1076" s="689"/>
      <c r="AG1076" s="689"/>
      <c r="AH1076" s="689"/>
      <c r="AI1076" s="689"/>
      <c r="AJ1076" s="689"/>
      <c r="AK1076" s="689"/>
      <c r="AL1076" s="689"/>
      <c r="AM1076" s="689"/>
    </row>
    <row r="1077" spans="1:39" s="533" customFormat="1" ht="18" hidden="1" customHeight="1">
      <c r="A1077" s="1123">
        <f t="shared" si="168"/>
        <v>828</v>
      </c>
      <c r="B1077" s="587" t="s">
        <v>346</v>
      </c>
      <c r="C1077" s="526">
        <f>D1077+K1077+M1077+O1077+Q1077+S1077+U1077+V1077+W1077+Y1077</f>
        <v>753382</v>
      </c>
      <c r="D1077" s="527">
        <f t="shared" si="169"/>
        <v>753382</v>
      </c>
      <c r="E1077" s="527"/>
      <c r="F1077" s="527"/>
      <c r="G1077" s="527">
        <v>461599</v>
      </c>
      <c r="H1077" s="527"/>
      <c r="I1077" s="527">
        <v>291783</v>
      </c>
      <c r="J1077" s="527"/>
      <c r="K1077" s="527"/>
      <c r="L1077" s="527"/>
      <c r="M1077" s="527"/>
      <c r="N1077" s="527"/>
      <c r="O1077" s="527"/>
      <c r="P1077" s="527"/>
      <c r="Q1077" s="527"/>
      <c r="R1077" s="527"/>
      <c r="S1077" s="527"/>
      <c r="T1077" s="527"/>
      <c r="U1077" s="527"/>
      <c r="V1077" s="527"/>
      <c r="W1077" s="527"/>
      <c r="X1077" s="1222">
        <v>119475.6</v>
      </c>
      <c r="Y1077" s="527"/>
      <c r="Z1077" s="531"/>
      <c r="AA1077" s="950" t="s">
        <v>1529</v>
      </c>
      <c r="AB1077" s="689"/>
      <c r="AC1077" s="689"/>
      <c r="AD1077" s="689"/>
      <c r="AE1077" s="689"/>
      <c r="AF1077" s="689"/>
      <c r="AG1077" s="689"/>
      <c r="AH1077" s="689"/>
      <c r="AI1077" s="689"/>
      <c r="AJ1077" s="689"/>
      <c r="AK1077" s="689"/>
      <c r="AL1077" s="689"/>
      <c r="AM1077" s="689"/>
    </row>
    <row r="1078" spans="1:39" s="533" customFormat="1" ht="18" hidden="1" customHeight="1">
      <c r="A1078" s="1123">
        <f t="shared" si="168"/>
        <v>829</v>
      </c>
      <c r="B1078" s="587" t="s">
        <v>348</v>
      </c>
      <c r="C1078" s="526">
        <f>D1078+K1078+M1078+O1078+Q1078+S1078+U1078+V1078+W1078+Y1078</f>
        <v>10977000</v>
      </c>
      <c r="D1078" s="527">
        <f t="shared" si="169"/>
        <v>0</v>
      </c>
      <c r="E1078" s="527"/>
      <c r="F1078" s="527"/>
      <c r="G1078" s="527"/>
      <c r="H1078" s="527"/>
      <c r="I1078" s="527"/>
      <c r="J1078" s="544">
        <v>4</v>
      </c>
      <c r="K1078" s="527">
        <v>10977000</v>
      </c>
      <c r="L1078" s="527"/>
      <c r="M1078" s="527"/>
      <c r="N1078" s="527"/>
      <c r="O1078" s="527"/>
      <c r="P1078" s="527"/>
      <c r="Q1078" s="527"/>
      <c r="R1078" s="527"/>
      <c r="S1078" s="527"/>
      <c r="T1078" s="527"/>
      <c r="U1078" s="527"/>
      <c r="V1078" s="527"/>
      <c r="W1078" s="527"/>
      <c r="X1078" s="1222">
        <v>918330.33</v>
      </c>
      <c r="Y1078" s="527"/>
      <c r="Z1078" s="531"/>
      <c r="AA1078" s="950" t="s">
        <v>1467</v>
      </c>
      <c r="AB1078" s="689"/>
      <c r="AC1078" s="689"/>
      <c r="AD1078" s="689"/>
      <c r="AE1078" s="689"/>
      <c r="AF1078" s="689"/>
      <c r="AG1078" s="689"/>
      <c r="AH1078" s="689"/>
      <c r="AI1078" s="689"/>
      <c r="AJ1078" s="689"/>
      <c r="AK1078" s="689"/>
      <c r="AL1078" s="689"/>
      <c r="AM1078" s="689"/>
    </row>
    <row r="1079" spans="1:39" s="7" customFormat="1" ht="18" hidden="1" customHeight="1">
      <c r="A1079" s="71">
        <f t="shared" si="168"/>
        <v>830</v>
      </c>
      <c r="B1079" s="42" t="s">
        <v>846</v>
      </c>
      <c r="C1079" s="52" t="e">
        <f>D1079+K1079+#REF!+O1079+Q1079+S1079+U1079+V1079+W1079+Y1079</f>
        <v>#REF!</v>
      </c>
      <c r="D1079" s="52">
        <f>SUM(E1079:I1079)</f>
        <v>0</v>
      </c>
      <c r="E1079" s="51"/>
      <c r="F1079" s="51"/>
      <c r="G1079" s="51"/>
      <c r="H1079" s="51"/>
      <c r="I1079" s="51"/>
      <c r="J1079" s="51"/>
      <c r="K1079" s="51"/>
      <c r="L1079" s="549">
        <v>1700</v>
      </c>
      <c r="M1079" s="549">
        <v>2820359</v>
      </c>
      <c r="N1079" s="121"/>
      <c r="O1079" s="52">
        <v>17251879.66</v>
      </c>
      <c r="P1079" s="52"/>
      <c r="Q1079" s="52"/>
      <c r="R1079" s="73"/>
      <c r="S1079" s="73"/>
      <c r="T1079" s="73"/>
      <c r="U1079" s="73"/>
      <c r="V1079" s="72"/>
      <c r="W1079" s="285"/>
      <c r="X1079" s="1159">
        <v>262327.48</v>
      </c>
      <c r="Y1079" s="285"/>
      <c r="Z1079" s="9"/>
      <c r="AA1079" s="670" t="s">
        <v>1462</v>
      </c>
      <c r="AB1079" s="57"/>
      <c r="AC1079" s="497"/>
      <c r="AD1079" s="1061"/>
      <c r="AE1079" s="57"/>
      <c r="AF1079" s="57"/>
      <c r="AG1079" s="57"/>
      <c r="AH1079" s="57"/>
      <c r="AI1079" s="57"/>
      <c r="AJ1079" s="57"/>
      <c r="AK1079" s="57"/>
      <c r="AL1079" s="57"/>
      <c r="AM1079" s="57"/>
    </row>
    <row r="1080" spans="1:39" s="533" customFormat="1" ht="18" hidden="1" customHeight="1">
      <c r="A1080" s="1123">
        <f t="shared" si="168"/>
        <v>831</v>
      </c>
      <c r="B1080" s="590" t="s">
        <v>323</v>
      </c>
      <c r="C1080" s="526">
        <f t="shared" ref="C1080:C1086" si="170">D1080+K1080+M1080+O1080+Q1080+S1080+U1080+V1080+W1080+Y1080</f>
        <v>23454414.379999999</v>
      </c>
      <c r="D1080" s="527">
        <f>E1080+F1080+G1080+H1080+I1080</f>
        <v>0</v>
      </c>
      <c r="E1080" s="527"/>
      <c r="F1080" s="527"/>
      <c r="G1080" s="527"/>
      <c r="H1080" s="527"/>
      <c r="I1080" s="527"/>
      <c r="J1080" s="527"/>
      <c r="K1080" s="527"/>
      <c r="L1080" s="527">
        <v>612</v>
      </c>
      <c r="M1080" s="527">
        <v>2119085.2999999998</v>
      </c>
      <c r="N1080" s="527">
        <v>612</v>
      </c>
      <c r="O1080" s="527">
        <v>11323582.08</v>
      </c>
      <c r="P1080" s="527">
        <v>2340</v>
      </c>
      <c r="Q1080" s="527">
        <v>10011747</v>
      </c>
      <c r="R1080" s="527"/>
      <c r="S1080" s="527"/>
      <c r="T1080" s="527"/>
      <c r="U1080" s="527"/>
      <c r="V1080" s="527"/>
      <c r="W1080" s="527"/>
      <c r="X1080" s="1222"/>
      <c r="Y1080" s="527"/>
      <c r="Z1080" s="531"/>
      <c r="AA1080" s="950"/>
      <c r="AB1080" s="689"/>
      <c r="AC1080" s="689"/>
      <c r="AD1080" s="689"/>
      <c r="AE1080" s="689"/>
      <c r="AF1080" s="689"/>
      <c r="AG1080" s="689"/>
      <c r="AH1080" s="689"/>
      <c r="AI1080" s="689"/>
      <c r="AJ1080" s="689"/>
      <c r="AK1080" s="689"/>
      <c r="AL1080" s="689"/>
      <c r="AM1080" s="689"/>
    </row>
    <row r="1081" spans="1:39" s="533" customFormat="1" ht="18" hidden="1" customHeight="1">
      <c r="A1081" s="1123">
        <f t="shared" si="168"/>
        <v>832</v>
      </c>
      <c r="B1081" s="587" t="s">
        <v>331</v>
      </c>
      <c r="C1081" s="526">
        <f t="shared" si="170"/>
        <v>5879948</v>
      </c>
      <c r="D1081" s="527">
        <f>E1081+F1081+G1081+H1081+I1081</f>
        <v>0</v>
      </c>
      <c r="E1081" s="527"/>
      <c r="F1081" s="527"/>
      <c r="G1081" s="527"/>
      <c r="H1081" s="527"/>
      <c r="I1081" s="527"/>
      <c r="J1081" s="543"/>
      <c r="K1081" s="543"/>
      <c r="L1081" s="527">
        <v>928.4</v>
      </c>
      <c r="M1081" s="527">
        <v>4513770</v>
      </c>
      <c r="N1081" s="527"/>
      <c r="O1081" s="527"/>
      <c r="P1081" s="527">
        <v>771</v>
      </c>
      <c r="Q1081" s="527">
        <v>1366178</v>
      </c>
      <c r="R1081" s="527"/>
      <c r="S1081" s="527"/>
      <c r="T1081" s="527"/>
      <c r="U1081" s="527"/>
      <c r="V1081" s="527"/>
      <c r="W1081" s="527"/>
      <c r="X1081" s="1222">
        <v>523028.74</v>
      </c>
      <c r="Y1081" s="527"/>
      <c r="Z1081" s="531"/>
      <c r="AA1081" s="950" t="s">
        <v>1499</v>
      </c>
      <c r="AB1081" s="689"/>
      <c r="AC1081" s="689"/>
      <c r="AD1081" s="689"/>
      <c r="AE1081" s="689"/>
      <c r="AF1081" s="689"/>
      <c r="AG1081" s="689"/>
      <c r="AH1081" s="689"/>
      <c r="AI1081" s="689"/>
      <c r="AJ1081" s="689"/>
      <c r="AK1081" s="689"/>
      <c r="AL1081" s="689"/>
      <c r="AM1081" s="689"/>
    </row>
    <row r="1082" spans="1:39" s="533" customFormat="1" ht="18" hidden="1" customHeight="1">
      <c r="A1082" s="1123">
        <f t="shared" si="168"/>
        <v>833</v>
      </c>
      <c r="B1082" s="590" t="s">
        <v>325</v>
      </c>
      <c r="C1082" s="526">
        <f t="shared" si="170"/>
        <v>2053336</v>
      </c>
      <c r="D1082" s="527">
        <f>E1082+F1082+G1082+H1082+I1082</f>
        <v>0</v>
      </c>
      <c r="E1082" s="527"/>
      <c r="F1082" s="534"/>
      <c r="G1082" s="534"/>
      <c r="H1082" s="534"/>
      <c r="I1082" s="534"/>
      <c r="J1082" s="527"/>
      <c r="K1082" s="527"/>
      <c r="L1082" s="535">
        <v>1260</v>
      </c>
      <c r="M1082" s="534">
        <v>2053336</v>
      </c>
      <c r="N1082" s="527"/>
      <c r="O1082" s="527"/>
      <c r="P1082" s="534"/>
      <c r="Q1082" s="534"/>
      <c r="R1082" s="527"/>
      <c r="S1082" s="527"/>
      <c r="T1082" s="527"/>
      <c r="U1082" s="527"/>
      <c r="V1082" s="527"/>
      <c r="W1082" s="527"/>
      <c r="X1082" s="1222">
        <v>251476.18</v>
      </c>
      <c r="Y1082" s="527"/>
      <c r="Z1082" s="531"/>
      <c r="AA1082" s="950" t="s">
        <v>1462</v>
      </c>
      <c r="AB1082" s="689"/>
      <c r="AC1082" s="689"/>
      <c r="AD1082" s="689"/>
      <c r="AE1082" s="689"/>
      <c r="AF1082" s="689"/>
      <c r="AG1082" s="689"/>
      <c r="AH1082" s="689"/>
      <c r="AI1082" s="689"/>
      <c r="AJ1082" s="689"/>
      <c r="AK1082" s="689"/>
      <c r="AL1082" s="689"/>
      <c r="AM1082" s="689"/>
    </row>
    <row r="1083" spans="1:39" s="533" customFormat="1" ht="18" hidden="1" customHeight="1">
      <c r="A1083" s="1123">
        <f t="shared" si="168"/>
        <v>834</v>
      </c>
      <c r="B1083" s="591" t="s">
        <v>326</v>
      </c>
      <c r="C1083" s="526">
        <f t="shared" si="170"/>
        <v>3627925</v>
      </c>
      <c r="D1083" s="527">
        <f>E1083+F1083+G1083+H1083+I1083</f>
        <v>0</v>
      </c>
      <c r="E1083" s="528"/>
      <c r="F1083" s="536"/>
      <c r="G1083" s="536"/>
      <c r="H1083" s="536"/>
      <c r="I1083" s="536"/>
      <c r="J1083" s="525"/>
      <c r="K1083" s="528"/>
      <c r="L1083" s="536">
        <v>2155</v>
      </c>
      <c r="M1083" s="536">
        <v>3627925</v>
      </c>
      <c r="N1083" s="528"/>
      <c r="O1083" s="528"/>
      <c r="P1083" s="528"/>
      <c r="Q1083" s="528"/>
      <c r="R1083" s="527"/>
      <c r="S1083" s="527"/>
      <c r="T1083" s="527"/>
      <c r="U1083" s="527"/>
      <c r="V1083" s="527"/>
      <c r="W1083" s="527"/>
      <c r="X1083" s="1222">
        <v>282775.84000000003</v>
      </c>
      <c r="Y1083" s="527"/>
      <c r="Z1083" s="531"/>
      <c r="AA1083" s="950" t="s">
        <v>1462</v>
      </c>
      <c r="AB1083" s="689"/>
      <c r="AC1083" s="689"/>
      <c r="AD1083" s="689"/>
      <c r="AE1083" s="689"/>
      <c r="AF1083" s="689"/>
      <c r="AG1083" s="689"/>
      <c r="AH1083" s="689"/>
      <c r="AI1083" s="689"/>
      <c r="AJ1083" s="689"/>
      <c r="AK1083" s="689"/>
      <c r="AL1083" s="689"/>
      <c r="AM1083" s="689"/>
    </row>
    <row r="1084" spans="1:39" s="533" customFormat="1" ht="18" hidden="1" customHeight="1">
      <c r="A1084" s="1123">
        <f t="shared" si="168"/>
        <v>835</v>
      </c>
      <c r="B1084" s="590" t="s">
        <v>322</v>
      </c>
      <c r="C1084" s="526">
        <f t="shared" si="170"/>
        <v>18626161.989999998</v>
      </c>
      <c r="D1084" s="527">
        <f>E1084+F1084+G1084+H1084+I1084</f>
        <v>0</v>
      </c>
      <c r="E1084" s="527"/>
      <c r="F1084" s="527"/>
      <c r="G1084" s="527"/>
      <c r="H1084" s="527"/>
      <c r="I1084" s="527"/>
      <c r="J1084" s="527"/>
      <c r="K1084" s="527"/>
      <c r="L1084" s="527"/>
      <c r="M1084" s="527"/>
      <c r="N1084" s="527">
        <v>877</v>
      </c>
      <c r="O1084" s="527">
        <v>18626161.989999998</v>
      </c>
      <c r="P1084" s="527"/>
      <c r="Q1084" s="527"/>
      <c r="R1084" s="528"/>
      <c r="S1084" s="528"/>
      <c r="T1084" s="528"/>
      <c r="U1084" s="528"/>
      <c r="V1084" s="529"/>
      <c r="W1084" s="527"/>
      <c r="X1084" s="1222"/>
      <c r="Y1084" s="530"/>
      <c r="Z1084" s="531"/>
      <c r="AA1084" s="950"/>
      <c r="AB1084" s="689"/>
      <c r="AC1084" s="689"/>
      <c r="AD1084" s="689"/>
      <c r="AE1084" s="689"/>
      <c r="AF1084" s="689"/>
      <c r="AG1084" s="689"/>
      <c r="AH1084" s="689"/>
      <c r="AI1084" s="689"/>
      <c r="AJ1084" s="689"/>
      <c r="AK1084" s="689"/>
      <c r="AL1084" s="689"/>
      <c r="AM1084" s="689"/>
    </row>
    <row r="1085" spans="1:39" s="7" customFormat="1" ht="18" hidden="1" customHeight="1">
      <c r="A1085" s="71">
        <f t="shared" si="168"/>
        <v>836</v>
      </c>
      <c r="B1085" s="42" t="s">
        <v>842</v>
      </c>
      <c r="C1085" s="52">
        <f t="shared" si="170"/>
        <v>22656181.719999999</v>
      </c>
      <c r="D1085" s="52">
        <f>SUM(E1085:I1085)</f>
        <v>4435478.4000000004</v>
      </c>
      <c r="E1085" s="51">
        <v>4435478.4000000004</v>
      </c>
      <c r="F1085" s="51"/>
      <c r="G1085" s="51"/>
      <c r="H1085" s="51"/>
      <c r="I1085" s="51"/>
      <c r="J1085" s="55"/>
      <c r="K1085" s="51"/>
      <c r="L1085" s="121"/>
      <c r="M1085" s="52">
        <v>2579264.06</v>
      </c>
      <c r="N1085" s="121"/>
      <c r="O1085" s="52">
        <v>10895627.939999999</v>
      </c>
      <c r="P1085" s="121"/>
      <c r="Q1085" s="52">
        <v>4745811.32</v>
      </c>
      <c r="R1085" s="73"/>
      <c r="S1085" s="51"/>
      <c r="T1085" s="73"/>
      <c r="U1085" s="73"/>
      <c r="V1085" s="72"/>
      <c r="W1085" s="285"/>
      <c r="X1085" s="1159"/>
      <c r="Y1085" s="285"/>
      <c r="Z1085" s="9"/>
      <c r="AA1085" s="670"/>
      <c r="AB1085" s="57"/>
      <c r="AC1085" s="497"/>
      <c r="AD1085" s="1061"/>
      <c r="AE1085" s="57"/>
      <c r="AF1085" s="57"/>
      <c r="AG1085" s="57"/>
      <c r="AH1085" s="57"/>
      <c r="AI1085" s="57"/>
      <c r="AJ1085" s="57"/>
      <c r="AK1085" s="57"/>
      <c r="AL1085" s="57"/>
      <c r="AM1085" s="57"/>
    </row>
    <row r="1086" spans="1:39" s="7" customFormat="1" ht="18" hidden="1" customHeight="1">
      <c r="A1086" s="71">
        <f t="shared" si="168"/>
        <v>837</v>
      </c>
      <c r="B1086" s="42" t="s">
        <v>843</v>
      </c>
      <c r="C1086" s="52">
        <f t="shared" si="170"/>
        <v>3573914.3800000004</v>
      </c>
      <c r="D1086" s="52">
        <f>SUM(E1086:I1086)</f>
        <v>3573914.3800000004</v>
      </c>
      <c r="E1086" s="51">
        <v>246617.64</v>
      </c>
      <c r="F1086" s="51">
        <v>2516662.7000000002</v>
      </c>
      <c r="G1086" s="51">
        <v>477446.88</v>
      </c>
      <c r="H1086" s="51"/>
      <c r="I1086" s="51">
        <v>333187.15999999997</v>
      </c>
      <c r="J1086" s="55"/>
      <c r="K1086" s="51"/>
      <c r="L1086" s="52"/>
      <c r="M1086" s="52"/>
      <c r="N1086" s="52"/>
      <c r="O1086" s="52"/>
      <c r="P1086" s="52"/>
      <c r="Q1086" s="52"/>
      <c r="R1086" s="73"/>
      <c r="S1086" s="51"/>
      <c r="T1086" s="73"/>
      <c r="U1086" s="73"/>
      <c r="V1086" s="72"/>
      <c r="W1086" s="285"/>
      <c r="X1086" s="1159"/>
      <c r="Y1086" s="285"/>
      <c r="Z1086" s="9"/>
      <c r="AA1086" s="670"/>
      <c r="AB1086" s="497"/>
      <c r="AC1086" s="497"/>
      <c r="AD1086" s="1061"/>
      <c r="AE1086" s="57"/>
      <c r="AF1086" s="57"/>
      <c r="AG1086" s="57"/>
      <c r="AH1086" s="57"/>
      <c r="AI1086" s="57"/>
      <c r="AJ1086" s="57"/>
      <c r="AK1086" s="57"/>
      <c r="AL1086" s="57"/>
      <c r="AM1086" s="57"/>
    </row>
    <row r="1087" spans="1:39" s="533" customFormat="1" ht="18" hidden="1" customHeight="1">
      <c r="A1087" s="1123">
        <f t="shared" si="168"/>
        <v>838</v>
      </c>
      <c r="B1087" s="587" t="s">
        <v>347</v>
      </c>
      <c r="C1087" s="526">
        <f>D1087+M1087+Q1087</f>
        <v>2632742</v>
      </c>
      <c r="D1087" s="527">
        <f>E1087+F1087+G1087+H1087+I1087</f>
        <v>0</v>
      </c>
      <c r="E1087" s="527"/>
      <c r="F1087" s="527"/>
      <c r="G1087" s="527"/>
      <c r="H1087" s="527"/>
      <c r="I1087" s="527"/>
      <c r="J1087" s="527"/>
      <c r="K1087" s="527"/>
      <c r="L1087" s="527">
        <v>1050</v>
      </c>
      <c r="M1087" s="548">
        <v>1688470</v>
      </c>
      <c r="N1087" s="527"/>
      <c r="O1087" s="527"/>
      <c r="P1087" s="527">
        <v>1807.8</v>
      </c>
      <c r="Q1087" s="527">
        <v>944272</v>
      </c>
      <c r="R1087" s="527"/>
      <c r="S1087" s="527"/>
      <c r="T1087" s="527"/>
      <c r="U1087" s="527"/>
      <c r="V1087" s="527"/>
      <c r="W1087" s="527"/>
      <c r="X1087" s="1222">
        <v>1133367.56</v>
      </c>
      <c r="Y1087" s="527"/>
      <c r="Z1087" s="531"/>
      <c r="AA1087" s="950" t="s">
        <v>1499</v>
      </c>
      <c r="AB1087" s="689"/>
      <c r="AC1087" s="689"/>
      <c r="AD1087" s="689"/>
      <c r="AE1087" s="689"/>
      <c r="AF1087" s="689"/>
      <c r="AG1087" s="689"/>
      <c r="AH1087" s="689"/>
      <c r="AI1087" s="689"/>
      <c r="AJ1087" s="689"/>
      <c r="AK1087" s="689"/>
      <c r="AL1087" s="689"/>
      <c r="AM1087" s="689"/>
    </row>
    <row r="1088" spans="1:39" s="533" customFormat="1" ht="18" hidden="1" customHeight="1">
      <c r="A1088" s="1123">
        <f t="shared" si="168"/>
        <v>839</v>
      </c>
      <c r="B1088" s="587" t="s">
        <v>328</v>
      </c>
      <c r="C1088" s="526">
        <f t="shared" ref="C1088:C1101" si="171">D1088+K1088+M1088+O1088+Q1088+S1088+U1088+V1088+W1088+Y1088</f>
        <v>4858147</v>
      </c>
      <c r="D1088" s="527">
        <f>E1088+F1088+G1088+H1088+I1088</f>
        <v>0</v>
      </c>
      <c r="E1088" s="527"/>
      <c r="F1088" s="527"/>
      <c r="G1088" s="527"/>
      <c r="H1088" s="527"/>
      <c r="I1088" s="527"/>
      <c r="J1088" s="527"/>
      <c r="K1088" s="527"/>
      <c r="L1088" s="527">
        <v>868</v>
      </c>
      <c r="M1088" s="527">
        <v>3284650</v>
      </c>
      <c r="N1088" s="527"/>
      <c r="O1088" s="527"/>
      <c r="P1088" s="527">
        <v>571</v>
      </c>
      <c r="Q1088" s="527">
        <v>1573497</v>
      </c>
      <c r="R1088" s="527"/>
      <c r="S1088" s="527"/>
      <c r="T1088" s="527"/>
      <c r="U1088" s="527"/>
      <c r="V1088" s="527"/>
      <c r="W1088" s="527"/>
      <c r="X1088" s="1222">
        <v>528004.67999999993</v>
      </c>
      <c r="Y1088" s="527"/>
      <c r="Z1088" s="531"/>
      <c r="AA1088" s="950" t="s">
        <v>1499</v>
      </c>
      <c r="AB1088" s="689"/>
      <c r="AC1088" s="689"/>
      <c r="AD1088" s="689"/>
      <c r="AE1088" s="689"/>
      <c r="AF1088" s="689"/>
      <c r="AG1088" s="689"/>
      <c r="AH1088" s="689"/>
      <c r="AI1088" s="689"/>
      <c r="AJ1088" s="689"/>
      <c r="AK1088" s="689"/>
      <c r="AL1088" s="689"/>
      <c r="AM1088" s="689"/>
    </row>
    <row r="1089" spans="1:39" s="541" customFormat="1" ht="18" hidden="1" customHeight="1">
      <c r="A1089" s="1123">
        <f t="shared" si="168"/>
        <v>840</v>
      </c>
      <c r="B1089" s="590" t="s">
        <v>335</v>
      </c>
      <c r="C1089" s="526">
        <f t="shared" si="171"/>
        <v>1780760</v>
      </c>
      <c r="D1089" s="527">
        <f>E1089+F1089+G1089+H1089+I1089</f>
        <v>0</v>
      </c>
      <c r="E1089" s="527"/>
      <c r="F1089" s="527"/>
      <c r="G1089" s="527"/>
      <c r="H1089" s="527"/>
      <c r="I1089" s="527"/>
      <c r="J1089" s="527"/>
      <c r="K1089" s="527"/>
      <c r="L1089" s="527">
        <v>258</v>
      </c>
      <c r="M1089" s="527">
        <v>1200350</v>
      </c>
      <c r="N1089" s="527"/>
      <c r="O1089" s="527"/>
      <c r="P1089" s="527" t="s">
        <v>336</v>
      </c>
      <c r="Q1089" s="527">
        <v>580410</v>
      </c>
      <c r="R1089" s="527"/>
      <c r="S1089" s="527"/>
      <c r="T1089" s="527"/>
      <c r="U1089" s="527"/>
      <c r="V1089" s="527"/>
      <c r="W1089" s="527"/>
      <c r="X1089" s="1222">
        <v>482934.29</v>
      </c>
      <c r="Y1089" s="527"/>
      <c r="Z1089" s="531"/>
      <c r="AA1089" s="1260" t="s">
        <v>1499</v>
      </c>
      <c r="AB1089" s="1284"/>
      <c r="AC1089" s="1284"/>
      <c r="AD1089" s="875"/>
      <c r="AE1089" s="875"/>
      <c r="AF1089" s="875"/>
      <c r="AG1089" s="875"/>
      <c r="AH1089" s="875"/>
      <c r="AI1089" s="875"/>
      <c r="AJ1089" s="875"/>
      <c r="AK1089" s="875"/>
      <c r="AL1089" s="875"/>
      <c r="AM1089" s="875"/>
    </row>
    <row r="1090" spans="1:39" s="7" customFormat="1" ht="18" hidden="1" customHeight="1">
      <c r="A1090" s="71">
        <f t="shared" si="168"/>
        <v>841</v>
      </c>
      <c r="B1090" s="42" t="s">
        <v>837</v>
      </c>
      <c r="C1090" s="52">
        <f t="shared" si="171"/>
        <v>8062339.3799999999</v>
      </c>
      <c r="D1090" s="52">
        <f>SUM(E1090:I1090)</f>
        <v>8062339.3799999999</v>
      </c>
      <c r="E1090" s="51">
        <v>812968.08</v>
      </c>
      <c r="F1090" s="51">
        <v>6649451.04</v>
      </c>
      <c r="G1090" s="51">
        <v>599920.26</v>
      </c>
      <c r="H1090" s="51"/>
      <c r="I1090" s="51"/>
      <c r="J1090" s="51"/>
      <c r="K1090" s="51"/>
      <c r="L1090" s="52"/>
      <c r="M1090" s="52"/>
      <c r="N1090" s="52"/>
      <c r="O1090" s="52"/>
      <c r="P1090" s="52"/>
      <c r="Q1090" s="52"/>
      <c r="R1090" s="73"/>
      <c r="S1090" s="51"/>
      <c r="T1090" s="73"/>
      <c r="U1090" s="73"/>
      <c r="V1090" s="72"/>
      <c r="W1090" s="285"/>
      <c r="X1090" s="1159"/>
      <c r="Y1090" s="285"/>
      <c r="Z1090" s="9"/>
      <c r="AA1090" s="670"/>
      <c r="AB1090" s="497"/>
      <c r="AC1090" s="497"/>
      <c r="AD1090" s="1061"/>
      <c r="AE1090" s="57"/>
      <c r="AF1090" s="57"/>
      <c r="AG1090" s="57"/>
      <c r="AH1090" s="57"/>
      <c r="AI1090" s="57"/>
      <c r="AJ1090" s="57"/>
      <c r="AK1090" s="57"/>
      <c r="AL1090" s="57"/>
      <c r="AM1090" s="57"/>
    </row>
    <row r="1091" spans="1:39" s="533" customFormat="1" ht="18" hidden="1" customHeight="1">
      <c r="A1091" s="1123">
        <f t="shared" si="168"/>
        <v>842</v>
      </c>
      <c r="B1091" s="590" t="s">
        <v>342</v>
      </c>
      <c r="C1091" s="526">
        <f t="shared" si="171"/>
        <v>1990000</v>
      </c>
      <c r="D1091" s="527">
        <f t="shared" ref="D1091:D1096" si="172">E1091+F1091+G1091+H1091+I1091</f>
        <v>0</v>
      </c>
      <c r="E1091" s="545"/>
      <c r="F1091" s="546"/>
      <c r="G1091" s="546"/>
      <c r="H1091" s="546"/>
      <c r="I1091" s="546"/>
      <c r="J1091" s="546"/>
      <c r="K1091" s="536"/>
      <c r="L1091" s="536"/>
      <c r="M1091" s="536"/>
      <c r="N1091" s="536"/>
      <c r="O1091" s="536"/>
      <c r="P1091" s="536">
        <v>952</v>
      </c>
      <c r="Q1091" s="536">
        <v>1990000</v>
      </c>
      <c r="R1091" s="536"/>
      <c r="S1091" s="536"/>
      <c r="T1091" s="536"/>
      <c r="U1091" s="536"/>
      <c r="V1091" s="546"/>
      <c r="W1091" s="534"/>
      <c r="X1091" s="1223">
        <v>355519.57</v>
      </c>
      <c r="Y1091" s="547"/>
      <c r="Z1091" s="531"/>
      <c r="AA1091" s="950" t="s">
        <v>1459</v>
      </c>
      <c r="AB1091" s="689"/>
      <c r="AC1091" s="689"/>
      <c r="AD1091" s="689"/>
      <c r="AE1091" s="689"/>
      <c r="AF1091" s="689"/>
      <c r="AG1091" s="689"/>
      <c r="AH1091" s="689"/>
      <c r="AI1091" s="689"/>
      <c r="AJ1091" s="689"/>
      <c r="AK1091" s="689"/>
      <c r="AL1091" s="689"/>
      <c r="AM1091" s="689"/>
    </row>
    <row r="1092" spans="1:39" s="533" customFormat="1" ht="18" hidden="1" customHeight="1">
      <c r="A1092" s="1123">
        <f t="shared" si="168"/>
        <v>843</v>
      </c>
      <c r="B1092" s="590" t="s">
        <v>343</v>
      </c>
      <c r="C1092" s="526">
        <f t="shared" si="171"/>
        <v>3970000</v>
      </c>
      <c r="D1092" s="527">
        <f t="shared" si="172"/>
        <v>0</v>
      </c>
      <c r="E1092" s="545"/>
      <c r="F1092" s="546"/>
      <c r="G1092" s="546"/>
      <c r="H1092" s="546"/>
      <c r="I1092" s="546"/>
      <c r="J1092" s="546"/>
      <c r="K1092" s="536"/>
      <c r="L1092" s="536"/>
      <c r="M1092" s="536"/>
      <c r="N1092" s="536"/>
      <c r="O1092" s="536"/>
      <c r="P1092" s="536">
        <v>1890</v>
      </c>
      <c r="Q1092" s="536">
        <v>3970000</v>
      </c>
      <c r="R1092" s="536"/>
      <c r="S1092" s="536"/>
      <c r="T1092" s="536"/>
      <c r="U1092" s="536"/>
      <c r="V1092" s="546"/>
      <c r="W1092" s="536"/>
      <c r="X1092" s="1224">
        <v>569739.42000000004</v>
      </c>
      <c r="Y1092" s="547"/>
      <c r="Z1092" s="531"/>
      <c r="AA1092" s="950" t="s">
        <v>1459</v>
      </c>
      <c r="AB1092" s="689"/>
      <c r="AC1092" s="689"/>
      <c r="AD1092" s="689"/>
      <c r="AE1092" s="689"/>
      <c r="AF1092" s="689"/>
      <c r="AG1092" s="689"/>
      <c r="AH1092" s="689"/>
      <c r="AI1092" s="689"/>
      <c r="AJ1092" s="689"/>
      <c r="AK1092" s="689"/>
      <c r="AL1092" s="689"/>
      <c r="AM1092" s="689"/>
    </row>
    <row r="1093" spans="1:39" s="533" customFormat="1" ht="18" hidden="1" customHeight="1">
      <c r="A1093" s="1123">
        <f t="shared" si="168"/>
        <v>844</v>
      </c>
      <c r="B1093" s="590" t="s">
        <v>338</v>
      </c>
      <c r="C1093" s="526">
        <f t="shared" si="171"/>
        <v>6760000</v>
      </c>
      <c r="D1093" s="527">
        <f t="shared" si="172"/>
        <v>0</v>
      </c>
      <c r="E1093" s="534"/>
      <c r="F1093" s="534"/>
      <c r="G1093" s="534"/>
      <c r="H1093" s="534"/>
      <c r="I1093" s="534"/>
      <c r="J1093" s="534"/>
      <c r="K1093" s="534"/>
      <c r="L1093" s="534">
        <v>1025</v>
      </c>
      <c r="M1093" s="534">
        <v>4300000</v>
      </c>
      <c r="N1093" s="534"/>
      <c r="O1093" s="534"/>
      <c r="P1093" s="534">
        <v>1170</v>
      </c>
      <c r="Q1093" s="534">
        <v>2460000</v>
      </c>
      <c r="R1093" s="534"/>
      <c r="S1093" s="534"/>
      <c r="T1093" s="534"/>
      <c r="U1093" s="534"/>
      <c r="V1093" s="534"/>
      <c r="W1093" s="534"/>
      <c r="X1093" s="1223">
        <v>705149.63</v>
      </c>
      <c r="Y1093" s="534"/>
      <c r="Z1093" s="531"/>
      <c r="AA1093" s="950" t="s">
        <v>1499</v>
      </c>
      <c r="AB1093" s="689"/>
      <c r="AC1093" s="689"/>
      <c r="AD1093" s="689"/>
      <c r="AE1093" s="689"/>
      <c r="AF1093" s="689"/>
      <c r="AG1093" s="689"/>
      <c r="AH1093" s="689"/>
      <c r="AI1093" s="689"/>
      <c r="AJ1093" s="689"/>
      <c r="AK1093" s="689"/>
      <c r="AL1093" s="689"/>
      <c r="AM1093" s="689"/>
    </row>
    <row r="1094" spans="1:39" s="533" customFormat="1" ht="18" hidden="1" customHeight="1">
      <c r="A1094" s="1123">
        <f t="shared" si="168"/>
        <v>845</v>
      </c>
      <c r="B1094" s="590" t="s">
        <v>339</v>
      </c>
      <c r="C1094" s="526">
        <f t="shared" si="171"/>
        <v>4989000</v>
      </c>
      <c r="D1094" s="527">
        <f t="shared" si="172"/>
        <v>3038000</v>
      </c>
      <c r="E1094" s="534"/>
      <c r="F1094" s="534">
        <v>1966000</v>
      </c>
      <c r="G1094" s="534">
        <v>492000</v>
      </c>
      <c r="H1094" s="534"/>
      <c r="I1094" s="534">
        <v>580000</v>
      </c>
      <c r="J1094" s="534"/>
      <c r="K1094" s="534"/>
      <c r="L1094" s="534"/>
      <c r="M1094" s="534"/>
      <c r="N1094" s="534"/>
      <c r="O1094" s="534"/>
      <c r="P1094" s="534">
        <v>800</v>
      </c>
      <c r="Q1094" s="534">
        <v>1951000</v>
      </c>
      <c r="R1094" s="534"/>
      <c r="S1094" s="534"/>
      <c r="T1094" s="534"/>
      <c r="U1094" s="534"/>
      <c r="V1094" s="534"/>
      <c r="W1094" s="534"/>
      <c r="X1094" s="1223">
        <v>204551.44</v>
      </c>
      <c r="Y1094" s="534"/>
      <c r="Z1094" s="531"/>
      <c r="AA1094" s="950" t="s">
        <v>1535</v>
      </c>
      <c r="AB1094" s="689"/>
      <c r="AC1094" s="689"/>
      <c r="AD1094" s="689"/>
      <c r="AE1094" s="689"/>
      <c r="AF1094" s="689"/>
      <c r="AG1094" s="689"/>
      <c r="AH1094" s="689"/>
      <c r="AI1094" s="689"/>
      <c r="AJ1094" s="689"/>
      <c r="AK1094" s="689"/>
      <c r="AL1094" s="689"/>
      <c r="AM1094" s="689"/>
    </row>
    <row r="1095" spans="1:39" s="541" customFormat="1" ht="18" hidden="1" customHeight="1">
      <c r="A1095" s="1123">
        <f t="shared" si="168"/>
        <v>846</v>
      </c>
      <c r="B1095" s="590" t="s">
        <v>333</v>
      </c>
      <c r="C1095" s="526">
        <f t="shared" si="171"/>
        <v>4960830</v>
      </c>
      <c r="D1095" s="527">
        <f t="shared" si="172"/>
        <v>0</v>
      </c>
      <c r="E1095" s="527"/>
      <c r="F1095" s="527"/>
      <c r="G1095" s="527"/>
      <c r="H1095" s="527"/>
      <c r="I1095" s="527"/>
      <c r="J1095" s="527"/>
      <c r="K1095" s="527"/>
      <c r="L1095" s="527">
        <v>690.5</v>
      </c>
      <c r="M1095" s="527">
        <v>3523230</v>
      </c>
      <c r="N1095" s="527"/>
      <c r="O1095" s="527"/>
      <c r="P1095" s="527" t="s">
        <v>334</v>
      </c>
      <c r="Q1095" s="527">
        <v>1437600</v>
      </c>
      <c r="R1095" s="527"/>
      <c r="S1095" s="527"/>
      <c r="T1095" s="527"/>
      <c r="U1095" s="527"/>
      <c r="V1095" s="527"/>
      <c r="W1095" s="527"/>
      <c r="X1095" s="1222">
        <v>568149.85</v>
      </c>
      <c r="Y1095" s="527"/>
      <c r="Z1095" s="531"/>
      <c r="AA1095" s="1260" t="s">
        <v>1499</v>
      </c>
      <c r="AB1095" s="1284"/>
      <c r="AC1095" s="1284"/>
      <c r="AD1095" s="875"/>
      <c r="AE1095" s="875"/>
      <c r="AF1095" s="875"/>
      <c r="AG1095" s="875"/>
      <c r="AH1095" s="875"/>
      <c r="AI1095" s="875"/>
      <c r="AJ1095" s="875"/>
      <c r="AK1095" s="875"/>
      <c r="AL1095" s="875"/>
      <c r="AM1095" s="875"/>
    </row>
    <row r="1096" spans="1:39" s="533" customFormat="1" ht="18" hidden="1" customHeight="1">
      <c r="A1096" s="1123">
        <f t="shared" si="168"/>
        <v>847</v>
      </c>
      <c r="B1096" s="590" t="s">
        <v>341</v>
      </c>
      <c r="C1096" s="526">
        <f t="shared" si="171"/>
        <v>2940000</v>
      </c>
      <c r="D1096" s="527">
        <f t="shared" si="172"/>
        <v>0</v>
      </c>
      <c r="E1096" s="534"/>
      <c r="F1096" s="534"/>
      <c r="G1096" s="534"/>
      <c r="H1096" s="534"/>
      <c r="I1096" s="534"/>
      <c r="J1096" s="534"/>
      <c r="K1096" s="534"/>
      <c r="L1096" s="534"/>
      <c r="M1096" s="534"/>
      <c r="N1096" s="534"/>
      <c r="O1096" s="534"/>
      <c r="P1096" s="534">
        <v>1400</v>
      </c>
      <c r="Q1096" s="534">
        <v>2940000</v>
      </c>
      <c r="R1096" s="534"/>
      <c r="S1096" s="534"/>
      <c r="T1096" s="534"/>
      <c r="U1096" s="534"/>
      <c r="V1096" s="534"/>
      <c r="W1096" s="534"/>
      <c r="X1096" s="1223">
        <v>178067.82</v>
      </c>
      <c r="Y1096" s="534"/>
      <c r="Z1096" s="531"/>
      <c r="AA1096" s="950" t="s">
        <v>1459</v>
      </c>
      <c r="AB1096" s="689"/>
      <c r="AC1096" s="689"/>
      <c r="AD1096" s="689"/>
      <c r="AE1096" s="689"/>
      <c r="AF1096" s="689"/>
      <c r="AG1096" s="689"/>
      <c r="AH1096" s="689"/>
      <c r="AI1096" s="689"/>
      <c r="AJ1096" s="689"/>
      <c r="AK1096" s="689"/>
      <c r="AL1096" s="689"/>
      <c r="AM1096" s="689"/>
    </row>
    <row r="1097" spans="1:39" s="7" customFormat="1" ht="18" hidden="1" customHeight="1">
      <c r="A1097" s="71">
        <f t="shared" si="168"/>
        <v>848</v>
      </c>
      <c r="B1097" s="42" t="s">
        <v>838</v>
      </c>
      <c r="C1097" s="52">
        <f t="shared" si="171"/>
        <v>7897533.5000000009</v>
      </c>
      <c r="D1097" s="52">
        <f>SUM(E1097:I1097)</f>
        <v>7897533.5000000009</v>
      </c>
      <c r="E1097" s="51">
        <v>801443.02</v>
      </c>
      <c r="F1097" s="51">
        <v>6435021.4400000004</v>
      </c>
      <c r="G1097" s="51">
        <v>661069.04</v>
      </c>
      <c r="H1097" s="51"/>
      <c r="I1097" s="51"/>
      <c r="J1097" s="51"/>
      <c r="K1097" s="51"/>
      <c r="L1097" s="52"/>
      <c r="M1097" s="52"/>
      <c r="N1097" s="52"/>
      <c r="O1097" s="52"/>
      <c r="P1097" s="52"/>
      <c r="Q1097" s="52"/>
      <c r="R1097" s="73"/>
      <c r="S1097" s="51"/>
      <c r="T1097" s="73"/>
      <c r="U1097" s="73"/>
      <c r="V1097" s="72"/>
      <c r="W1097" s="285"/>
      <c r="X1097" s="1159"/>
      <c r="Y1097" s="285"/>
      <c r="Z1097" s="9"/>
      <c r="AA1097" s="670"/>
      <c r="AB1097" s="497"/>
      <c r="AC1097" s="497"/>
      <c r="AD1097" s="1061"/>
      <c r="AE1097" s="57"/>
      <c r="AF1097" s="57"/>
      <c r="AG1097" s="57"/>
      <c r="AH1097" s="57"/>
      <c r="AI1097" s="57"/>
      <c r="AJ1097" s="57"/>
      <c r="AK1097" s="57"/>
      <c r="AL1097" s="57"/>
      <c r="AM1097" s="57"/>
    </row>
    <row r="1098" spans="1:39" s="7" customFormat="1" ht="18" hidden="1" customHeight="1">
      <c r="A1098" s="71">
        <f t="shared" si="168"/>
        <v>849</v>
      </c>
      <c r="B1098" s="42" t="s">
        <v>844</v>
      </c>
      <c r="C1098" s="52">
        <f t="shared" si="171"/>
        <v>8185663.54</v>
      </c>
      <c r="D1098" s="52">
        <f>SUM(E1098:I1098)</f>
        <v>568141.68000000005</v>
      </c>
      <c r="E1098" s="51">
        <v>568141.68000000005</v>
      </c>
      <c r="F1098" s="51"/>
      <c r="G1098" s="51"/>
      <c r="H1098" s="51"/>
      <c r="I1098" s="51"/>
      <c r="J1098" s="55"/>
      <c r="K1098" s="51"/>
      <c r="L1098" s="52"/>
      <c r="M1098" s="52"/>
      <c r="N1098" s="52"/>
      <c r="O1098" s="52"/>
      <c r="P1098" s="121"/>
      <c r="Q1098" s="52">
        <v>7617521.8600000003</v>
      </c>
      <c r="R1098" s="73"/>
      <c r="S1098" s="51"/>
      <c r="T1098" s="73"/>
      <c r="U1098" s="73"/>
      <c r="V1098" s="72"/>
      <c r="W1098" s="285"/>
      <c r="X1098" s="1159"/>
      <c r="Y1098" s="285"/>
      <c r="Z1098" s="9"/>
      <c r="AA1098" s="670"/>
      <c r="AB1098" s="57"/>
      <c r="AC1098" s="497"/>
      <c r="AD1098" s="1061"/>
      <c r="AE1098" s="57"/>
      <c r="AF1098" s="57"/>
      <c r="AG1098" s="57"/>
      <c r="AH1098" s="57"/>
      <c r="AI1098" s="57"/>
      <c r="AJ1098" s="57"/>
      <c r="AK1098" s="57"/>
      <c r="AL1098" s="57"/>
      <c r="AM1098" s="57"/>
    </row>
    <row r="1099" spans="1:39" s="7" customFormat="1" ht="18" hidden="1" customHeight="1">
      <c r="A1099" s="71">
        <f t="shared" si="168"/>
        <v>850</v>
      </c>
      <c r="B1099" s="42" t="s">
        <v>845</v>
      </c>
      <c r="C1099" s="52">
        <f t="shared" si="171"/>
        <v>566049.54</v>
      </c>
      <c r="D1099" s="52">
        <f>SUM(E1099:I1099)</f>
        <v>566049.54</v>
      </c>
      <c r="E1099" s="51">
        <v>566049.54</v>
      </c>
      <c r="F1099" s="51"/>
      <c r="G1099" s="51"/>
      <c r="H1099" s="51"/>
      <c r="I1099" s="51"/>
      <c r="J1099" s="55"/>
      <c r="K1099" s="51"/>
      <c r="L1099" s="52"/>
      <c r="M1099" s="52"/>
      <c r="N1099" s="52"/>
      <c r="O1099" s="52"/>
      <c r="P1099" s="52"/>
      <c r="Q1099" s="52"/>
      <c r="R1099" s="73"/>
      <c r="S1099" s="51"/>
      <c r="T1099" s="73"/>
      <c r="U1099" s="73"/>
      <c r="V1099" s="72"/>
      <c r="W1099" s="285"/>
      <c r="X1099" s="1159"/>
      <c r="Y1099" s="285"/>
      <c r="Z1099" s="9"/>
      <c r="AA1099" s="670"/>
      <c r="AB1099" s="497"/>
      <c r="AC1099" s="497"/>
      <c r="AD1099" s="1061"/>
      <c r="AE1099" s="57"/>
      <c r="AF1099" s="57"/>
      <c r="AG1099" s="57"/>
      <c r="AH1099" s="57"/>
      <c r="AI1099" s="57"/>
      <c r="AJ1099" s="57"/>
      <c r="AK1099" s="57"/>
      <c r="AL1099" s="57"/>
      <c r="AM1099" s="57"/>
    </row>
    <row r="1100" spans="1:39" s="533" customFormat="1" ht="18" hidden="1" customHeight="1">
      <c r="A1100" s="1123">
        <f t="shared" si="168"/>
        <v>851</v>
      </c>
      <c r="B1100" s="590" t="s">
        <v>324</v>
      </c>
      <c r="C1100" s="526">
        <f t="shared" si="171"/>
        <v>10849721.35</v>
      </c>
      <c r="D1100" s="527">
        <f>E1100+F1100+G1100+H1100+I1100</f>
        <v>0</v>
      </c>
      <c r="E1100" s="527"/>
      <c r="F1100" s="527"/>
      <c r="G1100" s="527"/>
      <c r="H1100" s="527"/>
      <c r="I1100" s="527"/>
      <c r="J1100" s="527"/>
      <c r="K1100" s="527"/>
      <c r="L1100" s="527">
        <v>1357</v>
      </c>
      <c r="M1100" s="527">
        <v>7106762.0099999998</v>
      </c>
      <c r="N1100" s="527"/>
      <c r="O1100" s="527"/>
      <c r="P1100" s="527">
        <v>1021</v>
      </c>
      <c r="Q1100" s="527">
        <v>3742959.34</v>
      </c>
      <c r="R1100" s="527"/>
      <c r="S1100" s="527"/>
      <c r="T1100" s="527"/>
      <c r="U1100" s="527"/>
      <c r="V1100" s="527"/>
      <c r="W1100" s="527"/>
      <c r="X1100" s="1222"/>
      <c r="Y1100" s="527"/>
      <c r="Z1100" s="531"/>
      <c r="AA1100" s="950"/>
      <c r="AB1100" s="689"/>
      <c r="AC1100" s="689"/>
      <c r="AD1100" s="689"/>
      <c r="AE1100" s="689"/>
      <c r="AF1100" s="689"/>
      <c r="AG1100" s="689"/>
      <c r="AH1100" s="689"/>
      <c r="AI1100" s="689"/>
      <c r="AJ1100" s="689"/>
      <c r="AK1100" s="689"/>
      <c r="AL1100" s="689"/>
      <c r="AM1100" s="689"/>
    </row>
    <row r="1101" spans="1:39" s="533" customFormat="1" ht="18" hidden="1" customHeight="1">
      <c r="A1101" s="1123">
        <f t="shared" si="168"/>
        <v>852</v>
      </c>
      <c r="B1101" s="592" t="s">
        <v>345</v>
      </c>
      <c r="C1101" s="526">
        <f t="shared" si="171"/>
        <v>3222000</v>
      </c>
      <c r="D1101" s="527">
        <f>E1101+F1101+G1101+H1101+I1101</f>
        <v>0</v>
      </c>
      <c r="E1101" s="545"/>
      <c r="F1101" s="546"/>
      <c r="G1101" s="546"/>
      <c r="H1101" s="546"/>
      <c r="I1101" s="546"/>
      <c r="J1101" s="546"/>
      <c r="K1101" s="536"/>
      <c r="L1101" s="536">
        <v>496</v>
      </c>
      <c r="M1101" s="536">
        <v>2080000</v>
      </c>
      <c r="N1101" s="536"/>
      <c r="O1101" s="536"/>
      <c r="P1101" s="536">
        <v>544</v>
      </c>
      <c r="Q1101" s="536">
        <v>1142000</v>
      </c>
      <c r="R1101" s="536"/>
      <c r="S1101" s="536"/>
      <c r="T1101" s="536"/>
      <c r="U1101" s="536"/>
      <c r="V1101" s="546"/>
      <c r="W1101" s="534"/>
      <c r="X1101" s="1223">
        <v>449439.54000000004</v>
      </c>
      <c r="Y1101" s="534"/>
      <c r="Z1101" s="531"/>
      <c r="AA1101" s="950" t="s">
        <v>1499</v>
      </c>
      <c r="AB1101" s="689"/>
      <c r="AC1101" s="689"/>
      <c r="AD1101" s="689"/>
      <c r="AE1101" s="689"/>
      <c r="AF1101" s="689"/>
      <c r="AG1101" s="689"/>
      <c r="AH1101" s="689"/>
      <c r="AI1101" s="689"/>
      <c r="AJ1101" s="689"/>
      <c r="AK1101" s="689"/>
      <c r="AL1101" s="689"/>
      <c r="AM1101" s="689"/>
    </row>
    <row r="1102" spans="1:39" s="7" customFormat="1" ht="18" hidden="1" customHeight="1">
      <c r="A1102" s="1475" t="s">
        <v>518</v>
      </c>
      <c r="B1102" s="1475"/>
      <c r="C1102" s="72" t="e">
        <f t="shared" ref="C1102:Y1102" si="173">SUM(C1067:C1101)</f>
        <v>#REF!</v>
      </c>
      <c r="D1102" s="72">
        <f t="shared" si="173"/>
        <v>48083518.619999997</v>
      </c>
      <c r="E1102" s="72">
        <f t="shared" si="173"/>
        <v>9383655</v>
      </c>
      <c r="F1102" s="72">
        <f t="shared" si="173"/>
        <v>32335985.68</v>
      </c>
      <c r="G1102" s="72">
        <f t="shared" si="173"/>
        <v>4658305.76</v>
      </c>
      <c r="H1102" s="72">
        <f t="shared" si="173"/>
        <v>0</v>
      </c>
      <c r="I1102" s="72">
        <f t="shared" si="173"/>
        <v>1705572.18</v>
      </c>
      <c r="J1102" s="72">
        <f t="shared" si="173"/>
        <v>5</v>
      </c>
      <c r="K1102" s="72">
        <f t="shared" si="173"/>
        <v>13381806</v>
      </c>
      <c r="L1102" s="72">
        <f t="shared" si="173"/>
        <v>19018.900000000001</v>
      </c>
      <c r="M1102" s="72">
        <f t="shared" si="173"/>
        <v>57772574.369999997</v>
      </c>
      <c r="N1102" s="72">
        <f t="shared" si="173"/>
        <v>1489</v>
      </c>
      <c r="O1102" s="72">
        <f t="shared" si="173"/>
        <v>58097251.670000002</v>
      </c>
      <c r="P1102" s="72">
        <f t="shared" si="173"/>
        <v>17281.199999999997</v>
      </c>
      <c r="Q1102" s="72">
        <f t="shared" si="173"/>
        <v>56565730.519999996</v>
      </c>
      <c r="R1102" s="72">
        <f t="shared" si="173"/>
        <v>0</v>
      </c>
      <c r="S1102" s="72">
        <f t="shared" si="173"/>
        <v>0</v>
      </c>
      <c r="T1102" s="72">
        <f t="shared" si="173"/>
        <v>0</v>
      </c>
      <c r="U1102" s="72">
        <f t="shared" si="173"/>
        <v>0</v>
      </c>
      <c r="V1102" s="72">
        <f t="shared" si="173"/>
        <v>0</v>
      </c>
      <c r="W1102" s="72">
        <f t="shared" si="173"/>
        <v>0</v>
      </c>
      <c r="X1102" s="1225"/>
      <c r="Y1102" s="72">
        <f t="shared" si="173"/>
        <v>0</v>
      </c>
      <c r="Z1102" s="9"/>
      <c r="AA1102" s="670"/>
      <c r="AB1102" s="497"/>
      <c r="AC1102" s="497"/>
      <c r="AD1102" s="1061"/>
      <c r="AE1102" s="57"/>
      <c r="AF1102" s="1061"/>
      <c r="AG1102" s="57"/>
      <c r="AH1102" s="57"/>
      <c r="AI1102" s="57"/>
      <c r="AJ1102" s="57"/>
      <c r="AK1102" s="57"/>
      <c r="AL1102" s="57"/>
      <c r="AM1102" s="57"/>
    </row>
    <row r="1103" spans="1:39" s="7" customFormat="1" ht="18" hidden="1" customHeight="1">
      <c r="A1103" s="1479" t="s">
        <v>590</v>
      </c>
      <c r="B1103" s="1479"/>
      <c r="C1103" s="74" t="e">
        <f t="shared" ref="C1103:Y1103" si="174">C1059+C1065+C1102</f>
        <v>#REF!</v>
      </c>
      <c r="D1103" s="74">
        <f t="shared" si="174"/>
        <v>53884618.099999994</v>
      </c>
      <c r="E1103" s="74">
        <f t="shared" si="174"/>
        <v>9383655</v>
      </c>
      <c r="F1103" s="74">
        <f t="shared" si="174"/>
        <v>36051961.439999998</v>
      </c>
      <c r="G1103" s="74">
        <f t="shared" si="174"/>
        <v>5699725.3799999999</v>
      </c>
      <c r="H1103" s="74">
        <f t="shared" si="174"/>
        <v>1043704.1</v>
      </c>
      <c r="I1103" s="74">
        <f t="shared" si="174"/>
        <v>1705572.18</v>
      </c>
      <c r="J1103" s="74">
        <f t="shared" si="174"/>
        <v>5</v>
      </c>
      <c r="K1103" s="74">
        <f t="shared" si="174"/>
        <v>13381806</v>
      </c>
      <c r="L1103" s="74">
        <f t="shared" si="174"/>
        <v>19018.900000000001</v>
      </c>
      <c r="M1103" s="74">
        <f t="shared" si="174"/>
        <v>57772574.369999997</v>
      </c>
      <c r="N1103" s="74">
        <f t="shared" si="174"/>
        <v>1489</v>
      </c>
      <c r="O1103" s="74">
        <f t="shared" si="174"/>
        <v>93642886.090000004</v>
      </c>
      <c r="P1103" s="74">
        <f t="shared" si="174"/>
        <v>17281.199999999997</v>
      </c>
      <c r="Q1103" s="74">
        <f t="shared" si="174"/>
        <v>79940485.039999992</v>
      </c>
      <c r="R1103" s="74">
        <f t="shared" si="174"/>
        <v>0</v>
      </c>
      <c r="S1103" s="74">
        <f t="shared" si="174"/>
        <v>0</v>
      </c>
      <c r="T1103" s="74">
        <f t="shared" si="174"/>
        <v>0</v>
      </c>
      <c r="U1103" s="74">
        <f t="shared" si="174"/>
        <v>0</v>
      </c>
      <c r="V1103" s="74">
        <f t="shared" si="174"/>
        <v>316925.58</v>
      </c>
      <c r="W1103" s="74">
        <f t="shared" si="174"/>
        <v>0</v>
      </c>
      <c r="X1103" s="1226"/>
      <c r="Y1103" s="74">
        <f t="shared" si="174"/>
        <v>0</v>
      </c>
      <c r="Z1103" s="9"/>
      <c r="AA1103" s="670"/>
      <c r="AB1103" s="497"/>
      <c r="AC1103" s="497"/>
      <c r="AD1103" s="1061"/>
      <c r="AE1103" s="57"/>
      <c r="AF1103" s="57"/>
      <c r="AG1103" s="57"/>
      <c r="AH1103" s="57"/>
      <c r="AI1103" s="57"/>
      <c r="AJ1103" s="57"/>
      <c r="AK1103" s="57"/>
      <c r="AL1103" s="57"/>
      <c r="AM1103" s="57"/>
    </row>
    <row r="1104" spans="1:39" s="7" customFormat="1" ht="18" hidden="1" customHeight="1">
      <c r="A1104" s="1564" t="s">
        <v>591</v>
      </c>
      <c r="B1104" s="1564"/>
      <c r="C1104" s="1564"/>
      <c r="D1104" s="1564"/>
      <c r="E1104" s="1564"/>
      <c r="F1104" s="1564"/>
      <c r="G1104" s="1564"/>
      <c r="H1104" s="1564"/>
      <c r="I1104" s="1564"/>
      <c r="J1104" s="1564"/>
      <c r="K1104" s="1564"/>
      <c r="L1104" s="1564"/>
      <c r="M1104" s="1564"/>
      <c r="N1104" s="1564"/>
      <c r="O1104" s="1564"/>
      <c r="P1104" s="1564"/>
      <c r="Q1104" s="1564"/>
      <c r="R1104" s="1564"/>
      <c r="S1104" s="1564"/>
      <c r="T1104" s="1564"/>
      <c r="U1104" s="1564"/>
      <c r="V1104" s="1564"/>
      <c r="W1104" s="1564"/>
      <c r="X1104" s="1564"/>
      <c r="Y1104" s="1564"/>
      <c r="Z1104" s="9"/>
      <c r="AA1104" s="670"/>
      <c r="AB1104" s="57"/>
      <c r="AC1104" s="497"/>
      <c r="AD1104" s="1061"/>
      <c r="AE1104" s="57"/>
      <c r="AF1104" s="57"/>
      <c r="AG1104" s="57"/>
      <c r="AH1104" s="57"/>
      <c r="AI1104" s="57"/>
      <c r="AJ1104" s="57"/>
      <c r="AK1104" s="57"/>
      <c r="AL1104" s="57"/>
      <c r="AM1104" s="57"/>
    </row>
    <row r="1105" spans="1:39" s="552" customFormat="1" hidden="1">
      <c r="A1105" s="1123">
        <f>A1101+1</f>
        <v>853</v>
      </c>
      <c r="B1105" s="593" t="s">
        <v>357</v>
      </c>
      <c r="C1105" s="52" t="e">
        <f t="shared" ref="C1105:C1135" si="175">D1105+K1105+M1105+O1105+Q1105+S1105+U1105+V1105+W1105+Y1105</f>
        <v>#VALUE!</v>
      </c>
      <c r="D1105" s="197"/>
      <c r="E1105" s="197"/>
      <c r="F1105" s="562"/>
      <c r="G1105" s="562"/>
      <c r="H1105" s="562"/>
      <c r="I1105" s="562"/>
      <c r="J1105" s="197"/>
      <c r="K1105" s="197"/>
      <c r="L1105" s="197"/>
      <c r="M1105" s="197"/>
      <c r="N1105" s="1316">
        <v>336</v>
      </c>
      <c r="O1105" s="1317">
        <v>250000</v>
      </c>
      <c r="P1105" s="1318">
        <v>2100</v>
      </c>
      <c r="Q1105" s="1317">
        <v>3000000</v>
      </c>
      <c r="R1105" s="197"/>
      <c r="S1105" s="197"/>
      <c r="T1105" s="197"/>
      <c r="U1105" s="197"/>
      <c r="V1105" s="882"/>
      <c r="W1105" s="1133" t="s">
        <v>1452</v>
      </c>
      <c r="X1105" s="1227"/>
      <c r="Y1105" s="1566"/>
      <c r="Z1105" s="1567"/>
      <c r="AA1105" s="562"/>
      <c r="AB1105" s="563"/>
      <c r="AC1105" s="563"/>
      <c r="AD1105" s="563"/>
      <c r="AE1105" s="563"/>
      <c r="AF1105" s="563"/>
      <c r="AG1105" s="563"/>
      <c r="AH1105" s="563"/>
      <c r="AI1105" s="563"/>
      <c r="AJ1105" s="563"/>
      <c r="AK1105" s="563"/>
      <c r="AL1105" s="563"/>
      <c r="AM1105" s="563"/>
    </row>
    <row r="1106" spans="1:39" s="552" customFormat="1" hidden="1">
      <c r="A1106" s="1123">
        <f t="shared" ref="A1106:A1162" si="176">A1105+1</f>
        <v>854</v>
      </c>
      <c r="B1106" s="596" t="s">
        <v>358</v>
      </c>
      <c r="C1106" s="52" t="e">
        <f t="shared" si="175"/>
        <v>#VALUE!</v>
      </c>
      <c r="D1106" s="197"/>
      <c r="E1106" s="197"/>
      <c r="F1106" s="562"/>
      <c r="G1106" s="562"/>
      <c r="H1106" s="562"/>
      <c r="I1106" s="562"/>
      <c r="J1106" s="197"/>
      <c r="K1106" s="197"/>
      <c r="L1106" s="197"/>
      <c r="M1106" s="197"/>
      <c r="N1106" s="1316" t="s">
        <v>349</v>
      </c>
      <c r="O1106" s="1316">
        <v>500000</v>
      </c>
      <c r="P1106" s="1319" t="s">
        <v>350</v>
      </c>
      <c r="Q1106" s="1317">
        <v>3000000</v>
      </c>
      <c r="R1106" s="197"/>
      <c r="S1106" s="197"/>
      <c r="T1106" s="197"/>
      <c r="U1106" s="197"/>
      <c r="V1106" s="882"/>
      <c r="W1106" s="1133" t="s">
        <v>1452</v>
      </c>
      <c r="X1106" s="1227"/>
      <c r="Y1106" s="1566"/>
      <c r="Z1106" s="1567"/>
      <c r="AA1106" s="562"/>
      <c r="AB1106" s="563"/>
      <c r="AC1106" s="563"/>
      <c r="AD1106" s="563"/>
      <c r="AE1106" s="563"/>
      <c r="AF1106" s="563"/>
      <c r="AG1106" s="563"/>
      <c r="AH1106" s="563"/>
      <c r="AI1106" s="563"/>
      <c r="AJ1106" s="563"/>
      <c r="AK1106" s="563"/>
      <c r="AL1106" s="563"/>
      <c r="AM1106" s="563"/>
    </row>
    <row r="1107" spans="1:39" s="552" customFormat="1" hidden="1">
      <c r="A1107" s="1123">
        <f t="shared" si="176"/>
        <v>855</v>
      </c>
      <c r="B1107" s="594" t="s">
        <v>359</v>
      </c>
      <c r="C1107" s="52" t="e">
        <f t="shared" si="175"/>
        <v>#VALUE!</v>
      </c>
      <c r="D1107" s="197"/>
      <c r="E1107" s="197"/>
      <c r="F1107" s="562"/>
      <c r="G1107" s="562"/>
      <c r="H1107" s="562"/>
      <c r="I1107" s="562"/>
      <c r="J1107" s="197"/>
      <c r="K1107" s="197"/>
      <c r="L1107" s="197"/>
      <c r="M1107" s="197"/>
      <c r="N1107" s="1316"/>
      <c r="O1107" s="1316"/>
      <c r="P1107" s="1316">
        <v>2100</v>
      </c>
      <c r="Q1107" s="1317">
        <v>3000000</v>
      </c>
      <c r="R1107" s="197"/>
      <c r="S1107" s="197"/>
      <c r="T1107" s="197"/>
      <c r="U1107" s="197"/>
      <c r="V1107" s="882"/>
      <c r="W1107" s="1133" t="s">
        <v>1452</v>
      </c>
      <c r="X1107" s="1227"/>
      <c r="Y1107" s="1566"/>
      <c r="Z1107" s="1567"/>
      <c r="AA1107" s="562"/>
      <c r="AB1107" s="563"/>
      <c r="AC1107" s="563"/>
      <c r="AD1107" s="563"/>
      <c r="AE1107" s="563"/>
      <c r="AF1107" s="563"/>
      <c r="AG1107" s="563"/>
      <c r="AH1107" s="563"/>
      <c r="AI1107" s="563"/>
      <c r="AJ1107" s="563"/>
      <c r="AK1107" s="563"/>
      <c r="AL1107" s="563"/>
      <c r="AM1107" s="563"/>
    </row>
    <row r="1108" spans="1:39" s="552" customFormat="1" hidden="1">
      <c r="A1108" s="1123">
        <f t="shared" si="176"/>
        <v>856</v>
      </c>
      <c r="B1108" s="594" t="s">
        <v>360</v>
      </c>
      <c r="C1108" s="52" t="e">
        <f t="shared" si="175"/>
        <v>#VALUE!</v>
      </c>
      <c r="D1108" s="197"/>
      <c r="E1108" s="197"/>
      <c r="F1108" s="562"/>
      <c r="G1108" s="562"/>
      <c r="H1108" s="562"/>
      <c r="I1108" s="562"/>
      <c r="J1108" s="197"/>
      <c r="K1108" s="197"/>
      <c r="L1108" s="197"/>
      <c r="M1108" s="197"/>
      <c r="N1108" s="1316">
        <v>690</v>
      </c>
      <c r="O1108" s="1317">
        <v>250000</v>
      </c>
      <c r="P1108" s="1316">
        <v>2070</v>
      </c>
      <c r="Q1108" s="1317">
        <v>3000000</v>
      </c>
      <c r="R1108" s="197"/>
      <c r="S1108" s="197"/>
      <c r="T1108" s="197"/>
      <c r="U1108" s="197"/>
      <c r="V1108" s="882"/>
      <c r="W1108" s="1133" t="s">
        <v>1452</v>
      </c>
      <c r="X1108" s="1227"/>
      <c r="Y1108" s="1566"/>
      <c r="Z1108" s="1567"/>
      <c r="AA1108" s="562"/>
      <c r="AB1108" s="563"/>
      <c r="AC1108" s="563"/>
      <c r="AD1108" s="563"/>
      <c r="AE1108" s="563"/>
      <c r="AF1108" s="563"/>
      <c r="AG1108" s="563"/>
      <c r="AH1108" s="563"/>
      <c r="AI1108" s="563"/>
      <c r="AJ1108" s="563"/>
      <c r="AK1108" s="563"/>
      <c r="AL1108" s="563"/>
      <c r="AM1108" s="563"/>
    </row>
    <row r="1109" spans="1:39" s="558" customFormat="1" hidden="1">
      <c r="A1109" s="1123">
        <f t="shared" si="176"/>
        <v>857</v>
      </c>
      <c r="B1109" s="594" t="s">
        <v>381</v>
      </c>
      <c r="C1109" s="52" t="e">
        <f t="shared" si="175"/>
        <v>#VALUE!</v>
      </c>
      <c r="D1109" s="515"/>
      <c r="E1109" s="515"/>
      <c r="F1109" s="556"/>
      <c r="G1109" s="556"/>
      <c r="H1109" s="556"/>
      <c r="I1109" s="556"/>
      <c r="J1109" s="515"/>
      <c r="K1109" s="515"/>
      <c r="L1109" s="515"/>
      <c r="M1109" s="515"/>
      <c r="N1109" s="515"/>
      <c r="O1109" s="515"/>
      <c r="P1109" s="515">
        <v>1825</v>
      </c>
      <c r="Q1109" s="515">
        <v>3000000</v>
      </c>
      <c r="R1109" s="515"/>
      <c r="S1109" s="515"/>
      <c r="T1109" s="515"/>
      <c r="U1109" s="515"/>
      <c r="V1109" s="882"/>
      <c r="W1109" s="1133" t="s">
        <v>1452</v>
      </c>
      <c r="X1109" s="1227"/>
      <c r="Y1109" s="1568"/>
      <c r="Z1109" s="1569"/>
      <c r="AA1109" s="562"/>
      <c r="AB1109" s="563"/>
      <c r="AC1109" s="563"/>
      <c r="AD1109" s="563"/>
      <c r="AE1109" s="563"/>
      <c r="AF1109" s="563"/>
      <c r="AG1109" s="563"/>
      <c r="AH1109" s="563"/>
      <c r="AI1109" s="563"/>
      <c r="AJ1109" s="563"/>
      <c r="AK1109" s="563"/>
      <c r="AL1109" s="563"/>
      <c r="AM1109" s="563"/>
    </row>
    <row r="1110" spans="1:39" s="558" customFormat="1" hidden="1">
      <c r="A1110" s="1123">
        <f t="shared" si="176"/>
        <v>858</v>
      </c>
      <c r="B1110" s="596" t="s">
        <v>390</v>
      </c>
      <c r="C1110" s="52" t="e">
        <f t="shared" si="175"/>
        <v>#VALUE!</v>
      </c>
      <c r="D1110" s="515"/>
      <c r="E1110" s="515"/>
      <c r="F1110" s="556"/>
      <c r="G1110" s="556"/>
      <c r="H1110" s="556"/>
      <c r="I1110" s="556"/>
      <c r="J1110" s="515">
        <v>1</v>
      </c>
      <c r="K1110" s="515">
        <f t="shared" ref="K1110:K1116" si="177">2750000*J1110</f>
        <v>2750000</v>
      </c>
      <c r="L1110" s="515"/>
      <c r="M1110" s="515"/>
      <c r="N1110" s="515"/>
      <c r="O1110" s="515"/>
      <c r="P1110" s="515"/>
      <c r="Q1110" s="515"/>
      <c r="R1110" s="515"/>
      <c r="S1110" s="515"/>
      <c r="T1110" s="515"/>
      <c r="U1110" s="515"/>
      <c r="V1110" s="1134"/>
      <c r="W1110" s="1133" t="s">
        <v>1452</v>
      </c>
      <c r="X1110" s="1227"/>
      <c r="Y1110" s="1568"/>
      <c r="Z1110" s="1569"/>
      <c r="AA1110" s="562"/>
      <c r="AB1110" s="563"/>
      <c r="AC1110" s="563"/>
      <c r="AD1110" s="563"/>
      <c r="AE1110" s="563"/>
      <c r="AF1110" s="563"/>
      <c r="AG1110" s="563"/>
      <c r="AH1110" s="563"/>
      <c r="AI1110" s="563"/>
      <c r="AJ1110" s="563"/>
      <c r="AK1110" s="563"/>
      <c r="AL1110" s="563"/>
      <c r="AM1110" s="563"/>
    </row>
    <row r="1111" spans="1:39" s="558" customFormat="1" hidden="1">
      <c r="A1111" s="1123">
        <f t="shared" si="176"/>
        <v>859</v>
      </c>
      <c r="B1111" s="596" t="s">
        <v>391</v>
      </c>
      <c r="C1111" s="52" t="e">
        <f t="shared" si="175"/>
        <v>#VALUE!</v>
      </c>
      <c r="D1111" s="515"/>
      <c r="E1111" s="515"/>
      <c r="F1111" s="556"/>
      <c r="G1111" s="556"/>
      <c r="H1111" s="556"/>
      <c r="I1111" s="556"/>
      <c r="J1111" s="515">
        <v>1</v>
      </c>
      <c r="K1111" s="515">
        <f t="shared" si="177"/>
        <v>2750000</v>
      </c>
      <c r="L1111" s="515"/>
      <c r="M1111" s="515"/>
      <c r="N1111" s="515"/>
      <c r="O1111" s="515"/>
      <c r="P1111" s="515"/>
      <c r="Q1111" s="515"/>
      <c r="R1111" s="515"/>
      <c r="S1111" s="515"/>
      <c r="T1111" s="515"/>
      <c r="U1111" s="515"/>
      <c r="V1111" s="1134"/>
      <c r="W1111" s="1133" t="s">
        <v>1452</v>
      </c>
      <c r="X1111" s="1227"/>
      <c r="Y1111" s="1568"/>
      <c r="Z1111" s="1569"/>
      <c r="AA1111" s="562"/>
      <c r="AB1111" s="563"/>
      <c r="AC1111" s="563"/>
      <c r="AD1111" s="563"/>
      <c r="AE1111" s="563"/>
      <c r="AF1111" s="563"/>
      <c r="AG1111" s="563"/>
      <c r="AH1111" s="563"/>
      <c r="AI1111" s="563"/>
      <c r="AJ1111" s="563"/>
      <c r="AK1111" s="563"/>
      <c r="AL1111" s="563"/>
      <c r="AM1111" s="563"/>
    </row>
    <row r="1112" spans="1:39" s="558" customFormat="1" hidden="1">
      <c r="A1112" s="1123">
        <f t="shared" si="176"/>
        <v>860</v>
      </c>
      <c r="B1112" s="596" t="s">
        <v>392</v>
      </c>
      <c r="C1112" s="52" t="e">
        <f t="shared" si="175"/>
        <v>#VALUE!</v>
      </c>
      <c r="D1112" s="515"/>
      <c r="E1112" s="515"/>
      <c r="F1112" s="556"/>
      <c r="G1112" s="556"/>
      <c r="H1112" s="556"/>
      <c r="I1112" s="556"/>
      <c r="J1112" s="515">
        <v>1</v>
      </c>
      <c r="K1112" s="515">
        <f t="shared" si="177"/>
        <v>2750000</v>
      </c>
      <c r="L1112" s="515"/>
      <c r="M1112" s="515"/>
      <c r="N1112" s="515"/>
      <c r="O1112" s="515"/>
      <c r="P1112" s="515"/>
      <c r="Q1112" s="515"/>
      <c r="R1112" s="515"/>
      <c r="S1112" s="515"/>
      <c r="T1112" s="515"/>
      <c r="U1112" s="515"/>
      <c r="V1112" s="1134"/>
      <c r="W1112" s="1133" t="s">
        <v>1452</v>
      </c>
      <c r="X1112" s="1227"/>
      <c r="Y1112" s="1568"/>
      <c r="Z1112" s="1569"/>
      <c r="AA1112" s="562"/>
      <c r="AB1112" s="563"/>
      <c r="AC1112" s="563"/>
      <c r="AD1112" s="563"/>
      <c r="AE1112" s="563"/>
      <c r="AF1112" s="563"/>
      <c r="AG1112" s="563"/>
      <c r="AH1112" s="563"/>
      <c r="AI1112" s="563"/>
      <c r="AJ1112" s="563"/>
      <c r="AK1112" s="563"/>
      <c r="AL1112" s="563"/>
      <c r="AM1112" s="563"/>
    </row>
    <row r="1113" spans="1:39" s="558" customFormat="1" hidden="1">
      <c r="A1113" s="1123">
        <f t="shared" si="176"/>
        <v>861</v>
      </c>
      <c r="B1113" s="596" t="s">
        <v>393</v>
      </c>
      <c r="C1113" s="52" t="e">
        <f t="shared" si="175"/>
        <v>#VALUE!</v>
      </c>
      <c r="D1113" s="515"/>
      <c r="E1113" s="515"/>
      <c r="F1113" s="556"/>
      <c r="G1113" s="556"/>
      <c r="H1113" s="556"/>
      <c r="I1113" s="556"/>
      <c r="J1113" s="515">
        <v>1</v>
      </c>
      <c r="K1113" s="515">
        <f t="shared" si="177"/>
        <v>2750000</v>
      </c>
      <c r="L1113" s="515"/>
      <c r="M1113" s="515"/>
      <c r="N1113" s="515"/>
      <c r="O1113" s="515"/>
      <c r="P1113" s="515"/>
      <c r="Q1113" s="515"/>
      <c r="R1113" s="515"/>
      <c r="S1113" s="515"/>
      <c r="T1113" s="515"/>
      <c r="U1113" s="515"/>
      <c r="V1113" s="1134"/>
      <c r="W1113" s="1133" t="s">
        <v>1452</v>
      </c>
      <c r="X1113" s="1227"/>
      <c r="Y1113" s="1568"/>
      <c r="Z1113" s="1569"/>
      <c r="AA1113" s="562"/>
      <c r="AB1113" s="563"/>
      <c r="AC1113" s="563"/>
      <c r="AD1113" s="563"/>
      <c r="AE1113" s="563"/>
      <c r="AF1113" s="563"/>
      <c r="AG1113" s="563"/>
      <c r="AH1113" s="563"/>
      <c r="AI1113" s="563"/>
      <c r="AJ1113" s="563"/>
      <c r="AK1113" s="563"/>
      <c r="AL1113" s="563"/>
      <c r="AM1113" s="563"/>
    </row>
    <row r="1114" spans="1:39" s="558" customFormat="1" hidden="1">
      <c r="A1114" s="1123">
        <f t="shared" si="176"/>
        <v>862</v>
      </c>
      <c r="B1114" s="596" t="s">
        <v>394</v>
      </c>
      <c r="C1114" s="52" t="e">
        <f t="shared" si="175"/>
        <v>#VALUE!</v>
      </c>
      <c r="D1114" s="515"/>
      <c r="E1114" s="515"/>
      <c r="F1114" s="556"/>
      <c r="G1114" s="556"/>
      <c r="H1114" s="556"/>
      <c r="I1114" s="556"/>
      <c r="J1114" s="515">
        <v>1</v>
      </c>
      <c r="K1114" s="515">
        <f t="shared" si="177"/>
        <v>2750000</v>
      </c>
      <c r="L1114" s="515"/>
      <c r="M1114" s="515"/>
      <c r="N1114" s="515"/>
      <c r="O1114" s="515"/>
      <c r="P1114" s="515"/>
      <c r="Q1114" s="515"/>
      <c r="R1114" s="515"/>
      <c r="S1114" s="515"/>
      <c r="T1114" s="515"/>
      <c r="U1114" s="515"/>
      <c r="V1114" s="1134"/>
      <c r="W1114" s="1133" t="s">
        <v>1452</v>
      </c>
      <c r="X1114" s="1227"/>
      <c r="Y1114" s="1568"/>
      <c r="Z1114" s="1569"/>
      <c r="AA1114" s="562"/>
      <c r="AB1114" s="563"/>
      <c r="AC1114" s="563"/>
      <c r="AD1114" s="563"/>
      <c r="AE1114" s="563"/>
      <c r="AF1114" s="563"/>
      <c r="AG1114" s="563"/>
      <c r="AH1114" s="563"/>
      <c r="AI1114" s="563"/>
      <c r="AJ1114" s="563"/>
      <c r="AK1114" s="563"/>
      <c r="AL1114" s="563"/>
      <c r="AM1114" s="563"/>
    </row>
    <row r="1115" spans="1:39" s="558" customFormat="1" hidden="1">
      <c r="A1115" s="1123">
        <f t="shared" si="176"/>
        <v>863</v>
      </c>
      <c r="B1115" s="596" t="s">
        <v>395</v>
      </c>
      <c r="C1115" s="52" t="e">
        <f t="shared" si="175"/>
        <v>#VALUE!</v>
      </c>
      <c r="D1115" s="515"/>
      <c r="E1115" s="515"/>
      <c r="F1115" s="556"/>
      <c r="G1115" s="556"/>
      <c r="H1115" s="556"/>
      <c r="I1115" s="556"/>
      <c r="J1115" s="515">
        <v>1</v>
      </c>
      <c r="K1115" s="515">
        <f t="shared" si="177"/>
        <v>2750000</v>
      </c>
      <c r="L1115" s="515"/>
      <c r="M1115" s="515"/>
      <c r="N1115" s="515"/>
      <c r="O1115" s="515"/>
      <c r="P1115" s="515"/>
      <c r="Q1115" s="515"/>
      <c r="R1115" s="515"/>
      <c r="S1115" s="515"/>
      <c r="T1115" s="515"/>
      <c r="U1115" s="515"/>
      <c r="V1115" s="1134"/>
      <c r="W1115" s="1133" t="s">
        <v>1452</v>
      </c>
      <c r="X1115" s="1227"/>
      <c r="Y1115" s="1568"/>
      <c r="Z1115" s="1569"/>
      <c r="AA1115" s="562"/>
      <c r="AB1115" s="563"/>
      <c r="AC1115" s="563"/>
      <c r="AD1115" s="563"/>
      <c r="AE1115" s="563"/>
      <c r="AF1115" s="563"/>
      <c r="AG1115" s="563"/>
      <c r="AH1115" s="563"/>
      <c r="AI1115" s="563"/>
      <c r="AJ1115" s="563"/>
      <c r="AK1115" s="563"/>
      <c r="AL1115" s="563"/>
      <c r="AM1115" s="563"/>
    </row>
    <row r="1116" spans="1:39" s="558" customFormat="1" hidden="1">
      <c r="A1116" s="1123">
        <f t="shared" si="176"/>
        <v>864</v>
      </c>
      <c r="B1116" s="596" t="s">
        <v>396</v>
      </c>
      <c r="C1116" s="52" t="e">
        <f t="shared" si="175"/>
        <v>#VALUE!</v>
      </c>
      <c r="D1116" s="515"/>
      <c r="E1116" s="515"/>
      <c r="F1116" s="556"/>
      <c r="G1116" s="556"/>
      <c r="H1116" s="556"/>
      <c r="I1116" s="556"/>
      <c r="J1116" s="515">
        <v>1</v>
      </c>
      <c r="K1116" s="515">
        <f t="shared" si="177"/>
        <v>2750000</v>
      </c>
      <c r="L1116" s="515"/>
      <c r="M1116" s="515"/>
      <c r="N1116" s="515"/>
      <c r="O1116" s="515"/>
      <c r="P1116" s="515"/>
      <c r="Q1116" s="515"/>
      <c r="R1116" s="515"/>
      <c r="S1116" s="515"/>
      <c r="T1116" s="515"/>
      <c r="U1116" s="515"/>
      <c r="V1116" s="1134"/>
      <c r="W1116" s="1133" t="s">
        <v>1452</v>
      </c>
      <c r="X1116" s="1227"/>
      <c r="Y1116" s="1568"/>
      <c r="Z1116" s="1569"/>
      <c r="AA1116" s="562"/>
      <c r="AB1116" s="563"/>
      <c r="AC1116" s="563"/>
      <c r="AD1116" s="563"/>
      <c r="AE1116" s="563"/>
      <c r="AF1116" s="563"/>
      <c r="AG1116" s="563"/>
      <c r="AH1116" s="563"/>
      <c r="AI1116" s="563"/>
      <c r="AJ1116" s="563"/>
      <c r="AK1116" s="563"/>
      <c r="AL1116" s="563"/>
      <c r="AM1116" s="563"/>
    </row>
    <row r="1117" spans="1:39" s="558" customFormat="1" hidden="1">
      <c r="A1117" s="1123">
        <f t="shared" si="176"/>
        <v>865</v>
      </c>
      <c r="B1117" s="594" t="s">
        <v>361</v>
      </c>
      <c r="C1117" s="52" t="e">
        <f t="shared" si="175"/>
        <v>#VALUE!</v>
      </c>
      <c r="D1117" s="515"/>
      <c r="E1117" s="515"/>
      <c r="F1117" s="556"/>
      <c r="G1117" s="556"/>
      <c r="H1117" s="556"/>
      <c r="I1117" s="556"/>
      <c r="J1117" s="515"/>
      <c r="K1117" s="515"/>
      <c r="L1117" s="515"/>
      <c r="M1117" s="515"/>
      <c r="N1117" s="557">
        <v>1099.3</v>
      </c>
      <c r="O1117" s="557">
        <v>500000</v>
      </c>
      <c r="P1117" s="557">
        <v>4397.2</v>
      </c>
      <c r="Q1117" s="557">
        <v>3000000</v>
      </c>
      <c r="R1117" s="515"/>
      <c r="S1117" s="515"/>
      <c r="T1117" s="515"/>
      <c r="U1117" s="515"/>
      <c r="V1117" s="1134"/>
      <c r="W1117" s="1133" t="s">
        <v>1452</v>
      </c>
      <c r="X1117" s="1227"/>
      <c r="Y1117" s="1568"/>
      <c r="Z1117" s="1569"/>
      <c r="AA1117" s="562"/>
      <c r="AB1117" s="563"/>
      <c r="AC1117" s="563"/>
      <c r="AD1117" s="563"/>
      <c r="AE1117" s="563"/>
      <c r="AF1117" s="563"/>
      <c r="AG1117" s="563"/>
      <c r="AH1117" s="563"/>
      <c r="AI1117" s="563"/>
      <c r="AJ1117" s="563"/>
      <c r="AK1117" s="563"/>
      <c r="AL1117" s="563"/>
      <c r="AM1117" s="563"/>
    </row>
    <row r="1118" spans="1:39" s="558" customFormat="1" hidden="1">
      <c r="A1118" s="1123">
        <f t="shared" si="176"/>
        <v>866</v>
      </c>
      <c r="B1118" s="594" t="s">
        <v>362</v>
      </c>
      <c r="C1118" s="52" t="e">
        <f t="shared" si="175"/>
        <v>#VALUE!</v>
      </c>
      <c r="D1118" s="515"/>
      <c r="E1118" s="515"/>
      <c r="F1118" s="556"/>
      <c r="G1118" s="556"/>
      <c r="H1118" s="556"/>
      <c r="I1118" s="556"/>
      <c r="J1118" s="515"/>
      <c r="K1118" s="515"/>
      <c r="L1118" s="515"/>
      <c r="M1118" s="515"/>
      <c r="N1118" s="515">
        <v>968.6</v>
      </c>
      <c r="O1118" s="515">
        <v>500000</v>
      </c>
      <c r="P1118" s="515"/>
      <c r="Q1118" s="515"/>
      <c r="R1118" s="515"/>
      <c r="S1118" s="515"/>
      <c r="T1118" s="515"/>
      <c r="U1118" s="515"/>
      <c r="V1118" s="1134"/>
      <c r="W1118" s="1133" t="s">
        <v>1452</v>
      </c>
      <c r="X1118" s="1227"/>
      <c r="Y1118" s="1568"/>
      <c r="Z1118" s="1569"/>
      <c r="AA1118" s="562"/>
      <c r="AB1118" s="563"/>
      <c r="AC1118" s="563"/>
      <c r="AD1118" s="563"/>
      <c r="AE1118" s="563"/>
      <c r="AF1118" s="563"/>
      <c r="AG1118" s="563"/>
      <c r="AH1118" s="563"/>
      <c r="AI1118" s="563"/>
      <c r="AJ1118" s="563"/>
      <c r="AK1118" s="563"/>
      <c r="AL1118" s="563"/>
      <c r="AM1118" s="563"/>
    </row>
    <row r="1119" spans="1:39" s="558" customFormat="1" hidden="1">
      <c r="A1119" s="1123">
        <f t="shared" si="176"/>
        <v>867</v>
      </c>
      <c r="B1119" s="594" t="s">
        <v>375</v>
      </c>
      <c r="C1119" s="52" t="e">
        <f t="shared" si="175"/>
        <v>#REF!</v>
      </c>
      <c r="D1119" s="515" t="e">
        <f>E1119+F1119+#REF!+G1119+H1119+I1119</f>
        <v>#REF!</v>
      </c>
      <c r="E1119" s="515">
        <v>1000000</v>
      </c>
      <c r="F1119" s="556"/>
      <c r="G1119" s="556"/>
      <c r="H1119" s="556"/>
      <c r="I1119" s="556"/>
      <c r="J1119" s="515"/>
      <c r="K1119" s="515"/>
      <c r="L1119" s="515"/>
      <c r="M1119" s="515"/>
      <c r="N1119" s="197">
        <v>1090</v>
      </c>
      <c r="O1119" s="557">
        <v>500000</v>
      </c>
      <c r="P1119" s="515">
        <v>2877</v>
      </c>
      <c r="Q1119" s="557">
        <v>2000000</v>
      </c>
      <c r="R1119" s="515"/>
      <c r="S1119" s="515"/>
      <c r="T1119" s="515"/>
      <c r="U1119" s="515"/>
      <c r="V1119" s="1134"/>
      <c r="W1119" s="1133" t="s">
        <v>1452</v>
      </c>
      <c r="X1119" s="1227"/>
      <c r="Y1119" s="1568">
        <v>250000</v>
      </c>
      <c r="Z1119" s="1569"/>
      <c r="AA1119" s="562"/>
      <c r="AB1119" s="563"/>
      <c r="AC1119" s="563"/>
      <c r="AD1119" s="563"/>
      <c r="AE1119" s="563"/>
      <c r="AF1119" s="563"/>
      <c r="AG1119" s="563"/>
      <c r="AH1119" s="563"/>
      <c r="AI1119" s="563"/>
      <c r="AJ1119" s="563"/>
      <c r="AK1119" s="563"/>
      <c r="AL1119" s="563"/>
      <c r="AM1119" s="563"/>
    </row>
    <row r="1120" spans="1:39" s="558" customFormat="1" hidden="1">
      <c r="A1120" s="1123">
        <f t="shared" si="176"/>
        <v>868</v>
      </c>
      <c r="B1120" s="596" t="s">
        <v>376</v>
      </c>
      <c r="C1120" s="52" t="e">
        <f t="shared" si="175"/>
        <v>#REF!</v>
      </c>
      <c r="D1120" s="515" t="e">
        <f>E1120+F1120+#REF!+G1120+H1120+I1120</f>
        <v>#REF!</v>
      </c>
      <c r="E1120" s="515">
        <v>1000000</v>
      </c>
      <c r="F1120" s="556"/>
      <c r="G1120" s="556"/>
      <c r="H1120" s="556"/>
      <c r="I1120" s="556"/>
      <c r="J1120" s="515"/>
      <c r="K1120" s="515"/>
      <c r="L1120" s="515"/>
      <c r="M1120" s="515"/>
      <c r="N1120" s="515"/>
      <c r="O1120" s="515"/>
      <c r="P1120" s="515"/>
      <c r="Q1120" s="515"/>
      <c r="R1120" s="515"/>
      <c r="S1120" s="515"/>
      <c r="T1120" s="515"/>
      <c r="U1120" s="515"/>
      <c r="V1120" s="1134"/>
      <c r="W1120" s="1133" t="s">
        <v>1452</v>
      </c>
      <c r="X1120" s="1227"/>
      <c r="Y1120" s="1568">
        <v>250000</v>
      </c>
      <c r="Z1120" s="1569"/>
      <c r="AA1120" s="562"/>
      <c r="AB1120" s="563"/>
      <c r="AC1120" s="563"/>
      <c r="AD1120" s="563"/>
      <c r="AE1120" s="563"/>
      <c r="AF1120" s="563"/>
      <c r="AG1120" s="563"/>
      <c r="AH1120" s="563"/>
      <c r="AI1120" s="563"/>
      <c r="AJ1120" s="563"/>
      <c r="AK1120" s="563"/>
      <c r="AL1120" s="563"/>
      <c r="AM1120" s="563"/>
    </row>
    <row r="1121" spans="1:39" s="558" customFormat="1" hidden="1">
      <c r="A1121" s="1123">
        <f t="shared" si="176"/>
        <v>869</v>
      </c>
      <c r="B1121" s="594" t="s">
        <v>377</v>
      </c>
      <c r="C1121" s="52" t="e">
        <f t="shared" si="175"/>
        <v>#VALUE!</v>
      </c>
      <c r="D1121" s="515"/>
      <c r="E1121" s="515"/>
      <c r="F1121" s="556"/>
      <c r="G1121" s="556"/>
      <c r="H1121" s="556"/>
      <c r="I1121" s="556"/>
      <c r="J1121" s="515"/>
      <c r="K1121" s="515"/>
      <c r="L1121" s="515"/>
      <c r="M1121" s="515"/>
      <c r="N1121" s="197">
        <v>27</v>
      </c>
      <c r="O1121" s="557">
        <v>150000</v>
      </c>
      <c r="P1121" s="515">
        <v>880</v>
      </c>
      <c r="Q1121" s="557">
        <v>3000000</v>
      </c>
      <c r="R1121" s="515"/>
      <c r="S1121" s="515"/>
      <c r="T1121" s="515"/>
      <c r="U1121" s="515"/>
      <c r="V1121" s="1134"/>
      <c r="W1121" s="1133" t="s">
        <v>1452</v>
      </c>
      <c r="X1121" s="1227"/>
      <c r="Y1121" s="1568"/>
      <c r="Z1121" s="1569"/>
      <c r="AA1121" s="562"/>
      <c r="AB1121" s="563"/>
      <c r="AC1121" s="563"/>
      <c r="AD1121" s="563"/>
      <c r="AE1121" s="563"/>
      <c r="AF1121" s="563"/>
      <c r="AG1121" s="563"/>
      <c r="AH1121" s="563"/>
      <c r="AI1121" s="563"/>
      <c r="AJ1121" s="563"/>
      <c r="AK1121" s="563"/>
      <c r="AL1121" s="563"/>
      <c r="AM1121" s="563"/>
    </row>
    <row r="1122" spans="1:39" s="558" customFormat="1" hidden="1">
      <c r="A1122" s="1123">
        <f t="shared" si="176"/>
        <v>870</v>
      </c>
      <c r="B1122" s="596" t="s">
        <v>378</v>
      </c>
      <c r="C1122" s="52" t="e">
        <f t="shared" si="175"/>
        <v>#REF!</v>
      </c>
      <c r="D1122" s="515" t="e">
        <f>E1122+F1122+#REF!+G1122+H1122+I1122</f>
        <v>#REF!</v>
      </c>
      <c r="E1122" s="515">
        <v>1000000</v>
      </c>
      <c r="F1122" s="556"/>
      <c r="G1122" s="556"/>
      <c r="H1122" s="556"/>
      <c r="I1122" s="556"/>
      <c r="J1122" s="515"/>
      <c r="K1122" s="515"/>
      <c r="L1122" s="515"/>
      <c r="M1122" s="515"/>
      <c r="N1122" s="515"/>
      <c r="O1122" s="515"/>
      <c r="P1122" s="515"/>
      <c r="Q1122" s="515"/>
      <c r="R1122" s="515"/>
      <c r="S1122" s="515"/>
      <c r="T1122" s="515"/>
      <c r="U1122" s="515"/>
      <c r="V1122" s="1134"/>
      <c r="W1122" s="1133" t="s">
        <v>1452</v>
      </c>
      <c r="X1122" s="1227"/>
      <c r="Y1122" s="1568">
        <v>250000</v>
      </c>
      <c r="Z1122" s="1569"/>
      <c r="AA1122" s="562"/>
      <c r="AB1122" s="563"/>
      <c r="AC1122" s="563"/>
      <c r="AD1122" s="563"/>
      <c r="AE1122" s="563"/>
      <c r="AF1122" s="563"/>
      <c r="AG1122" s="563"/>
      <c r="AH1122" s="563"/>
      <c r="AI1122" s="563"/>
      <c r="AJ1122" s="563"/>
      <c r="AK1122" s="563"/>
      <c r="AL1122" s="563"/>
      <c r="AM1122" s="563"/>
    </row>
    <row r="1123" spans="1:39" s="558" customFormat="1" hidden="1">
      <c r="A1123" s="1123">
        <f t="shared" si="176"/>
        <v>871</v>
      </c>
      <c r="B1123" s="596" t="s">
        <v>379</v>
      </c>
      <c r="C1123" s="52" t="e">
        <f t="shared" si="175"/>
        <v>#REF!</v>
      </c>
      <c r="D1123" s="515" t="e">
        <f>E1123+F1123+#REF!+G1123+H1123+I1123</f>
        <v>#REF!</v>
      </c>
      <c r="E1123" s="515">
        <v>1000000</v>
      </c>
      <c r="F1123" s="556"/>
      <c r="G1123" s="556"/>
      <c r="H1123" s="556"/>
      <c r="I1123" s="556"/>
      <c r="J1123" s="515"/>
      <c r="K1123" s="515"/>
      <c r="L1123" s="515"/>
      <c r="M1123" s="515"/>
      <c r="N1123" s="515">
        <v>540.20000000000005</v>
      </c>
      <c r="O1123" s="557">
        <v>250000</v>
      </c>
      <c r="P1123" s="515"/>
      <c r="Q1123" s="515"/>
      <c r="R1123" s="515"/>
      <c r="S1123" s="515"/>
      <c r="T1123" s="515"/>
      <c r="U1123" s="515"/>
      <c r="V1123" s="1134"/>
      <c r="W1123" s="1133" t="s">
        <v>1452</v>
      </c>
      <c r="X1123" s="1227"/>
      <c r="Y1123" s="1568">
        <v>250000</v>
      </c>
      <c r="Z1123" s="1569"/>
      <c r="AA1123" s="562"/>
      <c r="AB1123" s="563"/>
      <c r="AC1123" s="563"/>
      <c r="AD1123" s="563"/>
      <c r="AE1123" s="563"/>
      <c r="AF1123" s="563"/>
      <c r="AG1123" s="563"/>
      <c r="AH1123" s="563"/>
      <c r="AI1123" s="563"/>
      <c r="AJ1123" s="563"/>
      <c r="AK1123" s="563"/>
      <c r="AL1123" s="563"/>
      <c r="AM1123" s="563"/>
    </row>
    <row r="1124" spans="1:39" s="558" customFormat="1" ht="13.15" hidden="1" customHeight="1">
      <c r="A1124" s="1123">
        <f t="shared" si="176"/>
        <v>872</v>
      </c>
      <c r="B1124" s="593" t="s">
        <v>380</v>
      </c>
      <c r="C1124" s="52" t="e">
        <f t="shared" si="175"/>
        <v>#VALUE!</v>
      </c>
      <c r="D1124" s="515"/>
      <c r="E1124" s="515"/>
      <c r="F1124" s="556"/>
      <c r="G1124" s="556"/>
      <c r="H1124" s="556"/>
      <c r="I1124" s="556"/>
      <c r="J1124" s="515"/>
      <c r="K1124" s="515"/>
      <c r="L1124" s="515"/>
      <c r="M1124" s="515"/>
      <c r="N1124" s="515"/>
      <c r="O1124" s="515"/>
      <c r="P1124" s="515">
        <v>2486</v>
      </c>
      <c r="Q1124" s="515">
        <v>2000000</v>
      </c>
      <c r="R1124" s="515"/>
      <c r="S1124" s="515"/>
      <c r="T1124" s="515"/>
      <c r="U1124" s="515"/>
      <c r="V1124" s="1134"/>
      <c r="W1124" s="1133" t="s">
        <v>1452</v>
      </c>
      <c r="X1124" s="1227"/>
      <c r="Y1124" s="1568"/>
      <c r="Z1124" s="1569"/>
      <c r="AA1124" s="562"/>
      <c r="AB1124" s="563"/>
      <c r="AC1124" s="563"/>
      <c r="AD1124" s="563"/>
      <c r="AE1124" s="563"/>
      <c r="AF1124" s="563"/>
      <c r="AG1124" s="563"/>
      <c r="AH1124" s="563"/>
      <c r="AI1124" s="563"/>
      <c r="AJ1124" s="563"/>
      <c r="AK1124" s="563"/>
      <c r="AL1124" s="563"/>
      <c r="AM1124" s="563"/>
    </row>
    <row r="1125" spans="1:39" s="558" customFormat="1" hidden="1">
      <c r="A1125" s="1123">
        <f t="shared" si="176"/>
        <v>873</v>
      </c>
      <c r="B1125" s="596" t="s">
        <v>386</v>
      </c>
      <c r="C1125" s="52" t="e">
        <f t="shared" si="175"/>
        <v>#VALUE!</v>
      </c>
      <c r="D1125" s="515"/>
      <c r="E1125" s="515"/>
      <c r="F1125" s="556"/>
      <c r="G1125" s="556"/>
      <c r="H1125" s="556"/>
      <c r="I1125" s="556"/>
      <c r="J1125" s="515"/>
      <c r="K1125" s="515"/>
      <c r="L1125" s="515"/>
      <c r="M1125" s="515"/>
      <c r="N1125" s="515"/>
      <c r="O1125" s="515"/>
      <c r="P1125" s="515">
        <v>1792.4</v>
      </c>
      <c r="Q1125" s="515">
        <v>2000000</v>
      </c>
      <c r="R1125" s="515"/>
      <c r="S1125" s="515"/>
      <c r="T1125" s="515"/>
      <c r="U1125" s="515"/>
      <c r="V1125" s="1134"/>
      <c r="W1125" s="1133" t="s">
        <v>1452</v>
      </c>
      <c r="X1125" s="1227"/>
      <c r="Y1125" s="1568"/>
      <c r="Z1125" s="1569"/>
      <c r="AA1125" s="562"/>
      <c r="AB1125" s="563"/>
      <c r="AC1125" s="563"/>
      <c r="AD1125" s="563"/>
      <c r="AE1125" s="563"/>
      <c r="AF1125" s="563"/>
      <c r="AG1125" s="563"/>
      <c r="AH1125" s="563"/>
      <c r="AI1125" s="563"/>
      <c r="AJ1125" s="563"/>
      <c r="AK1125" s="563"/>
      <c r="AL1125" s="563"/>
      <c r="AM1125" s="563"/>
    </row>
    <row r="1126" spans="1:39" s="558" customFormat="1" hidden="1">
      <c r="A1126" s="1123">
        <f t="shared" si="176"/>
        <v>874</v>
      </c>
      <c r="B1126" s="596" t="s">
        <v>387</v>
      </c>
      <c r="C1126" s="52" t="e">
        <f t="shared" si="175"/>
        <v>#VALUE!</v>
      </c>
      <c r="D1126" s="515"/>
      <c r="E1126" s="515"/>
      <c r="F1126" s="556"/>
      <c r="G1126" s="556"/>
      <c r="H1126" s="556"/>
      <c r="I1126" s="556"/>
      <c r="J1126" s="515"/>
      <c r="K1126" s="515"/>
      <c r="L1126" s="515"/>
      <c r="M1126" s="515"/>
      <c r="N1126" s="515">
        <v>1129.2</v>
      </c>
      <c r="O1126" s="515">
        <v>750000</v>
      </c>
      <c r="P1126" s="515"/>
      <c r="Q1126" s="515"/>
      <c r="R1126" s="515"/>
      <c r="S1126" s="515"/>
      <c r="T1126" s="515"/>
      <c r="U1126" s="515"/>
      <c r="V1126" s="1134"/>
      <c r="W1126" s="1133" t="s">
        <v>1452</v>
      </c>
      <c r="X1126" s="1227"/>
      <c r="Y1126" s="1568"/>
      <c r="Z1126" s="1569"/>
      <c r="AA1126" s="562"/>
      <c r="AB1126" s="563"/>
      <c r="AC1126" s="563"/>
      <c r="AD1126" s="563"/>
      <c r="AE1126" s="563"/>
      <c r="AF1126" s="563"/>
      <c r="AG1126" s="563"/>
      <c r="AH1126" s="563"/>
      <c r="AI1126" s="563"/>
      <c r="AJ1126" s="563"/>
      <c r="AK1126" s="563"/>
      <c r="AL1126" s="563"/>
      <c r="AM1126" s="563"/>
    </row>
    <row r="1127" spans="1:39" s="563" customFormat="1" hidden="1">
      <c r="A1127" s="1123">
        <f t="shared" si="176"/>
        <v>875</v>
      </c>
      <c r="B1127" s="596" t="s">
        <v>388</v>
      </c>
      <c r="C1127" s="52" t="e">
        <f t="shared" si="175"/>
        <v>#VALUE!</v>
      </c>
      <c r="D1127" s="515"/>
      <c r="E1127" s="197"/>
      <c r="F1127" s="562"/>
      <c r="G1127" s="562"/>
      <c r="H1127" s="562"/>
      <c r="I1127" s="562"/>
      <c r="J1127" s="197"/>
      <c r="K1127" s="515"/>
      <c r="L1127" s="197"/>
      <c r="M1127" s="197"/>
      <c r="N1127" s="197">
        <v>771.6</v>
      </c>
      <c r="O1127" s="197">
        <v>500000</v>
      </c>
      <c r="P1127" s="197"/>
      <c r="Q1127" s="197"/>
      <c r="R1127" s="197"/>
      <c r="S1127" s="197"/>
      <c r="T1127" s="197"/>
      <c r="U1127" s="197"/>
      <c r="V1127" s="1135"/>
      <c r="W1127" s="1133" t="s">
        <v>1452</v>
      </c>
      <c r="X1127" s="1227"/>
      <c r="Y1127" s="1571"/>
      <c r="Z1127" s="1572"/>
      <c r="AA1127" s="562"/>
    </row>
    <row r="1128" spans="1:39" s="558" customFormat="1" hidden="1">
      <c r="A1128" s="1123">
        <f t="shared" si="176"/>
        <v>876</v>
      </c>
      <c r="B1128" s="596" t="s">
        <v>389</v>
      </c>
      <c r="C1128" s="52" t="e">
        <f t="shared" si="175"/>
        <v>#VALUE!</v>
      </c>
      <c r="D1128" s="515"/>
      <c r="E1128" s="515"/>
      <c r="F1128" s="556"/>
      <c r="G1128" s="556"/>
      <c r="H1128" s="556"/>
      <c r="I1128" s="556"/>
      <c r="J1128" s="515">
        <v>1</v>
      </c>
      <c r="K1128" s="515">
        <f>2750000*J1128</f>
        <v>2750000</v>
      </c>
      <c r="L1128" s="515"/>
      <c r="M1128" s="515"/>
      <c r="N1128" s="515"/>
      <c r="O1128" s="515"/>
      <c r="P1128" s="515"/>
      <c r="Q1128" s="515"/>
      <c r="R1128" s="515"/>
      <c r="S1128" s="515"/>
      <c r="T1128" s="515"/>
      <c r="U1128" s="515"/>
      <c r="V1128" s="1134"/>
      <c r="W1128" s="1133" t="s">
        <v>1452</v>
      </c>
      <c r="X1128" s="1227"/>
      <c r="Y1128" s="1568"/>
      <c r="Z1128" s="1569"/>
      <c r="AA1128" s="562"/>
      <c r="AB1128" s="563"/>
      <c r="AC1128" s="563"/>
      <c r="AD1128" s="563"/>
      <c r="AE1128" s="563"/>
      <c r="AF1128" s="563"/>
      <c r="AG1128" s="563"/>
      <c r="AH1128" s="563"/>
      <c r="AI1128" s="563"/>
      <c r="AJ1128" s="563"/>
      <c r="AK1128" s="563"/>
      <c r="AL1128" s="563"/>
      <c r="AM1128" s="563"/>
    </row>
    <row r="1129" spans="1:39" s="558" customFormat="1" hidden="1">
      <c r="A1129" s="1123">
        <f t="shared" si="176"/>
        <v>877</v>
      </c>
      <c r="B1129" s="594" t="s">
        <v>363</v>
      </c>
      <c r="C1129" s="52" t="e">
        <f t="shared" si="175"/>
        <v>#VALUE!</v>
      </c>
      <c r="D1129" s="515"/>
      <c r="E1129" s="515"/>
      <c r="F1129" s="556"/>
      <c r="G1129" s="556"/>
      <c r="H1129" s="556"/>
      <c r="I1129" s="556"/>
      <c r="J1129" s="515"/>
      <c r="K1129" s="515"/>
      <c r="L1129" s="557">
        <v>1240</v>
      </c>
      <c r="M1129" s="557">
        <v>3000000</v>
      </c>
      <c r="N1129" s="557">
        <v>882</v>
      </c>
      <c r="O1129" s="557">
        <v>250000</v>
      </c>
      <c r="P1129" s="557">
        <v>2445</v>
      </c>
      <c r="Q1129" s="557">
        <v>3000000</v>
      </c>
      <c r="R1129" s="515"/>
      <c r="S1129" s="515"/>
      <c r="T1129" s="515"/>
      <c r="U1129" s="515"/>
      <c r="V1129" s="1134"/>
      <c r="W1129" s="1133" t="s">
        <v>1452</v>
      </c>
      <c r="X1129" s="1227"/>
      <c r="Y1129" s="1568"/>
      <c r="Z1129" s="1569"/>
      <c r="AA1129" s="562"/>
      <c r="AB1129" s="563"/>
      <c r="AC1129" s="563"/>
      <c r="AD1129" s="563"/>
      <c r="AE1129" s="563"/>
      <c r="AF1129" s="563"/>
      <c r="AG1129" s="563"/>
      <c r="AH1129" s="563"/>
      <c r="AI1129" s="563"/>
      <c r="AJ1129" s="563"/>
      <c r="AK1129" s="563"/>
      <c r="AL1129" s="563"/>
      <c r="AM1129" s="563"/>
    </row>
    <row r="1130" spans="1:39" s="7" customFormat="1" ht="18" hidden="1" customHeight="1">
      <c r="A1130" s="1123">
        <f t="shared" si="176"/>
        <v>878</v>
      </c>
      <c r="B1130" s="42" t="s">
        <v>847</v>
      </c>
      <c r="C1130" s="52">
        <f t="shared" si="175"/>
        <v>1841445.46</v>
      </c>
      <c r="D1130" s="52">
        <f>SUM(E1130:I1130)</f>
        <v>1841445.46</v>
      </c>
      <c r="E1130" s="52">
        <v>1841445.46</v>
      </c>
      <c r="F1130" s="66"/>
      <c r="G1130" s="73"/>
      <c r="H1130" s="66"/>
      <c r="I1130" s="66"/>
      <c r="J1130" s="75"/>
      <c r="K1130" s="66"/>
      <c r="L1130" s="76"/>
      <c r="M1130" s="52"/>
      <c r="N1130" s="73"/>
      <c r="O1130" s="73"/>
      <c r="P1130" s="73"/>
      <c r="Q1130" s="73"/>
      <c r="R1130" s="73"/>
      <c r="S1130" s="73"/>
      <c r="T1130" s="73"/>
      <c r="U1130" s="73"/>
      <c r="V1130" s="73"/>
      <c r="W1130" s="285"/>
      <c r="X1130" s="1159"/>
      <c r="Y1130" s="285"/>
      <c r="Z1130" s="9"/>
      <c r="AA1130" s="670"/>
      <c r="AB1130" s="57"/>
      <c r="AC1130" s="497"/>
      <c r="AD1130" s="1061"/>
      <c r="AE1130" s="57"/>
      <c r="AF1130" s="57"/>
      <c r="AG1130" s="57"/>
      <c r="AH1130" s="57"/>
      <c r="AI1130" s="57"/>
      <c r="AJ1130" s="57"/>
      <c r="AK1130" s="57"/>
      <c r="AL1130" s="57"/>
      <c r="AM1130" s="57"/>
    </row>
    <row r="1131" spans="1:39" s="7" customFormat="1" ht="18" hidden="1" customHeight="1">
      <c r="A1131" s="1123">
        <f t="shared" si="176"/>
        <v>879</v>
      </c>
      <c r="B1131" s="42" t="s">
        <v>848</v>
      </c>
      <c r="C1131" s="52">
        <f t="shared" si="175"/>
        <v>10473055.779999999</v>
      </c>
      <c r="D1131" s="52">
        <f>SUM(E1131:I1131)</f>
        <v>0</v>
      </c>
      <c r="E1131" s="66"/>
      <c r="F1131" s="66"/>
      <c r="G1131" s="73"/>
      <c r="H1131" s="66"/>
      <c r="I1131" s="66"/>
      <c r="J1131" s="75"/>
      <c r="K1131" s="66"/>
      <c r="L1131" s="66"/>
      <c r="M1131" s="66"/>
      <c r="N1131" s="73"/>
      <c r="O1131" s="73"/>
      <c r="P1131" s="597"/>
      <c r="Q1131" s="73">
        <v>10473055.779999999</v>
      </c>
      <c r="R1131" s="73"/>
      <c r="S1131" s="73"/>
      <c r="T1131" s="73"/>
      <c r="U1131" s="73"/>
      <c r="V1131" s="73"/>
      <c r="W1131" s="285"/>
      <c r="X1131" s="1159"/>
      <c r="Y1131" s="285"/>
      <c r="Z1131" s="9"/>
      <c r="AA1131" s="670"/>
      <c r="AB1131" s="57"/>
      <c r="AC1131" s="497"/>
      <c r="AD1131" s="1061"/>
      <c r="AE1131" s="57"/>
      <c r="AF1131" s="57"/>
      <c r="AG1131" s="57"/>
      <c r="AH1131" s="57"/>
      <c r="AI1131" s="57"/>
      <c r="AJ1131" s="57"/>
      <c r="AK1131" s="57"/>
      <c r="AL1131" s="57"/>
      <c r="AM1131" s="57"/>
    </row>
    <row r="1132" spans="1:39" s="7" customFormat="1" ht="18" hidden="1" customHeight="1">
      <c r="A1132" s="1123">
        <f t="shared" si="176"/>
        <v>880</v>
      </c>
      <c r="B1132" s="42" t="s">
        <v>849</v>
      </c>
      <c r="C1132" s="52">
        <f t="shared" si="175"/>
        <v>8885108.540000001</v>
      </c>
      <c r="D1132" s="52">
        <f>SUM(E1132:I1132)</f>
        <v>8885108.540000001</v>
      </c>
      <c r="E1132" s="66"/>
      <c r="F1132" s="66">
        <v>5733545.6600000001</v>
      </c>
      <c r="G1132" s="73">
        <v>1642128.12</v>
      </c>
      <c r="H1132" s="66">
        <v>1509434.76</v>
      </c>
      <c r="I1132" s="66"/>
      <c r="J1132" s="75"/>
      <c r="K1132" s="66"/>
      <c r="L1132" s="66"/>
      <c r="M1132" s="77"/>
      <c r="N1132" s="73"/>
      <c r="O1132" s="73"/>
      <c r="P1132" s="73"/>
      <c r="Q1132" s="73"/>
      <c r="R1132" s="73"/>
      <c r="S1132" s="73"/>
      <c r="T1132" s="73"/>
      <c r="U1132" s="73"/>
      <c r="V1132" s="73"/>
      <c r="W1132" s="40"/>
      <c r="X1132" s="1228"/>
      <c r="Y1132" s="40"/>
      <c r="Z1132" s="9"/>
      <c r="AA1132" s="670"/>
      <c r="AB1132" s="57"/>
      <c r="AC1132" s="497"/>
      <c r="AD1132" s="1061"/>
      <c r="AE1132" s="57"/>
      <c r="AF1132" s="57"/>
      <c r="AG1132" s="57"/>
      <c r="AH1132" s="57"/>
      <c r="AI1132" s="57"/>
      <c r="AJ1132" s="57"/>
      <c r="AK1132" s="57"/>
      <c r="AL1132" s="57"/>
      <c r="AM1132" s="57"/>
    </row>
    <row r="1133" spans="1:39" s="558" customFormat="1" hidden="1">
      <c r="A1133" s="1123">
        <f t="shared" si="176"/>
        <v>881</v>
      </c>
      <c r="B1133" s="594" t="s">
        <v>374</v>
      </c>
      <c r="C1133" s="52" t="e">
        <f t="shared" si="175"/>
        <v>#VALUE!</v>
      </c>
      <c r="D1133" s="515"/>
      <c r="E1133" s="515"/>
      <c r="F1133" s="556"/>
      <c r="G1133" s="556"/>
      <c r="H1133" s="556"/>
      <c r="I1133" s="556"/>
      <c r="J1133" s="515"/>
      <c r="K1133" s="515"/>
      <c r="L1133" s="515"/>
      <c r="M1133" s="515"/>
      <c r="N1133" s="515">
        <v>436.3</v>
      </c>
      <c r="O1133" s="557">
        <v>250000</v>
      </c>
      <c r="P1133" s="515"/>
      <c r="Q1133" s="515"/>
      <c r="R1133" s="515"/>
      <c r="S1133" s="515"/>
      <c r="T1133" s="515"/>
      <c r="U1133" s="515"/>
      <c r="V1133" s="1134"/>
      <c r="W1133" s="1133" t="s">
        <v>1452</v>
      </c>
      <c r="X1133" s="1227"/>
      <c r="Y1133" s="1568"/>
      <c r="Z1133" s="1569"/>
      <c r="AA1133" s="562"/>
      <c r="AB1133" s="563"/>
      <c r="AC1133" s="563"/>
      <c r="AD1133" s="563"/>
      <c r="AE1133" s="563"/>
      <c r="AF1133" s="563"/>
      <c r="AG1133" s="563"/>
      <c r="AH1133" s="563"/>
      <c r="AI1133" s="563"/>
      <c r="AJ1133" s="563"/>
      <c r="AK1133" s="563"/>
      <c r="AL1133" s="563"/>
      <c r="AM1133" s="563"/>
    </row>
    <row r="1134" spans="1:39" s="7" customFormat="1" ht="18" hidden="1" customHeight="1">
      <c r="A1134" s="1123">
        <f t="shared" si="176"/>
        <v>882</v>
      </c>
      <c r="B1134" s="42" t="s">
        <v>850</v>
      </c>
      <c r="C1134" s="52">
        <f t="shared" si="175"/>
        <v>709821.92</v>
      </c>
      <c r="D1134" s="52">
        <f>SUM(E1134:I1134)</f>
        <v>709821.92</v>
      </c>
      <c r="E1134" s="66">
        <v>709821.92</v>
      </c>
      <c r="F1134" s="66"/>
      <c r="G1134" s="73"/>
      <c r="H1134" s="66"/>
      <c r="I1134" s="66"/>
      <c r="J1134" s="75"/>
      <c r="K1134" s="66"/>
      <c r="L1134" s="76"/>
      <c r="M1134" s="52"/>
      <c r="N1134" s="73"/>
      <c r="O1134" s="73"/>
      <c r="P1134" s="73"/>
      <c r="Q1134" s="73"/>
      <c r="R1134" s="73"/>
      <c r="S1134" s="73"/>
      <c r="T1134" s="73"/>
      <c r="U1134" s="73"/>
      <c r="V1134" s="73"/>
      <c r="W1134" s="40"/>
      <c r="X1134" s="1228"/>
      <c r="Y1134" s="40"/>
      <c r="Z1134" s="9"/>
      <c r="AA1134" s="670"/>
      <c r="AB1134" s="57"/>
      <c r="AC1134" s="497"/>
      <c r="AD1134" s="1061"/>
      <c r="AE1134" s="57"/>
      <c r="AF1134" s="57"/>
      <c r="AG1134" s="57"/>
      <c r="AH1134" s="57"/>
      <c r="AI1134" s="57"/>
      <c r="AJ1134" s="57"/>
      <c r="AK1134" s="57"/>
      <c r="AL1134" s="57"/>
      <c r="AM1134" s="57"/>
    </row>
    <row r="1135" spans="1:39" s="7" customFormat="1" ht="18" hidden="1" customHeight="1">
      <c r="A1135" s="1123">
        <f t="shared" si="176"/>
        <v>883</v>
      </c>
      <c r="B1135" s="42" t="s">
        <v>851</v>
      </c>
      <c r="C1135" s="52">
        <f t="shared" si="175"/>
        <v>7759597.4000000004</v>
      </c>
      <c r="D1135" s="52">
        <f>SUM(E1135:I1135)</f>
        <v>0</v>
      </c>
      <c r="E1135" s="66"/>
      <c r="F1135" s="66"/>
      <c r="G1135" s="73"/>
      <c r="H1135" s="66"/>
      <c r="I1135" s="66"/>
      <c r="J1135" s="75"/>
      <c r="K1135" s="77"/>
      <c r="L1135" s="66"/>
      <c r="M1135" s="66"/>
      <c r="N1135" s="73"/>
      <c r="O1135" s="73"/>
      <c r="P1135" s="597"/>
      <c r="Q1135" s="73">
        <v>7759597.4000000004</v>
      </c>
      <c r="R1135" s="73"/>
      <c r="S1135" s="73"/>
      <c r="T1135" s="73"/>
      <c r="U1135" s="73"/>
      <c r="V1135" s="73"/>
      <c r="W1135" s="40"/>
      <c r="X1135" s="1228"/>
      <c r="Y1135" s="40"/>
      <c r="Z1135" s="9"/>
      <c r="AA1135" s="670"/>
      <c r="AB1135" s="57"/>
      <c r="AC1135" s="497"/>
      <c r="AD1135" s="1061"/>
      <c r="AE1135" s="57"/>
      <c r="AF1135" s="57"/>
      <c r="AG1135" s="57"/>
      <c r="AH1135" s="57"/>
      <c r="AI1135" s="57"/>
      <c r="AJ1135" s="57"/>
      <c r="AK1135" s="57"/>
      <c r="AL1135" s="57"/>
      <c r="AM1135" s="57"/>
    </row>
    <row r="1136" spans="1:39" s="7" customFormat="1" ht="18" hidden="1" customHeight="1">
      <c r="A1136" s="1123">
        <f t="shared" si="176"/>
        <v>884</v>
      </c>
      <c r="B1136" s="42" t="s">
        <v>852</v>
      </c>
      <c r="C1136" s="52" t="e">
        <f>D1136+K1136+M1136+#REF!+Q1136+S1136+U1136+V1136+W1136+Y1136</f>
        <v>#REF!</v>
      </c>
      <c r="D1136" s="52">
        <f>SUM(E1136:I1136)</f>
        <v>0</v>
      </c>
      <c r="E1136" s="66"/>
      <c r="F1136" s="66"/>
      <c r="G1136" s="73"/>
      <c r="H1136" s="66"/>
      <c r="I1136" s="66"/>
      <c r="J1136" s="75"/>
      <c r="K1136" s="66"/>
      <c r="L1136" s="66"/>
      <c r="M1136" s="66"/>
      <c r="N1136" s="324">
        <v>514</v>
      </c>
      <c r="O1136" s="324">
        <v>250000</v>
      </c>
      <c r="P1136" s="597"/>
      <c r="Q1136" s="73">
        <v>5732613.46</v>
      </c>
      <c r="R1136" s="73"/>
      <c r="S1136" s="73"/>
      <c r="T1136" s="73"/>
      <c r="U1136" s="73"/>
      <c r="V1136" s="73"/>
      <c r="W1136" s="40"/>
      <c r="X1136" s="1228"/>
      <c r="Y1136" s="40"/>
      <c r="Z1136" s="9"/>
      <c r="AA1136" s="670"/>
      <c r="AB1136" s="57"/>
      <c r="AC1136" s="497"/>
      <c r="AD1136" s="1061"/>
      <c r="AE1136" s="57"/>
      <c r="AF1136" s="57"/>
      <c r="AG1136" s="57"/>
      <c r="AH1136" s="57"/>
      <c r="AI1136" s="57"/>
      <c r="AJ1136" s="57"/>
      <c r="AK1136" s="57"/>
      <c r="AL1136" s="57"/>
      <c r="AM1136" s="57"/>
    </row>
    <row r="1137" spans="1:39" s="558" customFormat="1" hidden="1">
      <c r="A1137" s="1123">
        <f t="shared" si="176"/>
        <v>885</v>
      </c>
      <c r="B1137" s="594" t="s">
        <v>364</v>
      </c>
      <c r="C1137" s="52" t="e">
        <f t="shared" ref="C1137:C1162" si="178">D1137+K1137+M1137+O1137+Q1137+S1137+U1137+V1137+W1137+Y1137</f>
        <v>#VALUE!</v>
      </c>
      <c r="D1137" s="515"/>
      <c r="E1137" s="515"/>
      <c r="F1137" s="556"/>
      <c r="G1137" s="556"/>
      <c r="H1137" s="556"/>
      <c r="I1137" s="556"/>
      <c r="J1137" s="515"/>
      <c r="K1137" s="515"/>
      <c r="L1137" s="515"/>
      <c r="M1137" s="515"/>
      <c r="N1137" s="515">
        <v>739</v>
      </c>
      <c r="O1137" s="557">
        <v>250000</v>
      </c>
      <c r="P1137" s="559" t="s">
        <v>351</v>
      </c>
      <c r="Q1137" s="557">
        <v>3000000</v>
      </c>
      <c r="R1137" s="515"/>
      <c r="S1137" s="515"/>
      <c r="T1137" s="515"/>
      <c r="U1137" s="515"/>
      <c r="V1137" s="565"/>
      <c r="W1137" s="1133" t="s">
        <v>1452</v>
      </c>
      <c r="X1137" s="1227"/>
      <c r="Y1137" s="1568"/>
      <c r="Z1137" s="1569"/>
      <c r="AA1137" s="562"/>
      <c r="AB1137" s="563"/>
      <c r="AC1137" s="563"/>
      <c r="AD1137" s="563"/>
      <c r="AE1137" s="563"/>
      <c r="AF1137" s="563"/>
      <c r="AG1137" s="563"/>
      <c r="AH1137" s="563"/>
      <c r="AI1137" s="563"/>
      <c r="AJ1137" s="563"/>
      <c r="AK1137" s="563"/>
      <c r="AL1137" s="563"/>
      <c r="AM1137" s="563"/>
    </row>
    <row r="1138" spans="1:39" s="558" customFormat="1" hidden="1">
      <c r="A1138" s="1123">
        <f t="shared" si="176"/>
        <v>886</v>
      </c>
      <c r="B1138" s="593" t="s">
        <v>365</v>
      </c>
      <c r="C1138" s="52" t="e">
        <f t="shared" si="178"/>
        <v>#VALUE!</v>
      </c>
      <c r="D1138" s="515"/>
      <c r="E1138" s="515"/>
      <c r="F1138" s="556"/>
      <c r="G1138" s="556"/>
      <c r="H1138" s="556"/>
      <c r="I1138" s="556"/>
      <c r="J1138" s="515"/>
      <c r="K1138" s="515"/>
      <c r="L1138" s="515"/>
      <c r="M1138" s="515"/>
      <c r="N1138" s="515">
        <v>741</v>
      </c>
      <c r="O1138" s="515">
        <v>500000</v>
      </c>
      <c r="P1138" s="515"/>
      <c r="Q1138" s="515"/>
      <c r="R1138" s="515"/>
      <c r="S1138" s="515"/>
      <c r="T1138" s="515"/>
      <c r="U1138" s="515"/>
      <c r="V1138" s="565"/>
      <c r="W1138" s="1133" t="s">
        <v>1452</v>
      </c>
      <c r="X1138" s="1227"/>
      <c r="Y1138" s="1568"/>
      <c r="Z1138" s="1569"/>
      <c r="AA1138" s="562"/>
      <c r="AB1138" s="563"/>
      <c r="AC1138" s="563"/>
      <c r="AD1138" s="563"/>
      <c r="AE1138" s="563"/>
      <c r="AF1138" s="563"/>
      <c r="AG1138" s="563"/>
      <c r="AH1138" s="563"/>
      <c r="AI1138" s="563"/>
      <c r="AJ1138" s="563"/>
      <c r="AK1138" s="563"/>
      <c r="AL1138" s="563"/>
      <c r="AM1138" s="563"/>
    </row>
    <row r="1139" spans="1:39" s="558" customFormat="1" hidden="1">
      <c r="A1139" s="1123">
        <f t="shared" si="176"/>
        <v>887</v>
      </c>
      <c r="B1139" s="594" t="s">
        <v>366</v>
      </c>
      <c r="C1139" s="52" t="e">
        <f t="shared" si="178"/>
        <v>#VALUE!</v>
      </c>
      <c r="D1139" s="515"/>
      <c r="E1139" s="515"/>
      <c r="F1139" s="556"/>
      <c r="G1139" s="556"/>
      <c r="H1139" s="556"/>
      <c r="I1139" s="556"/>
      <c r="J1139" s="515"/>
      <c r="K1139" s="515"/>
      <c r="L1139" s="515"/>
      <c r="M1139" s="515"/>
      <c r="N1139" s="515">
        <v>683</v>
      </c>
      <c r="O1139" s="557">
        <v>250000</v>
      </c>
      <c r="P1139" s="515">
        <v>1970.6</v>
      </c>
      <c r="Q1139" s="557">
        <v>3000000</v>
      </c>
      <c r="R1139" s="515"/>
      <c r="S1139" s="515"/>
      <c r="T1139" s="515"/>
      <c r="U1139" s="515"/>
      <c r="V1139" s="565"/>
      <c r="W1139" s="1133" t="s">
        <v>1452</v>
      </c>
      <c r="X1139" s="1227"/>
      <c r="Y1139" s="1568"/>
      <c r="Z1139" s="1569"/>
      <c r="AA1139" s="562"/>
      <c r="AB1139" s="563"/>
      <c r="AC1139" s="563"/>
      <c r="AD1139" s="563"/>
      <c r="AE1139" s="563"/>
      <c r="AF1139" s="563"/>
      <c r="AG1139" s="563"/>
      <c r="AH1139" s="563"/>
      <c r="AI1139" s="563"/>
      <c r="AJ1139" s="563"/>
      <c r="AK1139" s="563"/>
      <c r="AL1139" s="563"/>
      <c r="AM1139" s="563"/>
    </row>
    <row r="1140" spans="1:39" s="558" customFormat="1" hidden="1">
      <c r="A1140" s="1123">
        <f t="shared" si="176"/>
        <v>888</v>
      </c>
      <c r="B1140" s="593" t="s">
        <v>367</v>
      </c>
      <c r="C1140" s="52" t="e">
        <f t="shared" si="178"/>
        <v>#VALUE!</v>
      </c>
      <c r="D1140" s="515"/>
      <c r="E1140" s="515"/>
      <c r="F1140" s="556"/>
      <c r="G1140" s="556"/>
      <c r="H1140" s="556"/>
      <c r="I1140" s="556"/>
      <c r="J1140" s="515"/>
      <c r="K1140" s="515"/>
      <c r="L1140" s="515">
        <v>1058</v>
      </c>
      <c r="M1140" s="515">
        <v>3000000</v>
      </c>
      <c r="N1140" s="515">
        <v>483</v>
      </c>
      <c r="O1140" s="515">
        <v>500000</v>
      </c>
      <c r="P1140" s="515">
        <v>2751</v>
      </c>
      <c r="Q1140" s="515">
        <v>3000000</v>
      </c>
      <c r="R1140" s="515"/>
      <c r="S1140" s="515"/>
      <c r="T1140" s="515"/>
      <c r="U1140" s="515"/>
      <c r="V1140" s="565"/>
      <c r="W1140" s="1133" t="s">
        <v>1452</v>
      </c>
      <c r="X1140" s="1227"/>
      <c r="Y1140" s="1568"/>
      <c r="Z1140" s="1569"/>
      <c r="AA1140" s="562"/>
      <c r="AB1140" s="563"/>
      <c r="AC1140" s="563"/>
      <c r="AD1140" s="563"/>
      <c r="AE1140" s="563"/>
      <c r="AF1140" s="563"/>
      <c r="AG1140" s="563"/>
      <c r="AH1140" s="563"/>
      <c r="AI1140" s="563"/>
      <c r="AJ1140" s="563"/>
      <c r="AK1140" s="563"/>
      <c r="AL1140" s="563"/>
      <c r="AM1140" s="563"/>
    </row>
    <row r="1141" spans="1:39" s="558" customFormat="1" hidden="1">
      <c r="A1141" s="1123">
        <f t="shared" si="176"/>
        <v>889</v>
      </c>
      <c r="B1141" s="593" t="s">
        <v>368</v>
      </c>
      <c r="C1141" s="52" t="e">
        <f t="shared" si="178"/>
        <v>#VALUE!</v>
      </c>
      <c r="D1141" s="515"/>
      <c r="E1141" s="515"/>
      <c r="F1141" s="556"/>
      <c r="G1141" s="556"/>
      <c r="H1141" s="556"/>
      <c r="I1141" s="556"/>
      <c r="J1141" s="515"/>
      <c r="K1141" s="515"/>
      <c r="L1141" s="515"/>
      <c r="M1141" s="515"/>
      <c r="N1141" s="515">
        <v>550</v>
      </c>
      <c r="O1141" s="515">
        <v>500000</v>
      </c>
      <c r="P1141" s="515"/>
      <c r="Q1141" s="515"/>
      <c r="R1141" s="515"/>
      <c r="S1141" s="515"/>
      <c r="T1141" s="515"/>
      <c r="U1141" s="515"/>
      <c r="V1141" s="565"/>
      <c r="W1141" s="1133" t="s">
        <v>1452</v>
      </c>
      <c r="X1141" s="1227"/>
      <c r="Y1141" s="1568"/>
      <c r="Z1141" s="1569"/>
      <c r="AA1141" s="562"/>
      <c r="AB1141" s="563"/>
      <c r="AC1141" s="563"/>
      <c r="AD1141" s="563"/>
      <c r="AE1141" s="563"/>
      <c r="AF1141" s="563"/>
      <c r="AG1141" s="563"/>
      <c r="AH1141" s="563"/>
      <c r="AI1141" s="563"/>
      <c r="AJ1141" s="563"/>
      <c r="AK1141" s="563"/>
      <c r="AL1141" s="563"/>
      <c r="AM1141" s="563"/>
    </row>
    <row r="1142" spans="1:39" s="561" customFormat="1" hidden="1">
      <c r="A1142" s="1123">
        <f t="shared" si="176"/>
        <v>890</v>
      </c>
      <c r="B1142" s="269" t="s">
        <v>369</v>
      </c>
      <c r="C1142" s="52" t="e">
        <f t="shared" si="178"/>
        <v>#VALUE!</v>
      </c>
      <c r="D1142" s="515"/>
      <c r="E1142" s="515"/>
      <c r="F1142" s="515"/>
      <c r="G1142" s="515"/>
      <c r="H1142" s="515"/>
      <c r="I1142" s="515"/>
      <c r="J1142" s="515"/>
      <c r="K1142" s="515"/>
      <c r="L1142" s="515">
        <v>362</v>
      </c>
      <c r="M1142" s="560">
        <v>721659</v>
      </c>
      <c r="N1142" s="515">
        <v>484</v>
      </c>
      <c r="O1142" s="515">
        <v>218511</v>
      </c>
      <c r="P1142" s="515">
        <v>2605.3000000000002</v>
      </c>
      <c r="Q1142" s="515">
        <v>1046787</v>
      </c>
      <c r="R1142" s="515"/>
      <c r="S1142" s="515"/>
      <c r="T1142" s="515"/>
      <c r="U1142" s="515"/>
      <c r="V1142" s="565"/>
      <c r="W1142" s="1133" t="s">
        <v>1452</v>
      </c>
      <c r="X1142" s="1227"/>
      <c r="Y1142" s="1568"/>
      <c r="Z1142" s="1569"/>
      <c r="AA1142" s="197"/>
      <c r="AB1142" s="1285"/>
      <c r="AC1142" s="1285"/>
      <c r="AD1142" s="1285"/>
      <c r="AE1142" s="1285"/>
      <c r="AF1142" s="1285"/>
      <c r="AG1142" s="1285"/>
      <c r="AH1142" s="1285"/>
      <c r="AI1142" s="1285"/>
      <c r="AJ1142" s="1285"/>
      <c r="AK1142" s="1285"/>
      <c r="AL1142" s="1285"/>
      <c r="AM1142" s="1285"/>
    </row>
    <row r="1143" spans="1:39" s="558" customFormat="1" hidden="1">
      <c r="A1143" s="1123">
        <f t="shared" si="176"/>
        <v>891</v>
      </c>
      <c r="B1143" s="596" t="s">
        <v>370</v>
      </c>
      <c r="C1143" s="52" t="e">
        <f t="shared" si="178"/>
        <v>#VALUE!</v>
      </c>
      <c r="D1143" s="515"/>
      <c r="E1143" s="515"/>
      <c r="F1143" s="556"/>
      <c r="G1143" s="556"/>
      <c r="H1143" s="556"/>
      <c r="I1143" s="556"/>
      <c r="J1143" s="515"/>
      <c r="K1143" s="515"/>
      <c r="L1143" s="515"/>
      <c r="M1143" s="515"/>
      <c r="N1143" s="515">
        <v>242</v>
      </c>
      <c r="O1143" s="557">
        <v>250000</v>
      </c>
      <c r="P1143" s="515">
        <v>1703.7</v>
      </c>
      <c r="Q1143" s="515">
        <v>3000000</v>
      </c>
      <c r="R1143" s="515"/>
      <c r="S1143" s="515"/>
      <c r="T1143" s="515"/>
      <c r="U1143" s="515"/>
      <c r="V1143" s="565"/>
      <c r="W1143" s="1133" t="s">
        <v>1452</v>
      </c>
      <c r="X1143" s="1227"/>
      <c r="Y1143" s="1568"/>
      <c r="Z1143" s="1569"/>
      <c r="AA1143" s="562"/>
      <c r="AB1143" s="563"/>
      <c r="AC1143" s="563"/>
      <c r="AD1143" s="563"/>
      <c r="AE1143" s="563"/>
      <c r="AF1143" s="563"/>
      <c r="AG1143" s="563"/>
      <c r="AH1143" s="563"/>
      <c r="AI1143" s="563"/>
      <c r="AJ1143" s="563"/>
      <c r="AK1143" s="563"/>
      <c r="AL1143" s="563"/>
      <c r="AM1143" s="563"/>
    </row>
    <row r="1144" spans="1:39" s="558" customFormat="1" hidden="1">
      <c r="A1144" s="1123">
        <f t="shared" si="176"/>
        <v>892</v>
      </c>
      <c r="B1144" s="596" t="s">
        <v>371</v>
      </c>
      <c r="C1144" s="52" t="e">
        <f t="shared" si="178"/>
        <v>#VALUE!</v>
      </c>
      <c r="D1144" s="515"/>
      <c r="E1144" s="515"/>
      <c r="F1144" s="556"/>
      <c r="G1144" s="556"/>
      <c r="H1144" s="556"/>
      <c r="I1144" s="556"/>
      <c r="J1144" s="515"/>
      <c r="K1144" s="515"/>
      <c r="L1144" s="515"/>
      <c r="M1144" s="515"/>
      <c r="N1144" s="515">
        <v>590</v>
      </c>
      <c r="O1144" s="557">
        <v>250000</v>
      </c>
      <c r="P1144" s="515">
        <v>1459.5</v>
      </c>
      <c r="Q1144" s="515">
        <v>3000000</v>
      </c>
      <c r="R1144" s="515"/>
      <c r="S1144" s="515"/>
      <c r="T1144" s="515"/>
      <c r="U1144" s="515"/>
      <c r="V1144" s="565"/>
      <c r="W1144" s="1133" t="s">
        <v>1452</v>
      </c>
      <c r="X1144" s="1227"/>
      <c r="Y1144" s="1568"/>
      <c r="Z1144" s="1569"/>
      <c r="AA1144" s="562"/>
      <c r="AB1144" s="563"/>
      <c r="AC1144" s="563"/>
      <c r="AD1144" s="563"/>
      <c r="AE1144" s="563"/>
      <c r="AF1144" s="563"/>
      <c r="AG1144" s="563"/>
      <c r="AH1144" s="563"/>
      <c r="AI1144" s="563"/>
      <c r="AJ1144" s="563"/>
      <c r="AK1144" s="563"/>
      <c r="AL1144" s="563"/>
      <c r="AM1144" s="563"/>
    </row>
    <row r="1145" spans="1:39" s="558" customFormat="1" hidden="1">
      <c r="A1145" s="1123">
        <f t="shared" si="176"/>
        <v>893</v>
      </c>
      <c r="B1145" s="596" t="s">
        <v>372</v>
      </c>
      <c r="C1145" s="52" t="e">
        <f t="shared" si="178"/>
        <v>#VALUE!</v>
      </c>
      <c r="D1145" s="515"/>
      <c r="E1145" s="515"/>
      <c r="F1145" s="556"/>
      <c r="G1145" s="556"/>
      <c r="H1145" s="556"/>
      <c r="I1145" s="556"/>
      <c r="J1145" s="515"/>
      <c r="K1145" s="515"/>
      <c r="L1145" s="515">
        <v>717.9</v>
      </c>
      <c r="M1145" s="515">
        <v>3000000</v>
      </c>
      <c r="N1145" s="515">
        <v>590</v>
      </c>
      <c r="O1145" s="557">
        <v>250000</v>
      </c>
      <c r="P1145" s="515">
        <v>1459.5</v>
      </c>
      <c r="Q1145" s="515">
        <v>2000000</v>
      </c>
      <c r="R1145" s="515"/>
      <c r="S1145" s="515"/>
      <c r="T1145" s="515"/>
      <c r="U1145" s="515"/>
      <c r="V1145" s="565"/>
      <c r="W1145" s="1133" t="s">
        <v>1452</v>
      </c>
      <c r="X1145" s="1227"/>
      <c r="Y1145" s="1568"/>
      <c r="Z1145" s="1569"/>
      <c r="AA1145" s="562"/>
      <c r="AB1145" s="563"/>
      <c r="AC1145" s="563"/>
      <c r="AD1145" s="563"/>
      <c r="AE1145" s="563"/>
      <c r="AF1145" s="563"/>
      <c r="AG1145" s="563"/>
      <c r="AH1145" s="563"/>
      <c r="AI1145" s="563"/>
      <c r="AJ1145" s="563"/>
      <c r="AK1145" s="563"/>
      <c r="AL1145" s="563"/>
      <c r="AM1145" s="563"/>
    </row>
    <row r="1146" spans="1:39" s="558" customFormat="1" hidden="1">
      <c r="A1146" s="1123">
        <f t="shared" si="176"/>
        <v>894</v>
      </c>
      <c r="B1146" s="596" t="s">
        <v>373</v>
      </c>
      <c r="C1146" s="52" t="e">
        <f t="shared" si="178"/>
        <v>#VALUE!</v>
      </c>
      <c r="D1146" s="515"/>
      <c r="E1146" s="515"/>
      <c r="F1146" s="556"/>
      <c r="G1146" s="556"/>
      <c r="H1146" s="556"/>
      <c r="I1146" s="556"/>
      <c r="J1146" s="515"/>
      <c r="K1146" s="515"/>
      <c r="L1146" s="515"/>
      <c r="M1146" s="515"/>
      <c r="N1146" s="515"/>
      <c r="O1146" s="515"/>
      <c r="P1146" s="515">
        <v>1459.5</v>
      </c>
      <c r="Q1146" s="515">
        <v>2000000</v>
      </c>
      <c r="R1146" s="515"/>
      <c r="S1146" s="515"/>
      <c r="T1146" s="515"/>
      <c r="U1146" s="515"/>
      <c r="V1146" s="565"/>
      <c r="W1146" s="1133" t="s">
        <v>1452</v>
      </c>
      <c r="X1146" s="1227"/>
      <c r="Y1146" s="1568"/>
      <c r="Z1146" s="1569"/>
      <c r="AA1146" s="562"/>
      <c r="AB1146" s="563"/>
      <c r="AC1146" s="563"/>
      <c r="AD1146" s="563"/>
      <c r="AE1146" s="563"/>
      <c r="AF1146" s="563"/>
      <c r="AG1146" s="563"/>
      <c r="AH1146" s="563"/>
      <c r="AI1146" s="563"/>
      <c r="AJ1146" s="563"/>
      <c r="AK1146" s="563"/>
      <c r="AL1146" s="563"/>
      <c r="AM1146" s="563"/>
    </row>
    <row r="1147" spans="1:39" s="7" customFormat="1" ht="18" hidden="1" customHeight="1">
      <c r="A1147" s="1123">
        <f t="shared" si="176"/>
        <v>895</v>
      </c>
      <c r="B1147" s="42" t="s">
        <v>853</v>
      </c>
      <c r="C1147" s="52">
        <f t="shared" si="178"/>
        <v>2979247.48</v>
      </c>
      <c r="D1147" s="52">
        <f>SUM(E1147:I1147)</f>
        <v>2979247.48</v>
      </c>
      <c r="E1147" s="52">
        <v>2979247.48</v>
      </c>
      <c r="F1147" s="66"/>
      <c r="G1147" s="73"/>
      <c r="H1147" s="66"/>
      <c r="I1147" s="66"/>
      <c r="J1147" s="75"/>
      <c r="K1147" s="66"/>
      <c r="L1147" s="52"/>
      <c r="M1147" s="52"/>
      <c r="N1147" s="73"/>
      <c r="O1147" s="73"/>
      <c r="P1147" s="73"/>
      <c r="Q1147" s="52"/>
      <c r="R1147" s="73"/>
      <c r="S1147" s="73"/>
      <c r="T1147" s="73"/>
      <c r="U1147" s="73"/>
      <c r="V1147" s="73"/>
      <c r="W1147" s="40"/>
      <c r="X1147" s="1228"/>
      <c r="Y1147" s="40"/>
      <c r="Z1147" s="9" t="s">
        <v>889</v>
      </c>
      <c r="AA1147" s="670"/>
      <c r="AB1147" s="497"/>
      <c r="AC1147" s="497"/>
      <c r="AD1147" s="1061"/>
      <c r="AE1147" s="57"/>
      <c r="AF1147" s="57"/>
      <c r="AG1147" s="57"/>
      <c r="AH1147" s="57"/>
      <c r="AI1147" s="57"/>
      <c r="AJ1147" s="57"/>
      <c r="AK1147" s="57"/>
      <c r="AL1147" s="57"/>
      <c r="AM1147" s="57"/>
    </row>
    <row r="1148" spans="1:39" s="558" customFormat="1" hidden="1">
      <c r="A1148" s="1123">
        <f t="shared" si="176"/>
        <v>896</v>
      </c>
      <c r="B1148" s="594" t="s">
        <v>401</v>
      </c>
      <c r="C1148" s="52" t="e">
        <f t="shared" si="178"/>
        <v>#VALUE!</v>
      </c>
      <c r="D1148" s="515"/>
      <c r="E1148" s="515"/>
      <c r="F1148" s="556"/>
      <c r="G1148" s="556"/>
      <c r="H1148" s="556"/>
      <c r="I1148" s="556"/>
      <c r="J1148" s="515"/>
      <c r="K1148" s="515"/>
      <c r="L1148" s="515">
        <v>2035</v>
      </c>
      <c r="M1148" s="515">
        <v>3000000</v>
      </c>
      <c r="N1148" s="515"/>
      <c r="O1148" s="515"/>
      <c r="P1148" s="515"/>
      <c r="Q1148" s="515"/>
      <c r="R1148" s="515"/>
      <c r="S1148" s="515"/>
      <c r="T1148" s="515"/>
      <c r="U1148" s="515"/>
      <c r="V1148" s="565"/>
      <c r="W1148" s="1133" t="s">
        <v>1452</v>
      </c>
      <c r="X1148" s="1227"/>
      <c r="Y1148" s="1568"/>
      <c r="Z1148" s="1569"/>
      <c r="AA1148" s="562"/>
      <c r="AB1148" s="563"/>
      <c r="AC1148" s="563"/>
      <c r="AD1148" s="563"/>
      <c r="AE1148" s="563"/>
      <c r="AF1148" s="563"/>
      <c r="AG1148" s="563"/>
      <c r="AH1148" s="563"/>
      <c r="AI1148" s="563"/>
      <c r="AJ1148" s="563"/>
      <c r="AK1148" s="563"/>
      <c r="AL1148" s="563"/>
      <c r="AM1148" s="563"/>
    </row>
    <row r="1149" spans="1:39" s="566" customFormat="1" hidden="1">
      <c r="A1149" s="1123">
        <f t="shared" si="176"/>
        <v>897</v>
      </c>
      <c r="B1149" s="594" t="s">
        <v>402</v>
      </c>
      <c r="C1149" s="277" t="e">
        <f t="shared" si="178"/>
        <v>#VALUE!</v>
      </c>
      <c r="D1149" s="197"/>
      <c r="E1149" s="197"/>
      <c r="F1149" s="562"/>
      <c r="G1149" s="562"/>
      <c r="H1149" s="562"/>
      <c r="I1149" s="562"/>
      <c r="J1149" s="197"/>
      <c r="K1149" s="197"/>
      <c r="L1149" s="197"/>
      <c r="M1149" s="197"/>
      <c r="N1149" s="197"/>
      <c r="O1149" s="197"/>
      <c r="P1149" s="1316" t="s">
        <v>352</v>
      </c>
      <c r="Q1149" s="1316">
        <v>3000000</v>
      </c>
      <c r="R1149" s="197"/>
      <c r="S1149" s="197"/>
      <c r="T1149" s="197"/>
      <c r="U1149" s="197"/>
      <c r="V1149" s="1135"/>
      <c r="W1149" s="1131" t="s">
        <v>1235</v>
      </c>
      <c r="X1149" s="1229"/>
      <c r="Y1149" s="1567"/>
      <c r="Z1149" s="1573"/>
      <c r="AA1149" s="562"/>
      <c r="AB1149" s="563"/>
      <c r="AC1149" s="563"/>
      <c r="AD1149" s="563"/>
      <c r="AE1149" s="563"/>
      <c r="AF1149" s="563"/>
      <c r="AG1149" s="563"/>
      <c r="AH1149" s="563"/>
      <c r="AI1149" s="563"/>
      <c r="AJ1149" s="563"/>
      <c r="AK1149" s="563"/>
      <c r="AL1149" s="563"/>
      <c r="AM1149" s="563"/>
    </row>
    <row r="1150" spans="1:39" s="566" customFormat="1" hidden="1">
      <c r="A1150" s="1123">
        <f t="shared" si="176"/>
        <v>898</v>
      </c>
      <c r="B1150" s="594" t="s">
        <v>403</v>
      </c>
      <c r="C1150" s="277">
        <f t="shared" si="178"/>
        <v>2000000</v>
      </c>
      <c r="D1150" s="197"/>
      <c r="E1150" s="197"/>
      <c r="F1150" s="562"/>
      <c r="G1150" s="562"/>
      <c r="H1150" s="562"/>
      <c r="I1150" s="562"/>
      <c r="J1150" s="197"/>
      <c r="K1150" s="197"/>
      <c r="L1150" s="197"/>
      <c r="M1150" s="197"/>
      <c r="N1150" s="197"/>
      <c r="O1150" s="197"/>
      <c r="P1150" s="1316">
        <v>4037.8</v>
      </c>
      <c r="Q1150" s="1316">
        <v>2000000</v>
      </c>
      <c r="R1150" s="197"/>
      <c r="S1150" s="197"/>
      <c r="T1150" s="197"/>
      <c r="U1150" s="197"/>
      <c r="V1150" s="1135"/>
      <c r="W1150" s="1131"/>
      <c r="X1150" s="1229"/>
      <c r="Y1150" s="1567"/>
      <c r="Z1150" s="1573"/>
      <c r="AA1150" s="562"/>
      <c r="AB1150" s="563"/>
      <c r="AC1150" s="563"/>
      <c r="AD1150" s="563"/>
      <c r="AE1150" s="563"/>
      <c r="AF1150" s="563"/>
      <c r="AG1150" s="563"/>
      <c r="AH1150" s="563"/>
      <c r="AI1150" s="563"/>
      <c r="AJ1150" s="563"/>
      <c r="AK1150" s="563"/>
      <c r="AL1150" s="563"/>
      <c r="AM1150" s="563"/>
    </row>
    <row r="1151" spans="1:39" s="558" customFormat="1" ht="13.15" hidden="1" customHeight="1">
      <c r="A1151" s="1123">
        <f t="shared" si="176"/>
        <v>899</v>
      </c>
      <c r="B1151" s="593" t="s">
        <v>382</v>
      </c>
      <c r="C1151" s="52" t="e">
        <f t="shared" si="178"/>
        <v>#VALUE!</v>
      </c>
      <c r="D1151" s="197"/>
      <c r="E1151" s="197"/>
      <c r="F1151" s="562"/>
      <c r="G1151" s="562"/>
      <c r="H1151" s="562"/>
      <c r="I1151" s="562"/>
      <c r="J1151" s="197"/>
      <c r="K1151" s="197"/>
      <c r="L1151" s="197"/>
      <c r="M1151" s="197"/>
      <c r="N1151" s="197"/>
      <c r="O1151" s="197"/>
      <c r="P1151" s="515">
        <v>1923</v>
      </c>
      <c r="Q1151" s="515">
        <v>2000000</v>
      </c>
      <c r="R1151" s="515"/>
      <c r="S1151" s="515"/>
      <c r="T1151" s="515"/>
      <c r="U1151" s="515"/>
      <c r="V1151" s="565"/>
      <c r="W1151" s="1133" t="s">
        <v>1452</v>
      </c>
      <c r="X1151" s="1227"/>
      <c r="Y1151" s="1568"/>
      <c r="Z1151" s="1569"/>
      <c r="AA1151" s="562"/>
      <c r="AB1151" s="563"/>
      <c r="AC1151" s="563"/>
      <c r="AD1151" s="563"/>
      <c r="AE1151" s="563"/>
      <c r="AF1151" s="563"/>
      <c r="AG1151" s="563"/>
      <c r="AH1151" s="563"/>
      <c r="AI1151" s="563"/>
      <c r="AJ1151" s="563"/>
      <c r="AK1151" s="563"/>
      <c r="AL1151" s="563"/>
      <c r="AM1151" s="563"/>
    </row>
    <row r="1152" spans="1:39" s="558" customFormat="1" hidden="1">
      <c r="A1152" s="1123">
        <f t="shared" si="176"/>
        <v>900</v>
      </c>
      <c r="B1152" s="593" t="s">
        <v>383</v>
      </c>
      <c r="C1152" s="52" t="e">
        <f t="shared" si="178"/>
        <v>#VALUE!</v>
      </c>
      <c r="D1152" s="515"/>
      <c r="E1152" s="515"/>
      <c r="F1152" s="556"/>
      <c r="G1152" s="556"/>
      <c r="H1152" s="556"/>
      <c r="I1152" s="556"/>
      <c r="J1152" s="515"/>
      <c r="K1152" s="515"/>
      <c r="L1152" s="515"/>
      <c r="M1152" s="515"/>
      <c r="N1152" s="515">
        <v>558.79999999999995</v>
      </c>
      <c r="O1152" s="557">
        <v>250000</v>
      </c>
      <c r="P1152" s="515">
        <v>1992</v>
      </c>
      <c r="Q1152" s="515">
        <v>2500000</v>
      </c>
      <c r="R1152" s="515"/>
      <c r="S1152" s="515"/>
      <c r="T1152" s="515">
        <v>1992</v>
      </c>
      <c r="U1152" s="515">
        <v>2500000</v>
      </c>
      <c r="V1152" s="565"/>
      <c r="W1152" s="1133" t="s">
        <v>1452</v>
      </c>
      <c r="X1152" s="1227"/>
      <c r="Y1152" s="1568"/>
      <c r="Z1152" s="1569"/>
      <c r="AA1152" s="562"/>
      <c r="AB1152" s="563"/>
      <c r="AC1152" s="563"/>
      <c r="AD1152" s="563"/>
      <c r="AE1152" s="563"/>
      <c r="AF1152" s="563"/>
      <c r="AG1152" s="563"/>
      <c r="AH1152" s="563"/>
      <c r="AI1152" s="563"/>
      <c r="AJ1152" s="563"/>
      <c r="AK1152" s="563"/>
      <c r="AL1152" s="563"/>
      <c r="AM1152" s="563"/>
    </row>
    <row r="1153" spans="1:39" s="558" customFormat="1" hidden="1">
      <c r="A1153" s="1123">
        <f t="shared" si="176"/>
        <v>901</v>
      </c>
      <c r="B1153" s="596" t="s">
        <v>384</v>
      </c>
      <c r="C1153" s="52" t="e">
        <f t="shared" si="178"/>
        <v>#VALUE!</v>
      </c>
      <c r="D1153" s="515"/>
      <c r="E1153" s="515"/>
      <c r="F1153" s="556"/>
      <c r="G1153" s="556"/>
      <c r="H1153" s="556"/>
      <c r="I1153" s="556"/>
      <c r="J1153" s="515">
        <v>3</v>
      </c>
      <c r="K1153" s="515">
        <f>2750000*J1153</f>
        <v>8250000</v>
      </c>
      <c r="L1153" s="515"/>
      <c r="M1153" s="515"/>
      <c r="N1153" s="515">
        <v>690</v>
      </c>
      <c r="O1153" s="515">
        <v>500000</v>
      </c>
      <c r="P1153" s="515">
        <v>3832.4</v>
      </c>
      <c r="Q1153" s="515">
        <v>3000000</v>
      </c>
      <c r="R1153" s="515"/>
      <c r="S1153" s="515"/>
      <c r="T1153" s="515"/>
      <c r="U1153" s="515"/>
      <c r="V1153" s="565"/>
      <c r="W1153" s="1133" t="s">
        <v>1452</v>
      </c>
      <c r="X1153" s="1227"/>
      <c r="Y1153" s="1568"/>
      <c r="Z1153" s="1569"/>
      <c r="AA1153" s="562"/>
      <c r="AB1153" s="563"/>
      <c r="AC1153" s="563"/>
      <c r="AD1153" s="563"/>
      <c r="AE1153" s="563"/>
      <c r="AF1153" s="563"/>
      <c r="AG1153" s="563"/>
      <c r="AH1153" s="563"/>
      <c r="AI1153" s="563"/>
      <c r="AJ1153" s="563"/>
      <c r="AK1153" s="563"/>
      <c r="AL1153" s="563"/>
      <c r="AM1153" s="563"/>
    </row>
    <row r="1154" spans="1:39" s="558" customFormat="1" hidden="1">
      <c r="A1154" s="1123">
        <f t="shared" si="176"/>
        <v>902</v>
      </c>
      <c r="B1154" s="596" t="s">
        <v>385</v>
      </c>
      <c r="C1154" s="52" t="e">
        <f t="shared" si="178"/>
        <v>#REF!</v>
      </c>
      <c r="D1154" s="515" t="e">
        <f>E1154+F1154+#REF!+G1154+H1154+I1154</f>
        <v>#REF!</v>
      </c>
      <c r="E1154" s="515">
        <v>1000000</v>
      </c>
      <c r="F1154" s="556"/>
      <c r="G1154" s="556"/>
      <c r="H1154" s="556"/>
      <c r="I1154" s="556"/>
      <c r="J1154" s="515"/>
      <c r="K1154" s="515"/>
      <c r="L1154" s="515"/>
      <c r="M1154" s="515"/>
      <c r="N1154" s="515"/>
      <c r="O1154" s="515"/>
      <c r="P1154" s="515"/>
      <c r="Q1154" s="515"/>
      <c r="R1154" s="515"/>
      <c r="S1154" s="515"/>
      <c r="T1154" s="515"/>
      <c r="U1154" s="515"/>
      <c r="V1154" s="565"/>
      <c r="W1154" s="1133" t="s">
        <v>1452</v>
      </c>
      <c r="X1154" s="1227"/>
      <c r="Y1154" s="1568">
        <v>250000</v>
      </c>
      <c r="Z1154" s="1569"/>
      <c r="AA1154" s="562"/>
      <c r="AB1154" s="563"/>
      <c r="AC1154" s="563"/>
      <c r="AD1154" s="563"/>
      <c r="AE1154" s="563"/>
      <c r="AF1154" s="563"/>
      <c r="AG1154" s="563"/>
      <c r="AH1154" s="563"/>
      <c r="AI1154" s="563"/>
      <c r="AJ1154" s="563"/>
      <c r="AK1154" s="563"/>
      <c r="AL1154" s="563"/>
      <c r="AM1154" s="563"/>
    </row>
    <row r="1155" spans="1:39" s="558" customFormat="1" hidden="1">
      <c r="A1155" s="1123">
        <f t="shared" si="176"/>
        <v>903</v>
      </c>
      <c r="B1155" s="594" t="s">
        <v>397</v>
      </c>
      <c r="C1155" s="52" t="e">
        <f t="shared" si="178"/>
        <v>#VALUE!</v>
      </c>
      <c r="D1155" s="515"/>
      <c r="E1155" s="515"/>
      <c r="F1155" s="556"/>
      <c r="G1155" s="556"/>
      <c r="H1155" s="556"/>
      <c r="I1155" s="556"/>
      <c r="J1155" s="515"/>
      <c r="K1155" s="515"/>
      <c r="L1155" s="515"/>
      <c r="M1155" s="515"/>
      <c r="N1155" s="515">
        <v>1101.2</v>
      </c>
      <c r="O1155" s="515">
        <v>750000</v>
      </c>
      <c r="P1155" s="515"/>
      <c r="Q1155" s="515"/>
      <c r="R1155" s="515"/>
      <c r="S1155" s="515"/>
      <c r="T1155" s="515"/>
      <c r="U1155" s="515"/>
      <c r="V1155" s="565"/>
      <c r="W1155" s="1133" t="s">
        <v>1452</v>
      </c>
      <c r="X1155" s="1227"/>
      <c r="Y1155" s="1568"/>
      <c r="Z1155" s="1569"/>
      <c r="AA1155" s="562"/>
      <c r="AB1155" s="563"/>
      <c r="AC1155" s="563"/>
      <c r="AD1155" s="563"/>
      <c r="AE1155" s="563"/>
      <c r="AF1155" s="563"/>
      <c r="AG1155" s="563"/>
      <c r="AH1155" s="563"/>
      <c r="AI1155" s="563"/>
      <c r="AJ1155" s="563"/>
      <c r="AK1155" s="563"/>
      <c r="AL1155" s="563"/>
      <c r="AM1155" s="563"/>
    </row>
    <row r="1156" spans="1:39" s="558" customFormat="1" hidden="1">
      <c r="A1156" s="1123">
        <f t="shared" si="176"/>
        <v>904</v>
      </c>
      <c r="B1156" s="596" t="s">
        <v>398</v>
      </c>
      <c r="C1156" s="52" t="e">
        <f t="shared" si="178"/>
        <v>#VALUE!</v>
      </c>
      <c r="D1156" s="515"/>
      <c r="E1156" s="515"/>
      <c r="F1156" s="556"/>
      <c r="G1156" s="556"/>
      <c r="H1156" s="556"/>
      <c r="I1156" s="556"/>
      <c r="J1156" s="515">
        <v>3</v>
      </c>
      <c r="K1156" s="515">
        <f>2750000*J1156</f>
        <v>8250000</v>
      </c>
      <c r="L1156" s="515"/>
      <c r="M1156" s="515"/>
      <c r="N1156" s="515"/>
      <c r="O1156" s="515"/>
      <c r="P1156" s="515"/>
      <c r="Q1156" s="515"/>
      <c r="R1156" s="515"/>
      <c r="S1156" s="515"/>
      <c r="T1156" s="515"/>
      <c r="U1156" s="515"/>
      <c r="V1156" s="565"/>
      <c r="W1156" s="1133" t="s">
        <v>1452</v>
      </c>
      <c r="X1156" s="1227"/>
      <c r="Y1156" s="1568"/>
      <c r="Z1156" s="1569"/>
      <c r="AA1156" s="562"/>
      <c r="AB1156" s="563"/>
      <c r="AC1156" s="563"/>
      <c r="AD1156" s="563"/>
      <c r="AE1156" s="563"/>
      <c r="AF1156" s="563"/>
      <c r="AG1156" s="563"/>
      <c r="AH1156" s="563"/>
      <c r="AI1156" s="563"/>
      <c r="AJ1156" s="563"/>
      <c r="AK1156" s="563"/>
      <c r="AL1156" s="563"/>
      <c r="AM1156" s="563"/>
    </row>
    <row r="1157" spans="1:39" s="558" customFormat="1" hidden="1">
      <c r="A1157" s="1123">
        <f t="shared" si="176"/>
        <v>905</v>
      </c>
      <c r="B1157" s="596" t="s">
        <v>399</v>
      </c>
      <c r="C1157" s="52" t="e">
        <f t="shared" si="178"/>
        <v>#VALUE!</v>
      </c>
      <c r="D1157" s="564"/>
      <c r="E1157" s="565"/>
      <c r="F1157" s="515"/>
      <c r="G1157" s="515"/>
      <c r="H1157" s="515"/>
      <c r="I1157" s="515"/>
      <c r="J1157" s="515">
        <v>4</v>
      </c>
      <c r="K1157" s="515">
        <f>2750000*J1157</f>
        <v>11000000</v>
      </c>
      <c r="L1157" s="515"/>
      <c r="M1157" s="515"/>
      <c r="N1157" s="515"/>
      <c r="O1157" s="515"/>
      <c r="P1157" s="515"/>
      <c r="Q1157" s="515"/>
      <c r="R1157" s="515"/>
      <c r="S1157" s="515"/>
      <c r="T1157" s="515"/>
      <c r="U1157" s="515"/>
      <c r="V1157" s="565"/>
      <c r="W1157" s="1133" t="s">
        <v>1452</v>
      </c>
      <c r="X1157" s="1227"/>
      <c r="Y1157" s="1568"/>
      <c r="Z1157" s="1569"/>
      <c r="AA1157" s="562"/>
      <c r="AB1157" s="563"/>
      <c r="AC1157" s="563"/>
      <c r="AD1157" s="563"/>
      <c r="AE1157" s="563"/>
      <c r="AF1157" s="563"/>
      <c r="AG1157" s="563"/>
      <c r="AH1157" s="563"/>
      <c r="AI1157" s="563"/>
      <c r="AJ1157" s="563"/>
      <c r="AK1157" s="563"/>
      <c r="AL1157" s="563"/>
      <c r="AM1157" s="563"/>
    </row>
    <row r="1158" spans="1:39" s="558" customFormat="1" hidden="1">
      <c r="A1158" s="1123">
        <f t="shared" si="176"/>
        <v>906</v>
      </c>
      <c r="B1158" s="594" t="s">
        <v>400</v>
      </c>
      <c r="C1158" s="52" t="e">
        <f t="shared" si="178"/>
        <v>#VALUE!</v>
      </c>
      <c r="D1158" s="515"/>
      <c r="E1158" s="515"/>
      <c r="F1158" s="556"/>
      <c r="G1158" s="556"/>
      <c r="H1158" s="556"/>
      <c r="I1158" s="556"/>
      <c r="J1158" s="515"/>
      <c r="K1158" s="515"/>
      <c r="L1158" s="515">
        <v>1200</v>
      </c>
      <c r="M1158" s="515">
        <v>3000000</v>
      </c>
      <c r="N1158" s="515"/>
      <c r="O1158" s="515"/>
      <c r="P1158" s="515"/>
      <c r="Q1158" s="515"/>
      <c r="R1158" s="515"/>
      <c r="S1158" s="515"/>
      <c r="T1158" s="515"/>
      <c r="U1158" s="515"/>
      <c r="V1158" s="565"/>
      <c r="W1158" s="1133" t="s">
        <v>1452</v>
      </c>
      <c r="X1158" s="1227"/>
      <c r="Y1158" s="1568"/>
      <c r="Z1158" s="1569"/>
      <c r="AA1158" s="562"/>
      <c r="AB1158" s="563"/>
      <c r="AC1158" s="563"/>
      <c r="AD1158" s="563"/>
      <c r="AE1158" s="563"/>
      <c r="AF1158" s="563"/>
      <c r="AG1158" s="563"/>
      <c r="AH1158" s="563"/>
      <c r="AI1158" s="563"/>
      <c r="AJ1158" s="563"/>
      <c r="AK1158" s="563"/>
      <c r="AL1158" s="563"/>
      <c r="AM1158" s="563"/>
    </row>
    <row r="1159" spans="1:39" s="552" customFormat="1" hidden="1">
      <c r="A1159" s="1123">
        <f t="shared" si="176"/>
        <v>907</v>
      </c>
      <c r="B1159" s="593" t="s">
        <v>353</v>
      </c>
      <c r="C1159" s="52" t="e">
        <f t="shared" si="178"/>
        <v>#VALUE!</v>
      </c>
      <c r="D1159" s="197"/>
      <c r="E1159" s="197"/>
      <c r="F1159" s="562"/>
      <c r="G1159" s="562"/>
      <c r="H1159" s="562"/>
      <c r="I1159" s="562"/>
      <c r="J1159" s="197"/>
      <c r="K1159" s="197"/>
      <c r="L1159" s="197"/>
      <c r="M1159" s="197"/>
      <c r="N1159" s="197"/>
      <c r="O1159" s="197"/>
      <c r="P1159" s="1319">
        <v>3425</v>
      </c>
      <c r="Q1159" s="1316">
        <v>2500000</v>
      </c>
      <c r="R1159" s="197"/>
      <c r="S1159" s="197"/>
      <c r="T1159" s="1316">
        <v>3425</v>
      </c>
      <c r="U1159" s="1316">
        <v>2500000</v>
      </c>
      <c r="V1159" s="882"/>
      <c r="W1159" s="1132" t="s">
        <v>1235</v>
      </c>
      <c r="X1159" s="1227"/>
      <c r="Y1159" s="1566"/>
      <c r="Z1159" s="1567"/>
      <c r="AA1159" s="562"/>
      <c r="AB1159" s="563"/>
      <c r="AC1159" s="563"/>
      <c r="AD1159" s="563"/>
      <c r="AE1159" s="563"/>
      <c r="AF1159" s="563"/>
      <c r="AG1159" s="563"/>
      <c r="AH1159" s="563"/>
      <c r="AI1159" s="563"/>
      <c r="AJ1159" s="563"/>
      <c r="AK1159" s="563"/>
      <c r="AL1159" s="563"/>
      <c r="AM1159" s="563"/>
    </row>
    <row r="1160" spans="1:39" s="552" customFormat="1" hidden="1">
      <c r="A1160" s="1123">
        <f t="shared" si="176"/>
        <v>908</v>
      </c>
      <c r="B1160" s="593" t="s">
        <v>354</v>
      </c>
      <c r="C1160" s="52" t="e">
        <f t="shared" si="178"/>
        <v>#VALUE!</v>
      </c>
      <c r="D1160" s="197"/>
      <c r="E1160" s="197"/>
      <c r="F1160" s="562"/>
      <c r="G1160" s="562"/>
      <c r="H1160" s="562"/>
      <c r="I1160" s="562"/>
      <c r="J1160" s="197"/>
      <c r="K1160" s="197"/>
      <c r="L1160" s="197"/>
      <c r="M1160" s="197"/>
      <c r="N1160" s="197"/>
      <c r="O1160" s="197"/>
      <c r="P1160" s="1319">
        <v>3096.2</v>
      </c>
      <c r="Q1160" s="1316">
        <v>2500000</v>
      </c>
      <c r="R1160" s="197"/>
      <c r="S1160" s="197"/>
      <c r="T1160" s="1316">
        <v>3096.2</v>
      </c>
      <c r="U1160" s="1316">
        <v>2500000</v>
      </c>
      <c r="V1160" s="882"/>
      <c r="W1160" s="1132" t="s">
        <v>1235</v>
      </c>
      <c r="X1160" s="1227"/>
      <c r="Y1160" s="1566"/>
      <c r="Z1160" s="1567"/>
      <c r="AA1160" s="562"/>
      <c r="AB1160" s="563"/>
      <c r="AC1160" s="563"/>
      <c r="AD1160" s="563"/>
      <c r="AE1160" s="563"/>
      <c r="AF1160" s="563"/>
      <c r="AG1160" s="563"/>
      <c r="AH1160" s="563"/>
      <c r="AI1160" s="563"/>
      <c r="AJ1160" s="563"/>
      <c r="AK1160" s="563"/>
      <c r="AL1160" s="563"/>
      <c r="AM1160" s="563"/>
    </row>
    <row r="1161" spans="1:39" s="552" customFormat="1" hidden="1">
      <c r="A1161" s="1123">
        <f t="shared" si="176"/>
        <v>909</v>
      </c>
      <c r="B1161" s="594" t="s">
        <v>355</v>
      </c>
      <c r="C1161" s="52" t="e">
        <f t="shared" si="178"/>
        <v>#VALUE!</v>
      </c>
      <c r="D1161" s="197"/>
      <c r="E1161" s="197"/>
      <c r="F1161" s="562"/>
      <c r="G1161" s="562"/>
      <c r="H1161" s="562"/>
      <c r="I1161" s="562"/>
      <c r="J1161" s="197"/>
      <c r="K1161" s="197"/>
      <c r="L1161" s="197"/>
      <c r="M1161" s="197"/>
      <c r="N1161" s="1316">
        <v>904.3</v>
      </c>
      <c r="O1161" s="1317">
        <v>500000</v>
      </c>
      <c r="P1161" s="1320">
        <v>2387.6</v>
      </c>
      <c r="Q1161" s="1317">
        <v>3000000</v>
      </c>
      <c r="R1161" s="197"/>
      <c r="S1161" s="197"/>
      <c r="T1161" s="197"/>
      <c r="U1161" s="197"/>
      <c r="V1161" s="882"/>
      <c r="W1161" s="1132" t="s">
        <v>1235</v>
      </c>
      <c r="X1161" s="1227"/>
      <c r="Y1161" s="1566"/>
      <c r="Z1161" s="1567"/>
      <c r="AA1161" s="562"/>
      <c r="AB1161" s="563"/>
      <c r="AC1161" s="563"/>
      <c r="AD1161" s="563"/>
      <c r="AE1161" s="563"/>
      <c r="AF1161" s="563"/>
      <c r="AG1161" s="563"/>
      <c r="AH1161" s="563"/>
      <c r="AI1161" s="563"/>
      <c r="AJ1161" s="563"/>
      <c r="AK1161" s="563"/>
      <c r="AL1161" s="563"/>
      <c r="AM1161" s="563"/>
    </row>
    <row r="1162" spans="1:39" s="552" customFormat="1" hidden="1">
      <c r="A1162" s="1123">
        <f t="shared" si="176"/>
        <v>910</v>
      </c>
      <c r="B1162" s="595" t="s">
        <v>356</v>
      </c>
      <c r="C1162" s="52" t="e">
        <f t="shared" si="178"/>
        <v>#VALUE!</v>
      </c>
      <c r="D1162" s="197"/>
      <c r="E1162" s="197"/>
      <c r="F1162" s="562"/>
      <c r="G1162" s="562"/>
      <c r="H1162" s="562"/>
      <c r="I1162" s="562"/>
      <c r="J1162" s="197"/>
      <c r="K1162" s="197"/>
      <c r="L1162" s="197"/>
      <c r="M1162" s="197"/>
      <c r="N1162" s="1316">
        <v>919</v>
      </c>
      <c r="O1162" s="1316">
        <v>500000</v>
      </c>
      <c r="P1162" s="1319">
        <v>2380</v>
      </c>
      <c r="Q1162" s="1317">
        <v>3000000</v>
      </c>
      <c r="R1162" s="197"/>
      <c r="S1162" s="197"/>
      <c r="T1162" s="197"/>
      <c r="U1162" s="197"/>
      <c r="V1162" s="882"/>
      <c r="W1162" s="1132" t="s">
        <v>1235</v>
      </c>
      <c r="X1162" s="1227"/>
      <c r="Y1162" s="1566"/>
      <c r="Z1162" s="1567"/>
      <c r="AA1162" s="562"/>
      <c r="AB1162" s="563"/>
      <c r="AC1162" s="563"/>
      <c r="AD1162" s="563"/>
      <c r="AE1162" s="563"/>
      <c r="AF1162" s="563"/>
      <c r="AG1162" s="563"/>
      <c r="AH1162" s="563"/>
      <c r="AI1162" s="563"/>
      <c r="AJ1162" s="563"/>
      <c r="AK1162" s="563"/>
      <c r="AL1162" s="563"/>
      <c r="AM1162" s="563"/>
    </row>
    <row r="1163" spans="1:39" s="7" customFormat="1" ht="18" hidden="1" customHeight="1">
      <c r="A1163" s="1565" t="s">
        <v>887</v>
      </c>
      <c r="B1163" s="1565"/>
      <c r="C1163" s="74" t="e">
        <f t="shared" ref="C1163:Y1163" si="179">SUM(C1105:C1150)</f>
        <v>#VALUE!</v>
      </c>
      <c r="D1163" s="74" t="e">
        <f t="shared" si="179"/>
        <v>#REF!</v>
      </c>
      <c r="E1163" s="74">
        <f t="shared" si="179"/>
        <v>9530514.8599999994</v>
      </c>
      <c r="F1163" s="74">
        <f t="shared" si="179"/>
        <v>5733545.6600000001</v>
      </c>
      <c r="G1163" s="74">
        <f t="shared" si="179"/>
        <v>1642128.12</v>
      </c>
      <c r="H1163" s="74">
        <f t="shared" si="179"/>
        <v>1509434.76</v>
      </c>
      <c r="I1163" s="74">
        <f t="shared" si="179"/>
        <v>0</v>
      </c>
      <c r="J1163" s="74">
        <f t="shared" si="179"/>
        <v>8</v>
      </c>
      <c r="K1163" s="74">
        <f t="shared" si="179"/>
        <v>22000000</v>
      </c>
      <c r="L1163" s="74">
        <f t="shared" si="179"/>
        <v>5412.9</v>
      </c>
      <c r="M1163" s="74">
        <f t="shared" si="179"/>
        <v>12721659</v>
      </c>
      <c r="N1163" s="74">
        <f t="shared" si="179"/>
        <v>13586.2</v>
      </c>
      <c r="O1163" s="74">
        <f t="shared" si="179"/>
        <v>7868511</v>
      </c>
      <c r="P1163" s="74">
        <f t="shared" si="179"/>
        <v>40419.5</v>
      </c>
      <c r="Q1163" s="74">
        <f t="shared" si="179"/>
        <v>79012053.640000001</v>
      </c>
      <c r="R1163" s="74">
        <f t="shared" si="179"/>
        <v>0</v>
      </c>
      <c r="S1163" s="74">
        <f t="shared" si="179"/>
        <v>0</v>
      </c>
      <c r="T1163" s="74">
        <f t="shared" si="179"/>
        <v>0</v>
      </c>
      <c r="U1163" s="74">
        <f t="shared" si="179"/>
        <v>0</v>
      </c>
      <c r="V1163" s="74">
        <f t="shared" si="179"/>
        <v>0</v>
      </c>
      <c r="W1163" s="74">
        <f t="shared" si="179"/>
        <v>0</v>
      </c>
      <c r="X1163" s="1226"/>
      <c r="Y1163" s="74">
        <f t="shared" si="179"/>
        <v>1000000</v>
      </c>
      <c r="Z1163" s="9"/>
      <c r="AA1163" s="670"/>
      <c r="AB1163" s="497"/>
      <c r="AC1163" s="497"/>
      <c r="AD1163" s="1061"/>
      <c r="AE1163" s="57"/>
      <c r="AF1163" s="1061"/>
      <c r="AG1163" s="57"/>
      <c r="AH1163" s="57"/>
      <c r="AI1163" s="57"/>
      <c r="AJ1163" s="57"/>
      <c r="AK1163" s="57"/>
      <c r="AL1163" s="57"/>
      <c r="AM1163" s="57"/>
    </row>
    <row r="1164" spans="1:39" s="7" customFormat="1" ht="18" customHeight="1">
      <c r="A1164" s="1591" t="s">
        <v>635</v>
      </c>
      <c r="B1164" s="1591"/>
      <c r="C1164" s="1591"/>
      <c r="D1164" s="1591"/>
      <c r="E1164" s="1591"/>
      <c r="F1164" s="1591"/>
      <c r="G1164" s="1591"/>
      <c r="H1164" s="1591"/>
      <c r="I1164" s="1591"/>
      <c r="J1164" s="1591"/>
      <c r="K1164" s="1591"/>
      <c r="L1164" s="1591"/>
      <c r="M1164" s="1591"/>
      <c r="N1164" s="1591"/>
      <c r="O1164" s="1591"/>
      <c r="P1164" s="1591"/>
      <c r="Q1164" s="1591"/>
      <c r="R1164" s="1591"/>
      <c r="S1164" s="1591"/>
      <c r="T1164" s="1591"/>
      <c r="U1164" s="1591"/>
      <c r="V1164" s="1591"/>
      <c r="W1164" s="1591"/>
      <c r="X1164" s="1591"/>
      <c r="Y1164" s="1591"/>
      <c r="Z1164" s="496"/>
      <c r="AA1164" s="670"/>
      <c r="AB1164" s="724"/>
      <c r="AC1164" s="497"/>
      <c r="AD1164" s="1061"/>
      <c r="AE1164" s="57"/>
      <c r="AF1164" s="57"/>
      <c r="AG1164" s="57"/>
      <c r="AH1164" s="57"/>
      <c r="AI1164" s="57"/>
      <c r="AJ1164" s="57"/>
      <c r="AK1164" s="57"/>
      <c r="AL1164" s="57"/>
      <c r="AM1164" s="57"/>
    </row>
    <row r="1165" spans="1:39" s="184" customFormat="1" ht="23.25" hidden="1" customHeight="1">
      <c r="A1165" s="884"/>
      <c r="B1165" s="884" t="s">
        <v>404</v>
      </c>
      <c r="C1165" s="315"/>
      <c r="D1165" s="315"/>
      <c r="E1165" s="315"/>
      <c r="F1165" s="600"/>
      <c r="G1165" s="600"/>
      <c r="H1165" s="600"/>
      <c r="I1165" s="600"/>
      <c r="J1165" s="600"/>
      <c r="K1165" s="600"/>
      <c r="L1165" s="600"/>
      <c r="M1165" s="600"/>
      <c r="N1165" s="600"/>
      <c r="O1165" s="600"/>
      <c r="P1165" s="600"/>
      <c r="Q1165" s="600"/>
      <c r="R1165" s="600"/>
      <c r="S1165" s="600"/>
      <c r="T1165" s="600"/>
      <c r="U1165" s="600"/>
      <c r="V1165" s="600"/>
      <c r="W1165" s="600"/>
      <c r="X1165" s="1230"/>
      <c r="Y1165" s="600"/>
      <c r="AA1165" s="744"/>
      <c r="AB1165" s="743"/>
      <c r="AC1165" s="743"/>
      <c r="AD1165" s="743"/>
      <c r="AE1165" s="743"/>
      <c r="AF1165" s="743"/>
      <c r="AG1165" s="743"/>
      <c r="AH1165" s="743"/>
      <c r="AI1165" s="743"/>
      <c r="AJ1165" s="743"/>
      <c r="AK1165" s="743"/>
      <c r="AL1165" s="743"/>
      <c r="AM1165" s="743"/>
    </row>
    <row r="1166" spans="1:39" s="184" customFormat="1" hidden="1">
      <c r="A1166" s="1123">
        <f>A1162+1</f>
        <v>911</v>
      </c>
      <c r="B1166" s="602" t="s">
        <v>405</v>
      </c>
      <c r="C1166" s="601">
        <v>4073000</v>
      </c>
      <c r="D1166" s="188">
        <f>E1166+F1166+G1166+H1166+I1166</f>
        <v>373000</v>
      </c>
      <c r="E1166" s="178">
        <v>373000</v>
      </c>
      <c r="F1166" s="188"/>
      <c r="G1166" s="188"/>
      <c r="H1166" s="188"/>
      <c r="I1166" s="188"/>
      <c r="J1166" s="188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6">
        <v>560</v>
      </c>
      <c r="U1166" s="186">
        <v>3700000</v>
      </c>
      <c r="V1166" s="186"/>
      <c r="W1166" s="186"/>
      <c r="X1166" s="1231"/>
      <c r="Y1166" s="188">
        <v>0</v>
      </c>
      <c r="AA1166" s="744"/>
      <c r="AB1166" s="743"/>
      <c r="AC1166" s="743"/>
      <c r="AD1166" s="743"/>
      <c r="AE1166" s="743"/>
      <c r="AF1166" s="743"/>
      <c r="AG1166" s="743"/>
      <c r="AH1166" s="743"/>
      <c r="AI1166" s="743"/>
      <c r="AJ1166" s="743"/>
      <c r="AK1166" s="743"/>
      <c r="AL1166" s="743"/>
      <c r="AM1166" s="743"/>
    </row>
    <row r="1167" spans="1:39" s="184" customFormat="1" hidden="1">
      <c r="A1167" s="1123">
        <f>A1166+1</f>
        <v>912</v>
      </c>
      <c r="B1167" s="602" t="s">
        <v>406</v>
      </c>
      <c r="C1167" s="601">
        <v>3873000</v>
      </c>
      <c r="D1167" s="188">
        <f>E1167+F1167+G1167+H1167+I1167</f>
        <v>373000</v>
      </c>
      <c r="E1167" s="178">
        <v>373000</v>
      </c>
      <c r="F1167" s="188"/>
      <c r="G1167" s="188"/>
      <c r="H1167" s="188"/>
      <c r="I1167" s="188"/>
      <c r="J1167" s="188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6">
        <v>526</v>
      </c>
      <c r="U1167" s="186">
        <v>3500000</v>
      </c>
      <c r="V1167" s="186"/>
      <c r="W1167" s="186"/>
      <c r="X1167" s="1231"/>
      <c r="Y1167" s="188">
        <v>0</v>
      </c>
      <c r="AA1167" s="744"/>
      <c r="AB1167" s="743"/>
      <c r="AC1167" s="743"/>
      <c r="AD1167" s="743"/>
      <c r="AE1167" s="743"/>
      <c r="AF1167" s="743"/>
      <c r="AG1167" s="743"/>
      <c r="AH1167" s="743"/>
      <c r="AI1167" s="743"/>
      <c r="AJ1167" s="743"/>
      <c r="AK1167" s="743"/>
      <c r="AL1167" s="743"/>
      <c r="AM1167" s="743"/>
    </row>
    <row r="1168" spans="1:39" s="184" customFormat="1" hidden="1">
      <c r="A1168" s="1123">
        <f>A1167+1</f>
        <v>913</v>
      </c>
      <c r="B1168" s="602" t="s">
        <v>407</v>
      </c>
      <c r="C1168" s="601">
        <v>6000000</v>
      </c>
      <c r="D1168" s="188">
        <f>E1168+F1168+G1168+H1168+I1168</f>
        <v>0</v>
      </c>
      <c r="E1168" s="188"/>
      <c r="F1168" s="188"/>
      <c r="G1168" s="188"/>
      <c r="H1168" s="188"/>
      <c r="I1168" s="188"/>
      <c r="J1168" s="188"/>
      <c r="K1168" s="188"/>
      <c r="L1168" s="188">
        <v>464</v>
      </c>
      <c r="M1168" s="188">
        <v>2400000</v>
      </c>
      <c r="N1168" s="188"/>
      <c r="O1168" s="188"/>
      <c r="P1168" s="188"/>
      <c r="Q1168" s="188"/>
      <c r="R1168" s="188"/>
      <c r="S1168" s="188"/>
      <c r="T1168" s="186">
        <v>542</v>
      </c>
      <c r="U1168" s="186">
        <v>3600000</v>
      </c>
      <c r="V1168" s="186"/>
      <c r="W1168" s="186"/>
      <c r="X1168" s="1231"/>
      <c r="Y1168" s="188">
        <v>0</v>
      </c>
      <c r="AA1168" s="744"/>
      <c r="AB1168" s="743"/>
      <c r="AC1168" s="743"/>
      <c r="AD1168" s="743"/>
      <c r="AE1168" s="743"/>
      <c r="AF1168" s="743"/>
      <c r="AG1168" s="743"/>
      <c r="AH1168" s="743"/>
      <c r="AI1168" s="743"/>
      <c r="AJ1168" s="743"/>
      <c r="AK1168" s="743"/>
      <c r="AL1168" s="743"/>
      <c r="AM1168" s="743"/>
    </row>
    <row r="1169" spans="1:39" s="184" customFormat="1" hidden="1">
      <c r="A1169" s="1123">
        <f>A1168+1</f>
        <v>914</v>
      </c>
      <c r="B1169" s="595" t="s">
        <v>408</v>
      </c>
      <c r="C1169" s="601">
        <f>D1169+M1169+O1169+Q1169+S1169+U1169+V1169+W1169+Y1169</f>
        <v>3893000</v>
      </c>
      <c r="D1169" s="178">
        <v>373000</v>
      </c>
      <c r="E1169" s="178">
        <v>373000</v>
      </c>
      <c r="F1169" s="188"/>
      <c r="G1169" s="188"/>
      <c r="H1169" s="188"/>
      <c r="I1169" s="188"/>
      <c r="J1169" s="188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6">
        <v>532</v>
      </c>
      <c r="U1169" s="186">
        <v>3520000</v>
      </c>
      <c r="V1169" s="186"/>
      <c r="W1169" s="186"/>
      <c r="X1169" s="1231"/>
      <c r="Y1169" s="188">
        <v>0</v>
      </c>
      <c r="AA1169" s="744"/>
      <c r="AB1169" s="743"/>
      <c r="AC1169" s="743"/>
      <c r="AD1169" s="743"/>
      <c r="AE1169" s="743"/>
      <c r="AF1169" s="743"/>
      <c r="AG1169" s="743"/>
      <c r="AH1169" s="743"/>
      <c r="AI1169" s="743"/>
      <c r="AJ1169" s="743"/>
      <c r="AK1169" s="743"/>
      <c r="AL1169" s="743"/>
      <c r="AM1169" s="743"/>
    </row>
    <row r="1170" spans="1:39" s="184" customFormat="1" hidden="1">
      <c r="A1170" s="1123">
        <f>A1169+1</f>
        <v>915</v>
      </c>
      <c r="B1170" s="595" t="s">
        <v>409</v>
      </c>
      <c r="C1170" s="601">
        <v>4800000</v>
      </c>
      <c r="D1170" s="188">
        <v>0</v>
      </c>
      <c r="E1170" s="188"/>
      <c r="F1170" s="188"/>
      <c r="G1170" s="188"/>
      <c r="H1170" s="188"/>
      <c r="I1170" s="188"/>
      <c r="J1170" s="188"/>
      <c r="K1170" s="188"/>
      <c r="L1170" s="188">
        <v>593</v>
      </c>
      <c r="M1170" s="188">
        <v>3350000</v>
      </c>
      <c r="N1170" s="188"/>
      <c r="O1170" s="188"/>
      <c r="P1170" s="188">
        <v>529</v>
      </c>
      <c r="Q1170" s="188">
        <v>1450000</v>
      </c>
      <c r="R1170" s="188"/>
      <c r="S1170" s="188"/>
      <c r="T1170" s="186"/>
      <c r="U1170" s="186"/>
      <c r="V1170" s="186"/>
      <c r="W1170" s="186"/>
      <c r="X1170" s="1231"/>
      <c r="Y1170" s="188"/>
      <c r="AA1170" s="744"/>
      <c r="AB1170" s="743"/>
      <c r="AC1170" s="743"/>
      <c r="AD1170" s="743"/>
      <c r="AE1170" s="743"/>
      <c r="AF1170" s="743"/>
      <c r="AG1170" s="743"/>
      <c r="AH1170" s="743"/>
      <c r="AI1170" s="743"/>
      <c r="AJ1170" s="743"/>
      <c r="AK1170" s="743"/>
      <c r="AL1170" s="743"/>
      <c r="AM1170" s="743"/>
    </row>
    <row r="1171" spans="1:39" s="599" customFormat="1" ht="31.5" hidden="1" customHeight="1">
      <c r="A1171" s="1574" t="s">
        <v>518</v>
      </c>
      <c r="B1171" s="1574"/>
      <c r="C1171" s="598">
        <f t="shared" ref="C1171:Y1171" si="180">SUM(C1166:C1170)</f>
        <v>22639000</v>
      </c>
      <c r="D1171" s="598">
        <f t="shared" si="180"/>
        <v>1119000</v>
      </c>
      <c r="E1171" s="598">
        <f>SUM(E1166:E1170)</f>
        <v>1119000</v>
      </c>
      <c r="F1171" s="598">
        <f t="shared" si="180"/>
        <v>0</v>
      </c>
      <c r="G1171" s="598">
        <f t="shared" si="180"/>
        <v>0</v>
      </c>
      <c r="H1171" s="598">
        <f t="shared" si="180"/>
        <v>0</v>
      </c>
      <c r="I1171" s="598">
        <f t="shared" si="180"/>
        <v>0</v>
      </c>
      <c r="J1171" s="598">
        <f t="shared" si="180"/>
        <v>0</v>
      </c>
      <c r="K1171" s="598">
        <f t="shared" si="180"/>
        <v>0</v>
      </c>
      <c r="L1171" s="598">
        <f t="shared" si="180"/>
        <v>1057</v>
      </c>
      <c r="M1171" s="598">
        <f t="shared" si="180"/>
        <v>5750000</v>
      </c>
      <c r="N1171" s="598">
        <f t="shared" si="180"/>
        <v>0</v>
      </c>
      <c r="O1171" s="598">
        <f t="shared" si="180"/>
        <v>0</v>
      </c>
      <c r="P1171" s="598">
        <f t="shared" si="180"/>
        <v>529</v>
      </c>
      <c r="Q1171" s="598">
        <f t="shared" si="180"/>
        <v>1450000</v>
      </c>
      <c r="R1171" s="598">
        <f t="shared" si="180"/>
        <v>0</v>
      </c>
      <c r="S1171" s="598">
        <f t="shared" si="180"/>
        <v>0</v>
      </c>
      <c r="T1171" s="598">
        <f t="shared" si="180"/>
        <v>2160</v>
      </c>
      <c r="U1171" s="598">
        <f t="shared" si="180"/>
        <v>14320000</v>
      </c>
      <c r="V1171" s="598">
        <f t="shared" si="180"/>
        <v>0</v>
      </c>
      <c r="W1171" s="598">
        <f t="shared" si="180"/>
        <v>0</v>
      </c>
      <c r="X1171" s="1232"/>
      <c r="Y1171" s="598">
        <f t="shared" si="180"/>
        <v>0</v>
      </c>
      <c r="AA1171" s="1261"/>
      <c r="AB1171" s="1286"/>
      <c r="AC1171" s="1286"/>
      <c r="AD1171" s="1286"/>
      <c r="AE1171" s="1286"/>
      <c r="AF1171" s="1286"/>
      <c r="AG1171" s="1286"/>
      <c r="AH1171" s="1286"/>
      <c r="AI1171" s="1286"/>
      <c r="AJ1171" s="1286"/>
      <c r="AK1171" s="1286"/>
      <c r="AL1171" s="1286"/>
      <c r="AM1171" s="1286"/>
    </row>
    <row r="1172" spans="1:39" s="184" customFormat="1" hidden="1">
      <c r="A1172" s="315" t="s">
        <v>410</v>
      </c>
      <c r="B1172" s="315"/>
      <c r="C1172" s="315"/>
      <c r="D1172" s="315"/>
      <c r="E1172" s="315"/>
      <c r="F1172" s="600"/>
      <c r="G1172" s="600"/>
      <c r="H1172" s="600"/>
      <c r="I1172" s="600"/>
      <c r="J1172" s="600"/>
      <c r="K1172" s="600"/>
      <c r="L1172" s="600"/>
      <c r="M1172" s="600"/>
      <c r="N1172" s="600"/>
      <c r="O1172" s="600"/>
      <c r="P1172" s="600"/>
      <c r="Q1172" s="600"/>
      <c r="R1172" s="600"/>
      <c r="S1172" s="600"/>
      <c r="T1172" s="600"/>
      <c r="U1172" s="600"/>
      <c r="V1172" s="600"/>
      <c r="W1172" s="600"/>
      <c r="X1172" s="1230"/>
      <c r="Y1172" s="600"/>
      <c r="Z1172" s="603"/>
      <c r="AA1172" s="744"/>
      <c r="AB1172" s="1287"/>
      <c r="AC1172" s="1287"/>
      <c r="AD1172" s="1287"/>
      <c r="AE1172" s="743"/>
      <c r="AF1172" s="743"/>
      <c r="AG1172" s="743"/>
      <c r="AH1172" s="743"/>
      <c r="AI1172" s="743"/>
      <c r="AJ1172" s="743"/>
      <c r="AK1172" s="743"/>
      <c r="AL1172" s="743"/>
      <c r="AM1172" s="743"/>
    </row>
    <row r="1173" spans="1:39" s="184" customFormat="1" ht="20.25" hidden="1" customHeight="1">
      <c r="A1173" s="1123">
        <f>A1170+1</f>
        <v>916</v>
      </c>
      <c r="B1173" s="275" t="s">
        <v>411</v>
      </c>
      <c r="C1173" s="601">
        <v>2850000</v>
      </c>
      <c r="D1173" s="188">
        <f>E1173+F1173+G1173+H1173+I1173</f>
        <v>0</v>
      </c>
      <c r="E1173" s="188">
        <v>0</v>
      </c>
      <c r="F1173" s="188">
        <v>0</v>
      </c>
      <c r="G1173" s="188">
        <v>0</v>
      </c>
      <c r="H1173" s="188">
        <v>0</v>
      </c>
      <c r="I1173" s="188">
        <v>0</v>
      </c>
      <c r="J1173" s="188">
        <v>0</v>
      </c>
      <c r="K1173" s="188">
        <v>0</v>
      </c>
      <c r="L1173" s="85">
        <v>892.8</v>
      </c>
      <c r="M1173" s="85">
        <v>2850000</v>
      </c>
      <c r="N1173" s="188">
        <v>0</v>
      </c>
      <c r="O1173" s="188">
        <v>0</v>
      </c>
      <c r="P1173" s="188">
        <v>0</v>
      </c>
      <c r="Q1173" s="188">
        <v>0</v>
      </c>
      <c r="R1173" s="188">
        <v>0</v>
      </c>
      <c r="S1173" s="188">
        <v>0</v>
      </c>
      <c r="T1173" s="186">
        <v>0</v>
      </c>
      <c r="U1173" s="186">
        <v>0</v>
      </c>
      <c r="V1173" s="186">
        <v>0</v>
      </c>
      <c r="W1173" s="186">
        <v>0</v>
      </c>
      <c r="X1173" s="1231"/>
      <c r="Y1173" s="188">
        <v>0</v>
      </c>
      <c r="AA1173" s="744"/>
      <c r="AB1173" s="743"/>
      <c r="AC1173" s="743"/>
      <c r="AD1173" s="743"/>
      <c r="AE1173" s="743"/>
      <c r="AF1173" s="743"/>
      <c r="AG1173" s="743"/>
      <c r="AH1173" s="743"/>
      <c r="AI1173" s="743"/>
      <c r="AJ1173" s="743"/>
      <c r="AK1173" s="743"/>
      <c r="AL1173" s="743"/>
      <c r="AM1173" s="743"/>
    </row>
    <row r="1174" spans="1:39" s="606" customFormat="1" ht="24" hidden="1" customHeight="1">
      <c r="A1174" s="1577" t="s">
        <v>518</v>
      </c>
      <c r="B1174" s="1577"/>
      <c r="C1174" s="605">
        <f t="shared" ref="C1174:Y1174" si="181">SUM(C1173:C1173)</f>
        <v>2850000</v>
      </c>
      <c r="D1174" s="605">
        <f t="shared" si="181"/>
        <v>0</v>
      </c>
      <c r="E1174" s="605">
        <f t="shared" si="181"/>
        <v>0</v>
      </c>
      <c r="F1174" s="605">
        <f t="shared" si="181"/>
        <v>0</v>
      </c>
      <c r="G1174" s="605">
        <f t="shared" si="181"/>
        <v>0</v>
      </c>
      <c r="H1174" s="605">
        <f t="shared" si="181"/>
        <v>0</v>
      </c>
      <c r="I1174" s="605">
        <f t="shared" si="181"/>
        <v>0</v>
      </c>
      <c r="J1174" s="605">
        <f t="shared" si="181"/>
        <v>0</v>
      </c>
      <c r="K1174" s="605">
        <f t="shared" si="181"/>
        <v>0</v>
      </c>
      <c r="L1174" s="605">
        <f t="shared" si="181"/>
        <v>892.8</v>
      </c>
      <c r="M1174" s="605">
        <f t="shared" si="181"/>
        <v>2850000</v>
      </c>
      <c r="N1174" s="605">
        <f t="shared" si="181"/>
        <v>0</v>
      </c>
      <c r="O1174" s="605">
        <f t="shared" si="181"/>
        <v>0</v>
      </c>
      <c r="P1174" s="605">
        <f t="shared" si="181"/>
        <v>0</v>
      </c>
      <c r="Q1174" s="605">
        <f t="shared" si="181"/>
        <v>0</v>
      </c>
      <c r="R1174" s="605">
        <f t="shared" si="181"/>
        <v>0</v>
      </c>
      <c r="S1174" s="605">
        <f t="shared" si="181"/>
        <v>0</v>
      </c>
      <c r="T1174" s="605">
        <f t="shared" si="181"/>
        <v>0</v>
      </c>
      <c r="U1174" s="605">
        <f t="shared" si="181"/>
        <v>0</v>
      </c>
      <c r="V1174" s="605">
        <f t="shared" si="181"/>
        <v>0</v>
      </c>
      <c r="W1174" s="605">
        <f t="shared" si="181"/>
        <v>0</v>
      </c>
      <c r="X1174" s="1233"/>
      <c r="Y1174" s="605">
        <f t="shared" si="181"/>
        <v>0</v>
      </c>
      <c r="AA1174" s="1262"/>
      <c r="AB1174" s="1288"/>
      <c r="AC1174" s="1288"/>
      <c r="AD1174" s="1288"/>
      <c r="AE1174" s="1288"/>
      <c r="AF1174" s="1288"/>
      <c r="AG1174" s="1288"/>
      <c r="AH1174" s="1288"/>
      <c r="AI1174" s="1288"/>
      <c r="AJ1174" s="1288"/>
      <c r="AK1174" s="1288"/>
      <c r="AL1174" s="1288"/>
      <c r="AM1174" s="1288"/>
    </row>
    <row r="1175" spans="1:39" s="184" customFormat="1">
      <c r="A1175" s="1146" t="s">
        <v>636</v>
      </c>
      <c r="B1175" s="641"/>
      <c r="C1175" s="315"/>
      <c r="D1175" s="315"/>
      <c r="E1175" s="315"/>
      <c r="F1175" s="600"/>
      <c r="G1175" s="600"/>
      <c r="H1175" s="600"/>
      <c r="I1175" s="600"/>
      <c r="J1175" s="600"/>
      <c r="K1175" s="600"/>
      <c r="L1175" s="600"/>
      <c r="M1175" s="600"/>
      <c r="N1175" s="600"/>
      <c r="O1175" s="600"/>
      <c r="P1175" s="600"/>
      <c r="Q1175" s="600"/>
      <c r="R1175" s="600"/>
      <c r="S1175" s="600"/>
      <c r="T1175" s="600"/>
      <c r="U1175" s="600"/>
      <c r="V1175" s="600"/>
      <c r="W1175" s="600"/>
      <c r="X1175" s="1230"/>
      <c r="Y1175" s="600"/>
      <c r="Z1175" s="743"/>
      <c r="AA1175" s="744"/>
      <c r="AB1175" s="743"/>
      <c r="AC1175" s="743"/>
      <c r="AD1175" s="743"/>
      <c r="AE1175" s="743"/>
      <c r="AF1175" s="743"/>
      <c r="AG1175" s="743"/>
      <c r="AH1175" s="743"/>
      <c r="AI1175" s="743"/>
      <c r="AJ1175" s="743"/>
      <c r="AK1175" s="743"/>
      <c r="AL1175" s="743"/>
      <c r="AM1175" s="743"/>
    </row>
    <row r="1176" spans="1:39" s="184" customFormat="1">
      <c r="A1176" s="1136">
        <f>A1173+1</f>
        <v>917</v>
      </c>
      <c r="B1176" s="602" t="s">
        <v>430</v>
      </c>
      <c r="C1176" s="181"/>
      <c r="D1176" s="35"/>
      <c r="E1176" s="35" t="s">
        <v>412</v>
      </c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>
        <v>924</v>
      </c>
      <c r="Q1176" s="35"/>
      <c r="R1176" s="35"/>
      <c r="S1176" s="35"/>
      <c r="T1176" s="36"/>
      <c r="U1176" s="36"/>
      <c r="V1176" s="36"/>
      <c r="W1176" s="36"/>
      <c r="X1176" s="1234"/>
      <c r="Y1176" s="35"/>
      <c r="Z1176" s="743"/>
      <c r="AA1176" s="744"/>
      <c r="AB1176" s="743"/>
      <c r="AC1176" s="743"/>
      <c r="AD1176" s="743"/>
      <c r="AE1176" s="743"/>
      <c r="AF1176" s="743"/>
      <c r="AG1176" s="743"/>
      <c r="AH1176" s="743"/>
      <c r="AI1176" s="743"/>
      <c r="AJ1176" s="743"/>
      <c r="AK1176" s="743"/>
      <c r="AL1176" s="743"/>
      <c r="AM1176" s="743"/>
    </row>
    <row r="1177" spans="1:39" s="7" customFormat="1" ht="19.5" customHeight="1">
      <c r="A1177" s="1136">
        <f>A1176+1</f>
        <v>918</v>
      </c>
      <c r="B1177" s="656" t="s">
        <v>877</v>
      </c>
      <c r="C1177" s="52">
        <f>D1177+K1177+M1177+O1177+Q1177+S1177+U1177+V1177+W1177+Y1177</f>
        <v>10889487.220000001</v>
      </c>
      <c r="D1177" s="52">
        <f>SUM(E1177:I1177)</f>
        <v>0</v>
      </c>
      <c r="E1177" s="52"/>
      <c r="F1177" s="51"/>
      <c r="G1177" s="51"/>
      <c r="H1177" s="51"/>
      <c r="I1177" s="51"/>
      <c r="J1177" s="52"/>
      <c r="K1177" s="52"/>
      <c r="L1177" s="52"/>
      <c r="M1177" s="51"/>
      <c r="N1177" s="52"/>
      <c r="O1177" s="52"/>
      <c r="P1177" s="121"/>
      <c r="Q1177" s="52">
        <v>10889487.220000001</v>
      </c>
      <c r="R1177" s="52"/>
      <c r="S1177" s="52"/>
      <c r="T1177" s="52"/>
      <c r="U1177" s="52"/>
      <c r="V1177" s="52"/>
      <c r="W1177" s="285"/>
      <c r="X1177" s="1159"/>
      <c r="Y1177" s="285"/>
      <c r="Z1177" s="741"/>
      <c r="AA1177" s="670"/>
      <c r="AB1177" s="497"/>
      <c r="AC1177" s="497"/>
      <c r="AD1177" s="1061"/>
      <c r="AE1177" s="57"/>
      <c r="AF1177" s="57"/>
      <c r="AG1177" s="57"/>
      <c r="AH1177" s="57"/>
      <c r="AI1177" s="57"/>
      <c r="AJ1177" s="57"/>
      <c r="AK1177" s="57"/>
      <c r="AL1177" s="57"/>
      <c r="AM1177" s="57"/>
    </row>
    <row r="1178" spans="1:39" s="7" customFormat="1" ht="19.5" customHeight="1">
      <c r="A1178" s="685">
        <f>A1177+1</f>
        <v>919</v>
      </c>
      <c r="B1178" s="656" t="s">
        <v>878</v>
      </c>
      <c r="C1178" s="52">
        <f>D1178+K1178+M1178+O1178+Q1178+S1178+U1178+V1178+W1178+Y1178</f>
        <v>3955022.52</v>
      </c>
      <c r="D1178" s="52">
        <f>SUM(E1178:I1178)</f>
        <v>0</v>
      </c>
      <c r="E1178" s="52"/>
      <c r="F1178" s="51"/>
      <c r="G1178" s="51"/>
      <c r="H1178" s="51"/>
      <c r="I1178" s="51"/>
      <c r="J1178" s="52"/>
      <c r="K1178" s="52"/>
      <c r="L1178" s="52"/>
      <c r="M1178" s="51"/>
      <c r="N1178" s="52"/>
      <c r="O1178" s="52"/>
      <c r="P1178" s="121"/>
      <c r="Q1178" s="52">
        <v>3955022.52</v>
      </c>
      <c r="R1178" s="52"/>
      <c r="S1178" s="52"/>
      <c r="T1178" s="52"/>
      <c r="U1178" s="52"/>
      <c r="V1178" s="52"/>
      <c r="W1178" s="285"/>
      <c r="X1178" s="1159"/>
      <c r="Y1178" s="285"/>
      <c r="Z1178" s="741"/>
      <c r="AA1178" s="670"/>
      <c r="AB1178" s="497"/>
      <c r="AC1178" s="497"/>
      <c r="AD1178" s="1061"/>
      <c r="AE1178" s="57"/>
      <c r="AF1178" s="57"/>
      <c r="AG1178" s="57"/>
      <c r="AH1178" s="57"/>
      <c r="AI1178" s="57"/>
      <c r="AJ1178" s="57"/>
      <c r="AK1178" s="57"/>
      <c r="AL1178" s="57"/>
      <c r="AM1178" s="57"/>
    </row>
    <row r="1179" spans="1:39" s="184" customFormat="1">
      <c r="A1179" s="685">
        <f t="shared" ref="A1179:A1242" si="182">A1178+1</f>
        <v>920</v>
      </c>
      <c r="B1179" s="602" t="s">
        <v>431</v>
      </c>
      <c r="C1179" s="181"/>
      <c r="D1179" s="35"/>
      <c r="E1179" s="35" t="s">
        <v>413</v>
      </c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6"/>
      <c r="U1179" s="36"/>
      <c r="V1179" s="36"/>
      <c r="W1179" s="36"/>
      <c r="X1179" s="1234"/>
      <c r="Y1179" s="35"/>
      <c r="Z1179" s="743"/>
      <c r="AA1179" s="744"/>
      <c r="AB1179" s="743"/>
      <c r="AC1179" s="743"/>
      <c r="AD1179" s="743"/>
      <c r="AE1179" s="743"/>
      <c r="AF1179" s="743"/>
      <c r="AG1179" s="743"/>
      <c r="AH1179" s="743"/>
      <c r="AI1179" s="743"/>
      <c r="AJ1179" s="743"/>
      <c r="AK1179" s="743"/>
      <c r="AL1179" s="743"/>
      <c r="AM1179" s="743"/>
    </row>
    <row r="1180" spans="1:39" s="184" customFormat="1">
      <c r="A1180" s="685">
        <f t="shared" si="182"/>
        <v>921</v>
      </c>
      <c r="B1180" s="602" t="s">
        <v>432</v>
      </c>
      <c r="C1180" s="181"/>
      <c r="D1180" s="35"/>
      <c r="E1180" s="35" t="s">
        <v>413</v>
      </c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6"/>
      <c r="U1180" s="36"/>
      <c r="V1180" s="36"/>
      <c r="W1180" s="36"/>
      <c r="X1180" s="1234"/>
      <c r="Y1180" s="35"/>
      <c r="Z1180" s="743"/>
      <c r="AA1180" s="744"/>
      <c r="AB1180" s="743"/>
      <c r="AC1180" s="743"/>
      <c r="AD1180" s="743"/>
      <c r="AE1180" s="743"/>
      <c r="AF1180" s="743"/>
      <c r="AG1180" s="743"/>
      <c r="AH1180" s="743"/>
      <c r="AI1180" s="743"/>
      <c r="AJ1180" s="743"/>
      <c r="AK1180" s="743"/>
      <c r="AL1180" s="743"/>
      <c r="AM1180" s="743"/>
    </row>
    <row r="1181" spans="1:39" s="184" customFormat="1">
      <c r="A1181" s="685">
        <f t="shared" si="182"/>
        <v>922</v>
      </c>
      <c r="B1181" s="595" t="s">
        <v>433</v>
      </c>
      <c r="C1181" s="181"/>
      <c r="D1181" s="35"/>
      <c r="E1181" s="35" t="s">
        <v>413</v>
      </c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6"/>
      <c r="U1181" s="36"/>
      <c r="V1181" s="36"/>
      <c r="W1181" s="36"/>
      <c r="X1181" s="1234"/>
      <c r="Y1181" s="35"/>
      <c r="Z1181" s="743"/>
      <c r="AA1181" s="744"/>
      <c r="AB1181" s="743"/>
      <c r="AC1181" s="743"/>
      <c r="AD1181" s="743"/>
      <c r="AE1181" s="743"/>
      <c r="AF1181" s="743"/>
      <c r="AG1181" s="743"/>
      <c r="AH1181" s="743"/>
      <c r="AI1181" s="743"/>
      <c r="AJ1181" s="743"/>
      <c r="AK1181" s="743"/>
      <c r="AL1181" s="743"/>
      <c r="AM1181" s="743"/>
    </row>
    <row r="1182" spans="1:39" s="184" customFormat="1">
      <c r="A1182" s="685">
        <f t="shared" si="182"/>
        <v>923</v>
      </c>
      <c r="B1182" s="595" t="s">
        <v>434</v>
      </c>
      <c r="C1182" s="181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>
        <v>989</v>
      </c>
      <c r="O1182" s="35"/>
      <c r="P1182" s="35">
        <v>2149</v>
      </c>
      <c r="Q1182" s="35"/>
      <c r="R1182" s="35"/>
      <c r="S1182" s="35"/>
      <c r="T1182" s="36"/>
      <c r="U1182" s="36"/>
      <c r="V1182" s="36"/>
      <c r="W1182" s="36"/>
      <c r="X1182" s="1234"/>
      <c r="Y1182" s="35"/>
      <c r="Z1182" s="743"/>
      <c r="AA1182" s="744"/>
      <c r="AB1182" s="743"/>
      <c r="AC1182" s="743"/>
      <c r="AD1182" s="743"/>
      <c r="AE1182" s="743"/>
      <c r="AF1182" s="743"/>
      <c r="AG1182" s="743"/>
      <c r="AH1182" s="743"/>
      <c r="AI1182" s="743"/>
      <c r="AJ1182" s="743"/>
      <c r="AK1182" s="743"/>
      <c r="AL1182" s="743"/>
      <c r="AM1182" s="743"/>
    </row>
    <row r="1183" spans="1:39" s="184" customFormat="1">
      <c r="A1183" s="685">
        <f t="shared" si="182"/>
        <v>924</v>
      </c>
      <c r="B1183" s="602" t="s">
        <v>435</v>
      </c>
      <c r="C1183" s="181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  <c r="N1183" s="35">
        <v>2681</v>
      </c>
      <c r="O1183" s="35"/>
      <c r="P1183" s="35">
        <v>917</v>
      </c>
      <c r="Q1183" s="35"/>
      <c r="R1183" s="35"/>
      <c r="S1183" s="35"/>
      <c r="T1183" s="36"/>
      <c r="U1183" s="36"/>
      <c r="V1183" s="36"/>
      <c r="W1183" s="36"/>
      <c r="X1183" s="1234"/>
      <c r="Y1183" s="35"/>
      <c r="Z1183" s="743"/>
      <c r="AA1183" s="744"/>
      <c r="AB1183" s="743"/>
      <c r="AC1183" s="743"/>
      <c r="AD1183" s="743"/>
      <c r="AE1183" s="743"/>
      <c r="AF1183" s="743"/>
      <c r="AG1183" s="743"/>
      <c r="AH1183" s="743"/>
      <c r="AI1183" s="743"/>
      <c r="AJ1183" s="743"/>
      <c r="AK1183" s="743"/>
      <c r="AL1183" s="743"/>
      <c r="AM1183" s="743"/>
    </row>
    <row r="1184" spans="1:39" s="184" customFormat="1">
      <c r="A1184" s="685">
        <f t="shared" si="182"/>
        <v>925</v>
      </c>
      <c r="B1184" s="602" t="s">
        <v>436</v>
      </c>
      <c r="C1184" s="181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>
        <v>2673</v>
      </c>
      <c r="O1184" s="35"/>
      <c r="P1184" s="35">
        <v>907</v>
      </c>
      <c r="Q1184" s="35"/>
      <c r="R1184" s="35"/>
      <c r="S1184" s="35"/>
      <c r="T1184" s="36"/>
      <c r="U1184" s="36"/>
      <c r="V1184" s="36"/>
      <c r="W1184" s="36"/>
      <c r="X1184" s="1234"/>
      <c r="Y1184" s="35"/>
      <c r="Z1184" s="743"/>
      <c r="AA1184" s="744"/>
      <c r="AB1184" s="743"/>
      <c r="AC1184" s="743"/>
      <c r="AD1184" s="743"/>
      <c r="AE1184" s="743"/>
      <c r="AF1184" s="743"/>
      <c r="AG1184" s="743"/>
      <c r="AH1184" s="743"/>
      <c r="AI1184" s="743"/>
      <c r="AJ1184" s="743"/>
      <c r="AK1184" s="743"/>
      <c r="AL1184" s="743"/>
      <c r="AM1184" s="743"/>
    </row>
    <row r="1185" spans="1:39" s="184" customFormat="1">
      <c r="A1185" s="685">
        <f t="shared" si="182"/>
        <v>926</v>
      </c>
      <c r="B1185" s="602" t="s">
        <v>437</v>
      </c>
      <c r="C1185" s="181"/>
      <c r="D1185" s="35"/>
      <c r="E1185" s="35" t="s">
        <v>412</v>
      </c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6"/>
      <c r="U1185" s="36"/>
      <c r="V1185" s="36"/>
      <c r="W1185" s="36"/>
      <c r="X1185" s="1234"/>
      <c r="Y1185" s="35"/>
      <c r="Z1185" s="743"/>
      <c r="AA1185" s="744"/>
      <c r="AB1185" s="743"/>
      <c r="AC1185" s="743"/>
      <c r="AD1185" s="743"/>
      <c r="AE1185" s="743"/>
      <c r="AF1185" s="743"/>
      <c r="AG1185" s="743"/>
      <c r="AH1185" s="743"/>
      <c r="AI1185" s="743"/>
      <c r="AJ1185" s="743"/>
      <c r="AK1185" s="743"/>
      <c r="AL1185" s="743"/>
      <c r="AM1185" s="743"/>
    </row>
    <row r="1186" spans="1:39" s="184" customFormat="1">
      <c r="A1186" s="685">
        <f t="shared" si="182"/>
        <v>927</v>
      </c>
      <c r="B1186" s="602" t="s">
        <v>438</v>
      </c>
      <c r="C1186" s="181"/>
      <c r="D1186" s="35"/>
      <c r="E1186" s="35" t="s">
        <v>413</v>
      </c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6"/>
      <c r="U1186" s="36"/>
      <c r="V1186" s="36"/>
      <c r="W1186" s="36"/>
      <c r="X1186" s="1234"/>
      <c r="Y1186" s="35"/>
      <c r="Z1186" s="743"/>
      <c r="AA1186" s="744"/>
      <c r="AB1186" s="743"/>
      <c r="AC1186" s="743"/>
      <c r="AD1186" s="743"/>
      <c r="AE1186" s="743"/>
      <c r="AF1186" s="743"/>
      <c r="AG1186" s="743"/>
      <c r="AH1186" s="743"/>
      <c r="AI1186" s="743"/>
      <c r="AJ1186" s="743"/>
      <c r="AK1186" s="743"/>
      <c r="AL1186" s="743"/>
      <c r="AM1186" s="743"/>
    </row>
    <row r="1187" spans="1:39" s="184" customFormat="1">
      <c r="A1187" s="685">
        <f t="shared" si="182"/>
        <v>928</v>
      </c>
      <c r="B1187" s="602" t="s">
        <v>439</v>
      </c>
      <c r="C1187" s="181"/>
      <c r="D1187" s="35"/>
      <c r="E1187" s="35" t="s">
        <v>413</v>
      </c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6"/>
      <c r="U1187" s="36"/>
      <c r="V1187" s="36"/>
      <c r="W1187" s="36"/>
      <c r="X1187" s="1234"/>
      <c r="Y1187" s="35"/>
      <c r="Z1187" s="743"/>
      <c r="AA1187" s="744"/>
      <c r="AB1187" s="743"/>
      <c r="AC1187" s="743"/>
      <c r="AD1187" s="743"/>
      <c r="AE1187" s="743"/>
      <c r="AF1187" s="743"/>
      <c r="AG1187" s="743"/>
      <c r="AH1187" s="743"/>
      <c r="AI1187" s="743"/>
      <c r="AJ1187" s="743"/>
      <c r="AK1187" s="743"/>
      <c r="AL1187" s="743"/>
      <c r="AM1187" s="743"/>
    </row>
    <row r="1188" spans="1:39" s="184" customFormat="1">
      <c r="A1188" s="685">
        <f t="shared" si="182"/>
        <v>929</v>
      </c>
      <c r="B1188" s="602" t="s">
        <v>440</v>
      </c>
      <c r="C1188" s="181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>
        <v>3298</v>
      </c>
      <c r="O1188" s="35"/>
      <c r="P1188" s="35">
        <v>990</v>
      </c>
      <c r="Q1188" s="35"/>
      <c r="R1188" s="35"/>
      <c r="S1188" s="35"/>
      <c r="T1188" s="36"/>
      <c r="U1188" s="36"/>
      <c r="V1188" s="36"/>
      <c r="W1188" s="36"/>
      <c r="X1188" s="1234"/>
      <c r="Y1188" s="35"/>
      <c r="Z1188" s="743"/>
      <c r="AA1188" s="744"/>
      <c r="AB1188" s="743"/>
      <c r="AC1188" s="743"/>
      <c r="AD1188" s="743"/>
      <c r="AE1188" s="743"/>
      <c r="AF1188" s="743"/>
      <c r="AG1188" s="743"/>
      <c r="AH1188" s="743"/>
      <c r="AI1188" s="743"/>
      <c r="AJ1188" s="743"/>
      <c r="AK1188" s="743"/>
      <c r="AL1188" s="743"/>
      <c r="AM1188" s="743"/>
    </row>
    <row r="1189" spans="1:39" s="184" customFormat="1">
      <c r="A1189" s="685">
        <f t="shared" si="182"/>
        <v>930</v>
      </c>
      <c r="B1189" s="602" t="s">
        <v>441</v>
      </c>
      <c r="C1189" s="181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>
        <v>3273</v>
      </c>
      <c r="O1189" s="35"/>
      <c r="P1189" s="35">
        <v>1000</v>
      </c>
      <c r="Q1189" s="35"/>
      <c r="R1189" s="35"/>
      <c r="S1189" s="35"/>
      <c r="T1189" s="36"/>
      <c r="U1189" s="36"/>
      <c r="V1189" s="36"/>
      <c r="W1189" s="36"/>
      <c r="X1189" s="1234"/>
      <c r="Y1189" s="35"/>
      <c r="Z1189" s="743"/>
      <c r="AA1189" s="744"/>
      <c r="AB1189" s="743"/>
      <c r="AC1189" s="743"/>
      <c r="AD1189" s="743"/>
      <c r="AE1189" s="743"/>
      <c r="AF1189" s="743"/>
      <c r="AG1189" s="743"/>
      <c r="AH1189" s="743"/>
      <c r="AI1189" s="743"/>
      <c r="AJ1189" s="743"/>
      <c r="AK1189" s="743"/>
      <c r="AL1189" s="743"/>
      <c r="AM1189" s="743"/>
    </row>
    <row r="1190" spans="1:39" s="184" customFormat="1">
      <c r="A1190" s="685">
        <f t="shared" si="182"/>
        <v>931</v>
      </c>
      <c r="B1190" s="602" t="s">
        <v>442</v>
      </c>
      <c r="C1190" s="181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  <c r="N1190" s="35">
        <v>3180</v>
      </c>
      <c r="O1190" s="35"/>
      <c r="P1190" s="35">
        <v>1069</v>
      </c>
      <c r="Q1190" s="35"/>
      <c r="R1190" s="35"/>
      <c r="S1190" s="35"/>
      <c r="T1190" s="36"/>
      <c r="U1190" s="36"/>
      <c r="V1190" s="36"/>
      <c r="W1190" s="36"/>
      <c r="X1190" s="1234"/>
      <c r="Y1190" s="35"/>
      <c r="Z1190" s="743"/>
      <c r="AA1190" s="744"/>
      <c r="AB1190" s="743"/>
      <c r="AC1190" s="743"/>
      <c r="AD1190" s="743"/>
      <c r="AE1190" s="743"/>
      <c r="AF1190" s="743"/>
      <c r="AG1190" s="743"/>
      <c r="AH1190" s="743"/>
      <c r="AI1190" s="743"/>
      <c r="AJ1190" s="743"/>
      <c r="AK1190" s="743"/>
      <c r="AL1190" s="743"/>
      <c r="AM1190" s="743"/>
    </row>
    <row r="1191" spans="1:39" s="184" customFormat="1">
      <c r="A1191" s="685">
        <f t="shared" si="182"/>
        <v>932</v>
      </c>
      <c r="B1191" s="602" t="s">
        <v>443</v>
      </c>
      <c r="C1191" s="181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  <c r="N1191" s="35">
        <v>3951</v>
      </c>
      <c r="O1191" s="35"/>
      <c r="P1191" s="35">
        <v>1422</v>
      </c>
      <c r="Q1191" s="35"/>
      <c r="R1191" s="35"/>
      <c r="S1191" s="35"/>
      <c r="T1191" s="36"/>
      <c r="U1191" s="36"/>
      <c r="V1191" s="36"/>
      <c r="W1191" s="36"/>
      <c r="X1191" s="1234"/>
      <c r="Y1191" s="35"/>
      <c r="Z1191" s="743"/>
      <c r="AA1191" s="744"/>
      <c r="AB1191" s="743"/>
      <c r="AC1191" s="743"/>
      <c r="AD1191" s="743"/>
      <c r="AE1191" s="743"/>
      <c r="AF1191" s="743"/>
      <c r="AG1191" s="743"/>
      <c r="AH1191" s="743"/>
      <c r="AI1191" s="743"/>
      <c r="AJ1191" s="743"/>
      <c r="AK1191" s="743"/>
      <c r="AL1191" s="743"/>
      <c r="AM1191" s="743"/>
    </row>
    <row r="1192" spans="1:39" s="184" customFormat="1">
      <c r="A1192" s="685">
        <f t="shared" si="182"/>
        <v>933</v>
      </c>
      <c r="B1192" s="602" t="s">
        <v>444</v>
      </c>
      <c r="C1192" s="181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>
        <v>3222</v>
      </c>
      <c r="O1192" s="35"/>
      <c r="P1192" s="35">
        <v>1069</v>
      </c>
      <c r="Q1192" s="35"/>
      <c r="R1192" s="35"/>
      <c r="S1192" s="35"/>
      <c r="T1192" s="36"/>
      <c r="U1192" s="36"/>
      <c r="V1192" s="36"/>
      <c r="W1192" s="36"/>
      <c r="X1192" s="1234"/>
      <c r="Y1192" s="35"/>
      <c r="Z1192" s="743"/>
      <c r="AA1192" s="744"/>
      <c r="AB1192" s="743"/>
      <c r="AC1192" s="743"/>
      <c r="AD1192" s="743"/>
      <c r="AE1192" s="743"/>
      <c r="AF1192" s="743"/>
      <c r="AG1192" s="743"/>
      <c r="AH1192" s="743"/>
      <c r="AI1192" s="743"/>
      <c r="AJ1192" s="743"/>
      <c r="AK1192" s="743"/>
      <c r="AL1192" s="743"/>
      <c r="AM1192" s="743"/>
    </row>
    <row r="1193" spans="1:39" s="184" customFormat="1">
      <c r="A1193" s="685">
        <f t="shared" si="182"/>
        <v>934</v>
      </c>
      <c r="B1193" s="602" t="s">
        <v>445</v>
      </c>
      <c r="C1193" s="181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>
        <v>4301</v>
      </c>
      <c r="O1193" s="35"/>
      <c r="P1193" s="35">
        <v>1239</v>
      </c>
      <c r="Q1193" s="35"/>
      <c r="R1193" s="35"/>
      <c r="S1193" s="35"/>
      <c r="T1193" s="36"/>
      <c r="U1193" s="36"/>
      <c r="V1193" s="36"/>
      <c r="W1193" s="36"/>
      <c r="X1193" s="1234"/>
      <c r="Y1193" s="35"/>
      <c r="Z1193" s="743"/>
      <c r="AA1193" s="744"/>
      <c r="AB1193" s="743"/>
      <c r="AC1193" s="743"/>
      <c r="AD1193" s="743"/>
      <c r="AE1193" s="743"/>
      <c r="AF1193" s="743"/>
      <c r="AG1193" s="743"/>
      <c r="AH1193" s="743"/>
      <c r="AI1193" s="743"/>
      <c r="AJ1193" s="743"/>
      <c r="AK1193" s="743"/>
      <c r="AL1193" s="743"/>
      <c r="AM1193" s="743"/>
    </row>
    <row r="1194" spans="1:39" s="184" customFormat="1">
      <c r="A1194" s="685">
        <f t="shared" si="182"/>
        <v>935</v>
      </c>
      <c r="B1194" s="602" t="s">
        <v>446</v>
      </c>
      <c r="C1194" s="181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  <c r="N1194" s="35">
        <v>4165</v>
      </c>
      <c r="O1194" s="35"/>
      <c r="P1194" s="35">
        <v>942</v>
      </c>
      <c r="Q1194" s="35"/>
      <c r="R1194" s="35"/>
      <c r="S1194" s="35"/>
      <c r="T1194" s="36"/>
      <c r="U1194" s="36"/>
      <c r="V1194" s="36"/>
      <c r="W1194" s="36"/>
      <c r="X1194" s="1234"/>
      <c r="Y1194" s="35"/>
      <c r="Z1194" s="743"/>
      <c r="AA1194" s="744"/>
      <c r="AB1194" s="743"/>
      <c r="AC1194" s="743"/>
      <c r="AD1194" s="743"/>
      <c r="AE1194" s="743"/>
      <c r="AF1194" s="743"/>
      <c r="AG1194" s="743"/>
      <c r="AH1194" s="743"/>
      <c r="AI1194" s="743"/>
      <c r="AJ1194" s="743"/>
      <c r="AK1194" s="743"/>
      <c r="AL1194" s="743"/>
      <c r="AM1194" s="743"/>
    </row>
    <row r="1195" spans="1:39" s="184" customFormat="1">
      <c r="A1195" s="685">
        <f t="shared" si="182"/>
        <v>936</v>
      </c>
      <c r="B1195" s="602" t="s">
        <v>447</v>
      </c>
      <c r="C1195" s="181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  <c r="N1195" s="35">
        <v>4165</v>
      </c>
      <c r="O1195" s="35"/>
      <c r="P1195" s="35">
        <v>938</v>
      </c>
      <c r="Q1195" s="35"/>
      <c r="R1195" s="35"/>
      <c r="S1195" s="35"/>
      <c r="T1195" s="36"/>
      <c r="U1195" s="36"/>
      <c r="V1195" s="36"/>
      <c r="W1195" s="36"/>
      <c r="X1195" s="1234"/>
      <c r="Y1195" s="35"/>
      <c r="Z1195" s="743"/>
      <c r="AA1195" s="744"/>
      <c r="AB1195" s="743"/>
      <c r="AC1195" s="743"/>
      <c r="AD1195" s="743"/>
      <c r="AE1195" s="743"/>
      <c r="AF1195" s="743"/>
      <c r="AG1195" s="743"/>
      <c r="AH1195" s="743"/>
      <c r="AI1195" s="743"/>
      <c r="AJ1195" s="743"/>
      <c r="AK1195" s="743"/>
      <c r="AL1195" s="743"/>
      <c r="AM1195" s="743"/>
    </row>
    <row r="1196" spans="1:39" s="184" customFormat="1">
      <c r="A1196" s="685">
        <f t="shared" si="182"/>
        <v>937</v>
      </c>
      <c r="B1196" s="602" t="s">
        <v>448</v>
      </c>
      <c r="C1196" s="181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>
        <v>2395</v>
      </c>
      <c r="O1196" s="35"/>
      <c r="P1196" s="35">
        <v>934</v>
      </c>
      <c r="Q1196" s="35"/>
      <c r="R1196" s="35"/>
      <c r="S1196" s="35"/>
      <c r="T1196" s="36"/>
      <c r="U1196" s="36"/>
      <c r="V1196" s="36"/>
      <c r="W1196" s="36"/>
      <c r="X1196" s="1234"/>
      <c r="Y1196" s="35"/>
      <c r="Z1196" s="743"/>
      <c r="AA1196" s="744"/>
      <c r="AB1196" s="743"/>
      <c r="AC1196" s="743"/>
      <c r="AD1196" s="743"/>
      <c r="AE1196" s="743"/>
      <c r="AF1196" s="743"/>
      <c r="AG1196" s="743"/>
      <c r="AH1196" s="743"/>
      <c r="AI1196" s="743"/>
      <c r="AJ1196" s="743"/>
      <c r="AK1196" s="743"/>
      <c r="AL1196" s="743"/>
      <c r="AM1196" s="743"/>
    </row>
    <row r="1197" spans="1:39" s="184" customFormat="1">
      <c r="A1197" s="685">
        <f t="shared" si="182"/>
        <v>938</v>
      </c>
      <c r="B1197" s="602" t="s">
        <v>449</v>
      </c>
      <c r="C1197" s="181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  <c r="N1197" s="35">
        <v>4042</v>
      </c>
      <c r="O1197" s="35"/>
      <c r="P1197" s="35">
        <v>1339</v>
      </c>
      <c r="Q1197" s="35"/>
      <c r="R1197" s="35"/>
      <c r="S1197" s="35"/>
      <c r="T1197" s="36"/>
      <c r="U1197" s="36"/>
      <c r="V1197" s="36"/>
      <c r="W1197" s="36"/>
      <c r="X1197" s="1234"/>
      <c r="Y1197" s="35"/>
      <c r="Z1197" s="743"/>
      <c r="AA1197" s="744"/>
      <c r="AB1197" s="743"/>
      <c r="AC1197" s="743"/>
      <c r="AD1197" s="743"/>
      <c r="AE1197" s="743"/>
      <c r="AF1197" s="743"/>
      <c r="AG1197" s="743"/>
      <c r="AH1197" s="743"/>
      <c r="AI1197" s="743"/>
      <c r="AJ1197" s="743"/>
      <c r="AK1197" s="743"/>
      <c r="AL1197" s="743"/>
      <c r="AM1197" s="743"/>
    </row>
    <row r="1198" spans="1:39" s="184" customFormat="1">
      <c r="A1198" s="685">
        <f t="shared" si="182"/>
        <v>939</v>
      </c>
      <c r="B1198" s="602" t="s">
        <v>450</v>
      </c>
      <c r="C1198" s="181"/>
      <c r="D1198" s="35"/>
      <c r="E1198" s="35" t="s">
        <v>413</v>
      </c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6"/>
      <c r="U1198" s="36"/>
      <c r="V1198" s="36"/>
      <c r="W1198" s="36"/>
      <c r="X1198" s="1234"/>
      <c r="Y1198" s="35"/>
      <c r="Z1198" s="743"/>
      <c r="AA1198" s="744"/>
      <c r="AB1198" s="743"/>
      <c r="AC1198" s="743"/>
      <c r="AD1198" s="743"/>
      <c r="AE1198" s="743"/>
      <c r="AF1198" s="743"/>
      <c r="AG1198" s="743"/>
      <c r="AH1198" s="743"/>
      <c r="AI1198" s="743"/>
      <c r="AJ1198" s="743"/>
      <c r="AK1198" s="743"/>
      <c r="AL1198" s="743"/>
      <c r="AM1198" s="743"/>
    </row>
    <row r="1199" spans="1:39" s="184" customFormat="1">
      <c r="A1199" s="685">
        <f t="shared" si="182"/>
        <v>940</v>
      </c>
      <c r="B1199" s="602" t="s">
        <v>451</v>
      </c>
      <c r="C1199" s="181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  <c r="N1199" s="35">
        <v>1950</v>
      </c>
      <c r="O1199" s="35"/>
      <c r="P1199" s="35">
        <v>470</v>
      </c>
      <c r="Q1199" s="35"/>
      <c r="R1199" s="35"/>
      <c r="S1199" s="35"/>
      <c r="T1199" s="36"/>
      <c r="U1199" s="36"/>
      <c r="V1199" s="36"/>
      <c r="W1199" s="36"/>
      <c r="X1199" s="1234"/>
      <c r="Y1199" s="35"/>
      <c r="Z1199" s="743"/>
      <c r="AA1199" s="744"/>
      <c r="AB1199" s="743"/>
      <c r="AC1199" s="743"/>
      <c r="AD1199" s="743"/>
      <c r="AE1199" s="743"/>
      <c r="AF1199" s="743"/>
      <c r="AG1199" s="743"/>
      <c r="AH1199" s="743"/>
      <c r="AI1199" s="743"/>
      <c r="AJ1199" s="743"/>
      <c r="AK1199" s="743"/>
      <c r="AL1199" s="743"/>
      <c r="AM1199" s="743"/>
    </row>
    <row r="1200" spans="1:39" s="184" customFormat="1">
      <c r="A1200" s="685">
        <f t="shared" si="182"/>
        <v>941</v>
      </c>
      <c r="B1200" s="602" t="s">
        <v>452</v>
      </c>
      <c r="C1200" s="181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>
        <v>4175</v>
      </c>
      <c r="O1200" s="35"/>
      <c r="P1200" s="35">
        <v>1327</v>
      </c>
      <c r="Q1200" s="35"/>
      <c r="R1200" s="35"/>
      <c r="S1200" s="35"/>
      <c r="T1200" s="36"/>
      <c r="U1200" s="36"/>
      <c r="V1200" s="36"/>
      <c r="W1200" s="36"/>
      <c r="X1200" s="1234"/>
      <c r="Y1200" s="35"/>
      <c r="Z1200" s="743"/>
      <c r="AA1200" s="744"/>
      <c r="AB1200" s="743"/>
      <c r="AC1200" s="743"/>
      <c r="AD1200" s="743"/>
      <c r="AE1200" s="743"/>
      <c r="AF1200" s="743"/>
      <c r="AG1200" s="743"/>
      <c r="AH1200" s="743"/>
      <c r="AI1200" s="743"/>
      <c r="AJ1200" s="743"/>
      <c r="AK1200" s="743"/>
      <c r="AL1200" s="743"/>
      <c r="AM1200" s="743"/>
    </row>
    <row r="1201" spans="1:39" s="184" customFormat="1">
      <c r="A1201" s="685">
        <f t="shared" si="182"/>
        <v>942</v>
      </c>
      <c r="B1201" s="602" t="s">
        <v>453</v>
      </c>
      <c r="C1201" s="181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  <c r="N1201" s="35">
        <v>4229</v>
      </c>
      <c r="O1201" s="35"/>
      <c r="P1201" s="35">
        <v>1365</v>
      </c>
      <c r="Q1201" s="35"/>
      <c r="R1201" s="35"/>
      <c r="S1201" s="35"/>
      <c r="T1201" s="36"/>
      <c r="U1201" s="36"/>
      <c r="V1201" s="36"/>
      <c r="W1201" s="36"/>
      <c r="X1201" s="1234"/>
      <c r="Y1201" s="35"/>
      <c r="Z1201" s="743"/>
      <c r="AA1201" s="744"/>
      <c r="AB1201" s="743"/>
      <c r="AC1201" s="743"/>
      <c r="AD1201" s="743"/>
      <c r="AE1201" s="743"/>
      <c r="AF1201" s="743"/>
      <c r="AG1201" s="743"/>
      <c r="AH1201" s="743"/>
      <c r="AI1201" s="743"/>
      <c r="AJ1201" s="743"/>
      <c r="AK1201" s="743"/>
      <c r="AL1201" s="743"/>
      <c r="AM1201" s="743"/>
    </row>
    <row r="1202" spans="1:39" s="184" customFormat="1">
      <c r="A1202" s="685">
        <f t="shared" si="182"/>
        <v>943</v>
      </c>
      <c r="B1202" s="602" t="s">
        <v>454</v>
      </c>
      <c r="C1202" s="181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>
        <v>3225</v>
      </c>
      <c r="O1202" s="35"/>
      <c r="P1202" s="35">
        <v>1015</v>
      </c>
      <c r="Q1202" s="35"/>
      <c r="R1202" s="35"/>
      <c r="S1202" s="35"/>
      <c r="T1202" s="36"/>
      <c r="U1202" s="36"/>
      <c r="V1202" s="36"/>
      <c r="W1202" s="36"/>
      <c r="X1202" s="1234"/>
      <c r="Y1202" s="35"/>
      <c r="Z1202" s="743"/>
      <c r="AA1202" s="744"/>
      <c r="AB1202" s="743"/>
      <c r="AC1202" s="743"/>
      <c r="AD1202" s="743"/>
      <c r="AE1202" s="743"/>
      <c r="AF1202" s="743"/>
      <c r="AG1202" s="743"/>
      <c r="AH1202" s="743"/>
      <c r="AI1202" s="743"/>
      <c r="AJ1202" s="743"/>
      <c r="AK1202" s="743"/>
      <c r="AL1202" s="743"/>
      <c r="AM1202" s="743"/>
    </row>
    <row r="1203" spans="1:39" s="184" customFormat="1">
      <c r="A1203" s="685">
        <f t="shared" si="182"/>
        <v>944</v>
      </c>
      <c r="B1203" s="602" t="s">
        <v>455</v>
      </c>
      <c r="C1203" s="181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  <c r="N1203" s="35">
        <v>3182</v>
      </c>
      <c r="O1203" s="35"/>
      <c r="P1203" s="35">
        <v>1027</v>
      </c>
      <c r="Q1203" s="35"/>
      <c r="R1203" s="35"/>
      <c r="S1203" s="35"/>
      <c r="T1203" s="36"/>
      <c r="U1203" s="36"/>
      <c r="V1203" s="36"/>
      <c r="W1203" s="36"/>
      <c r="X1203" s="1234"/>
      <c r="Y1203" s="35"/>
      <c r="Z1203" s="743"/>
      <c r="AA1203" s="744"/>
      <c r="AB1203" s="743"/>
      <c r="AC1203" s="743"/>
      <c r="AD1203" s="743"/>
      <c r="AE1203" s="743"/>
      <c r="AF1203" s="743"/>
      <c r="AG1203" s="743"/>
      <c r="AH1203" s="743"/>
      <c r="AI1203" s="743"/>
      <c r="AJ1203" s="743"/>
      <c r="AK1203" s="743"/>
      <c r="AL1203" s="743"/>
      <c r="AM1203" s="743"/>
    </row>
    <row r="1204" spans="1:39" s="184" customFormat="1">
      <c r="A1204" s="685">
        <f t="shared" si="182"/>
        <v>945</v>
      </c>
      <c r="B1204" s="602" t="s">
        <v>456</v>
      </c>
      <c r="C1204" s="181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>
        <v>3228</v>
      </c>
      <c r="O1204" s="35"/>
      <c r="P1204" s="35">
        <v>856</v>
      </c>
      <c r="Q1204" s="35"/>
      <c r="R1204" s="35"/>
      <c r="S1204" s="35"/>
      <c r="T1204" s="36"/>
      <c r="U1204" s="36"/>
      <c r="V1204" s="36"/>
      <c r="W1204" s="36"/>
      <c r="X1204" s="1234"/>
      <c r="Y1204" s="35"/>
      <c r="Z1204" s="743"/>
      <c r="AA1204" s="744"/>
      <c r="AB1204" s="743"/>
      <c r="AC1204" s="743"/>
      <c r="AD1204" s="743"/>
      <c r="AE1204" s="743"/>
      <c r="AF1204" s="743"/>
      <c r="AG1204" s="743"/>
      <c r="AH1204" s="743"/>
      <c r="AI1204" s="743"/>
      <c r="AJ1204" s="743"/>
      <c r="AK1204" s="743"/>
      <c r="AL1204" s="743"/>
      <c r="AM1204" s="743"/>
    </row>
    <row r="1205" spans="1:39" s="184" customFormat="1">
      <c r="A1205" s="685">
        <f t="shared" si="182"/>
        <v>946</v>
      </c>
      <c r="B1205" s="602" t="s">
        <v>457</v>
      </c>
      <c r="C1205" s="181"/>
      <c r="D1205" s="35"/>
      <c r="E1205" s="35" t="s">
        <v>413</v>
      </c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6"/>
      <c r="U1205" s="36"/>
      <c r="V1205" s="36"/>
      <c r="W1205" s="36"/>
      <c r="X1205" s="1234"/>
      <c r="Y1205" s="35"/>
      <c r="Z1205" s="743"/>
      <c r="AA1205" s="744"/>
      <c r="AB1205" s="743"/>
      <c r="AC1205" s="743"/>
      <c r="AD1205" s="743"/>
      <c r="AE1205" s="743"/>
      <c r="AF1205" s="743"/>
      <c r="AG1205" s="743"/>
      <c r="AH1205" s="743"/>
      <c r="AI1205" s="743"/>
      <c r="AJ1205" s="743"/>
      <c r="AK1205" s="743"/>
      <c r="AL1205" s="743"/>
      <c r="AM1205" s="743"/>
    </row>
    <row r="1206" spans="1:39" s="184" customFormat="1">
      <c r="A1206" s="685">
        <f t="shared" si="182"/>
        <v>947</v>
      </c>
      <c r="B1206" s="602" t="s">
        <v>458</v>
      </c>
      <c r="C1206" s="181"/>
      <c r="D1206" s="35"/>
      <c r="E1206" s="35" t="s">
        <v>413</v>
      </c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6"/>
      <c r="U1206" s="36"/>
      <c r="V1206" s="36"/>
      <c r="W1206" s="36"/>
      <c r="X1206" s="1234"/>
      <c r="Y1206" s="35"/>
      <c r="Z1206" s="743"/>
      <c r="AA1206" s="744"/>
      <c r="AB1206" s="743"/>
      <c r="AC1206" s="743"/>
      <c r="AD1206" s="743"/>
      <c r="AE1206" s="743"/>
      <c r="AF1206" s="743"/>
      <c r="AG1206" s="743"/>
      <c r="AH1206" s="743"/>
      <c r="AI1206" s="743"/>
      <c r="AJ1206" s="743"/>
      <c r="AK1206" s="743"/>
      <c r="AL1206" s="743"/>
      <c r="AM1206" s="743"/>
    </row>
    <row r="1207" spans="1:39" s="184" customFormat="1">
      <c r="A1207" s="685">
        <f t="shared" si="182"/>
        <v>948</v>
      </c>
      <c r="B1207" s="602" t="s">
        <v>459</v>
      </c>
      <c r="C1207" s="181"/>
      <c r="D1207" s="35"/>
      <c r="E1207" s="35" t="s">
        <v>413</v>
      </c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6"/>
      <c r="U1207" s="36"/>
      <c r="V1207" s="36"/>
      <c r="W1207" s="36"/>
      <c r="X1207" s="1234"/>
      <c r="Y1207" s="35"/>
      <c r="Z1207" s="743"/>
      <c r="AA1207" s="744"/>
      <c r="AB1207" s="743"/>
      <c r="AC1207" s="743"/>
      <c r="AD1207" s="743"/>
      <c r="AE1207" s="743"/>
      <c r="AF1207" s="743"/>
      <c r="AG1207" s="743"/>
      <c r="AH1207" s="743"/>
      <c r="AI1207" s="743"/>
      <c r="AJ1207" s="743"/>
      <c r="AK1207" s="743"/>
      <c r="AL1207" s="743"/>
      <c r="AM1207" s="743"/>
    </row>
    <row r="1208" spans="1:39" s="184" customFormat="1">
      <c r="A1208" s="685">
        <f t="shared" si="182"/>
        <v>949</v>
      </c>
      <c r="B1208" s="602" t="s">
        <v>460</v>
      </c>
      <c r="C1208" s="181"/>
      <c r="D1208" s="35"/>
      <c r="E1208" s="35" t="s">
        <v>413</v>
      </c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6"/>
      <c r="U1208" s="36"/>
      <c r="V1208" s="36"/>
      <c r="W1208" s="36"/>
      <c r="X1208" s="1234"/>
      <c r="Y1208" s="35"/>
      <c r="Z1208" s="743"/>
      <c r="AA1208" s="744"/>
      <c r="AB1208" s="743"/>
      <c r="AC1208" s="743"/>
      <c r="AD1208" s="743"/>
      <c r="AE1208" s="743"/>
      <c r="AF1208" s="743"/>
      <c r="AG1208" s="743"/>
      <c r="AH1208" s="743"/>
      <c r="AI1208" s="743"/>
      <c r="AJ1208" s="743"/>
      <c r="AK1208" s="743"/>
      <c r="AL1208" s="743"/>
      <c r="AM1208" s="743"/>
    </row>
    <row r="1209" spans="1:39" s="184" customFormat="1">
      <c r="A1209" s="685">
        <f t="shared" si="182"/>
        <v>950</v>
      </c>
      <c r="B1209" s="602" t="s">
        <v>461</v>
      </c>
      <c r="C1209" s="181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  <c r="N1209" s="35">
        <v>3480</v>
      </c>
      <c r="O1209" s="35"/>
      <c r="P1209" s="35">
        <v>1016</v>
      </c>
      <c r="Q1209" s="35"/>
      <c r="R1209" s="35"/>
      <c r="S1209" s="35"/>
      <c r="T1209" s="36"/>
      <c r="U1209" s="36"/>
      <c r="V1209" s="36"/>
      <c r="W1209" s="36"/>
      <c r="X1209" s="1234"/>
      <c r="Y1209" s="35"/>
      <c r="Z1209" s="743"/>
      <c r="AA1209" s="744"/>
      <c r="AB1209" s="743"/>
      <c r="AC1209" s="743"/>
      <c r="AD1209" s="743"/>
      <c r="AE1209" s="743"/>
      <c r="AF1209" s="743"/>
      <c r="AG1209" s="743"/>
      <c r="AH1209" s="743"/>
      <c r="AI1209" s="743"/>
      <c r="AJ1209" s="743"/>
      <c r="AK1209" s="743"/>
      <c r="AL1209" s="743"/>
      <c r="AM1209" s="743"/>
    </row>
    <row r="1210" spans="1:39" s="184" customFormat="1">
      <c r="A1210" s="685">
        <f t="shared" si="182"/>
        <v>951</v>
      </c>
      <c r="B1210" s="602" t="s">
        <v>462</v>
      </c>
      <c r="C1210" s="181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  <c r="N1210" s="35">
        <v>8974</v>
      </c>
      <c r="O1210" s="35"/>
      <c r="P1210" s="35">
        <v>1663</v>
      </c>
      <c r="Q1210" s="35"/>
      <c r="R1210" s="35"/>
      <c r="S1210" s="35"/>
      <c r="T1210" s="36"/>
      <c r="U1210" s="36"/>
      <c r="V1210" s="36"/>
      <c r="W1210" s="36"/>
      <c r="X1210" s="1234"/>
      <c r="Y1210" s="35"/>
      <c r="Z1210" s="743"/>
      <c r="AA1210" s="744"/>
      <c r="AB1210" s="743"/>
      <c r="AC1210" s="743"/>
      <c r="AD1210" s="743"/>
      <c r="AE1210" s="743"/>
      <c r="AF1210" s="743"/>
      <c r="AG1210" s="743"/>
      <c r="AH1210" s="743"/>
      <c r="AI1210" s="743"/>
      <c r="AJ1210" s="743"/>
      <c r="AK1210" s="743"/>
      <c r="AL1210" s="743"/>
      <c r="AM1210" s="743"/>
    </row>
    <row r="1211" spans="1:39" s="184" customFormat="1">
      <c r="A1211" s="685">
        <f t="shared" si="182"/>
        <v>952</v>
      </c>
      <c r="B1211" s="602" t="s">
        <v>463</v>
      </c>
      <c r="C1211" s="181"/>
      <c r="D1211" s="35"/>
      <c r="E1211" s="35"/>
      <c r="F1211" s="35"/>
      <c r="G1211" s="35"/>
      <c r="H1211" s="35"/>
      <c r="I1211" s="35"/>
      <c r="J1211" s="35"/>
      <c r="K1211" s="35"/>
      <c r="L1211" s="35">
        <v>2345</v>
      </c>
      <c r="M1211" s="35"/>
      <c r="N1211" s="35">
        <v>9240</v>
      </c>
      <c r="O1211" s="35"/>
      <c r="P1211" s="35"/>
      <c r="Q1211" s="35"/>
      <c r="R1211" s="35"/>
      <c r="S1211" s="35"/>
      <c r="T1211" s="36"/>
      <c r="U1211" s="36"/>
      <c r="V1211" s="36"/>
      <c r="W1211" s="36"/>
      <c r="X1211" s="1234"/>
      <c r="Y1211" s="35"/>
      <c r="Z1211" s="743"/>
      <c r="AA1211" s="744"/>
      <c r="AB1211" s="743"/>
      <c r="AC1211" s="743"/>
      <c r="AD1211" s="743"/>
      <c r="AE1211" s="743"/>
      <c r="AF1211" s="743"/>
      <c r="AG1211" s="743"/>
      <c r="AH1211" s="743"/>
      <c r="AI1211" s="743"/>
      <c r="AJ1211" s="743"/>
      <c r="AK1211" s="743"/>
      <c r="AL1211" s="743"/>
      <c r="AM1211" s="743"/>
    </row>
    <row r="1212" spans="1:39" s="184" customFormat="1">
      <c r="A1212" s="685">
        <f t="shared" si="182"/>
        <v>953</v>
      </c>
      <c r="B1212" s="602" t="s">
        <v>464</v>
      </c>
      <c r="C1212" s="181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  <c r="N1212" s="35">
        <v>3190</v>
      </c>
      <c r="O1212" s="35"/>
      <c r="P1212" s="35">
        <v>995</v>
      </c>
      <c r="Q1212" s="35"/>
      <c r="R1212" s="35"/>
      <c r="S1212" s="35"/>
      <c r="T1212" s="36"/>
      <c r="U1212" s="36"/>
      <c r="V1212" s="36"/>
      <c r="W1212" s="36"/>
      <c r="X1212" s="1234"/>
      <c r="Y1212" s="35"/>
      <c r="Z1212" s="743"/>
      <c r="AA1212" s="744"/>
      <c r="AB1212" s="743"/>
      <c r="AC1212" s="743"/>
      <c r="AD1212" s="743"/>
      <c r="AE1212" s="743"/>
      <c r="AF1212" s="743"/>
      <c r="AG1212" s="743"/>
      <c r="AH1212" s="743"/>
      <c r="AI1212" s="743"/>
      <c r="AJ1212" s="743"/>
      <c r="AK1212" s="743"/>
      <c r="AL1212" s="743"/>
      <c r="AM1212" s="743"/>
    </row>
    <row r="1213" spans="1:39" s="184" customFormat="1">
      <c r="A1213" s="685">
        <f t="shared" si="182"/>
        <v>954</v>
      </c>
      <c r="B1213" s="602" t="s">
        <v>465</v>
      </c>
      <c r="C1213" s="181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  <c r="N1213" s="35">
        <v>3109</v>
      </c>
      <c r="O1213" s="35"/>
      <c r="P1213" s="35">
        <v>992</v>
      </c>
      <c r="Q1213" s="35"/>
      <c r="R1213" s="35"/>
      <c r="S1213" s="35"/>
      <c r="T1213" s="36"/>
      <c r="U1213" s="36"/>
      <c r="V1213" s="36"/>
      <c r="W1213" s="36"/>
      <c r="X1213" s="1234"/>
      <c r="Y1213" s="35"/>
      <c r="Z1213" s="743"/>
      <c r="AA1213" s="744"/>
      <c r="AB1213" s="743"/>
      <c r="AC1213" s="743"/>
      <c r="AD1213" s="743"/>
      <c r="AE1213" s="743"/>
      <c r="AF1213" s="743"/>
      <c r="AG1213" s="743"/>
      <c r="AH1213" s="743"/>
      <c r="AI1213" s="743"/>
      <c r="AJ1213" s="743"/>
      <c r="AK1213" s="743"/>
      <c r="AL1213" s="743"/>
      <c r="AM1213" s="743"/>
    </row>
    <row r="1214" spans="1:39" s="184" customFormat="1">
      <c r="A1214" s="685">
        <f t="shared" si="182"/>
        <v>955</v>
      </c>
      <c r="B1214" s="602" t="s">
        <v>466</v>
      </c>
      <c r="C1214" s="181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  <c r="N1214" s="35">
        <v>1784</v>
      </c>
      <c r="O1214" s="35"/>
      <c r="P1214" s="35">
        <v>274</v>
      </c>
      <c r="Q1214" s="35"/>
      <c r="R1214" s="35"/>
      <c r="S1214" s="35"/>
      <c r="T1214" s="36"/>
      <c r="U1214" s="36"/>
      <c r="V1214" s="36"/>
      <c r="W1214" s="36"/>
      <c r="X1214" s="1234"/>
      <c r="Y1214" s="35"/>
      <c r="Z1214" s="743"/>
      <c r="AA1214" s="744"/>
      <c r="AB1214" s="743"/>
      <c r="AC1214" s="743"/>
      <c r="AD1214" s="743"/>
      <c r="AE1214" s="743"/>
      <c r="AF1214" s="743"/>
      <c r="AG1214" s="743"/>
      <c r="AH1214" s="743"/>
      <c r="AI1214" s="743"/>
      <c r="AJ1214" s="743"/>
      <c r="AK1214" s="743"/>
      <c r="AL1214" s="743"/>
      <c r="AM1214" s="743"/>
    </row>
    <row r="1215" spans="1:39" s="184" customFormat="1">
      <c r="A1215" s="685">
        <f t="shared" si="182"/>
        <v>956</v>
      </c>
      <c r="B1215" s="602" t="s">
        <v>467</v>
      </c>
      <c r="C1215" s="181"/>
      <c r="D1215" s="35"/>
      <c r="E1215" s="35"/>
      <c r="F1215" s="35"/>
      <c r="G1215" s="35"/>
      <c r="H1215" s="35"/>
      <c r="I1215" s="35"/>
      <c r="J1215" s="35"/>
      <c r="K1215" s="35"/>
      <c r="L1215" s="35">
        <v>1006</v>
      </c>
      <c r="M1215" s="35"/>
      <c r="N1215" s="35">
        <v>2482</v>
      </c>
      <c r="O1215" s="35"/>
      <c r="P1215" s="35"/>
      <c r="Q1215" s="35"/>
      <c r="R1215" s="35"/>
      <c r="S1215" s="35"/>
      <c r="T1215" s="36"/>
      <c r="U1215" s="36"/>
      <c r="V1215" s="36"/>
      <c r="W1215" s="36"/>
      <c r="X1215" s="1234"/>
      <c r="Y1215" s="35"/>
      <c r="Z1215" s="743"/>
      <c r="AA1215" s="744"/>
      <c r="AB1215" s="743"/>
      <c r="AC1215" s="743"/>
      <c r="AD1215" s="743"/>
      <c r="AE1215" s="743"/>
      <c r="AF1215" s="743"/>
      <c r="AG1215" s="743"/>
      <c r="AH1215" s="743"/>
      <c r="AI1215" s="743"/>
      <c r="AJ1215" s="743"/>
      <c r="AK1215" s="743"/>
      <c r="AL1215" s="743"/>
      <c r="AM1215" s="743"/>
    </row>
    <row r="1216" spans="1:39" s="184" customFormat="1">
      <c r="A1216" s="685">
        <f t="shared" si="182"/>
        <v>957</v>
      </c>
      <c r="B1216" s="602" t="s">
        <v>468</v>
      </c>
      <c r="C1216" s="181"/>
      <c r="D1216" s="35"/>
      <c r="E1216" s="35" t="s">
        <v>413</v>
      </c>
      <c r="F1216" s="35" t="s">
        <v>412</v>
      </c>
      <c r="G1216" s="35" t="s">
        <v>412</v>
      </c>
      <c r="H1216" s="608"/>
      <c r="I1216" s="35"/>
      <c r="J1216" s="35"/>
      <c r="K1216" s="35"/>
      <c r="L1216" s="35"/>
      <c r="M1216" s="35"/>
      <c r="N1216" s="35">
        <v>2000</v>
      </c>
      <c r="O1216" s="35"/>
      <c r="P1216" s="35">
        <v>300</v>
      </c>
      <c r="Q1216" s="35"/>
      <c r="R1216" s="35"/>
      <c r="S1216" s="35"/>
      <c r="T1216" s="36"/>
      <c r="U1216" s="36"/>
      <c r="V1216" s="36"/>
      <c r="W1216" s="36"/>
      <c r="X1216" s="1234"/>
      <c r="Y1216" s="35"/>
      <c r="Z1216" s="743"/>
      <c r="AA1216" s="744"/>
      <c r="AB1216" s="743"/>
      <c r="AC1216" s="743"/>
      <c r="AD1216" s="743"/>
      <c r="AE1216" s="743"/>
      <c r="AF1216" s="743"/>
      <c r="AG1216" s="743"/>
      <c r="AH1216" s="743"/>
      <c r="AI1216" s="743"/>
      <c r="AJ1216" s="743"/>
      <c r="AK1216" s="743"/>
      <c r="AL1216" s="743"/>
      <c r="AM1216" s="743"/>
    </row>
    <row r="1217" spans="1:39" s="184" customFormat="1">
      <c r="A1217" s="685">
        <f t="shared" si="182"/>
        <v>958</v>
      </c>
      <c r="B1217" s="602" t="s">
        <v>1386</v>
      </c>
      <c r="C1217" s="181"/>
      <c r="D1217" s="35"/>
      <c r="E1217" s="35"/>
      <c r="F1217" s="35"/>
      <c r="G1217" s="35"/>
      <c r="H1217" s="35"/>
      <c r="I1217" s="35"/>
      <c r="J1217" s="35"/>
      <c r="K1217" s="35"/>
      <c r="L1217" s="35">
        <v>2599</v>
      </c>
      <c r="M1217" s="35"/>
      <c r="N1217" s="35">
        <v>5867</v>
      </c>
      <c r="O1217" s="35"/>
      <c r="P1217" s="35"/>
      <c r="Q1217" s="35"/>
      <c r="R1217" s="35"/>
      <c r="S1217" s="35"/>
      <c r="T1217" s="36"/>
      <c r="U1217" s="36"/>
      <c r="V1217" s="36"/>
      <c r="W1217" s="36"/>
      <c r="X1217" s="1234"/>
      <c r="Y1217" s="35"/>
      <c r="Z1217" s="743"/>
      <c r="AA1217" s="744"/>
      <c r="AB1217" s="743"/>
      <c r="AC1217" s="743"/>
      <c r="AD1217" s="743"/>
      <c r="AE1217" s="743"/>
      <c r="AF1217" s="743"/>
      <c r="AG1217" s="743"/>
      <c r="AH1217" s="743"/>
      <c r="AI1217" s="743"/>
      <c r="AJ1217" s="743"/>
      <c r="AK1217" s="743"/>
      <c r="AL1217" s="743"/>
      <c r="AM1217" s="743"/>
    </row>
    <row r="1218" spans="1:39" s="184" customFormat="1">
      <c r="A1218" s="685">
        <f t="shared" si="182"/>
        <v>959</v>
      </c>
      <c r="B1218" s="602" t="s">
        <v>1387</v>
      </c>
      <c r="C1218" s="181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>
        <v>1661</v>
      </c>
      <c r="Q1218" s="35"/>
      <c r="R1218" s="35"/>
      <c r="S1218" s="35"/>
      <c r="T1218" s="36"/>
      <c r="U1218" s="36"/>
      <c r="V1218" s="36"/>
      <c r="W1218" s="36"/>
      <c r="X1218" s="1234"/>
      <c r="Y1218" s="35"/>
      <c r="Z1218" s="743"/>
      <c r="AA1218" s="744"/>
      <c r="AB1218" s="743"/>
      <c r="AC1218" s="743"/>
      <c r="AD1218" s="743"/>
      <c r="AE1218" s="743"/>
      <c r="AF1218" s="743"/>
      <c r="AG1218" s="743"/>
      <c r="AH1218" s="743"/>
      <c r="AI1218" s="743"/>
      <c r="AJ1218" s="743"/>
      <c r="AK1218" s="743"/>
      <c r="AL1218" s="743"/>
      <c r="AM1218" s="743"/>
    </row>
    <row r="1219" spans="1:39" s="184" customFormat="1">
      <c r="A1219" s="685">
        <f t="shared" si="182"/>
        <v>960</v>
      </c>
      <c r="B1219" s="595" t="s">
        <v>1388</v>
      </c>
      <c r="C1219" s="181"/>
      <c r="D1219" s="35"/>
      <c r="E1219" s="35"/>
      <c r="F1219" s="35"/>
      <c r="G1219" s="35"/>
      <c r="H1219" s="35"/>
      <c r="I1219" s="35"/>
      <c r="J1219" s="35"/>
      <c r="K1219" s="35"/>
      <c r="L1219" s="35">
        <v>592</v>
      </c>
      <c r="M1219" s="35"/>
      <c r="N1219" s="35">
        <v>2594</v>
      </c>
      <c r="O1219" s="35"/>
      <c r="P1219" s="35">
        <v>438</v>
      </c>
      <c r="Q1219" s="35"/>
      <c r="R1219" s="35"/>
      <c r="S1219" s="35"/>
      <c r="T1219" s="36"/>
      <c r="U1219" s="36"/>
      <c r="V1219" s="36"/>
      <c r="W1219" s="36"/>
      <c r="X1219" s="1234"/>
      <c r="Y1219" s="35"/>
      <c r="Z1219" s="743"/>
      <c r="AA1219" s="744"/>
      <c r="AB1219" s="743"/>
      <c r="AC1219" s="743"/>
      <c r="AD1219" s="743"/>
      <c r="AE1219" s="743"/>
      <c r="AF1219" s="743"/>
      <c r="AG1219" s="743"/>
      <c r="AH1219" s="743"/>
      <c r="AI1219" s="743"/>
      <c r="AJ1219" s="743"/>
      <c r="AK1219" s="743"/>
      <c r="AL1219" s="743"/>
      <c r="AM1219" s="743"/>
    </row>
    <row r="1220" spans="1:39" s="184" customFormat="1">
      <c r="A1220" s="685">
        <f t="shared" si="182"/>
        <v>961</v>
      </c>
      <c r="B1220" s="595" t="s">
        <v>1389</v>
      </c>
      <c r="C1220" s="181"/>
      <c r="D1220" s="35"/>
      <c r="E1220" s="35"/>
      <c r="F1220" s="35"/>
      <c r="G1220" s="35"/>
      <c r="H1220" s="35"/>
      <c r="I1220" s="35"/>
      <c r="J1220" s="35"/>
      <c r="K1220" s="35"/>
      <c r="L1220" s="35">
        <v>592</v>
      </c>
      <c r="M1220" s="35"/>
      <c r="N1220" s="35">
        <v>2594</v>
      </c>
      <c r="O1220" s="35"/>
      <c r="P1220" s="35">
        <v>438</v>
      </c>
      <c r="Q1220" s="35"/>
      <c r="R1220" s="35"/>
      <c r="S1220" s="35"/>
      <c r="T1220" s="36"/>
      <c r="U1220" s="36"/>
      <c r="V1220" s="36"/>
      <c r="W1220" s="36"/>
      <c r="X1220" s="1234"/>
      <c r="Y1220" s="35"/>
      <c r="Z1220" s="743"/>
      <c r="AA1220" s="744"/>
      <c r="AB1220" s="743"/>
      <c r="AC1220" s="743"/>
      <c r="AD1220" s="743"/>
      <c r="AE1220" s="743"/>
      <c r="AF1220" s="743"/>
      <c r="AG1220" s="743"/>
      <c r="AH1220" s="743"/>
      <c r="AI1220" s="743"/>
      <c r="AJ1220" s="743"/>
      <c r="AK1220" s="743"/>
      <c r="AL1220" s="743"/>
      <c r="AM1220" s="743"/>
    </row>
    <row r="1221" spans="1:39" s="184" customFormat="1">
      <c r="A1221" s="685">
        <f t="shared" si="182"/>
        <v>962</v>
      </c>
      <c r="B1221" s="595" t="s">
        <v>1390</v>
      </c>
      <c r="C1221" s="181"/>
      <c r="D1221" s="35"/>
      <c r="E1221" s="35"/>
      <c r="F1221" s="35"/>
      <c r="G1221" s="35"/>
      <c r="H1221" s="35"/>
      <c r="I1221" s="35"/>
      <c r="J1221" s="35"/>
      <c r="K1221" s="35"/>
      <c r="L1221" s="35">
        <v>1175</v>
      </c>
      <c r="M1221" s="35"/>
      <c r="N1221" s="35"/>
      <c r="O1221" s="35"/>
      <c r="P1221" s="35"/>
      <c r="Q1221" s="35"/>
      <c r="R1221" s="35"/>
      <c r="S1221" s="35"/>
      <c r="T1221" s="36"/>
      <c r="U1221" s="36"/>
      <c r="V1221" s="36"/>
      <c r="W1221" s="36"/>
      <c r="X1221" s="1234"/>
      <c r="Y1221" s="35"/>
      <c r="Z1221" s="743"/>
      <c r="AA1221" s="744"/>
      <c r="AB1221" s="743"/>
      <c r="AC1221" s="743"/>
      <c r="AD1221" s="743"/>
      <c r="AE1221" s="743"/>
      <c r="AF1221" s="743"/>
      <c r="AG1221" s="743"/>
      <c r="AH1221" s="743"/>
      <c r="AI1221" s="743"/>
      <c r="AJ1221" s="743"/>
      <c r="AK1221" s="743"/>
      <c r="AL1221" s="743"/>
      <c r="AM1221" s="743"/>
    </row>
    <row r="1222" spans="1:39" s="184" customFormat="1">
      <c r="A1222" s="685">
        <f t="shared" si="182"/>
        <v>963</v>
      </c>
      <c r="B1222" s="602" t="s">
        <v>1391</v>
      </c>
      <c r="C1222" s="181"/>
      <c r="D1222" s="35"/>
      <c r="E1222" s="35" t="s">
        <v>413</v>
      </c>
      <c r="F1222" s="35"/>
      <c r="G1222" s="35"/>
      <c r="H1222" s="35"/>
      <c r="I1222" s="35"/>
      <c r="J1222" s="35"/>
      <c r="K1222" s="35"/>
      <c r="L1222" s="35"/>
      <c r="M1222" s="35"/>
      <c r="N1222" s="35">
        <v>4873</v>
      </c>
      <c r="O1222" s="35"/>
      <c r="P1222" s="35">
        <v>1194</v>
      </c>
      <c r="Q1222" s="35"/>
      <c r="R1222" s="35"/>
      <c r="S1222" s="35"/>
      <c r="T1222" s="36"/>
      <c r="U1222" s="36"/>
      <c r="V1222" s="36"/>
      <c r="W1222" s="36"/>
      <c r="X1222" s="1234"/>
      <c r="Y1222" s="35"/>
      <c r="Z1222" s="743"/>
      <c r="AA1222" s="744"/>
      <c r="AB1222" s="743"/>
      <c r="AC1222" s="743"/>
      <c r="AD1222" s="743"/>
      <c r="AE1222" s="743"/>
      <c r="AF1222" s="743"/>
      <c r="AG1222" s="743"/>
      <c r="AH1222" s="743"/>
      <c r="AI1222" s="743"/>
      <c r="AJ1222" s="743"/>
      <c r="AK1222" s="743"/>
      <c r="AL1222" s="743"/>
      <c r="AM1222" s="743"/>
    </row>
    <row r="1223" spans="1:39" s="184" customFormat="1">
      <c r="A1223" s="685">
        <f t="shared" si="182"/>
        <v>964</v>
      </c>
      <c r="B1223" s="602" t="s">
        <v>1392</v>
      </c>
      <c r="C1223" s="181"/>
      <c r="D1223" s="35"/>
      <c r="E1223" s="35" t="s">
        <v>413</v>
      </c>
      <c r="F1223" s="35"/>
      <c r="G1223" s="35"/>
      <c r="H1223" s="35"/>
      <c r="I1223" s="35"/>
      <c r="J1223" s="35"/>
      <c r="K1223" s="608"/>
      <c r="L1223" s="35"/>
      <c r="M1223" s="35"/>
      <c r="N1223" s="35">
        <v>1836</v>
      </c>
      <c r="O1223" s="35"/>
      <c r="P1223" s="35">
        <v>332</v>
      </c>
      <c r="Q1223" s="35"/>
      <c r="R1223" s="35"/>
      <c r="S1223" s="35"/>
      <c r="T1223" s="36"/>
      <c r="U1223" s="36"/>
      <c r="V1223" s="36"/>
      <c r="W1223" s="36"/>
      <c r="X1223" s="1234"/>
      <c r="Y1223" s="35"/>
      <c r="Z1223" s="743"/>
      <c r="AA1223" s="744"/>
      <c r="AB1223" s="743"/>
      <c r="AC1223" s="743"/>
      <c r="AD1223" s="743"/>
      <c r="AE1223" s="743"/>
      <c r="AF1223" s="743"/>
      <c r="AG1223" s="743"/>
      <c r="AH1223" s="743"/>
      <c r="AI1223" s="743"/>
      <c r="AJ1223" s="743"/>
      <c r="AK1223" s="743"/>
      <c r="AL1223" s="743"/>
      <c r="AM1223" s="743"/>
    </row>
    <row r="1224" spans="1:39" s="184" customFormat="1">
      <c r="A1224" s="685">
        <f t="shared" si="182"/>
        <v>965</v>
      </c>
      <c r="B1224" s="602" t="s">
        <v>1393</v>
      </c>
      <c r="C1224" s="181"/>
      <c r="D1224" s="35"/>
      <c r="E1224" s="35" t="s">
        <v>413</v>
      </c>
      <c r="F1224" s="35"/>
      <c r="G1224" s="35"/>
      <c r="H1224" s="35"/>
      <c r="I1224" s="35"/>
      <c r="J1224" s="35"/>
      <c r="K1224" s="608"/>
      <c r="L1224" s="35"/>
      <c r="M1224" s="35"/>
      <c r="N1224" s="35">
        <v>1836</v>
      </c>
      <c r="O1224" s="35"/>
      <c r="P1224" s="35">
        <v>241</v>
      </c>
      <c r="Q1224" s="35"/>
      <c r="R1224" s="35"/>
      <c r="S1224" s="35"/>
      <c r="T1224" s="36"/>
      <c r="U1224" s="36"/>
      <c r="V1224" s="36"/>
      <c r="W1224" s="36"/>
      <c r="X1224" s="1234"/>
      <c r="Y1224" s="35"/>
      <c r="Z1224" s="743"/>
      <c r="AA1224" s="744"/>
      <c r="AB1224" s="743"/>
      <c r="AC1224" s="743"/>
      <c r="AD1224" s="743"/>
      <c r="AE1224" s="743"/>
      <c r="AF1224" s="743"/>
      <c r="AG1224" s="743"/>
      <c r="AH1224" s="743"/>
      <c r="AI1224" s="743"/>
      <c r="AJ1224" s="743"/>
      <c r="AK1224" s="743"/>
      <c r="AL1224" s="743"/>
      <c r="AM1224" s="743"/>
    </row>
    <row r="1225" spans="1:39" s="184" customFormat="1" ht="15" customHeight="1">
      <c r="A1225" s="685">
        <f t="shared" si="182"/>
        <v>966</v>
      </c>
      <c r="B1225" s="602" t="s">
        <v>1394</v>
      </c>
      <c r="C1225" s="181"/>
      <c r="D1225" s="35"/>
      <c r="E1225" s="35"/>
      <c r="F1225" s="35"/>
      <c r="G1225" s="35"/>
      <c r="H1225" s="35"/>
      <c r="I1225" s="35"/>
      <c r="J1225" s="35"/>
      <c r="K1225" s="608"/>
      <c r="L1225" s="35"/>
      <c r="M1225" s="35"/>
      <c r="N1225" s="35">
        <v>1836</v>
      </c>
      <c r="O1225" s="35"/>
      <c r="P1225" s="35">
        <v>336</v>
      </c>
      <c r="Q1225" s="35"/>
      <c r="R1225" s="35"/>
      <c r="S1225" s="35"/>
      <c r="T1225" s="36"/>
      <c r="U1225" s="36"/>
      <c r="V1225" s="36"/>
      <c r="W1225" s="36"/>
      <c r="X1225" s="1234"/>
      <c r="Y1225" s="35"/>
      <c r="Z1225" s="743"/>
      <c r="AA1225" s="744"/>
      <c r="AB1225" s="743"/>
      <c r="AC1225" s="743"/>
      <c r="AD1225" s="743"/>
      <c r="AE1225" s="743"/>
      <c r="AF1225" s="743"/>
      <c r="AG1225" s="743"/>
      <c r="AH1225" s="743"/>
      <c r="AI1225" s="743"/>
      <c r="AJ1225" s="743"/>
      <c r="AK1225" s="743"/>
      <c r="AL1225" s="743"/>
      <c r="AM1225" s="743"/>
    </row>
    <row r="1226" spans="1:39" s="184" customFormat="1">
      <c r="A1226" s="685">
        <f t="shared" si="182"/>
        <v>967</v>
      </c>
      <c r="B1226" s="602" t="s">
        <v>1395</v>
      </c>
      <c r="C1226" s="181"/>
      <c r="D1226" s="35"/>
      <c r="E1226" s="35" t="s">
        <v>413</v>
      </c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6"/>
      <c r="U1226" s="36"/>
      <c r="V1226" s="36"/>
      <c r="W1226" s="36"/>
      <c r="X1226" s="1234"/>
      <c r="Y1226" s="35"/>
      <c r="Z1226" s="743"/>
      <c r="AA1226" s="744"/>
      <c r="AB1226" s="743"/>
      <c r="AC1226" s="743"/>
      <c r="AD1226" s="743"/>
      <c r="AE1226" s="743"/>
      <c r="AF1226" s="743"/>
      <c r="AG1226" s="743"/>
      <c r="AH1226" s="743"/>
      <c r="AI1226" s="743"/>
      <c r="AJ1226" s="743"/>
      <c r="AK1226" s="743"/>
      <c r="AL1226" s="743"/>
      <c r="AM1226" s="743"/>
    </row>
    <row r="1227" spans="1:39" s="184" customFormat="1">
      <c r="A1227" s="685">
        <f t="shared" si="182"/>
        <v>968</v>
      </c>
      <c r="B1227" s="642" t="s">
        <v>1396</v>
      </c>
      <c r="C1227" s="181"/>
      <c r="D1227" s="35"/>
      <c r="E1227" s="35" t="s">
        <v>413</v>
      </c>
      <c r="F1227" s="35"/>
      <c r="G1227" s="35"/>
      <c r="H1227" s="35"/>
      <c r="I1227" s="35"/>
      <c r="J1227" s="35"/>
      <c r="K1227" s="35"/>
      <c r="L1227" s="36"/>
      <c r="M1227" s="36"/>
      <c r="N1227" s="35">
        <v>400</v>
      </c>
      <c r="O1227" s="35"/>
      <c r="P1227" s="35">
        <v>663</v>
      </c>
      <c r="Q1227" s="35"/>
      <c r="R1227" s="35"/>
      <c r="S1227" s="35"/>
      <c r="T1227" s="36"/>
      <c r="U1227" s="36"/>
      <c r="V1227" s="36"/>
      <c r="W1227" s="36"/>
      <c r="X1227" s="1234"/>
      <c r="Y1227" s="35"/>
      <c r="Z1227" s="743"/>
      <c r="AA1227" s="744"/>
      <c r="AB1227" s="743"/>
      <c r="AC1227" s="743"/>
      <c r="AD1227" s="743"/>
      <c r="AE1227" s="743"/>
      <c r="AF1227" s="743"/>
      <c r="AG1227" s="743"/>
      <c r="AH1227" s="743"/>
      <c r="AI1227" s="743"/>
      <c r="AJ1227" s="743"/>
      <c r="AK1227" s="743"/>
      <c r="AL1227" s="743"/>
      <c r="AM1227" s="743"/>
    </row>
    <row r="1228" spans="1:39" s="184" customFormat="1">
      <c r="A1228" s="685">
        <f t="shared" si="182"/>
        <v>969</v>
      </c>
      <c r="B1228" s="643" t="s">
        <v>1397</v>
      </c>
      <c r="C1228" s="609"/>
      <c r="D1228" s="610"/>
      <c r="E1228" s="610" t="s">
        <v>413</v>
      </c>
      <c r="F1228" s="610"/>
      <c r="G1228" s="610"/>
      <c r="H1228" s="610"/>
      <c r="I1228" s="610"/>
      <c r="J1228" s="610"/>
      <c r="K1228" s="610"/>
      <c r="L1228" s="610"/>
      <c r="M1228" s="35"/>
      <c r="N1228" s="610">
        <v>66</v>
      </c>
      <c r="O1228" s="35"/>
      <c r="P1228" s="610"/>
      <c r="Q1228" s="35"/>
      <c r="R1228" s="35"/>
      <c r="S1228" s="35"/>
      <c r="T1228" s="36"/>
      <c r="U1228" s="36"/>
      <c r="V1228" s="36"/>
      <c r="W1228" s="36"/>
      <c r="X1228" s="1234"/>
      <c r="Y1228" s="35"/>
      <c r="Z1228" s="743"/>
      <c r="AA1228" s="744"/>
      <c r="AB1228" s="743"/>
      <c r="AC1228" s="743"/>
      <c r="AD1228" s="743"/>
      <c r="AE1228" s="743"/>
      <c r="AF1228" s="743"/>
      <c r="AG1228" s="743"/>
      <c r="AH1228" s="743"/>
      <c r="AI1228" s="743"/>
      <c r="AJ1228" s="743"/>
      <c r="AK1228" s="743"/>
      <c r="AL1228" s="743"/>
      <c r="AM1228" s="743"/>
    </row>
    <row r="1229" spans="1:39" s="184" customFormat="1">
      <c r="A1229" s="685">
        <f t="shared" si="182"/>
        <v>970</v>
      </c>
      <c r="B1229" s="274" t="s">
        <v>1398</v>
      </c>
      <c r="C1229" s="611"/>
      <c r="D1229" s="611"/>
      <c r="E1229" s="611"/>
      <c r="F1229" s="611"/>
      <c r="G1229" s="611"/>
      <c r="H1229" s="611"/>
      <c r="I1229" s="611"/>
      <c r="J1229" s="611"/>
      <c r="K1229" s="611"/>
      <c r="L1229" s="611">
        <v>1649</v>
      </c>
      <c r="M1229" s="612"/>
      <c r="N1229" s="611">
        <v>3159.5</v>
      </c>
      <c r="O1229" s="612"/>
      <c r="P1229" s="611">
        <v>1264.78</v>
      </c>
      <c r="Q1229" s="612"/>
      <c r="R1229" s="35"/>
      <c r="S1229" s="35"/>
      <c r="T1229" s="36"/>
      <c r="U1229" s="36"/>
      <c r="V1229" s="36"/>
      <c r="W1229" s="36"/>
      <c r="X1229" s="1234"/>
      <c r="Y1229" s="35"/>
      <c r="Z1229" s="743"/>
      <c r="AA1229" s="744"/>
      <c r="AB1229" s="743"/>
      <c r="AC1229" s="743"/>
      <c r="AD1229" s="743"/>
      <c r="AE1229" s="743"/>
      <c r="AF1229" s="743"/>
      <c r="AG1229" s="743"/>
      <c r="AH1229" s="743"/>
      <c r="AI1229" s="743"/>
      <c r="AJ1229" s="743"/>
      <c r="AK1229" s="743"/>
      <c r="AL1229" s="743"/>
      <c r="AM1229" s="743"/>
    </row>
    <row r="1230" spans="1:39" s="184" customFormat="1">
      <c r="A1230" s="685">
        <f t="shared" si="182"/>
        <v>971</v>
      </c>
      <c r="B1230" s="644" t="s">
        <v>1399</v>
      </c>
      <c r="C1230" s="613"/>
      <c r="D1230" s="402"/>
      <c r="E1230" s="614"/>
      <c r="F1230" s="615"/>
      <c r="G1230" s="615"/>
      <c r="H1230" s="615"/>
      <c r="I1230" s="615"/>
      <c r="J1230" s="615"/>
      <c r="K1230" s="616"/>
      <c r="L1230" s="614">
        <v>1331</v>
      </c>
      <c r="M1230" s="617"/>
      <c r="N1230" s="611">
        <v>3159.5</v>
      </c>
      <c r="O1230" s="618"/>
      <c r="P1230" s="611">
        <v>1264.78</v>
      </c>
      <c r="Q1230" s="619"/>
      <c r="R1230" s="188"/>
      <c r="S1230" s="188"/>
      <c r="T1230" s="188"/>
      <c r="U1230" s="402"/>
      <c r="V1230" s="402"/>
      <c r="W1230" s="402"/>
      <c r="X1230" s="1234"/>
      <c r="Y1230" s="188"/>
      <c r="Z1230" s="743"/>
      <c r="AA1230" s="744"/>
      <c r="AB1230" s="743"/>
      <c r="AC1230" s="743"/>
      <c r="AD1230" s="743"/>
      <c r="AE1230" s="743"/>
      <c r="AF1230" s="743"/>
      <c r="AG1230" s="743"/>
      <c r="AH1230" s="743"/>
      <c r="AI1230" s="743"/>
      <c r="AJ1230" s="743"/>
      <c r="AK1230" s="743"/>
      <c r="AL1230" s="743"/>
      <c r="AM1230" s="743"/>
    </row>
    <row r="1231" spans="1:39" s="184" customFormat="1">
      <c r="A1231" s="685">
        <f t="shared" si="182"/>
        <v>972</v>
      </c>
      <c r="B1231" s="595" t="s">
        <v>1400</v>
      </c>
      <c r="C1231" s="620"/>
      <c r="D1231" s="402"/>
      <c r="E1231" s="614" t="s">
        <v>413</v>
      </c>
      <c r="F1231" s="188"/>
      <c r="G1231" s="188"/>
      <c r="H1231" s="188"/>
      <c r="I1231" s="188"/>
      <c r="J1231" s="188"/>
      <c r="K1231" s="621"/>
      <c r="L1231" s="611"/>
      <c r="M1231" s="617"/>
      <c r="N1231" s="611">
        <v>3308.2</v>
      </c>
      <c r="O1231" s="618"/>
      <c r="P1231" s="611">
        <v>2440.4</v>
      </c>
      <c r="Q1231" s="619"/>
      <c r="R1231" s="188"/>
      <c r="S1231" s="188"/>
      <c r="T1231" s="188"/>
      <c r="U1231" s="402"/>
      <c r="V1231" s="402"/>
      <c r="W1231" s="402"/>
      <c r="X1231" s="1234"/>
      <c r="Y1231" s="188"/>
      <c r="Z1231" s="743"/>
      <c r="AA1231" s="744"/>
      <c r="AB1231" s="743"/>
      <c r="AC1231" s="743"/>
      <c r="AD1231" s="743"/>
      <c r="AE1231" s="743"/>
      <c r="AF1231" s="743"/>
      <c r="AG1231" s="743"/>
      <c r="AH1231" s="743"/>
      <c r="AI1231" s="743"/>
      <c r="AJ1231" s="743"/>
      <c r="AK1231" s="743"/>
      <c r="AL1231" s="743"/>
      <c r="AM1231" s="743"/>
    </row>
    <row r="1232" spans="1:39" s="184" customFormat="1">
      <c r="A1232" s="685">
        <f t="shared" si="182"/>
        <v>973</v>
      </c>
      <c r="B1232" s="595" t="s">
        <v>1401</v>
      </c>
      <c r="C1232" s="620"/>
      <c r="D1232" s="402"/>
      <c r="E1232" s="614" t="s">
        <v>413</v>
      </c>
      <c r="F1232" s="188"/>
      <c r="G1232" s="188"/>
      <c r="H1232" s="188"/>
      <c r="I1232" s="188"/>
      <c r="J1232" s="188"/>
      <c r="K1232" s="621"/>
      <c r="L1232" s="611"/>
      <c r="M1232" s="617"/>
      <c r="N1232" s="611"/>
      <c r="O1232" s="618"/>
      <c r="P1232" s="611"/>
      <c r="Q1232" s="619"/>
      <c r="R1232" s="188"/>
      <c r="S1232" s="188"/>
      <c r="T1232" s="188"/>
      <c r="U1232" s="402"/>
      <c r="V1232" s="402"/>
      <c r="W1232" s="402"/>
      <c r="X1232" s="1234"/>
      <c r="Y1232" s="188"/>
      <c r="Z1232" s="743"/>
      <c r="AA1232" s="744"/>
      <c r="AB1232" s="743"/>
      <c r="AC1232" s="743"/>
      <c r="AD1232" s="743"/>
      <c r="AE1232" s="743"/>
      <c r="AF1232" s="743"/>
      <c r="AG1232" s="743"/>
      <c r="AH1232" s="743"/>
      <c r="AI1232" s="743"/>
      <c r="AJ1232" s="743"/>
      <c r="AK1232" s="743"/>
      <c r="AL1232" s="743"/>
      <c r="AM1232" s="743"/>
    </row>
    <row r="1233" spans="1:39" s="184" customFormat="1">
      <c r="A1233" s="685">
        <f t="shared" si="182"/>
        <v>974</v>
      </c>
      <c r="B1233" s="595" t="s">
        <v>1402</v>
      </c>
      <c r="C1233" s="620"/>
      <c r="D1233" s="402"/>
      <c r="E1233" s="614" t="s">
        <v>413</v>
      </c>
      <c r="F1233" s="188"/>
      <c r="G1233" s="188"/>
      <c r="H1233" s="188"/>
      <c r="I1233" s="188"/>
      <c r="J1233" s="188"/>
      <c r="K1233" s="621"/>
      <c r="L1233" s="611"/>
      <c r="M1233" s="617"/>
      <c r="N1233" s="611"/>
      <c r="O1233" s="618"/>
      <c r="P1233" s="611"/>
      <c r="Q1233" s="619"/>
      <c r="R1233" s="188"/>
      <c r="S1233" s="188"/>
      <c r="T1233" s="188"/>
      <c r="U1233" s="402"/>
      <c r="V1233" s="402"/>
      <c r="W1233" s="402"/>
      <c r="X1233" s="1234"/>
      <c r="Y1233" s="188"/>
      <c r="Z1233" s="743"/>
      <c r="AA1233" s="744"/>
      <c r="AB1233" s="743"/>
      <c r="AC1233" s="743"/>
      <c r="AD1233" s="743"/>
      <c r="AE1233" s="743"/>
      <c r="AF1233" s="743"/>
      <c r="AG1233" s="743"/>
      <c r="AH1233" s="743"/>
      <c r="AI1233" s="743"/>
      <c r="AJ1233" s="743"/>
      <c r="AK1233" s="743"/>
      <c r="AL1233" s="743"/>
      <c r="AM1233" s="743"/>
    </row>
    <row r="1234" spans="1:39" s="184" customFormat="1">
      <c r="A1234" s="685">
        <f t="shared" si="182"/>
        <v>975</v>
      </c>
      <c r="B1234" s="595" t="s">
        <v>1403</v>
      </c>
      <c r="C1234" s="620"/>
      <c r="D1234" s="402"/>
      <c r="E1234" s="614" t="s">
        <v>413</v>
      </c>
      <c r="F1234" s="188"/>
      <c r="G1234" s="188"/>
      <c r="H1234" s="188"/>
      <c r="I1234" s="188"/>
      <c r="J1234" s="188"/>
      <c r="K1234" s="621"/>
      <c r="L1234" s="611"/>
      <c r="M1234" s="617"/>
      <c r="N1234" s="611">
        <v>582</v>
      </c>
      <c r="O1234" s="618"/>
      <c r="P1234" s="611"/>
      <c r="Q1234" s="619"/>
      <c r="R1234" s="188"/>
      <c r="S1234" s="188"/>
      <c r="T1234" s="188"/>
      <c r="U1234" s="402"/>
      <c r="V1234" s="402"/>
      <c r="W1234" s="402"/>
      <c r="X1234" s="1234"/>
      <c r="Y1234" s="188"/>
      <c r="Z1234" s="743"/>
      <c r="AA1234" s="744"/>
      <c r="AB1234" s="743"/>
      <c r="AC1234" s="743"/>
      <c r="AD1234" s="743"/>
      <c r="AE1234" s="743"/>
      <c r="AF1234" s="743"/>
      <c r="AG1234" s="743"/>
      <c r="AH1234" s="743"/>
      <c r="AI1234" s="743"/>
      <c r="AJ1234" s="743"/>
      <c r="AK1234" s="743"/>
      <c r="AL1234" s="743"/>
      <c r="AM1234" s="743"/>
    </row>
    <row r="1235" spans="1:39" s="184" customFormat="1">
      <c r="A1235" s="685">
        <f t="shared" si="182"/>
        <v>976</v>
      </c>
      <c r="B1235" s="595" t="s">
        <v>1404</v>
      </c>
      <c r="C1235" s="620"/>
      <c r="D1235" s="402"/>
      <c r="E1235" s="614"/>
      <c r="F1235" s="188"/>
      <c r="G1235" s="188"/>
      <c r="H1235" s="188"/>
      <c r="I1235" s="188"/>
      <c r="J1235" s="188"/>
      <c r="K1235" s="621"/>
      <c r="L1235" s="611"/>
      <c r="M1235" s="617"/>
      <c r="N1235" s="611">
        <v>581.78</v>
      </c>
      <c r="O1235" s="618"/>
      <c r="P1235" s="611"/>
      <c r="Q1235" s="619"/>
      <c r="R1235" s="188"/>
      <c r="S1235" s="188"/>
      <c r="T1235" s="188"/>
      <c r="U1235" s="402"/>
      <c r="V1235" s="402"/>
      <c r="W1235" s="402"/>
      <c r="X1235" s="1234"/>
      <c r="Y1235" s="188"/>
      <c r="Z1235" s="743"/>
      <c r="AA1235" s="744"/>
      <c r="AB1235" s="743"/>
      <c r="AC1235" s="743"/>
      <c r="AD1235" s="743"/>
      <c r="AE1235" s="743"/>
      <c r="AF1235" s="743"/>
      <c r="AG1235" s="743"/>
      <c r="AH1235" s="743"/>
      <c r="AI1235" s="743"/>
      <c r="AJ1235" s="743"/>
      <c r="AK1235" s="743"/>
      <c r="AL1235" s="743"/>
      <c r="AM1235" s="743"/>
    </row>
    <row r="1236" spans="1:39" s="184" customFormat="1">
      <c r="A1236" s="685">
        <f t="shared" si="182"/>
        <v>977</v>
      </c>
      <c r="B1236" s="595" t="s">
        <v>1405</v>
      </c>
      <c r="C1236" s="620"/>
      <c r="D1236" s="402"/>
      <c r="E1236" s="614" t="s">
        <v>413</v>
      </c>
      <c r="F1236" s="188"/>
      <c r="G1236" s="188"/>
      <c r="H1236" s="188"/>
      <c r="I1236" s="188"/>
      <c r="J1236" s="188"/>
      <c r="K1236" s="621"/>
      <c r="L1236" s="611"/>
      <c r="M1236" s="617"/>
      <c r="N1236" s="611">
        <v>503.2</v>
      </c>
      <c r="O1236" s="618"/>
      <c r="P1236" s="611"/>
      <c r="Q1236" s="619"/>
      <c r="R1236" s="188"/>
      <c r="S1236" s="188"/>
      <c r="T1236" s="188"/>
      <c r="U1236" s="402"/>
      <c r="V1236" s="402"/>
      <c r="W1236" s="402"/>
      <c r="X1236" s="1234"/>
      <c r="Y1236" s="188"/>
      <c r="Z1236" s="743"/>
      <c r="AA1236" s="744"/>
      <c r="AB1236" s="743"/>
      <c r="AC1236" s="743"/>
      <c r="AD1236" s="743"/>
      <c r="AE1236" s="743"/>
      <c r="AF1236" s="743"/>
      <c r="AG1236" s="743"/>
      <c r="AH1236" s="743"/>
      <c r="AI1236" s="743"/>
      <c r="AJ1236" s="743"/>
      <c r="AK1236" s="743"/>
      <c r="AL1236" s="743"/>
      <c r="AM1236" s="743"/>
    </row>
    <row r="1237" spans="1:39" s="184" customFormat="1">
      <c r="A1237" s="685">
        <f t="shared" si="182"/>
        <v>978</v>
      </c>
      <c r="B1237" s="595" t="s">
        <v>1406</v>
      </c>
      <c r="C1237" s="620"/>
      <c r="D1237" s="402"/>
      <c r="E1237" s="614" t="s">
        <v>413</v>
      </c>
      <c r="F1237" s="188"/>
      <c r="G1237" s="188"/>
      <c r="H1237" s="188"/>
      <c r="I1237" s="188"/>
      <c r="J1237" s="188"/>
      <c r="K1237" s="621"/>
      <c r="L1237" s="611"/>
      <c r="M1237" s="617"/>
      <c r="N1237" s="611">
        <v>503.2</v>
      </c>
      <c r="O1237" s="618"/>
      <c r="P1237" s="611"/>
      <c r="Q1237" s="619"/>
      <c r="R1237" s="188"/>
      <c r="S1237" s="188"/>
      <c r="T1237" s="188"/>
      <c r="U1237" s="402"/>
      <c r="V1237" s="402"/>
      <c r="W1237" s="402"/>
      <c r="X1237" s="1234"/>
      <c r="Y1237" s="188"/>
      <c r="Z1237" s="743"/>
      <c r="AA1237" s="744"/>
      <c r="AB1237" s="743"/>
      <c r="AC1237" s="743"/>
      <c r="AD1237" s="743"/>
      <c r="AE1237" s="743"/>
      <c r="AF1237" s="743"/>
      <c r="AG1237" s="743"/>
      <c r="AH1237" s="743"/>
      <c r="AI1237" s="743"/>
      <c r="AJ1237" s="743"/>
      <c r="AK1237" s="743"/>
      <c r="AL1237" s="743"/>
      <c r="AM1237" s="743"/>
    </row>
    <row r="1238" spans="1:39" s="184" customFormat="1">
      <c r="A1238" s="685">
        <f t="shared" si="182"/>
        <v>979</v>
      </c>
      <c r="B1238" s="595" t="s">
        <v>1407</v>
      </c>
      <c r="C1238" s="620"/>
      <c r="D1238" s="402"/>
      <c r="E1238" s="614" t="s">
        <v>413</v>
      </c>
      <c r="F1238" s="188"/>
      <c r="G1238" s="188"/>
      <c r="H1238" s="188"/>
      <c r="I1238" s="188"/>
      <c r="J1238" s="188"/>
      <c r="K1238" s="621"/>
      <c r="L1238" s="611"/>
      <c r="M1238" s="617"/>
      <c r="N1238" s="611"/>
      <c r="O1238" s="618"/>
      <c r="P1238" s="611"/>
      <c r="Q1238" s="619"/>
      <c r="R1238" s="188"/>
      <c r="S1238" s="188"/>
      <c r="T1238" s="188"/>
      <c r="U1238" s="402"/>
      <c r="V1238" s="402"/>
      <c r="W1238" s="402"/>
      <c r="X1238" s="1234"/>
      <c r="Y1238" s="188"/>
      <c r="Z1238" s="743"/>
      <c r="AA1238" s="744"/>
      <c r="AB1238" s="743"/>
      <c r="AC1238" s="743"/>
      <c r="AD1238" s="743"/>
      <c r="AE1238" s="743"/>
      <c r="AF1238" s="743"/>
      <c r="AG1238" s="743"/>
      <c r="AH1238" s="743"/>
      <c r="AI1238" s="743"/>
      <c r="AJ1238" s="743"/>
      <c r="AK1238" s="743"/>
      <c r="AL1238" s="743"/>
      <c r="AM1238" s="743"/>
    </row>
    <row r="1239" spans="1:39" s="184" customFormat="1">
      <c r="A1239" s="685">
        <f t="shared" si="182"/>
        <v>980</v>
      </c>
      <c r="B1239" s="595" t="s">
        <v>1408</v>
      </c>
      <c r="C1239" s="620"/>
      <c r="D1239" s="402"/>
      <c r="E1239" s="614" t="s">
        <v>413</v>
      </c>
      <c r="F1239" s="188"/>
      <c r="G1239" s="188"/>
      <c r="H1239" s="188"/>
      <c r="I1239" s="188"/>
      <c r="J1239" s="188"/>
      <c r="K1239" s="621"/>
      <c r="L1239" s="611"/>
      <c r="M1239" s="617"/>
      <c r="N1239" s="611">
        <v>826.9</v>
      </c>
      <c r="O1239" s="618"/>
      <c r="P1239" s="611"/>
      <c r="Q1239" s="619"/>
      <c r="R1239" s="188"/>
      <c r="S1239" s="188"/>
      <c r="T1239" s="188"/>
      <c r="U1239" s="402"/>
      <c r="V1239" s="402"/>
      <c r="W1239" s="402"/>
      <c r="X1239" s="1234"/>
      <c r="Y1239" s="188"/>
      <c r="Z1239" s="743"/>
      <c r="AA1239" s="744"/>
      <c r="AB1239" s="743"/>
      <c r="AC1239" s="743"/>
      <c r="AD1239" s="743"/>
      <c r="AE1239" s="743"/>
      <c r="AF1239" s="743"/>
      <c r="AG1239" s="743"/>
      <c r="AH1239" s="743"/>
      <c r="AI1239" s="743"/>
      <c r="AJ1239" s="743"/>
      <c r="AK1239" s="743"/>
      <c r="AL1239" s="743"/>
      <c r="AM1239" s="743"/>
    </row>
    <row r="1240" spans="1:39" s="184" customFormat="1">
      <c r="A1240" s="685">
        <f t="shared" si="182"/>
        <v>981</v>
      </c>
      <c r="B1240" s="595" t="s">
        <v>1409</v>
      </c>
      <c r="C1240" s="620"/>
      <c r="D1240" s="402"/>
      <c r="E1240" s="614" t="s">
        <v>413</v>
      </c>
      <c r="F1240" s="188"/>
      <c r="G1240" s="188"/>
      <c r="H1240" s="188"/>
      <c r="I1240" s="188"/>
      <c r="J1240" s="188"/>
      <c r="K1240" s="621"/>
      <c r="L1240" s="611"/>
      <c r="M1240" s="617"/>
      <c r="N1240" s="611">
        <v>460.14</v>
      </c>
      <c r="O1240" s="618"/>
      <c r="P1240" s="611"/>
      <c r="Q1240" s="619"/>
      <c r="R1240" s="188"/>
      <c r="S1240" s="188"/>
      <c r="T1240" s="188"/>
      <c r="U1240" s="402"/>
      <c r="V1240" s="402"/>
      <c r="W1240" s="402"/>
      <c r="X1240" s="1234"/>
      <c r="Y1240" s="188"/>
      <c r="Z1240" s="743"/>
      <c r="AA1240" s="744"/>
      <c r="AB1240" s="743"/>
      <c r="AC1240" s="743"/>
      <c r="AD1240" s="743"/>
      <c r="AE1240" s="743"/>
      <c r="AF1240" s="743"/>
      <c r="AG1240" s="743"/>
      <c r="AH1240" s="743"/>
      <c r="AI1240" s="743"/>
      <c r="AJ1240" s="743"/>
      <c r="AK1240" s="743"/>
      <c r="AL1240" s="743"/>
      <c r="AM1240" s="743"/>
    </row>
    <row r="1241" spans="1:39" s="184" customFormat="1">
      <c r="A1241" s="685">
        <f t="shared" si="182"/>
        <v>982</v>
      </c>
      <c r="B1241" s="595" t="s">
        <v>1410</v>
      </c>
      <c r="C1241" s="620"/>
      <c r="D1241" s="402"/>
      <c r="E1241" s="614" t="s">
        <v>413</v>
      </c>
      <c r="F1241" s="188"/>
      <c r="G1241" s="188"/>
      <c r="H1241" s="188"/>
      <c r="I1241" s="188"/>
      <c r="J1241" s="188"/>
      <c r="K1241" s="621"/>
      <c r="L1241" s="611"/>
      <c r="M1241" s="617"/>
      <c r="N1241" s="611"/>
      <c r="O1241" s="618"/>
      <c r="P1241" s="611"/>
      <c r="Q1241" s="619"/>
      <c r="R1241" s="188"/>
      <c r="S1241" s="188"/>
      <c r="T1241" s="188"/>
      <c r="U1241" s="402"/>
      <c r="V1241" s="402"/>
      <c r="W1241" s="402"/>
      <c r="X1241" s="1234"/>
      <c r="Y1241" s="188"/>
      <c r="Z1241" s="743"/>
      <c r="AA1241" s="744"/>
      <c r="AB1241" s="743"/>
      <c r="AC1241" s="743"/>
      <c r="AD1241" s="743"/>
      <c r="AE1241" s="743"/>
      <c r="AF1241" s="743"/>
      <c r="AG1241" s="743"/>
      <c r="AH1241" s="743"/>
      <c r="AI1241" s="743"/>
      <c r="AJ1241" s="743"/>
      <c r="AK1241" s="743"/>
      <c r="AL1241" s="743"/>
      <c r="AM1241" s="743"/>
    </row>
    <row r="1242" spans="1:39" s="184" customFormat="1">
      <c r="A1242" s="685">
        <f t="shared" si="182"/>
        <v>983</v>
      </c>
      <c r="B1242" s="595" t="s">
        <v>1411</v>
      </c>
      <c r="C1242" s="620"/>
      <c r="D1242" s="402"/>
      <c r="E1242" s="614" t="s">
        <v>413</v>
      </c>
      <c r="F1242" s="188"/>
      <c r="G1242" s="188"/>
      <c r="H1242" s="188"/>
      <c r="I1242" s="188"/>
      <c r="J1242" s="188"/>
      <c r="K1242" s="621"/>
      <c r="L1242" s="611"/>
      <c r="M1242" s="617"/>
      <c r="N1242" s="611">
        <v>119.2</v>
      </c>
      <c r="O1242" s="618"/>
      <c r="P1242" s="611"/>
      <c r="Q1242" s="619"/>
      <c r="R1242" s="188"/>
      <c r="S1242" s="188"/>
      <c r="T1242" s="188"/>
      <c r="U1242" s="402"/>
      <c r="V1242" s="402"/>
      <c r="W1242" s="402"/>
      <c r="X1242" s="1234"/>
      <c r="Y1242" s="188"/>
      <c r="Z1242" s="743"/>
      <c r="AA1242" s="744"/>
      <c r="AB1242" s="743"/>
      <c r="AC1242" s="743"/>
      <c r="AD1242" s="743"/>
      <c r="AE1242" s="743"/>
      <c r="AF1242" s="743"/>
      <c r="AG1242" s="743"/>
      <c r="AH1242" s="743"/>
      <c r="AI1242" s="743"/>
      <c r="AJ1242" s="743"/>
      <c r="AK1242" s="743"/>
      <c r="AL1242" s="743"/>
      <c r="AM1242" s="743"/>
    </row>
    <row r="1243" spans="1:39" s="607" customFormat="1">
      <c r="A1243" s="685">
        <f t="shared" ref="A1243:A1269" si="183">A1242+1</f>
        <v>984</v>
      </c>
      <c r="B1243" s="341" t="s">
        <v>1412</v>
      </c>
      <c r="C1243" s="620"/>
      <c r="D1243" s="188"/>
      <c r="E1243" s="188"/>
      <c r="F1243" s="188"/>
      <c r="G1243" s="188"/>
      <c r="H1243" s="188"/>
      <c r="I1243" s="178" t="s">
        <v>412</v>
      </c>
      <c r="J1243" s="188"/>
      <c r="K1243" s="188"/>
      <c r="L1243" s="188">
        <v>552</v>
      </c>
      <c r="M1243" s="616"/>
      <c r="N1243" s="188">
        <v>494.8</v>
      </c>
      <c r="O1243" s="622"/>
      <c r="P1243" s="615"/>
      <c r="Q1243" s="188"/>
      <c r="R1243" s="188">
        <v>180.2</v>
      </c>
      <c r="S1243" s="188"/>
      <c r="T1243" s="188"/>
      <c r="U1243" s="402"/>
      <c r="V1243" s="402"/>
      <c r="W1243" s="402"/>
      <c r="X1243" s="1234"/>
      <c r="Y1243" s="188"/>
      <c r="Z1243" s="1289"/>
      <c r="AA1243" s="1263"/>
      <c r="AB1243" s="1289"/>
      <c r="AC1243" s="1289"/>
      <c r="AD1243" s="1289"/>
      <c r="AE1243" s="1289"/>
      <c r="AF1243" s="1289"/>
      <c r="AG1243" s="1289"/>
      <c r="AH1243" s="1289"/>
      <c r="AI1243" s="1289"/>
      <c r="AJ1243" s="1289"/>
      <c r="AK1243" s="1289"/>
      <c r="AL1243" s="1289"/>
      <c r="AM1243" s="1289"/>
    </row>
    <row r="1244" spans="1:39" s="631" customFormat="1">
      <c r="A1244" s="685">
        <f t="shared" si="183"/>
        <v>985</v>
      </c>
      <c r="B1244" s="265" t="s">
        <v>414</v>
      </c>
      <c r="C1244" s="623"/>
      <c r="D1244" s="624"/>
      <c r="E1244" s="625"/>
      <c r="F1244" s="625"/>
      <c r="G1244" s="625"/>
      <c r="H1244" s="625"/>
      <c r="I1244" s="625"/>
      <c r="J1244" s="625"/>
      <c r="K1244" s="625"/>
      <c r="L1244" s="626">
        <v>1193</v>
      </c>
      <c r="M1244" s="627"/>
      <c r="N1244" s="628">
        <v>2955</v>
      </c>
      <c r="O1244" s="629"/>
      <c r="P1244" s="625">
        <v>835</v>
      </c>
      <c r="Q1244" s="35"/>
      <c r="R1244" s="630"/>
      <c r="S1244" s="35"/>
      <c r="T1244" s="35"/>
      <c r="U1244" s="36"/>
      <c r="V1244" s="36"/>
      <c r="W1244" s="36"/>
      <c r="X1244" s="1234"/>
      <c r="Y1244" s="35"/>
      <c r="Z1244" s="743"/>
      <c r="AA1244" s="744"/>
      <c r="AB1244" s="743"/>
      <c r="AC1244" s="743"/>
      <c r="AD1244" s="743"/>
      <c r="AE1244" s="743"/>
      <c r="AF1244" s="743"/>
      <c r="AG1244" s="743"/>
      <c r="AH1244" s="743"/>
      <c r="AI1244" s="743"/>
      <c r="AJ1244" s="743"/>
      <c r="AK1244" s="743"/>
      <c r="AL1244" s="743"/>
      <c r="AM1244" s="743"/>
    </row>
    <row r="1245" spans="1:39" s="184" customFormat="1">
      <c r="A1245" s="685">
        <f t="shared" si="183"/>
        <v>986</v>
      </c>
      <c r="B1245" s="265" t="s">
        <v>415</v>
      </c>
      <c r="C1245" s="632"/>
      <c r="D1245" s="621"/>
      <c r="E1245" s="633" t="s">
        <v>412</v>
      </c>
      <c r="F1245" s="252"/>
      <c r="G1245" s="257"/>
      <c r="H1245" s="257"/>
      <c r="I1245" s="257"/>
      <c r="J1245" s="257"/>
      <c r="K1245" s="257"/>
      <c r="L1245" s="257"/>
      <c r="M1245" s="257"/>
      <c r="N1245" s="634">
        <v>487.32</v>
      </c>
      <c r="O1245" s="402"/>
      <c r="P1245" s="625"/>
      <c r="Q1245" s="188"/>
      <c r="R1245" s="619"/>
      <c r="S1245" s="188"/>
      <c r="T1245" s="188"/>
      <c r="U1245" s="402"/>
      <c r="V1245" s="402"/>
      <c r="W1245" s="402"/>
      <c r="X1245" s="1234"/>
      <c r="Y1245" s="188"/>
      <c r="Z1245" s="743"/>
      <c r="AA1245" s="744"/>
      <c r="AB1245" s="743"/>
      <c r="AC1245" s="743"/>
      <c r="AD1245" s="743"/>
      <c r="AE1245" s="743"/>
      <c r="AF1245" s="743"/>
      <c r="AG1245" s="743"/>
      <c r="AH1245" s="743"/>
      <c r="AI1245" s="743"/>
      <c r="AJ1245" s="743"/>
      <c r="AK1245" s="743"/>
      <c r="AL1245" s="743"/>
      <c r="AM1245" s="743"/>
    </row>
    <row r="1246" spans="1:39" s="184" customFormat="1">
      <c r="A1246" s="685">
        <f t="shared" si="183"/>
        <v>987</v>
      </c>
      <c r="B1246" s="265" t="s">
        <v>416</v>
      </c>
      <c r="C1246" s="632"/>
      <c r="D1246" s="621"/>
      <c r="E1246" s="633" t="s">
        <v>412</v>
      </c>
      <c r="F1246" s="252"/>
      <c r="G1246" s="257"/>
      <c r="H1246" s="257"/>
      <c r="I1246" s="257"/>
      <c r="J1246" s="257"/>
      <c r="K1246" s="257"/>
      <c r="L1246" s="257"/>
      <c r="M1246" s="257"/>
      <c r="N1246" s="635">
        <v>427.68</v>
      </c>
      <c r="O1246" s="402"/>
      <c r="P1246" s="625"/>
      <c r="Q1246" s="188"/>
      <c r="R1246" s="619"/>
      <c r="S1246" s="188"/>
      <c r="T1246" s="188"/>
      <c r="U1246" s="402"/>
      <c r="V1246" s="402"/>
      <c r="W1246" s="402"/>
      <c r="X1246" s="1234"/>
      <c r="Y1246" s="188"/>
      <c r="Z1246" s="743"/>
      <c r="AA1246" s="744"/>
      <c r="AB1246" s="743"/>
      <c r="AC1246" s="743"/>
      <c r="AD1246" s="743"/>
      <c r="AE1246" s="743"/>
      <c r="AF1246" s="743"/>
      <c r="AG1246" s="743"/>
      <c r="AH1246" s="743"/>
      <c r="AI1246" s="743"/>
      <c r="AJ1246" s="743"/>
      <c r="AK1246" s="743"/>
      <c r="AL1246" s="743"/>
      <c r="AM1246" s="743"/>
    </row>
    <row r="1247" spans="1:39" s="184" customFormat="1">
      <c r="A1247" s="685">
        <f t="shared" si="183"/>
        <v>988</v>
      </c>
      <c r="B1247" s="265" t="s">
        <v>417</v>
      </c>
      <c r="C1247" s="632"/>
      <c r="D1247" s="621"/>
      <c r="E1247" s="252"/>
      <c r="F1247" s="252"/>
      <c r="G1247" s="257"/>
      <c r="H1247" s="257"/>
      <c r="I1247" s="257"/>
      <c r="J1247" s="257"/>
      <c r="K1247" s="257"/>
      <c r="L1247" s="257"/>
      <c r="M1247" s="257"/>
      <c r="N1247" s="635">
        <v>733</v>
      </c>
      <c r="O1247" s="402"/>
      <c r="P1247" s="257"/>
      <c r="Q1247" s="188"/>
      <c r="R1247" s="619"/>
      <c r="S1247" s="188"/>
      <c r="T1247" s="188"/>
      <c r="U1247" s="402"/>
      <c r="V1247" s="402"/>
      <c r="W1247" s="402"/>
      <c r="X1247" s="1234"/>
      <c r="Y1247" s="188"/>
      <c r="Z1247" s="743"/>
      <c r="AA1247" s="744"/>
      <c r="AB1247" s="743"/>
      <c r="AC1247" s="743"/>
      <c r="AD1247" s="743"/>
      <c r="AE1247" s="743"/>
      <c r="AF1247" s="743"/>
      <c r="AG1247" s="743"/>
      <c r="AH1247" s="743"/>
      <c r="AI1247" s="743"/>
      <c r="AJ1247" s="743"/>
      <c r="AK1247" s="743"/>
      <c r="AL1247" s="743"/>
      <c r="AM1247" s="743"/>
    </row>
    <row r="1248" spans="1:39" s="184" customFormat="1">
      <c r="A1248" s="685">
        <f t="shared" si="183"/>
        <v>989</v>
      </c>
      <c r="B1248" s="265" t="s">
        <v>418</v>
      </c>
      <c r="C1248" s="632"/>
      <c r="D1248" s="621"/>
      <c r="E1248" s="252"/>
      <c r="F1248" s="252"/>
      <c r="G1248" s="257"/>
      <c r="H1248" s="257"/>
      <c r="I1248" s="257"/>
      <c r="J1248" s="257"/>
      <c r="K1248" s="257"/>
      <c r="L1248" s="257"/>
      <c r="M1248" s="257"/>
      <c r="N1248" s="635">
        <v>863</v>
      </c>
      <c r="O1248" s="402"/>
      <c r="P1248" s="257">
        <v>702</v>
      </c>
      <c r="Q1248" s="188"/>
      <c r="R1248" s="619"/>
      <c r="S1248" s="188"/>
      <c r="T1248" s="188"/>
      <c r="U1248" s="402"/>
      <c r="V1248" s="402"/>
      <c r="W1248" s="402"/>
      <c r="X1248" s="1234"/>
      <c r="Y1248" s="188"/>
      <c r="Z1248" s="743"/>
      <c r="AA1248" s="744"/>
      <c r="AB1248" s="743"/>
      <c r="AC1248" s="743"/>
      <c r="AD1248" s="743"/>
      <c r="AE1248" s="743"/>
      <c r="AF1248" s="743"/>
      <c r="AG1248" s="743"/>
      <c r="AH1248" s="743"/>
      <c r="AI1248" s="743"/>
      <c r="AJ1248" s="743"/>
      <c r="AK1248" s="743"/>
      <c r="AL1248" s="743"/>
      <c r="AM1248" s="743"/>
    </row>
    <row r="1249" spans="1:39" s="184" customFormat="1">
      <c r="A1249" s="685">
        <f t="shared" si="183"/>
        <v>990</v>
      </c>
      <c r="B1249" s="266" t="s">
        <v>419</v>
      </c>
      <c r="C1249" s="632"/>
      <c r="D1249" s="621"/>
      <c r="E1249" s="188" t="s">
        <v>412</v>
      </c>
      <c r="F1249" s="252"/>
      <c r="G1249" s="257"/>
      <c r="H1249" s="257"/>
      <c r="I1249" s="257"/>
      <c r="J1249" s="257"/>
      <c r="K1249" s="257"/>
      <c r="L1249" s="257"/>
      <c r="M1249" s="257"/>
      <c r="N1249" s="35">
        <v>2437</v>
      </c>
      <c r="O1249" s="402"/>
      <c r="P1249" s="35">
        <v>912.6</v>
      </c>
      <c r="Q1249" s="188"/>
      <c r="R1249" s="619"/>
      <c r="S1249" s="188"/>
      <c r="T1249" s="188"/>
      <c r="U1249" s="402"/>
      <c r="V1249" s="402"/>
      <c r="W1249" s="402"/>
      <c r="X1249" s="1234"/>
      <c r="Y1249" s="188"/>
      <c r="Z1249" s="743"/>
      <c r="AA1249" s="744"/>
      <c r="AB1249" s="743"/>
      <c r="AC1249" s="743"/>
      <c r="AD1249" s="743"/>
      <c r="AE1249" s="743"/>
      <c r="AF1249" s="743"/>
      <c r="AG1249" s="743"/>
      <c r="AH1249" s="743"/>
      <c r="AI1249" s="743"/>
      <c r="AJ1249" s="743"/>
      <c r="AK1249" s="743"/>
      <c r="AL1249" s="743"/>
      <c r="AM1249" s="743"/>
    </row>
    <row r="1250" spans="1:39" s="184" customFormat="1">
      <c r="A1250" s="685">
        <f t="shared" si="183"/>
        <v>991</v>
      </c>
      <c r="B1250" s="595" t="s">
        <v>420</v>
      </c>
      <c r="C1250" s="632"/>
      <c r="D1250" s="621"/>
      <c r="E1250" s="188"/>
      <c r="F1250" s="188"/>
      <c r="G1250" s="188"/>
      <c r="H1250" s="188"/>
      <c r="I1250" s="188"/>
      <c r="J1250" s="188"/>
      <c r="K1250" s="188"/>
      <c r="L1250" s="35">
        <v>1147</v>
      </c>
      <c r="M1250" s="35"/>
      <c r="N1250" s="178">
        <v>2697</v>
      </c>
      <c r="O1250" s="402"/>
      <c r="P1250" s="188">
        <v>766</v>
      </c>
      <c r="Q1250" s="188"/>
      <c r="R1250" s="619"/>
      <c r="S1250" s="188"/>
      <c r="T1250" s="188"/>
      <c r="U1250" s="402"/>
      <c r="V1250" s="402"/>
      <c r="W1250" s="402"/>
      <c r="X1250" s="1234"/>
      <c r="Y1250" s="188"/>
      <c r="Z1250" s="743"/>
      <c r="AA1250" s="744"/>
      <c r="AB1250" s="743"/>
      <c r="AC1250" s="743"/>
      <c r="AD1250" s="743"/>
      <c r="AE1250" s="743"/>
      <c r="AF1250" s="743"/>
      <c r="AG1250" s="743"/>
      <c r="AH1250" s="743"/>
      <c r="AI1250" s="743"/>
      <c r="AJ1250" s="743"/>
      <c r="AK1250" s="743"/>
      <c r="AL1250" s="743"/>
      <c r="AM1250" s="743"/>
    </row>
    <row r="1251" spans="1:39" s="184" customFormat="1">
      <c r="A1251" s="685">
        <f t="shared" si="183"/>
        <v>992</v>
      </c>
      <c r="B1251" s="595" t="s">
        <v>421</v>
      </c>
      <c r="C1251" s="632"/>
      <c r="D1251" s="621"/>
      <c r="E1251" s="188" t="s">
        <v>412</v>
      </c>
      <c r="F1251" s="180" t="s">
        <v>412</v>
      </c>
      <c r="G1251" s="188"/>
      <c r="H1251" s="188"/>
      <c r="I1251" s="188"/>
      <c r="J1251" s="188"/>
      <c r="K1251" s="188"/>
      <c r="L1251" s="188"/>
      <c r="M1251" s="35"/>
      <c r="N1251" s="35">
        <v>2437.7600000000002</v>
      </c>
      <c r="O1251" s="402"/>
      <c r="P1251" s="35">
        <v>749</v>
      </c>
      <c r="Q1251" s="188"/>
      <c r="R1251" s="619"/>
      <c r="S1251" s="188"/>
      <c r="T1251" s="188"/>
      <c r="U1251" s="402"/>
      <c r="V1251" s="402"/>
      <c r="W1251" s="402"/>
      <c r="X1251" s="1234"/>
      <c r="Y1251" s="188"/>
      <c r="Z1251" s="743"/>
      <c r="AA1251" s="744"/>
      <c r="AB1251" s="743"/>
      <c r="AC1251" s="743"/>
      <c r="AD1251" s="743"/>
      <c r="AE1251" s="743"/>
      <c r="AF1251" s="743"/>
      <c r="AG1251" s="743"/>
      <c r="AH1251" s="743"/>
      <c r="AI1251" s="743"/>
      <c r="AJ1251" s="743"/>
      <c r="AK1251" s="743"/>
      <c r="AL1251" s="743"/>
      <c r="AM1251" s="743"/>
    </row>
    <row r="1252" spans="1:39" s="184" customFormat="1">
      <c r="A1252" s="685">
        <f t="shared" si="183"/>
        <v>993</v>
      </c>
      <c r="B1252" s="595" t="s">
        <v>422</v>
      </c>
      <c r="C1252" s="632"/>
      <c r="D1252" s="621"/>
      <c r="E1252" s="188" t="s">
        <v>412</v>
      </c>
      <c r="F1252" s="188"/>
      <c r="G1252" s="188"/>
      <c r="H1252" s="188"/>
      <c r="I1252" s="188"/>
      <c r="J1252" s="188"/>
      <c r="K1252" s="188"/>
      <c r="L1252" s="188"/>
      <c r="M1252" s="35"/>
      <c r="N1252" s="35">
        <v>2437.6</v>
      </c>
      <c r="O1252" s="402"/>
      <c r="P1252" s="35">
        <v>749</v>
      </c>
      <c r="Q1252" s="188"/>
      <c r="R1252" s="619"/>
      <c r="S1252" s="188"/>
      <c r="T1252" s="188"/>
      <c r="U1252" s="402"/>
      <c r="V1252" s="402"/>
      <c r="W1252" s="402"/>
      <c r="X1252" s="1234"/>
      <c r="Y1252" s="188"/>
      <c r="Z1252" s="743"/>
      <c r="AA1252" s="744"/>
      <c r="AB1252" s="743"/>
      <c r="AC1252" s="743"/>
      <c r="AD1252" s="743"/>
      <c r="AE1252" s="743"/>
      <c r="AF1252" s="743"/>
      <c r="AG1252" s="743"/>
      <c r="AH1252" s="743"/>
      <c r="AI1252" s="743"/>
      <c r="AJ1252" s="743"/>
      <c r="AK1252" s="743"/>
      <c r="AL1252" s="743"/>
      <c r="AM1252" s="743"/>
    </row>
    <row r="1253" spans="1:39" s="184" customFormat="1">
      <c r="A1253" s="685">
        <f t="shared" si="183"/>
        <v>994</v>
      </c>
      <c r="B1253" s="595" t="s">
        <v>423</v>
      </c>
      <c r="C1253" s="632"/>
      <c r="D1253" s="621"/>
      <c r="E1253" s="188"/>
      <c r="F1253" s="188"/>
      <c r="G1253" s="188"/>
      <c r="H1253" s="188"/>
      <c r="I1253" s="188"/>
      <c r="J1253" s="188"/>
      <c r="K1253" s="188"/>
      <c r="L1253" s="188"/>
      <c r="M1253" s="188"/>
      <c r="N1253" s="636">
        <v>1988</v>
      </c>
      <c r="O1253" s="637"/>
      <c r="P1253" s="615">
        <v>703</v>
      </c>
      <c r="Q1253" s="188"/>
      <c r="R1253" s="619"/>
      <c r="S1253" s="188"/>
      <c r="T1253" s="188"/>
      <c r="U1253" s="402"/>
      <c r="V1253" s="402"/>
      <c r="W1253" s="402"/>
      <c r="X1253" s="1234"/>
      <c r="Y1253" s="188"/>
      <c r="Z1253" s="743"/>
      <c r="AA1253" s="744"/>
      <c r="AB1253" s="743"/>
      <c r="AC1253" s="743"/>
      <c r="AD1253" s="743"/>
      <c r="AE1253" s="743"/>
      <c r="AF1253" s="743"/>
      <c r="AG1253" s="743"/>
      <c r="AH1253" s="743"/>
      <c r="AI1253" s="743"/>
      <c r="AJ1253" s="743"/>
      <c r="AK1253" s="743"/>
      <c r="AL1253" s="743"/>
      <c r="AM1253" s="743"/>
    </row>
    <row r="1254" spans="1:39" s="184" customFormat="1">
      <c r="A1254" s="685">
        <f t="shared" si="183"/>
        <v>995</v>
      </c>
      <c r="B1254" s="595" t="s">
        <v>424</v>
      </c>
      <c r="C1254" s="632"/>
      <c r="D1254" s="621"/>
      <c r="E1254" s="188"/>
      <c r="F1254" s="188"/>
      <c r="G1254" s="188"/>
      <c r="H1254" s="188"/>
      <c r="I1254" s="188"/>
      <c r="J1254" s="188"/>
      <c r="K1254" s="188"/>
      <c r="L1254" s="188"/>
      <c r="M1254" s="188"/>
      <c r="N1254" s="180">
        <v>4046.83</v>
      </c>
      <c r="O1254" s="402"/>
      <c r="P1254" s="188">
        <v>1669.12</v>
      </c>
      <c r="Q1254" s="188"/>
      <c r="R1254" s="619"/>
      <c r="S1254" s="188"/>
      <c r="T1254" s="188"/>
      <c r="U1254" s="402"/>
      <c r="V1254" s="402"/>
      <c r="W1254" s="402"/>
      <c r="X1254" s="1234"/>
      <c r="Y1254" s="188"/>
      <c r="Z1254" s="743"/>
      <c r="AA1254" s="744"/>
      <c r="AB1254" s="743"/>
      <c r="AC1254" s="743"/>
      <c r="AD1254" s="743"/>
      <c r="AE1254" s="743"/>
      <c r="AF1254" s="743"/>
      <c r="AG1254" s="743"/>
      <c r="AH1254" s="743"/>
      <c r="AI1254" s="743"/>
      <c r="AJ1254" s="743"/>
      <c r="AK1254" s="743"/>
      <c r="AL1254" s="743"/>
      <c r="AM1254" s="743"/>
    </row>
    <row r="1255" spans="1:39" s="184" customFormat="1">
      <c r="A1255" s="685">
        <f t="shared" si="183"/>
        <v>996</v>
      </c>
      <c r="B1255" s="595" t="s">
        <v>425</v>
      </c>
      <c r="C1255" s="632"/>
      <c r="D1255" s="621"/>
      <c r="E1255" s="188"/>
      <c r="F1255" s="188"/>
      <c r="G1255" s="188"/>
      <c r="H1255" s="188"/>
      <c r="I1255" s="188"/>
      <c r="J1255" s="188"/>
      <c r="K1255" s="188"/>
      <c r="L1255" s="188">
        <v>1027</v>
      </c>
      <c r="M1255" s="638"/>
      <c r="N1255" s="178">
        <v>2981</v>
      </c>
      <c r="O1255" s="402"/>
      <c r="P1255" s="188">
        <v>660</v>
      </c>
      <c r="Q1255" s="188"/>
      <c r="R1255" s="619"/>
      <c r="S1255" s="188"/>
      <c r="T1255" s="188"/>
      <c r="U1255" s="402"/>
      <c r="V1255" s="402"/>
      <c r="W1255" s="402"/>
      <c r="X1255" s="1234"/>
      <c r="Y1255" s="188"/>
      <c r="Z1255" s="743"/>
      <c r="AA1255" s="744"/>
      <c r="AB1255" s="743"/>
      <c r="AC1255" s="743"/>
      <c r="AD1255" s="743"/>
      <c r="AE1255" s="743"/>
      <c r="AF1255" s="743"/>
      <c r="AG1255" s="743"/>
      <c r="AH1255" s="743"/>
      <c r="AI1255" s="743"/>
      <c r="AJ1255" s="743"/>
      <c r="AK1255" s="743"/>
      <c r="AL1255" s="743"/>
      <c r="AM1255" s="743"/>
    </row>
    <row r="1256" spans="1:39" s="184" customFormat="1">
      <c r="A1256" s="685">
        <f t="shared" si="183"/>
        <v>997</v>
      </c>
      <c r="B1256" s="595" t="s">
        <v>426</v>
      </c>
      <c r="C1256" s="632"/>
      <c r="D1256" s="621"/>
      <c r="E1256" s="188"/>
      <c r="F1256" s="188"/>
      <c r="G1256" s="188"/>
      <c r="H1256" s="188"/>
      <c r="I1256" s="188"/>
      <c r="J1256" s="188"/>
      <c r="K1256" s="188"/>
      <c r="L1256" s="188"/>
      <c r="M1256" s="188"/>
      <c r="N1256" s="178">
        <v>2511.1999999999998</v>
      </c>
      <c r="O1256" s="402"/>
      <c r="P1256" s="188"/>
      <c r="Q1256" s="188"/>
      <c r="R1256" s="619"/>
      <c r="S1256" s="188"/>
      <c r="T1256" s="188"/>
      <c r="U1256" s="402"/>
      <c r="V1256" s="402"/>
      <c r="W1256" s="402"/>
      <c r="X1256" s="1234"/>
      <c r="Y1256" s="188"/>
      <c r="Z1256" s="743"/>
      <c r="AA1256" s="744"/>
      <c r="AB1256" s="743"/>
      <c r="AC1256" s="743"/>
      <c r="AD1256" s="743"/>
      <c r="AE1256" s="743"/>
      <c r="AF1256" s="743"/>
      <c r="AG1256" s="743"/>
      <c r="AH1256" s="743"/>
      <c r="AI1256" s="743"/>
      <c r="AJ1256" s="743"/>
      <c r="AK1256" s="743"/>
      <c r="AL1256" s="743"/>
      <c r="AM1256" s="743"/>
    </row>
    <row r="1257" spans="1:39" s="184" customFormat="1">
      <c r="A1257" s="685">
        <f t="shared" si="183"/>
        <v>998</v>
      </c>
      <c r="B1257" s="595" t="s">
        <v>427</v>
      </c>
      <c r="C1257" s="632"/>
      <c r="D1257" s="621"/>
      <c r="E1257" s="188"/>
      <c r="F1257" s="188"/>
      <c r="G1257" s="188"/>
      <c r="H1257" s="188"/>
      <c r="I1257" s="188"/>
      <c r="J1257" s="188"/>
      <c r="K1257" s="188"/>
      <c r="L1257" s="188"/>
      <c r="M1257" s="188"/>
      <c r="N1257" s="178">
        <v>2981</v>
      </c>
      <c r="O1257" s="402"/>
      <c r="P1257" s="188">
        <v>819</v>
      </c>
      <c r="Q1257" s="638"/>
      <c r="R1257" s="619"/>
      <c r="S1257" s="188"/>
      <c r="T1257" s="188"/>
      <c r="U1257" s="402"/>
      <c r="V1257" s="402"/>
      <c r="W1257" s="402"/>
      <c r="X1257" s="1234"/>
      <c r="Y1257" s="188"/>
      <c r="Z1257" s="743"/>
      <c r="AA1257" s="744"/>
      <c r="AB1257" s="743"/>
      <c r="AC1257" s="743"/>
      <c r="AD1257" s="743"/>
      <c r="AE1257" s="743"/>
      <c r="AF1257" s="743"/>
      <c r="AG1257" s="743"/>
      <c r="AH1257" s="743"/>
      <c r="AI1257" s="743"/>
      <c r="AJ1257" s="743"/>
      <c r="AK1257" s="743"/>
      <c r="AL1257" s="743"/>
      <c r="AM1257" s="743"/>
    </row>
    <row r="1258" spans="1:39" s="184" customFormat="1">
      <c r="A1258" s="685">
        <f t="shared" si="183"/>
        <v>999</v>
      </c>
      <c r="B1258" s="595" t="s">
        <v>428</v>
      </c>
      <c r="C1258" s="632"/>
      <c r="D1258" s="621"/>
      <c r="E1258" s="188"/>
      <c r="F1258" s="188"/>
      <c r="G1258" s="188" t="s">
        <v>412</v>
      </c>
      <c r="H1258" s="188" t="s">
        <v>412</v>
      </c>
      <c r="I1258" s="188" t="s">
        <v>412</v>
      </c>
      <c r="J1258" s="188"/>
      <c r="K1258" s="188"/>
      <c r="L1258" s="188"/>
      <c r="M1258" s="188"/>
      <c r="N1258" s="402"/>
      <c r="O1258" s="188"/>
      <c r="P1258" s="188"/>
      <c r="Q1258" s="188"/>
      <c r="R1258" s="619"/>
      <c r="S1258" s="188"/>
      <c r="T1258" s="188"/>
      <c r="U1258" s="402"/>
      <c r="V1258" s="402"/>
      <c r="W1258" s="402"/>
      <c r="X1258" s="1234"/>
      <c r="Y1258" s="188"/>
      <c r="Z1258" s="743"/>
      <c r="AA1258" s="744"/>
      <c r="AB1258" s="743"/>
      <c r="AC1258" s="743"/>
      <c r="AD1258" s="743"/>
      <c r="AE1258" s="743"/>
      <c r="AF1258" s="743"/>
      <c r="AG1258" s="743"/>
      <c r="AH1258" s="743"/>
      <c r="AI1258" s="743"/>
      <c r="AJ1258" s="743"/>
      <c r="AK1258" s="743"/>
      <c r="AL1258" s="743"/>
      <c r="AM1258" s="743"/>
    </row>
    <row r="1259" spans="1:39" s="184" customFormat="1">
      <c r="A1259" s="685">
        <f t="shared" si="183"/>
        <v>1000</v>
      </c>
      <c r="B1259" s="595" t="s">
        <v>429</v>
      </c>
      <c r="C1259" s="632"/>
      <c r="D1259" s="621"/>
      <c r="E1259" s="188"/>
      <c r="F1259" s="188"/>
      <c r="G1259" s="188"/>
      <c r="H1259" s="188"/>
      <c r="I1259" s="188"/>
      <c r="J1259" s="188"/>
      <c r="K1259" s="188"/>
      <c r="L1259" s="188"/>
      <c r="M1259" s="188"/>
      <c r="N1259" s="402"/>
      <c r="O1259" s="188"/>
      <c r="P1259" s="188">
        <v>840</v>
      </c>
      <c r="Q1259" s="188"/>
      <c r="R1259" s="619"/>
      <c r="S1259" s="188"/>
      <c r="T1259" s="188"/>
      <c r="U1259" s="402"/>
      <c r="V1259" s="402"/>
      <c r="W1259" s="402"/>
      <c r="X1259" s="1234"/>
      <c r="Y1259" s="188"/>
      <c r="Z1259" s="743"/>
      <c r="AA1259" s="744"/>
      <c r="AB1259" s="743"/>
      <c r="AC1259" s="743"/>
      <c r="AD1259" s="743"/>
      <c r="AE1259" s="743"/>
      <c r="AF1259" s="743"/>
      <c r="AG1259" s="743"/>
      <c r="AH1259" s="743"/>
      <c r="AI1259" s="743"/>
      <c r="AJ1259" s="743"/>
      <c r="AK1259" s="743"/>
      <c r="AL1259" s="743"/>
      <c r="AM1259" s="743"/>
    </row>
    <row r="1260" spans="1:39" s="184" customFormat="1">
      <c r="A1260" s="685">
        <f t="shared" si="183"/>
        <v>1001</v>
      </c>
      <c r="B1260" s="645" t="s">
        <v>1413</v>
      </c>
      <c r="C1260" s="639"/>
      <c r="D1260" s="188"/>
      <c r="E1260" s="615"/>
      <c r="F1260" s="615"/>
      <c r="G1260" s="615"/>
      <c r="H1260" s="615"/>
      <c r="I1260" s="615"/>
      <c r="J1260" s="615"/>
      <c r="K1260" s="615"/>
      <c r="L1260" s="375">
        <v>513</v>
      </c>
      <c r="M1260" s="392"/>
      <c r="N1260" s="188"/>
      <c r="O1260" s="615"/>
      <c r="P1260" s="615"/>
      <c r="Q1260" s="615"/>
      <c r="R1260" s="188"/>
      <c r="S1260" s="188"/>
      <c r="T1260" s="188"/>
      <c r="U1260" s="402"/>
      <c r="V1260" s="402"/>
      <c r="W1260" s="402"/>
      <c r="X1260" s="1234"/>
      <c r="Y1260" s="188"/>
      <c r="Z1260" s="743"/>
      <c r="AA1260" s="744"/>
      <c r="AB1260" s="743"/>
      <c r="AC1260" s="743"/>
      <c r="AD1260" s="743"/>
      <c r="AE1260" s="743"/>
      <c r="AF1260" s="743"/>
      <c r="AG1260" s="743"/>
      <c r="AH1260" s="743"/>
      <c r="AI1260" s="743"/>
      <c r="AJ1260" s="743"/>
      <c r="AK1260" s="743"/>
      <c r="AL1260" s="743"/>
      <c r="AM1260" s="743"/>
    </row>
    <row r="1261" spans="1:39" s="184" customFormat="1">
      <c r="A1261" s="685">
        <f t="shared" si="183"/>
        <v>1002</v>
      </c>
      <c r="B1261" s="645" t="s">
        <v>1414</v>
      </c>
      <c r="C1261" s="639"/>
      <c r="D1261" s="188"/>
      <c r="E1261" s="615"/>
      <c r="F1261" s="615"/>
      <c r="G1261" s="615"/>
      <c r="H1261" s="615"/>
      <c r="I1261" s="615"/>
      <c r="J1261" s="615"/>
      <c r="K1261" s="615"/>
      <c r="L1261" s="375">
        <v>255</v>
      </c>
      <c r="M1261" s="392"/>
      <c r="N1261" s="615"/>
      <c r="O1261" s="615"/>
      <c r="P1261" s="615"/>
      <c r="Q1261" s="615"/>
      <c r="R1261" s="188"/>
      <c r="S1261" s="188"/>
      <c r="T1261" s="188"/>
      <c r="U1261" s="402"/>
      <c r="V1261" s="402"/>
      <c r="W1261" s="402"/>
      <c r="X1261" s="1234"/>
      <c r="Y1261" s="188"/>
      <c r="Z1261" s="743"/>
      <c r="AA1261" s="744"/>
      <c r="AB1261" s="743"/>
      <c r="AC1261" s="743"/>
      <c r="AD1261" s="743"/>
      <c r="AE1261" s="743"/>
      <c r="AF1261" s="743"/>
      <c r="AG1261" s="743"/>
      <c r="AH1261" s="743"/>
      <c r="AI1261" s="743"/>
      <c r="AJ1261" s="743"/>
      <c r="AK1261" s="743"/>
      <c r="AL1261" s="743"/>
      <c r="AM1261" s="743"/>
    </row>
    <row r="1262" spans="1:39" s="184" customFormat="1">
      <c r="A1262" s="685">
        <f t="shared" si="183"/>
        <v>1003</v>
      </c>
      <c r="B1262" s="645" t="s">
        <v>1415</v>
      </c>
      <c r="C1262" s="639"/>
      <c r="D1262" s="188"/>
      <c r="E1262" s="615"/>
      <c r="F1262" s="615"/>
      <c r="G1262" s="615"/>
      <c r="H1262" s="615"/>
      <c r="I1262" s="615"/>
      <c r="J1262" s="615"/>
      <c r="K1262" s="615"/>
      <c r="L1262" s="375">
        <v>326</v>
      </c>
      <c r="M1262" s="392"/>
      <c r="N1262" s="615"/>
      <c r="O1262" s="615"/>
      <c r="P1262" s="615"/>
      <c r="Q1262" s="615"/>
      <c r="R1262" s="188"/>
      <c r="S1262" s="188"/>
      <c r="T1262" s="188"/>
      <c r="U1262" s="402"/>
      <c r="V1262" s="402"/>
      <c r="W1262" s="402"/>
      <c r="X1262" s="1234"/>
      <c r="Y1262" s="188"/>
      <c r="Z1262" s="743"/>
      <c r="AA1262" s="744"/>
      <c r="AB1262" s="743"/>
      <c r="AC1262" s="743"/>
      <c r="AD1262" s="743"/>
      <c r="AE1262" s="743"/>
      <c r="AF1262" s="743"/>
      <c r="AG1262" s="743"/>
      <c r="AH1262" s="743"/>
      <c r="AI1262" s="743"/>
      <c r="AJ1262" s="743"/>
      <c r="AK1262" s="743"/>
      <c r="AL1262" s="743"/>
      <c r="AM1262" s="743"/>
    </row>
    <row r="1263" spans="1:39" s="184" customFormat="1">
      <c r="A1263" s="685">
        <f t="shared" si="183"/>
        <v>1004</v>
      </c>
      <c r="B1263" s="645" t="s">
        <v>1416</v>
      </c>
      <c r="C1263" s="639"/>
      <c r="D1263" s="188"/>
      <c r="E1263" s="615"/>
      <c r="F1263" s="615"/>
      <c r="G1263" s="615"/>
      <c r="H1263" s="615"/>
      <c r="I1263" s="615"/>
      <c r="J1263" s="615"/>
      <c r="K1263" s="615"/>
      <c r="L1263" s="375">
        <v>291</v>
      </c>
      <c r="M1263" s="392"/>
      <c r="N1263" s="615"/>
      <c r="O1263" s="615"/>
      <c r="P1263" s="615"/>
      <c r="Q1263" s="615"/>
      <c r="R1263" s="188"/>
      <c r="S1263" s="188"/>
      <c r="T1263" s="188"/>
      <c r="U1263" s="402"/>
      <c r="V1263" s="402"/>
      <c r="W1263" s="402"/>
      <c r="X1263" s="1234"/>
      <c r="Y1263" s="188"/>
      <c r="Z1263" s="743"/>
      <c r="AA1263" s="744"/>
      <c r="AB1263" s="743"/>
      <c r="AC1263" s="743"/>
      <c r="AD1263" s="743"/>
      <c r="AE1263" s="743"/>
      <c r="AF1263" s="743"/>
      <c r="AG1263" s="743"/>
      <c r="AH1263" s="743"/>
      <c r="AI1263" s="743"/>
      <c r="AJ1263" s="743"/>
      <c r="AK1263" s="743"/>
      <c r="AL1263" s="743"/>
      <c r="AM1263" s="743"/>
    </row>
    <row r="1264" spans="1:39" s="184" customFormat="1">
      <c r="A1264" s="685">
        <f t="shared" si="183"/>
        <v>1005</v>
      </c>
      <c r="B1264" s="645" t="s">
        <v>1417</v>
      </c>
      <c r="C1264" s="639"/>
      <c r="D1264" s="188"/>
      <c r="E1264" s="615"/>
      <c r="F1264" s="615"/>
      <c r="G1264" s="615"/>
      <c r="H1264" s="615"/>
      <c r="I1264" s="615"/>
      <c r="J1264" s="615"/>
      <c r="K1264" s="615"/>
      <c r="L1264" s="375">
        <v>285</v>
      </c>
      <c r="M1264" s="392"/>
      <c r="N1264" s="615"/>
      <c r="O1264" s="615"/>
      <c r="P1264" s="615"/>
      <c r="Q1264" s="615"/>
      <c r="R1264" s="188"/>
      <c r="S1264" s="188"/>
      <c r="T1264" s="188"/>
      <c r="U1264" s="402"/>
      <c r="V1264" s="402"/>
      <c r="W1264" s="402"/>
      <c r="X1264" s="1234"/>
      <c r="Y1264" s="188"/>
      <c r="Z1264" s="743"/>
      <c r="AA1264" s="744"/>
      <c r="AB1264" s="743"/>
      <c r="AC1264" s="743"/>
      <c r="AD1264" s="743"/>
      <c r="AE1264" s="743"/>
      <c r="AF1264" s="743"/>
      <c r="AG1264" s="743"/>
      <c r="AH1264" s="743"/>
      <c r="AI1264" s="743"/>
      <c r="AJ1264" s="743"/>
      <c r="AK1264" s="743"/>
      <c r="AL1264" s="743"/>
      <c r="AM1264" s="743"/>
    </row>
    <row r="1265" spans="1:39" s="184" customFormat="1">
      <c r="A1265" s="685">
        <f t="shared" si="183"/>
        <v>1006</v>
      </c>
      <c r="B1265" s="645" t="s">
        <v>1418</v>
      </c>
      <c r="C1265" s="639"/>
      <c r="D1265" s="188"/>
      <c r="E1265" s="615"/>
      <c r="F1265" s="615"/>
      <c r="G1265" s="615"/>
      <c r="H1265" s="615"/>
      <c r="I1265" s="615"/>
      <c r="J1265" s="615"/>
      <c r="K1265" s="615"/>
      <c r="L1265" s="375">
        <v>181</v>
      </c>
      <c r="M1265" s="392"/>
      <c r="N1265" s="615"/>
      <c r="O1265" s="615"/>
      <c r="P1265" s="615"/>
      <c r="Q1265" s="615"/>
      <c r="R1265" s="188"/>
      <c r="S1265" s="188"/>
      <c r="T1265" s="188"/>
      <c r="U1265" s="402"/>
      <c r="V1265" s="402"/>
      <c r="W1265" s="402"/>
      <c r="X1265" s="1234"/>
      <c r="Y1265" s="188"/>
      <c r="Z1265" s="743"/>
      <c r="AA1265" s="744"/>
      <c r="AB1265" s="743"/>
      <c r="AC1265" s="743"/>
      <c r="AD1265" s="743"/>
      <c r="AE1265" s="743"/>
      <c r="AF1265" s="743"/>
      <c r="AG1265" s="743"/>
      <c r="AH1265" s="743"/>
      <c r="AI1265" s="743"/>
      <c r="AJ1265" s="743"/>
      <c r="AK1265" s="743"/>
      <c r="AL1265" s="743"/>
      <c r="AM1265" s="743"/>
    </row>
    <row r="1266" spans="1:39" s="184" customFormat="1">
      <c r="A1266" s="685">
        <f t="shared" si="183"/>
        <v>1007</v>
      </c>
      <c r="B1266" s="645" t="s">
        <v>1419</v>
      </c>
      <c r="C1266" s="639"/>
      <c r="D1266" s="188"/>
      <c r="E1266" s="615"/>
      <c r="F1266" s="615"/>
      <c r="G1266" s="615"/>
      <c r="H1266" s="615"/>
      <c r="I1266" s="615"/>
      <c r="J1266" s="615"/>
      <c r="K1266" s="615"/>
      <c r="L1266" s="375">
        <v>219</v>
      </c>
      <c r="M1266" s="392"/>
      <c r="N1266" s="615"/>
      <c r="O1266" s="615"/>
      <c r="P1266" s="615"/>
      <c r="Q1266" s="615"/>
      <c r="R1266" s="188"/>
      <c r="S1266" s="188"/>
      <c r="T1266" s="188"/>
      <c r="U1266" s="402"/>
      <c r="V1266" s="402"/>
      <c r="W1266" s="402"/>
      <c r="X1266" s="1234"/>
      <c r="Y1266" s="188"/>
      <c r="Z1266" s="743"/>
      <c r="AA1266" s="744"/>
      <c r="AB1266" s="743"/>
      <c r="AC1266" s="743"/>
      <c r="AD1266" s="743"/>
      <c r="AE1266" s="743"/>
      <c r="AF1266" s="743"/>
      <c r="AG1266" s="743"/>
      <c r="AH1266" s="743"/>
      <c r="AI1266" s="743"/>
      <c r="AJ1266" s="743"/>
      <c r="AK1266" s="743"/>
      <c r="AL1266" s="743"/>
      <c r="AM1266" s="743"/>
    </row>
    <row r="1267" spans="1:39" s="184" customFormat="1">
      <c r="A1267" s="685">
        <f t="shared" si="183"/>
        <v>1008</v>
      </c>
      <c r="B1267" s="645" t="s">
        <v>1420</v>
      </c>
      <c r="C1267" s="639"/>
      <c r="D1267" s="188"/>
      <c r="E1267" s="188"/>
      <c r="F1267" s="188"/>
      <c r="G1267" s="188"/>
      <c r="H1267" s="188"/>
      <c r="I1267" s="188"/>
      <c r="J1267" s="188"/>
      <c r="K1267" s="188"/>
      <c r="L1267" s="375">
        <v>219</v>
      </c>
      <c r="M1267" s="392"/>
      <c r="N1267" s="188"/>
      <c r="O1267" s="188"/>
      <c r="P1267" s="188"/>
      <c r="Q1267" s="188"/>
      <c r="R1267" s="188"/>
      <c r="S1267" s="188"/>
      <c r="T1267" s="188"/>
      <c r="U1267" s="402"/>
      <c r="V1267" s="402"/>
      <c r="W1267" s="402"/>
      <c r="X1267" s="1234"/>
      <c r="Y1267" s="188"/>
      <c r="Z1267" s="743"/>
      <c r="AA1267" s="744"/>
      <c r="AB1267" s="743"/>
      <c r="AC1267" s="743"/>
      <c r="AD1267" s="743"/>
      <c r="AE1267" s="743"/>
      <c r="AF1267" s="743"/>
      <c r="AG1267" s="743"/>
      <c r="AH1267" s="743"/>
      <c r="AI1267" s="743"/>
      <c r="AJ1267" s="743"/>
      <c r="AK1267" s="743"/>
      <c r="AL1267" s="743"/>
      <c r="AM1267" s="743"/>
    </row>
    <row r="1268" spans="1:39" s="184" customFormat="1">
      <c r="A1268" s="685">
        <f t="shared" si="183"/>
        <v>1009</v>
      </c>
      <c r="B1268" s="645" t="s">
        <v>1421</v>
      </c>
      <c r="C1268" s="639"/>
      <c r="D1268" s="188"/>
      <c r="E1268" s="188"/>
      <c r="F1268" s="188"/>
      <c r="G1268" s="188"/>
      <c r="H1268" s="188"/>
      <c r="I1268" s="188"/>
      <c r="J1268" s="188"/>
      <c r="K1268" s="188"/>
      <c r="L1268" s="375">
        <v>376.4</v>
      </c>
      <c r="M1268" s="392"/>
      <c r="N1268" s="188"/>
      <c r="O1268" s="188"/>
      <c r="P1268" s="188"/>
      <c r="Q1268" s="188"/>
      <c r="R1268" s="188"/>
      <c r="S1268" s="188"/>
      <c r="T1268" s="188"/>
      <c r="U1268" s="402"/>
      <c r="V1268" s="402"/>
      <c r="W1268" s="402"/>
      <c r="X1268" s="1234"/>
      <c r="Y1268" s="188"/>
      <c r="Z1268" s="743"/>
      <c r="AA1268" s="744"/>
      <c r="AB1268" s="743"/>
      <c r="AC1268" s="743"/>
      <c r="AD1268" s="743"/>
      <c r="AE1268" s="743"/>
      <c r="AF1268" s="743"/>
      <c r="AG1268" s="743"/>
      <c r="AH1268" s="743"/>
      <c r="AI1268" s="743"/>
      <c r="AJ1268" s="743"/>
      <c r="AK1268" s="743"/>
      <c r="AL1268" s="743"/>
      <c r="AM1268" s="743"/>
    </row>
    <row r="1269" spans="1:39" s="7" customFormat="1" ht="19.5" hidden="1" customHeight="1">
      <c r="A1269" s="56">
        <f t="shared" si="183"/>
        <v>1010</v>
      </c>
      <c r="B1269" s="42" t="s">
        <v>854</v>
      </c>
      <c r="C1269" s="52">
        <f>D1269+K1269+M1269+O1269+Q1269+S1269+U1269+V1269+W1269+Y1269</f>
        <v>2383024.16</v>
      </c>
      <c r="D1269" s="52">
        <f>SUM(E1269:I1269)</f>
        <v>0</v>
      </c>
      <c r="E1269" s="51"/>
      <c r="F1269" s="51"/>
      <c r="G1269" s="51"/>
      <c r="H1269" s="51"/>
      <c r="I1269" s="51"/>
      <c r="J1269" s="52"/>
      <c r="K1269" s="52"/>
      <c r="L1269" s="120"/>
      <c r="M1269" s="52">
        <v>2383024.16</v>
      </c>
      <c r="N1269" s="51"/>
      <c r="O1269" s="51"/>
      <c r="P1269" s="51"/>
      <c r="Q1269" s="51"/>
      <c r="R1269" s="52"/>
      <c r="S1269" s="52"/>
      <c r="T1269" s="52"/>
      <c r="U1269" s="52"/>
      <c r="V1269" s="52"/>
      <c r="W1269" s="284"/>
      <c r="X1269" s="1161"/>
      <c r="Y1269" s="284"/>
      <c r="Z1269" s="9"/>
      <c r="AA1269" s="670"/>
      <c r="AB1269" s="724"/>
      <c r="AC1269" s="497"/>
      <c r="AD1269" s="1061"/>
      <c r="AE1269" s="57"/>
      <c r="AF1269" s="57"/>
      <c r="AG1269" s="57"/>
      <c r="AH1269" s="57"/>
      <c r="AI1269" s="57"/>
      <c r="AJ1269" s="57"/>
      <c r="AK1269" s="57"/>
      <c r="AL1269" s="57"/>
      <c r="AM1269" s="57"/>
    </row>
    <row r="1270" spans="1:39" s="7" customFormat="1" ht="19.5" hidden="1" customHeight="1">
      <c r="A1270" s="1475" t="s">
        <v>518</v>
      </c>
      <c r="B1270" s="1475"/>
      <c r="C1270" s="52">
        <f t="shared" ref="C1270:Y1270" si="184">SUM(C1177:C1269)</f>
        <v>17227533.899999999</v>
      </c>
      <c r="D1270" s="52">
        <f t="shared" si="184"/>
        <v>0</v>
      </c>
      <c r="E1270" s="52">
        <f t="shared" si="184"/>
        <v>0</v>
      </c>
      <c r="F1270" s="52">
        <f t="shared" si="184"/>
        <v>0</v>
      </c>
      <c r="G1270" s="52">
        <f t="shared" si="184"/>
        <v>0</v>
      </c>
      <c r="H1270" s="52">
        <f t="shared" si="184"/>
        <v>0</v>
      </c>
      <c r="I1270" s="52">
        <f t="shared" si="184"/>
        <v>0</v>
      </c>
      <c r="J1270" s="52">
        <f t="shared" si="184"/>
        <v>0</v>
      </c>
      <c r="K1270" s="52">
        <f t="shared" si="184"/>
        <v>0</v>
      </c>
      <c r="L1270" s="52">
        <f t="shared" si="184"/>
        <v>17873.400000000001</v>
      </c>
      <c r="M1270" s="52">
        <f t="shared" si="184"/>
        <v>2383024.16</v>
      </c>
      <c r="N1270" s="52">
        <f t="shared" si="184"/>
        <v>162166.81000000003</v>
      </c>
      <c r="O1270" s="52">
        <f t="shared" si="184"/>
        <v>0</v>
      </c>
      <c r="P1270" s="52">
        <f t="shared" si="184"/>
        <v>45892.68</v>
      </c>
      <c r="Q1270" s="52">
        <f t="shared" si="184"/>
        <v>14844509.74</v>
      </c>
      <c r="R1270" s="52">
        <f t="shared" si="184"/>
        <v>180.2</v>
      </c>
      <c r="S1270" s="52">
        <f t="shared" si="184"/>
        <v>0</v>
      </c>
      <c r="T1270" s="52">
        <f t="shared" si="184"/>
        <v>0</v>
      </c>
      <c r="U1270" s="52">
        <f t="shared" si="184"/>
        <v>0</v>
      </c>
      <c r="V1270" s="52">
        <f t="shared" si="184"/>
        <v>0</v>
      </c>
      <c r="W1270" s="52">
        <f t="shared" si="184"/>
        <v>0</v>
      </c>
      <c r="X1270" s="1161"/>
      <c r="Y1270" s="52">
        <f t="shared" si="184"/>
        <v>0</v>
      </c>
      <c r="Z1270" s="9"/>
      <c r="AA1270" s="670"/>
      <c r="AB1270" s="497"/>
      <c r="AC1270" s="497"/>
      <c r="AD1270" s="1061"/>
      <c r="AE1270" s="57"/>
      <c r="AF1270" s="1061"/>
      <c r="AG1270" s="57"/>
      <c r="AH1270" s="57"/>
      <c r="AI1270" s="57"/>
      <c r="AJ1270" s="57"/>
      <c r="AK1270" s="57"/>
      <c r="AL1270" s="57"/>
      <c r="AM1270" s="57"/>
    </row>
    <row r="1271" spans="1:39" s="17" customFormat="1" ht="20.25" hidden="1" customHeight="1">
      <c r="A1271" s="1479" t="s">
        <v>637</v>
      </c>
      <c r="B1271" s="1479"/>
      <c r="C1271" s="61">
        <f>C1270</f>
        <v>17227533.899999999</v>
      </c>
      <c r="D1271" s="61">
        <f t="shared" ref="D1271:Y1271" si="185">D1270</f>
        <v>0</v>
      </c>
      <c r="E1271" s="61">
        <f t="shared" si="185"/>
        <v>0</v>
      </c>
      <c r="F1271" s="61">
        <f t="shared" si="185"/>
        <v>0</v>
      </c>
      <c r="G1271" s="61">
        <f t="shared" si="185"/>
        <v>0</v>
      </c>
      <c r="H1271" s="61">
        <f t="shared" si="185"/>
        <v>0</v>
      </c>
      <c r="I1271" s="61">
        <f t="shared" si="185"/>
        <v>0</v>
      </c>
      <c r="J1271" s="61">
        <f t="shared" si="185"/>
        <v>0</v>
      </c>
      <c r="K1271" s="61">
        <f t="shared" si="185"/>
        <v>0</v>
      </c>
      <c r="L1271" s="61">
        <f t="shared" si="185"/>
        <v>17873.400000000001</v>
      </c>
      <c r="M1271" s="61">
        <f t="shared" si="185"/>
        <v>2383024.16</v>
      </c>
      <c r="N1271" s="61">
        <f t="shared" si="185"/>
        <v>162166.81000000003</v>
      </c>
      <c r="O1271" s="61">
        <f t="shared" si="185"/>
        <v>0</v>
      </c>
      <c r="P1271" s="61">
        <f t="shared" si="185"/>
        <v>45892.68</v>
      </c>
      <c r="Q1271" s="61">
        <f t="shared" si="185"/>
        <v>14844509.74</v>
      </c>
      <c r="R1271" s="61">
        <f t="shared" si="185"/>
        <v>180.2</v>
      </c>
      <c r="S1271" s="61">
        <f t="shared" si="185"/>
        <v>0</v>
      </c>
      <c r="T1271" s="61">
        <f t="shared" si="185"/>
        <v>0</v>
      </c>
      <c r="U1271" s="61">
        <f t="shared" si="185"/>
        <v>0</v>
      </c>
      <c r="V1271" s="61">
        <f t="shared" si="185"/>
        <v>0</v>
      </c>
      <c r="W1271" s="61">
        <f t="shared" si="185"/>
        <v>0</v>
      </c>
      <c r="X1271" s="1163"/>
      <c r="Y1271" s="61">
        <f t="shared" si="185"/>
        <v>0</v>
      </c>
      <c r="Z1271" s="9"/>
      <c r="AA1271" s="670"/>
      <c r="AB1271" s="497"/>
      <c r="AC1271" s="497"/>
      <c r="AD1271" s="1061"/>
      <c r="AE1271" s="1264"/>
      <c r="AF1271" s="1264"/>
      <c r="AG1271" s="1264"/>
      <c r="AH1271" s="1264"/>
      <c r="AI1271" s="1264"/>
      <c r="AJ1271" s="1264"/>
      <c r="AK1271" s="1264"/>
      <c r="AL1271" s="1264"/>
      <c r="AM1271" s="1264"/>
    </row>
    <row r="1272" spans="1:39" s="7" customFormat="1" ht="18" hidden="1" customHeight="1">
      <c r="A1272" s="1487" t="s">
        <v>882</v>
      </c>
      <c r="B1272" s="1487"/>
      <c r="C1272" s="1487"/>
      <c r="D1272" s="1487"/>
      <c r="E1272" s="1487"/>
      <c r="F1272" s="1487"/>
      <c r="G1272" s="1487"/>
      <c r="H1272" s="1487"/>
      <c r="I1272" s="1487"/>
      <c r="J1272" s="1487"/>
      <c r="K1272" s="1487"/>
      <c r="L1272" s="1487"/>
      <c r="M1272" s="1487"/>
      <c r="N1272" s="1487"/>
      <c r="O1272" s="1487"/>
      <c r="P1272" s="1487"/>
      <c r="Q1272" s="1487"/>
      <c r="R1272" s="1487"/>
      <c r="S1272" s="1487"/>
      <c r="T1272" s="1487"/>
      <c r="U1272" s="1487"/>
      <c r="V1272" s="1487"/>
      <c r="W1272" s="1487"/>
      <c r="X1272" s="1487"/>
      <c r="Y1272" s="1487"/>
      <c r="Z1272" s="9"/>
      <c r="AA1272" s="670"/>
      <c r="AB1272" s="57"/>
      <c r="AC1272" s="497"/>
      <c r="AD1272" s="1061"/>
      <c r="AE1272" s="57"/>
      <c r="AF1272" s="57"/>
      <c r="AG1272" s="57"/>
      <c r="AH1272" s="57"/>
      <c r="AI1272" s="57"/>
      <c r="AJ1272" s="57"/>
      <c r="AK1272" s="57"/>
      <c r="AL1272" s="57"/>
      <c r="AM1272" s="57"/>
    </row>
    <row r="1273" spans="1:39" s="7" customFormat="1" ht="18" hidden="1" customHeight="1">
      <c r="A1273" s="657"/>
      <c r="B1273" s="679" t="s">
        <v>1432</v>
      </c>
      <c r="C1273" s="657"/>
      <c r="D1273" s="657"/>
      <c r="E1273" s="680"/>
      <c r="F1273" s="657"/>
      <c r="G1273" s="657"/>
      <c r="H1273" s="657"/>
      <c r="I1273" s="657"/>
      <c r="J1273" s="657"/>
      <c r="K1273" s="657"/>
      <c r="L1273" s="680"/>
      <c r="M1273" s="680"/>
      <c r="N1273" s="680"/>
      <c r="O1273" s="680"/>
      <c r="P1273" s="680"/>
      <c r="Q1273" s="680"/>
      <c r="R1273" s="657"/>
      <c r="S1273" s="657"/>
      <c r="T1273" s="657"/>
      <c r="U1273" s="657"/>
      <c r="V1273" s="657"/>
      <c r="W1273" s="657"/>
      <c r="X1273" s="1163"/>
      <c r="Y1273" s="657"/>
      <c r="Z1273" s="9"/>
      <c r="AA1273" s="670"/>
      <c r="AB1273" s="57"/>
      <c r="AC1273" s="497"/>
      <c r="AD1273" s="1061"/>
      <c r="AE1273" s="57"/>
      <c r="AF1273" s="57"/>
      <c r="AG1273" s="57"/>
      <c r="AH1273" s="57"/>
      <c r="AI1273" s="57"/>
      <c r="AJ1273" s="57"/>
      <c r="AK1273" s="57"/>
      <c r="AL1273" s="57"/>
      <c r="AM1273" s="57"/>
    </row>
    <row r="1274" spans="1:39" s="7" customFormat="1" ht="18" hidden="1" customHeight="1">
      <c r="A1274" s="1137"/>
      <c r="B1274" s="657" t="s">
        <v>1431</v>
      </c>
      <c r="C1274" s="657"/>
      <c r="D1274" s="657"/>
      <c r="E1274" s="657"/>
      <c r="F1274" s="657"/>
      <c r="G1274" s="657"/>
      <c r="H1274" s="657"/>
      <c r="I1274" s="657"/>
      <c r="J1274" s="657"/>
      <c r="K1274" s="657"/>
      <c r="L1274" s="657"/>
      <c r="M1274" s="657"/>
      <c r="N1274" s="657"/>
      <c r="O1274" s="657"/>
      <c r="P1274" s="657"/>
      <c r="Q1274" s="657"/>
      <c r="R1274" s="657"/>
      <c r="S1274" s="657"/>
      <c r="T1274" s="657"/>
      <c r="U1274" s="657"/>
      <c r="V1274" s="657"/>
      <c r="W1274" s="657"/>
      <c r="X1274" s="1163"/>
      <c r="Y1274" s="657"/>
      <c r="Z1274" s="9"/>
      <c r="AA1274" s="670"/>
      <c r="AB1274" s="57"/>
      <c r="AC1274" s="497"/>
      <c r="AD1274" s="1061"/>
      <c r="AE1274" s="57"/>
      <c r="AF1274" s="57"/>
      <c r="AG1274" s="57"/>
      <c r="AH1274" s="57"/>
      <c r="AI1274" s="57"/>
      <c r="AJ1274" s="57"/>
      <c r="AK1274" s="57"/>
      <c r="AL1274" s="57"/>
      <c r="AM1274" s="57"/>
    </row>
    <row r="1275" spans="1:39" s="7" customFormat="1" ht="18" hidden="1" customHeight="1">
      <c r="A1275" s="657"/>
      <c r="B1275" s="657"/>
      <c r="C1275" s="657"/>
      <c r="D1275" s="657"/>
      <c r="E1275" s="657"/>
      <c r="F1275" s="657"/>
      <c r="G1275" s="657"/>
      <c r="H1275" s="657"/>
      <c r="I1275" s="657"/>
      <c r="J1275" s="657"/>
      <c r="K1275" s="657"/>
      <c r="L1275" s="657"/>
      <c r="M1275" s="657"/>
      <c r="N1275" s="657"/>
      <c r="O1275" s="657"/>
      <c r="P1275" s="657"/>
      <c r="Q1275" s="657"/>
      <c r="R1275" s="657"/>
      <c r="S1275" s="657"/>
      <c r="T1275" s="657"/>
      <c r="U1275" s="657"/>
      <c r="V1275" s="657"/>
      <c r="W1275" s="657"/>
      <c r="X1275" s="1163"/>
      <c r="Y1275" s="657"/>
      <c r="Z1275" s="9"/>
      <c r="AA1275" s="670"/>
      <c r="AB1275" s="57"/>
      <c r="AC1275" s="497"/>
      <c r="AD1275" s="1061"/>
      <c r="AE1275" s="57"/>
      <c r="AF1275" s="57"/>
      <c r="AG1275" s="57"/>
      <c r="AH1275" s="57"/>
      <c r="AI1275" s="57"/>
      <c r="AJ1275" s="57"/>
      <c r="AK1275" s="57"/>
      <c r="AL1275" s="57"/>
      <c r="AM1275" s="57"/>
    </row>
    <row r="1276" spans="1:39" s="7" customFormat="1" ht="18" hidden="1" customHeight="1">
      <c r="A1276" s="1575" t="s">
        <v>875</v>
      </c>
      <c r="B1276" s="1575"/>
      <c r="C1276" s="1575"/>
      <c r="D1276" s="1575"/>
      <c r="E1276" s="1575"/>
      <c r="F1276" s="61"/>
      <c r="G1276" s="61"/>
      <c r="H1276" s="61"/>
      <c r="I1276" s="61"/>
      <c r="J1276" s="61"/>
      <c r="K1276" s="61"/>
      <c r="L1276" s="61"/>
      <c r="M1276" s="61"/>
      <c r="N1276" s="61"/>
      <c r="O1276" s="61"/>
      <c r="P1276" s="61"/>
      <c r="Q1276" s="61"/>
      <c r="R1276" s="61"/>
      <c r="S1276" s="61"/>
      <c r="T1276" s="61"/>
      <c r="U1276" s="61"/>
      <c r="V1276" s="61"/>
      <c r="W1276" s="657"/>
      <c r="X1276" s="1163"/>
      <c r="Y1276" s="657"/>
      <c r="Z1276" s="9"/>
      <c r="AA1276" s="670"/>
      <c r="AB1276" s="57"/>
      <c r="AC1276" s="497"/>
      <c r="AD1276" s="1061"/>
      <c r="AE1276" s="57"/>
      <c r="AF1276" s="57"/>
      <c r="AG1276" s="57"/>
      <c r="AH1276" s="57"/>
      <c r="AI1276" s="57"/>
      <c r="AJ1276" s="57"/>
      <c r="AK1276" s="57"/>
      <c r="AL1276" s="57"/>
      <c r="AM1276" s="57"/>
    </row>
    <row r="1277" spans="1:39" s="22" customFormat="1" ht="18" hidden="1" customHeight="1">
      <c r="A1277" s="56">
        <f>A1269+1</f>
        <v>1011</v>
      </c>
      <c r="B1277" s="83" t="s">
        <v>876</v>
      </c>
      <c r="C1277" s="52">
        <f>D1277+K1277+M1277+O1277+Q1277+S1277+U1277+V1277+W1277+Y1277</f>
        <v>11724343.470000001</v>
      </c>
      <c r="D1277" s="52">
        <f>SUM(E1277:I1277)</f>
        <v>0</v>
      </c>
      <c r="E1277" s="61"/>
      <c r="F1277" s="61"/>
      <c r="G1277" s="61"/>
      <c r="H1277" s="61"/>
      <c r="I1277" s="61"/>
      <c r="J1277" s="61"/>
      <c r="K1277" s="61"/>
      <c r="L1277" s="61"/>
      <c r="M1277" s="61"/>
      <c r="N1277" s="61"/>
      <c r="O1277" s="61"/>
      <c r="P1277" s="61"/>
      <c r="Q1277" s="52">
        <v>11724343.470000001</v>
      </c>
      <c r="R1277" s="61"/>
      <c r="S1277" s="61"/>
      <c r="T1277" s="61"/>
      <c r="U1277" s="61"/>
      <c r="V1277" s="61"/>
      <c r="W1277" s="284"/>
      <c r="X1277" s="1161"/>
      <c r="Y1277" s="657"/>
      <c r="Z1277" s="9"/>
      <c r="AA1277" s="670"/>
      <c r="AB1277" s="57"/>
      <c r="AC1277" s="497"/>
      <c r="AD1277" s="1061"/>
      <c r="AE1277" s="57"/>
      <c r="AF1277" s="57"/>
      <c r="AG1277" s="57"/>
      <c r="AH1277" s="57"/>
      <c r="AI1277" s="57"/>
      <c r="AJ1277" s="57"/>
      <c r="AK1277" s="57"/>
      <c r="AL1277" s="57"/>
      <c r="AM1277" s="57"/>
    </row>
    <row r="1278" spans="1:39" s="7" customFormat="1" ht="18" hidden="1" customHeight="1">
      <c r="A1278" s="1576" t="s">
        <v>518</v>
      </c>
      <c r="B1278" s="1576"/>
      <c r="C1278" s="52">
        <f>SUM(C1277)</f>
        <v>11724343.470000001</v>
      </c>
      <c r="D1278" s="52">
        <f t="shared" ref="D1278:Y1278" si="186">SUM(D1277)</f>
        <v>0</v>
      </c>
      <c r="E1278" s="52">
        <f t="shared" si="186"/>
        <v>0</v>
      </c>
      <c r="F1278" s="52">
        <f t="shared" si="186"/>
        <v>0</v>
      </c>
      <c r="G1278" s="52">
        <f t="shared" si="186"/>
        <v>0</v>
      </c>
      <c r="H1278" s="52">
        <f t="shared" si="186"/>
        <v>0</v>
      </c>
      <c r="I1278" s="52">
        <f t="shared" si="186"/>
        <v>0</v>
      </c>
      <c r="J1278" s="52">
        <f t="shared" si="186"/>
        <v>0</v>
      </c>
      <c r="K1278" s="52">
        <f t="shared" si="186"/>
        <v>0</v>
      </c>
      <c r="L1278" s="52">
        <f t="shared" si="186"/>
        <v>0</v>
      </c>
      <c r="M1278" s="52">
        <f t="shared" si="186"/>
        <v>0</v>
      </c>
      <c r="N1278" s="52">
        <f t="shared" si="186"/>
        <v>0</v>
      </c>
      <c r="O1278" s="52">
        <f t="shared" si="186"/>
        <v>0</v>
      </c>
      <c r="P1278" s="52">
        <f t="shared" si="186"/>
        <v>0</v>
      </c>
      <c r="Q1278" s="52">
        <f t="shared" si="186"/>
        <v>11724343.470000001</v>
      </c>
      <c r="R1278" s="52">
        <f t="shared" si="186"/>
        <v>0</v>
      </c>
      <c r="S1278" s="52">
        <f t="shared" si="186"/>
        <v>0</v>
      </c>
      <c r="T1278" s="52">
        <f t="shared" si="186"/>
        <v>0</v>
      </c>
      <c r="U1278" s="52">
        <f t="shared" si="186"/>
        <v>0</v>
      </c>
      <c r="V1278" s="52">
        <f t="shared" si="186"/>
        <v>0</v>
      </c>
      <c r="W1278" s="52">
        <f t="shared" si="186"/>
        <v>0</v>
      </c>
      <c r="X1278" s="1161"/>
      <c r="Y1278" s="52">
        <f t="shared" si="186"/>
        <v>0</v>
      </c>
      <c r="Z1278" s="9"/>
      <c r="AA1278" s="670"/>
      <c r="AB1278" s="57"/>
      <c r="AC1278" s="497"/>
      <c r="AD1278" s="1061"/>
      <c r="AE1278" s="57"/>
      <c r="AF1278" s="57"/>
      <c r="AG1278" s="57"/>
      <c r="AH1278" s="57"/>
      <c r="AI1278" s="57"/>
      <c r="AJ1278" s="57"/>
      <c r="AK1278" s="57"/>
      <c r="AL1278" s="57"/>
      <c r="AM1278" s="57"/>
    </row>
    <row r="1279" spans="1:39" s="7" customFormat="1" ht="18" hidden="1" customHeight="1">
      <c r="A1279" s="1479" t="s">
        <v>574</v>
      </c>
      <c r="B1279" s="1479"/>
      <c r="C1279" s="1479"/>
      <c r="D1279" s="1452"/>
      <c r="E1279" s="1452"/>
      <c r="F1279" s="1452"/>
      <c r="G1279" s="1452"/>
      <c r="H1279" s="1452"/>
      <c r="I1279" s="1452"/>
      <c r="J1279" s="1452"/>
      <c r="K1279" s="1452"/>
      <c r="L1279" s="1452"/>
      <c r="M1279" s="1452"/>
      <c r="N1279" s="1452"/>
      <c r="O1279" s="1452"/>
      <c r="P1279" s="1452"/>
      <c r="Q1279" s="1452"/>
      <c r="R1279" s="1452"/>
      <c r="S1279" s="1452"/>
      <c r="T1279" s="1452"/>
      <c r="U1279" s="1452"/>
      <c r="V1279" s="1452"/>
      <c r="W1279" s="1452"/>
      <c r="X1279" s="1452"/>
      <c r="Y1279" s="1452"/>
      <c r="Z1279" s="9"/>
      <c r="AA1279" s="670"/>
      <c r="AB1279" s="57"/>
      <c r="AC1279" s="497"/>
      <c r="AD1279" s="1061"/>
      <c r="AE1279" s="57"/>
      <c r="AF1279" s="57"/>
      <c r="AG1279" s="57"/>
      <c r="AH1279" s="57"/>
      <c r="AI1279" s="57"/>
      <c r="AJ1279" s="57"/>
      <c r="AK1279" s="57"/>
      <c r="AL1279" s="57"/>
      <c r="AM1279" s="57"/>
    </row>
    <row r="1280" spans="1:39" s="7" customFormat="1" ht="18" hidden="1" customHeight="1">
      <c r="A1280" s="56">
        <f>A1277+1</f>
        <v>1012</v>
      </c>
      <c r="B1280" s="49" t="s">
        <v>592</v>
      </c>
      <c r="C1280" s="52" t="e">
        <f>D1280+K1280+M1280+#REF!+#REF!+S1280+U1280+V1280+#REF!+Y1280</f>
        <v>#REF!</v>
      </c>
      <c r="D1280" s="52">
        <f>SUM(E1280:I1280)</f>
        <v>8677683.4199999999</v>
      </c>
      <c r="E1280" s="51"/>
      <c r="F1280" s="52">
        <v>6369768.6200000001</v>
      </c>
      <c r="G1280" s="52">
        <v>626368.78</v>
      </c>
      <c r="H1280" s="52">
        <v>1315432.1399999999</v>
      </c>
      <c r="I1280" s="52">
        <v>366113.88</v>
      </c>
      <c r="J1280" s="52"/>
      <c r="K1280" s="52"/>
      <c r="L1280" s="52"/>
      <c r="M1280" s="52"/>
      <c r="N1280" s="52"/>
      <c r="O1280" s="653" t="s">
        <v>1422</v>
      </c>
      <c r="P1280" s="52"/>
      <c r="Q1280" s="653" t="s">
        <v>1422</v>
      </c>
      <c r="R1280" s="52"/>
      <c r="S1280" s="52"/>
      <c r="T1280" s="52"/>
      <c r="U1280" s="52"/>
      <c r="V1280" s="52">
        <f>36310.96+251684.56</f>
        <v>287995.52000000002</v>
      </c>
      <c r="W1280" s="654">
        <f>778348.02+249147.41</f>
        <v>1027495.43</v>
      </c>
      <c r="X1280" s="1235"/>
      <c r="Y1280" s="284"/>
      <c r="Z1280" s="9" t="s">
        <v>884</v>
      </c>
      <c r="AA1280" s="670"/>
      <c r="AB1280" s="57"/>
      <c r="AC1280" s="497"/>
      <c r="AD1280" s="1061"/>
      <c r="AE1280" s="57"/>
      <c r="AF1280" s="57"/>
      <c r="AG1280" s="57"/>
      <c r="AH1280" s="57"/>
      <c r="AI1280" s="57"/>
      <c r="AJ1280" s="57"/>
      <c r="AK1280" s="57"/>
      <c r="AL1280" s="57"/>
      <c r="AM1280" s="57"/>
    </row>
    <row r="1281" spans="1:39" s="7" customFormat="1" ht="18" hidden="1" customHeight="1">
      <c r="A1281" s="56">
        <f t="shared" ref="A1281:A1286" si="187">A1280+1</f>
        <v>1013</v>
      </c>
      <c r="B1281" s="49" t="s">
        <v>593</v>
      </c>
      <c r="C1281" s="52" t="e">
        <f>D1281+K1281+M1281+#REF!+#REF!+S1281+U1281+V1281+#REF!+Y1281</f>
        <v>#REF!</v>
      </c>
      <c r="D1281" s="52">
        <f>SUM(E1281:I1281)</f>
        <v>9637136.6999999993</v>
      </c>
      <c r="E1281" s="51"/>
      <c r="F1281" s="52">
        <v>6629046.4800000004</v>
      </c>
      <c r="G1281" s="52">
        <v>591157.57999999996</v>
      </c>
      <c r="H1281" s="52">
        <v>1241369.44</v>
      </c>
      <c r="I1281" s="52">
        <v>1175563.2</v>
      </c>
      <c r="J1281" s="52"/>
      <c r="K1281" s="52"/>
      <c r="L1281" s="52"/>
      <c r="M1281" s="52"/>
      <c r="N1281" s="52"/>
      <c r="O1281" s="653" t="s">
        <v>1422</v>
      </c>
      <c r="P1281" s="52"/>
      <c r="Q1281" s="653" t="s">
        <v>1422</v>
      </c>
      <c r="R1281" s="52"/>
      <c r="S1281" s="52"/>
      <c r="T1281" s="52"/>
      <c r="U1281" s="52"/>
      <c r="V1281" s="52">
        <f>36310.96+249659.68</f>
        <v>285970.64</v>
      </c>
      <c r="W1281" s="654">
        <f>772662.5+245371.61</f>
        <v>1018034.11</v>
      </c>
      <c r="X1281" s="1235"/>
      <c r="Y1281" s="284"/>
      <c r="Z1281" s="9" t="s">
        <v>884</v>
      </c>
      <c r="AA1281" s="670"/>
      <c r="AB1281" s="57"/>
      <c r="AC1281" s="497"/>
      <c r="AD1281" s="1061"/>
      <c r="AE1281" s="57"/>
      <c r="AF1281" s="57"/>
      <c r="AG1281" s="57"/>
      <c r="AH1281" s="57"/>
      <c r="AI1281" s="57"/>
      <c r="AJ1281" s="57"/>
      <c r="AK1281" s="57"/>
      <c r="AL1281" s="57"/>
      <c r="AM1281" s="57"/>
    </row>
    <row r="1282" spans="1:39" s="7" customFormat="1" ht="18" hidden="1" customHeight="1">
      <c r="A1282" s="56">
        <f t="shared" si="187"/>
        <v>1014</v>
      </c>
      <c r="B1282" s="50" t="s">
        <v>855</v>
      </c>
      <c r="C1282" s="52" t="e">
        <f>D1282+K1282+M1282+O1282+#REF!+S1282+U1282+V1282+#REF!+Y1282</f>
        <v>#REF!</v>
      </c>
      <c r="D1282" s="52">
        <f>SUM(E1282:I1282)</f>
        <v>7640108.2400000002</v>
      </c>
      <c r="E1282" s="51"/>
      <c r="F1282" s="52">
        <v>7640108.2400000002</v>
      </c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653" t="s">
        <v>1422</v>
      </c>
      <c r="R1282" s="52"/>
      <c r="S1282" s="52"/>
      <c r="T1282" s="52"/>
      <c r="U1282" s="52"/>
      <c r="V1282" s="52"/>
      <c r="W1282" s="654">
        <v>1026041.64</v>
      </c>
      <c r="X1282" s="1235"/>
      <c r="Y1282" s="284"/>
      <c r="Z1282" s="9"/>
      <c r="AA1282" s="670"/>
      <c r="AB1282" s="57"/>
      <c r="AC1282" s="497"/>
      <c r="AD1282" s="1061"/>
      <c r="AE1282" s="57"/>
      <c r="AF1282" s="57"/>
      <c r="AG1282" s="57"/>
      <c r="AH1282" s="57"/>
      <c r="AI1282" s="57"/>
      <c r="AJ1282" s="57"/>
      <c r="AK1282" s="57"/>
      <c r="AL1282" s="57"/>
      <c r="AM1282" s="57"/>
    </row>
    <row r="1283" spans="1:39" s="7" customFormat="1" ht="18" hidden="1" customHeight="1">
      <c r="A1283" s="56">
        <f t="shared" si="187"/>
        <v>1015</v>
      </c>
      <c r="B1283" s="50" t="s">
        <v>856</v>
      </c>
      <c r="C1283" s="52" t="e">
        <f>D1283+K1283+M1283+O1283+#REF!+S1283+U1283+V1283+#REF!+Y1283</f>
        <v>#REF!</v>
      </c>
      <c r="D1283" s="52">
        <f>SUM(E1283:I1283)</f>
        <v>0</v>
      </c>
      <c r="E1283" s="52"/>
      <c r="F1283" s="52"/>
      <c r="G1283" s="52"/>
      <c r="H1283" s="52"/>
      <c r="I1283" s="52"/>
      <c r="J1283" s="52"/>
      <c r="K1283" s="52"/>
      <c r="L1283" s="52"/>
      <c r="M1283" s="52"/>
      <c r="N1283" s="121"/>
      <c r="O1283" s="52">
        <v>1605188.22</v>
      </c>
      <c r="P1283" s="52"/>
      <c r="Q1283" s="653" t="s">
        <v>1422</v>
      </c>
      <c r="R1283" s="121"/>
      <c r="S1283" s="52">
        <v>1913515.14</v>
      </c>
      <c r="T1283" s="52"/>
      <c r="U1283" s="52"/>
      <c r="V1283" s="52"/>
      <c r="W1283" s="654">
        <v>782544.06</v>
      </c>
      <c r="X1283" s="1235"/>
      <c r="Y1283" s="284"/>
      <c r="Z1283" s="9"/>
      <c r="AA1283" s="670"/>
      <c r="AB1283" s="57"/>
      <c r="AC1283" s="497"/>
      <c r="AD1283" s="1061"/>
      <c r="AE1283" s="57"/>
      <c r="AF1283" s="57"/>
      <c r="AG1283" s="57"/>
      <c r="AH1283" s="57"/>
      <c r="AI1283" s="57"/>
      <c r="AJ1283" s="57"/>
      <c r="AK1283" s="57"/>
      <c r="AL1283" s="57"/>
      <c r="AM1283" s="57"/>
    </row>
    <row r="1284" spans="1:39" customFormat="1" ht="15.75" hidden="1">
      <c r="A1284" s="687">
        <f t="shared" si="187"/>
        <v>1016</v>
      </c>
      <c r="B1284" s="652" t="s">
        <v>1424</v>
      </c>
      <c r="C1284" s="646"/>
      <c r="D1284" s="646"/>
      <c r="E1284" s="646"/>
      <c r="F1284" s="646"/>
      <c r="G1284" s="646"/>
      <c r="H1284" s="646"/>
      <c r="I1284" s="646"/>
      <c r="J1284" s="646"/>
      <c r="K1284" s="646"/>
      <c r="L1284" s="646"/>
      <c r="M1284" s="646"/>
      <c r="N1284" s="134"/>
      <c r="O1284" s="650"/>
      <c r="P1284" s="134"/>
      <c r="Q1284" s="647" t="s">
        <v>1422</v>
      </c>
      <c r="R1284" s="646"/>
      <c r="S1284" s="646"/>
      <c r="T1284" s="646"/>
      <c r="U1284" s="646"/>
      <c r="V1284" s="646"/>
      <c r="W1284" s="646">
        <v>421564.84</v>
      </c>
      <c r="X1284" s="1235"/>
      <c r="Y1284" s="646"/>
      <c r="Z1284" s="1249" t="s">
        <v>1423</v>
      </c>
      <c r="AA1284" s="670"/>
      <c r="AB1284" s="463"/>
      <c r="AC1284" s="463"/>
      <c r="AD1284" s="463"/>
      <c r="AE1284" s="463"/>
      <c r="AF1284" s="463"/>
      <c r="AG1284" s="463"/>
      <c r="AH1284" s="463"/>
      <c r="AI1284" s="463"/>
      <c r="AJ1284" s="463"/>
      <c r="AK1284" s="463"/>
      <c r="AL1284" s="463"/>
      <c r="AM1284" s="463"/>
    </row>
    <row r="1285" spans="1:39" customFormat="1" ht="15.75" hidden="1">
      <c r="A1285" s="687">
        <f t="shared" si="187"/>
        <v>1017</v>
      </c>
      <c r="B1285" s="652" t="s">
        <v>1425</v>
      </c>
      <c r="C1285" s="646"/>
      <c r="D1285" s="646"/>
      <c r="E1285" s="646"/>
      <c r="F1285" s="646"/>
      <c r="G1285" s="646"/>
      <c r="H1285" s="646"/>
      <c r="I1285" s="646"/>
      <c r="J1285" s="646"/>
      <c r="K1285" s="646"/>
      <c r="M1285" s="647" t="s">
        <v>1422</v>
      </c>
      <c r="N1285" s="134"/>
      <c r="O1285" s="647" t="s">
        <v>1422</v>
      </c>
      <c r="P1285" s="134"/>
      <c r="Q1285" s="647" t="s">
        <v>1422</v>
      </c>
      <c r="R1285" s="646"/>
      <c r="S1285" s="646"/>
      <c r="T1285" s="646"/>
      <c r="U1285" s="646"/>
      <c r="V1285" s="646"/>
      <c r="W1285" s="646">
        <f>589346.91+311878.12+272598.47</f>
        <v>1173823.5</v>
      </c>
      <c r="X1285" s="1235"/>
      <c r="Y1285" s="646"/>
      <c r="Z1285" s="1249" t="s">
        <v>1426</v>
      </c>
      <c r="AA1285" s="670"/>
      <c r="AB1285" s="463"/>
      <c r="AC1285" s="463"/>
      <c r="AD1285" s="463"/>
      <c r="AE1285" s="463"/>
      <c r="AF1285" s="463"/>
      <c r="AG1285" s="463"/>
      <c r="AH1285" s="463"/>
      <c r="AI1285" s="463"/>
      <c r="AJ1285" s="463"/>
      <c r="AK1285" s="463"/>
      <c r="AL1285" s="463"/>
      <c r="AM1285" s="463"/>
    </row>
    <row r="1286" spans="1:39" customFormat="1" ht="40.5" hidden="1" customHeight="1">
      <c r="A1286" s="687">
        <f t="shared" si="187"/>
        <v>1018</v>
      </c>
      <c r="B1286" s="652" t="s">
        <v>1427</v>
      </c>
      <c r="C1286" s="646"/>
      <c r="D1286" s="646"/>
      <c r="E1286" s="647" t="s">
        <v>1422</v>
      </c>
      <c r="F1286" s="647" t="s">
        <v>1422</v>
      </c>
      <c r="G1286" s="647" t="s">
        <v>1422</v>
      </c>
      <c r="H1286" s="647" t="s">
        <v>1422</v>
      </c>
      <c r="I1286" s="647" t="s">
        <v>1422</v>
      </c>
      <c r="J1286" s="646"/>
      <c r="K1286" s="646"/>
      <c r="L1286" s="646"/>
      <c r="M1286" s="646"/>
      <c r="O1286" s="647"/>
      <c r="P1286" s="134"/>
      <c r="Q1286" s="647" t="s">
        <v>1422</v>
      </c>
      <c r="R1286" s="650"/>
      <c r="S1286" s="647" t="s">
        <v>1422</v>
      </c>
      <c r="T1286" s="646"/>
      <c r="U1286" s="646"/>
      <c r="V1286" s="650"/>
      <c r="W1286" s="646">
        <f>104675.88+114960.27+214378.38+114960.27+117108.25</f>
        <v>666083.05000000005</v>
      </c>
      <c r="X1286" s="1235"/>
      <c r="Y1286" s="646"/>
      <c r="Z1286" s="1250" t="s">
        <v>1428</v>
      </c>
      <c r="AA1286" s="670"/>
      <c r="AB1286" s="463"/>
      <c r="AC1286" s="463"/>
      <c r="AD1286" s="463"/>
      <c r="AE1286" s="463"/>
      <c r="AF1286" s="463"/>
      <c r="AG1286" s="463"/>
      <c r="AH1286" s="463"/>
      <c r="AI1286" s="463"/>
      <c r="AJ1286" s="463"/>
      <c r="AK1286" s="463"/>
      <c r="AL1286" s="463"/>
      <c r="AM1286" s="463"/>
    </row>
    <row r="1287" spans="1:39" s="7" customFormat="1" ht="18" hidden="1" customHeight="1">
      <c r="A1287" s="1475" t="s">
        <v>518</v>
      </c>
      <c r="B1287" s="1475"/>
      <c r="C1287" s="52" t="e">
        <f t="shared" ref="C1287:P1287" si="188">SUM(C1280:C1283)</f>
        <v>#REF!</v>
      </c>
      <c r="D1287" s="52">
        <f t="shared" si="188"/>
        <v>25954928.359999999</v>
      </c>
      <c r="E1287" s="52">
        <f t="shared" si="188"/>
        <v>0</v>
      </c>
      <c r="F1287" s="52">
        <f t="shared" si="188"/>
        <v>20638923.340000004</v>
      </c>
      <c r="G1287" s="52">
        <f t="shared" si="188"/>
        <v>1217526.3599999999</v>
      </c>
      <c r="H1287" s="52">
        <f t="shared" si="188"/>
        <v>2556801.58</v>
      </c>
      <c r="I1287" s="52">
        <f t="shared" si="188"/>
        <v>1541677.08</v>
      </c>
      <c r="J1287" s="52">
        <f t="shared" si="188"/>
        <v>0</v>
      </c>
      <c r="K1287" s="52">
        <f t="shared" si="188"/>
        <v>0</v>
      </c>
      <c r="L1287" s="52">
        <f t="shared" si="188"/>
        <v>0</v>
      </c>
      <c r="M1287" s="52">
        <f t="shared" si="188"/>
        <v>0</v>
      </c>
      <c r="N1287" s="52">
        <f t="shared" si="188"/>
        <v>0</v>
      </c>
      <c r="O1287" s="52">
        <f t="shared" si="188"/>
        <v>1605188.22</v>
      </c>
      <c r="P1287" s="52">
        <f t="shared" si="188"/>
        <v>0</v>
      </c>
      <c r="Q1287" s="52" t="e">
        <f>SUM(#REF!)</f>
        <v>#REF!</v>
      </c>
      <c r="R1287" s="52">
        <f>SUM(R1280:R1283)</f>
        <v>0</v>
      </c>
      <c r="S1287" s="52">
        <f>SUM(S1280:S1283)</f>
        <v>1913515.14</v>
      </c>
      <c r="T1287" s="52">
        <f>SUM(T1280:T1283)</f>
        <v>0</v>
      </c>
      <c r="U1287" s="52">
        <f>SUM(U1280:U1283)</f>
        <v>0</v>
      </c>
      <c r="V1287" s="52">
        <f>SUM(V1280:V1283)</f>
        <v>573966.16</v>
      </c>
      <c r="W1287" s="52" t="e">
        <f>SUM(#REF!)</f>
        <v>#REF!</v>
      </c>
      <c r="X1287" s="1161"/>
      <c r="Y1287" s="52">
        <f>SUM(Y1280:Y1283)</f>
        <v>0</v>
      </c>
      <c r="Z1287" s="9"/>
      <c r="AA1287" s="670"/>
      <c r="AB1287" s="57"/>
      <c r="AC1287" s="497"/>
      <c r="AD1287" s="1061"/>
      <c r="AE1287" s="57"/>
      <c r="AF1287" s="1061"/>
      <c r="AG1287" s="57"/>
      <c r="AH1287" s="57"/>
      <c r="AI1287" s="57"/>
      <c r="AJ1287" s="57"/>
      <c r="AK1287" s="57"/>
      <c r="AL1287" s="57"/>
      <c r="AM1287" s="57"/>
    </row>
    <row r="1288" spans="1:39" s="22" customFormat="1" ht="18" hidden="1" customHeight="1">
      <c r="A1288" s="1479" t="s">
        <v>594</v>
      </c>
      <c r="B1288" s="1479"/>
      <c r="C1288" s="1479"/>
      <c r="D1288" s="1452"/>
      <c r="E1288" s="1452"/>
      <c r="F1288" s="1452"/>
      <c r="G1288" s="1452"/>
      <c r="H1288" s="1452"/>
      <c r="I1288" s="1452"/>
      <c r="J1288" s="1452"/>
      <c r="K1288" s="1452"/>
      <c r="L1288" s="1452"/>
      <c r="M1288" s="1452"/>
      <c r="N1288" s="1452"/>
      <c r="O1288" s="1452"/>
      <c r="P1288" s="1452"/>
      <c r="Q1288" s="1452"/>
      <c r="R1288" s="1452"/>
      <c r="S1288" s="1452"/>
      <c r="T1288" s="1452"/>
      <c r="U1288" s="1452"/>
      <c r="V1288" s="1452"/>
      <c r="W1288" s="1452"/>
      <c r="X1288" s="1452"/>
      <c r="Y1288" s="1452"/>
      <c r="Z1288" s="24"/>
      <c r="AA1288" s="670"/>
      <c r="AB1288" s="57"/>
      <c r="AC1288" s="497"/>
      <c r="AD1288" s="1061"/>
      <c r="AE1288" s="57"/>
      <c r="AF1288" s="57"/>
      <c r="AG1288" s="57"/>
      <c r="AH1288" s="57"/>
      <c r="AI1288" s="57"/>
      <c r="AJ1288" s="57"/>
      <c r="AK1288" s="57"/>
      <c r="AL1288" s="57"/>
      <c r="AM1288" s="57"/>
    </row>
    <row r="1289" spans="1:39" s="7" customFormat="1" ht="18" hidden="1" customHeight="1">
      <c r="A1289" s="55">
        <f>A1286+1</f>
        <v>1019</v>
      </c>
      <c r="B1289" s="42" t="s">
        <v>857</v>
      </c>
      <c r="C1289" s="52">
        <f>D1289+K1289+M1289+O1289+Q1289+S1289+U1289+V1289+W1289+Y1289</f>
        <v>871053.58000000007</v>
      </c>
      <c r="D1289" s="52">
        <f>SUM(E1289:I1289)</f>
        <v>871053.58000000007</v>
      </c>
      <c r="E1289" s="51">
        <v>488822.08</v>
      </c>
      <c r="F1289" s="51"/>
      <c r="G1289" s="51"/>
      <c r="H1289" s="51"/>
      <c r="I1289" s="51">
        <v>382231.5</v>
      </c>
      <c r="J1289" s="55"/>
      <c r="K1289" s="51"/>
      <c r="L1289" s="51"/>
      <c r="M1289" s="52"/>
      <c r="N1289" s="52"/>
      <c r="O1289" s="52"/>
      <c r="P1289" s="51"/>
      <c r="Q1289" s="52"/>
      <c r="R1289" s="51"/>
      <c r="S1289" s="52"/>
      <c r="T1289" s="52"/>
      <c r="U1289" s="52"/>
      <c r="V1289" s="52"/>
      <c r="W1289" s="284"/>
      <c r="X1289" s="1161"/>
      <c r="Y1289" s="284"/>
      <c r="Z1289" s="9"/>
      <c r="AA1289" s="670"/>
      <c r="AB1289" s="497"/>
      <c r="AC1289" s="497"/>
      <c r="AD1289" s="1061"/>
      <c r="AE1289" s="57"/>
      <c r="AF1289" s="57"/>
      <c r="AG1289" s="57"/>
      <c r="AH1289" s="57"/>
      <c r="AI1289" s="57"/>
      <c r="AJ1289" s="57"/>
      <c r="AK1289" s="57"/>
      <c r="AL1289" s="57"/>
      <c r="AM1289" s="57"/>
    </row>
    <row r="1290" spans="1:39" s="7" customFormat="1" ht="18" hidden="1" customHeight="1">
      <c r="A1290" s="55">
        <f>A1289+1</f>
        <v>1020</v>
      </c>
      <c r="B1290" s="42" t="s">
        <v>858</v>
      </c>
      <c r="C1290" s="52">
        <f>D1290+K1290+M1290+O1290+Q1290+S1290+U1290+V1290+W1290+Y1290</f>
        <v>931466.04</v>
      </c>
      <c r="D1290" s="52">
        <f>SUM(E1290:I1290)</f>
        <v>931466.04</v>
      </c>
      <c r="E1290" s="51">
        <v>491309.52</v>
      </c>
      <c r="F1290" s="51"/>
      <c r="G1290" s="51"/>
      <c r="H1290" s="51"/>
      <c r="I1290" s="51">
        <v>440156.52</v>
      </c>
      <c r="J1290" s="55"/>
      <c r="K1290" s="51"/>
      <c r="L1290" s="51"/>
      <c r="M1290" s="52"/>
      <c r="N1290" s="52"/>
      <c r="O1290" s="52"/>
      <c r="P1290" s="51"/>
      <c r="Q1290" s="52"/>
      <c r="R1290" s="51"/>
      <c r="S1290" s="52"/>
      <c r="T1290" s="52"/>
      <c r="U1290" s="52"/>
      <c r="V1290" s="52"/>
      <c r="W1290" s="284"/>
      <c r="X1290" s="1161"/>
      <c r="Y1290" s="284"/>
      <c r="Z1290" s="9"/>
      <c r="AA1290" s="670"/>
      <c r="AB1290" s="497"/>
      <c r="AC1290" s="497"/>
      <c r="AD1290" s="1061"/>
      <c r="AE1290" s="57"/>
      <c r="AF1290" s="57"/>
      <c r="AG1290" s="57"/>
      <c r="AH1290" s="57"/>
      <c r="AI1290" s="57"/>
      <c r="AJ1290" s="57"/>
      <c r="AK1290" s="57"/>
      <c r="AL1290" s="57"/>
      <c r="AM1290" s="57"/>
    </row>
    <row r="1291" spans="1:39" s="7" customFormat="1" ht="18" hidden="1" customHeight="1">
      <c r="A1291" s="55">
        <f>A1290+1</f>
        <v>1021</v>
      </c>
      <c r="B1291" s="42" t="s">
        <v>859</v>
      </c>
      <c r="C1291" s="52">
        <f>D1291+K1291+M1291+O1291+Q1291+S1291+U1291+V1291+W1291+Y1291</f>
        <v>1016547.5800000001</v>
      </c>
      <c r="D1291" s="52">
        <f>SUM(E1291:I1291)</f>
        <v>1016547.5800000001</v>
      </c>
      <c r="E1291" s="51">
        <v>576391.06000000006</v>
      </c>
      <c r="F1291" s="51"/>
      <c r="G1291" s="51"/>
      <c r="H1291" s="51"/>
      <c r="I1291" s="51">
        <v>440156.52</v>
      </c>
      <c r="J1291" s="55"/>
      <c r="K1291" s="51"/>
      <c r="L1291" s="51"/>
      <c r="M1291" s="52"/>
      <c r="N1291" s="52"/>
      <c r="O1291" s="52"/>
      <c r="P1291" s="51"/>
      <c r="Q1291" s="52"/>
      <c r="R1291" s="51"/>
      <c r="S1291" s="52"/>
      <c r="T1291" s="52"/>
      <c r="U1291" s="52"/>
      <c r="V1291" s="52"/>
      <c r="W1291" s="284"/>
      <c r="X1291" s="1161"/>
      <c r="Y1291" s="284"/>
      <c r="Z1291" s="9"/>
      <c r="AA1291" s="670"/>
      <c r="AB1291" s="497"/>
      <c r="AC1291" s="497"/>
      <c r="AD1291" s="1061"/>
      <c r="AE1291" s="57"/>
      <c r="AF1291" s="57"/>
      <c r="AG1291" s="57"/>
      <c r="AH1291" s="57"/>
      <c r="AI1291" s="57"/>
      <c r="AJ1291" s="57"/>
      <c r="AK1291" s="57"/>
      <c r="AL1291" s="57"/>
      <c r="AM1291" s="57"/>
    </row>
    <row r="1292" spans="1:39" s="7" customFormat="1" ht="18" hidden="1" customHeight="1">
      <c r="A1292" s="55">
        <f>A1291+1</f>
        <v>1022</v>
      </c>
      <c r="B1292" s="42" t="s">
        <v>860</v>
      </c>
      <c r="C1292" s="52">
        <f>D1292+K1292+M1292+O1292+Q1292+S1292+U1292+V1292+W1292+Y1292</f>
        <v>904187.98</v>
      </c>
      <c r="D1292" s="52">
        <f>SUM(E1292:I1292)</f>
        <v>904187.98</v>
      </c>
      <c r="E1292" s="51">
        <v>464031.46</v>
      </c>
      <c r="F1292" s="51"/>
      <c r="G1292" s="51"/>
      <c r="H1292" s="51"/>
      <c r="I1292" s="51">
        <v>440156.52</v>
      </c>
      <c r="J1292" s="55"/>
      <c r="K1292" s="51"/>
      <c r="L1292" s="51"/>
      <c r="M1292" s="52"/>
      <c r="N1292" s="52"/>
      <c r="O1292" s="52"/>
      <c r="P1292" s="51"/>
      <c r="Q1292" s="52"/>
      <c r="R1292" s="51"/>
      <c r="S1292" s="52"/>
      <c r="T1292" s="52"/>
      <c r="U1292" s="52"/>
      <c r="V1292" s="52"/>
      <c r="W1292" s="284"/>
      <c r="X1292" s="1161"/>
      <c r="Y1292" s="284"/>
      <c r="Z1292" s="9"/>
      <c r="AA1292" s="670"/>
      <c r="AB1292" s="497"/>
      <c r="AC1292" s="497"/>
      <c r="AD1292" s="1061"/>
      <c r="AE1292" s="57"/>
      <c r="AF1292" s="57"/>
      <c r="AG1292" s="57"/>
      <c r="AH1292" s="57"/>
      <c r="AI1292" s="57"/>
      <c r="AJ1292" s="57"/>
      <c r="AK1292" s="57"/>
      <c r="AL1292" s="57"/>
      <c r="AM1292" s="57"/>
    </row>
    <row r="1293" spans="1:39" s="7" customFormat="1" ht="18" hidden="1" customHeight="1">
      <c r="A1293" s="55">
        <f>A1292+1</f>
        <v>1023</v>
      </c>
      <c r="B1293" s="42" t="s">
        <v>861</v>
      </c>
      <c r="C1293" s="52">
        <f>D1293+K1293+M1293+O1293+Q1293+S1293+U1293+V1293+W1293+Y1293</f>
        <v>1018564.2000000001</v>
      </c>
      <c r="D1293" s="52">
        <f>SUM(E1293:I1293)</f>
        <v>1018564.2000000001</v>
      </c>
      <c r="E1293" s="51">
        <v>578407.68000000005</v>
      </c>
      <c r="F1293" s="51"/>
      <c r="G1293" s="51"/>
      <c r="H1293" s="51"/>
      <c r="I1293" s="51">
        <v>440156.52</v>
      </c>
      <c r="J1293" s="55"/>
      <c r="K1293" s="51"/>
      <c r="L1293" s="51"/>
      <c r="M1293" s="52"/>
      <c r="N1293" s="52"/>
      <c r="O1293" s="52"/>
      <c r="P1293" s="51"/>
      <c r="Q1293" s="52"/>
      <c r="R1293" s="51"/>
      <c r="S1293" s="52"/>
      <c r="T1293" s="52"/>
      <c r="U1293" s="52"/>
      <c r="V1293" s="52"/>
      <c r="W1293" s="284"/>
      <c r="X1293" s="1161"/>
      <c r="Y1293" s="284"/>
      <c r="Z1293" s="9"/>
      <c r="AA1293" s="670"/>
      <c r="AB1293" s="497"/>
      <c r="AC1293" s="497"/>
      <c r="AD1293" s="1061"/>
      <c r="AE1293" s="57"/>
      <c r="AF1293" s="57"/>
      <c r="AG1293" s="57"/>
      <c r="AH1293" s="57"/>
      <c r="AI1293" s="57"/>
      <c r="AJ1293" s="57"/>
      <c r="AK1293" s="57"/>
      <c r="AL1293" s="57"/>
      <c r="AM1293" s="57"/>
    </row>
    <row r="1294" spans="1:39" s="7" customFormat="1" ht="18" hidden="1" customHeight="1">
      <c r="A1294" s="1475" t="s">
        <v>518</v>
      </c>
      <c r="B1294" s="1475"/>
      <c r="C1294" s="52">
        <f t="shared" ref="C1294:Y1294" si="189">SUM(C1289:C1293)</f>
        <v>4741819.38</v>
      </c>
      <c r="D1294" s="52">
        <f t="shared" si="189"/>
        <v>4741819.38</v>
      </c>
      <c r="E1294" s="52">
        <f t="shared" si="189"/>
        <v>2598961.8000000003</v>
      </c>
      <c r="F1294" s="52">
        <f t="shared" si="189"/>
        <v>0</v>
      </c>
      <c r="G1294" s="52">
        <f t="shared" si="189"/>
        <v>0</v>
      </c>
      <c r="H1294" s="52">
        <f t="shared" si="189"/>
        <v>0</v>
      </c>
      <c r="I1294" s="52">
        <f t="shared" si="189"/>
        <v>2142857.58</v>
      </c>
      <c r="J1294" s="52">
        <f t="shared" si="189"/>
        <v>0</v>
      </c>
      <c r="K1294" s="52">
        <f t="shared" si="189"/>
        <v>0</v>
      </c>
      <c r="L1294" s="52">
        <f t="shared" si="189"/>
        <v>0</v>
      </c>
      <c r="M1294" s="52">
        <f t="shared" si="189"/>
        <v>0</v>
      </c>
      <c r="N1294" s="52">
        <f t="shared" si="189"/>
        <v>0</v>
      </c>
      <c r="O1294" s="52">
        <f t="shared" si="189"/>
        <v>0</v>
      </c>
      <c r="P1294" s="52">
        <f t="shared" si="189"/>
        <v>0</v>
      </c>
      <c r="Q1294" s="52">
        <f t="shared" si="189"/>
        <v>0</v>
      </c>
      <c r="R1294" s="52">
        <f t="shared" si="189"/>
        <v>0</v>
      </c>
      <c r="S1294" s="52">
        <f t="shared" si="189"/>
        <v>0</v>
      </c>
      <c r="T1294" s="52">
        <f t="shared" si="189"/>
        <v>0</v>
      </c>
      <c r="U1294" s="52">
        <f t="shared" si="189"/>
        <v>0</v>
      </c>
      <c r="V1294" s="52">
        <f t="shared" si="189"/>
        <v>0</v>
      </c>
      <c r="W1294" s="52">
        <f t="shared" si="189"/>
        <v>0</v>
      </c>
      <c r="X1294" s="1161"/>
      <c r="Y1294" s="52">
        <f t="shared" si="189"/>
        <v>0</v>
      </c>
      <c r="Z1294" s="9"/>
      <c r="AA1294" s="670"/>
      <c r="AB1294" s="497"/>
      <c r="AC1294" s="497"/>
      <c r="AD1294" s="1061"/>
      <c r="AE1294" s="57"/>
      <c r="AF1294" s="1061"/>
      <c r="AG1294" s="57"/>
      <c r="AH1294" s="57"/>
      <c r="AI1294" s="57"/>
      <c r="AJ1294" s="57"/>
      <c r="AK1294" s="57"/>
      <c r="AL1294" s="57"/>
      <c r="AM1294" s="57"/>
    </row>
    <row r="1295" spans="1:39" s="22" customFormat="1" ht="18" hidden="1" customHeight="1">
      <c r="A1295" s="1479" t="s">
        <v>595</v>
      </c>
      <c r="B1295" s="1479"/>
      <c r="C1295" s="1479"/>
      <c r="D1295" s="1452"/>
      <c r="E1295" s="1452"/>
      <c r="F1295" s="1452"/>
      <c r="G1295" s="1452"/>
      <c r="H1295" s="1452"/>
      <c r="I1295" s="1452"/>
      <c r="J1295" s="1452"/>
      <c r="K1295" s="1452"/>
      <c r="L1295" s="1452"/>
      <c r="M1295" s="1452"/>
      <c r="N1295" s="1452"/>
      <c r="O1295" s="1452"/>
      <c r="P1295" s="1452"/>
      <c r="Q1295" s="1452"/>
      <c r="R1295" s="1452"/>
      <c r="S1295" s="1452"/>
      <c r="T1295" s="1452"/>
      <c r="U1295" s="1452"/>
      <c r="V1295" s="1452"/>
      <c r="W1295" s="1452"/>
      <c r="X1295" s="1452"/>
      <c r="Y1295" s="1452"/>
      <c r="Z1295" s="24"/>
      <c r="AA1295" s="670"/>
      <c r="AB1295" s="57"/>
      <c r="AC1295" s="497"/>
      <c r="AD1295" s="1061"/>
      <c r="AE1295" s="57"/>
      <c r="AF1295" s="57"/>
      <c r="AG1295" s="57"/>
      <c r="AH1295" s="57"/>
      <c r="AI1295" s="57"/>
      <c r="AJ1295" s="57"/>
      <c r="AK1295" s="57"/>
      <c r="AL1295" s="57"/>
      <c r="AM1295" s="57"/>
    </row>
    <row r="1296" spans="1:39" s="7" customFormat="1" ht="18" hidden="1" customHeight="1">
      <c r="A1296" s="55">
        <f>A1293+1</f>
        <v>1024</v>
      </c>
      <c r="B1296" s="42" t="s">
        <v>862</v>
      </c>
      <c r="C1296" s="52">
        <f t="shared" ref="C1296:C1302" si="190">D1296+K1296+M1296+O1296+Q1296+S1296+U1296+V1296+W1296+Y1296</f>
        <v>659451.26</v>
      </c>
      <c r="D1296" s="52">
        <f>SUM(E1296:I1296)</f>
        <v>659451.26</v>
      </c>
      <c r="E1296" s="52">
        <v>659451.26</v>
      </c>
      <c r="F1296" s="52"/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284"/>
      <c r="X1296" s="1161"/>
      <c r="Y1296" s="284"/>
      <c r="Z1296" s="9"/>
      <c r="AA1296" s="670"/>
      <c r="AB1296" s="497"/>
      <c r="AC1296" s="497"/>
      <c r="AD1296" s="1061"/>
      <c r="AE1296" s="57"/>
      <c r="AF1296" s="57"/>
      <c r="AG1296" s="57"/>
      <c r="AH1296" s="57"/>
      <c r="AI1296" s="57"/>
      <c r="AJ1296" s="57"/>
      <c r="AK1296" s="57"/>
      <c r="AL1296" s="57"/>
      <c r="AM1296" s="57"/>
    </row>
    <row r="1297" spans="1:39" s="7" customFormat="1" ht="18" hidden="1" customHeight="1">
      <c r="A1297" s="55">
        <f t="shared" ref="A1297:A1302" si="191">A1296+1</f>
        <v>1025</v>
      </c>
      <c r="B1297" s="42" t="s">
        <v>863</v>
      </c>
      <c r="C1297" s="52">
        <f t="shared" si="190"/>
        <v>589041.84</v>
      </c>
      <c r="D1297" s="52">
        <f t="shared" ref="D1297:D1302" si="192">SUM(E1297:I1297)</f>
        <v>589041.84</v>
      </c>
      <c r="E1297" s="52">
        <v>589041.84</v>
      </c>
      <c r="F1297" s="52"/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284"/>
      <c r="X1297" s="1161"/>
      <c r="Y1297" s="284"/>
      <c r="Z1297" s="9"/>
      <c r="AA1297" s="670"/>
      <c r="AB1297" s="497"/>
      <c r="AC1297" s="497"/>
      <c r="AD1297" s="1061"/>
      <c r="AE1297" s="57"/>
      <c r="AF1297" s="57"/>
      <c r="AG1297" s="57"/>
      <c r="AH1297" s="57"/>
      <c r="AI1297" s="57"/>
      <c r="AJ1297" s="57"/>
      <c r="AK1297" s="57"/>
      <c r="AL1297" s="57"/>
      <c r="AM1297" s="57"/>
    </row>
    <row r="1298" spans="1:39" s="7" customFormat="1" ht="18" hidden="1" customHeight="1">
      <c r="A1298" s="55">
        <f t="shared" si="191"/>
        <v>1026</v>
      </c>
      <c r="B1298" s="42" t="s">
        <v>864</v>
      </c>
      <c r="C1298" s="52">
        <f t="shared" si="190"/>
        <v>265607.38</v>
      </c>
      <c r="D1298" s="52">
        <f t="shared" si="192"/>
        <v>265607.38</v>
      </c>
      <c r="E1298" s="52">
        <v>265607.38</v>
      </c>
      <c r="F1298" s="52"/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284"/>
      <c r="X1298" s="1161"/>
      <c r="Y1298" s="284"/>
      <c r="Z1298" s="9"/>
      <c r="AA1298" s="670"/>
      <c r="AB1298" s="57"/>
      <c r="AC1298" s="497"/>
      <c r="AD1298" s="1061"/>
      <c r="AE1298" s="57"/>
      <c r="AF1298" s="57"/>
      <c r="AG1298" s="57"/>
      <c r="AH1298" s="57"/>
      <c r="AI1298" s="57"/>
      <c r="AJ1298" s="57"/>
      <c r="AK1298" s="57"/>
      <c r="AL1298" s="57"/>
      <c r="AM1298" s="57"/>
    </row>
    <row r="1299" spans="1:39" s="7" customFormat="1" ht="18" hidden="1" customHeight="1">
      <c r="A1299" s="55">
        <f t="shared" si="191"/>
        <v>1027</v>
      </c>
      <c r="B1299" s="42" t="s">
        <v>865</v>
      </c>
      <c r="C1299" s="52">
        <f t="shared" si="190"/>
        <v>11806085.26</v>
      </c>
      <c r="D1299" s="52">
        <f t="shared" si="192"/>
        <v>507801.19999999995</v>
      </c>
      <c r="E1299" s="52">
        <v>347335.36</v>
      </c>
      <c r="F1299" s="52"/>
      <c r="G1299" s="52"/>
      <c r="H1299" s="52"/>
      <c r="I1299" s="52">
        <v>160465.84</v>
      </c>
      <c r="J1299" s="52"/>
      <c r="K1299" s="52"/>
      <c r="L1299" s="121"/>
      <c r="M1299" s="52">
        <v>2645244.94</v>
      </c>
      <c r="N1299" s="52"/>
      <c r="O1299" s="52"/>
      <c r="P1299" s="121"/>
      <c r="Q1299" s="52">
        <v>4974798.58</v>
      </c>
      <c r="R1299" s="121"/>
      <c r="S1299" s="52">
        <v>3678240.54</v>
      </c>
      <c r="T1299" s="52"/>
      <c r="U1299" s="52"/>
      <c r="V1299" s="52"/>
      <c r="W1299" s="284"/>
      <c r="X1299" s="1161"/>
      <c r="Y1299" s="284"/>
      <c r="Z1299" s="9"/>
      <c r="AA1299" s="670"/>
      <c r="AB1299" s="57"/>
      <c r="AC1299" s="497"/>
      <c r="AD1299" s="1061"/>
      <c r="AE1299" s="57"/>
      <c r="AF1299" s="57"/>
      <c r="AG1299" s="57"/>
      <c r="AH1299" s="57"/>
      <c r="AI1299" s="57"/>
      <c r="AJ1299" s="57"/>
      <c r="AK1299" s="57"/>
      <c r="AL1299" s="57"/>
      <c r="AM1299" s="57"/>
    </row>
    <row r="1300" spans="1:39" s="7" customFormat="1" ht="18" hidden="1" customHeight="1">
      <c r="A1300" s="55">
        <f t="shared" si="191"/>
        <v>1028</v>
      </c>
      <c r="B1300" s="42" t="s">
        <v>866</v>
      </c>
      <c r="C1300" s="52">
        <f t="shared" si="190"/>
        <v>11458749.899999999</v>
      </c>
      <c r="D1300" s="52">
        <f t="shared" si="192"/>
        <v>160465.84</v>
      </c>
      <c r="E1300" s="52"/>
      <c r="F1300" s="52"/>
      <c r="G1300" s="52"/>
      <c r="H1300" s="52"/>
      <c r="I1300" s="52">
        <v>160465.84</v>
      </c>
      <c r="J1300" s="52"/>
      <c r="K1300" s="52"/>
      <c r="L1300" s="121"/>
      <c r="M1300" s="52">
        <v>2645244.94</v>
      </c>
      <c r="N1300" s="52"/>
      <c r="O1300" s="52"/>
      <c r="P1300" s="121"/>
      <c r="Q1300" s="52">
        <v>4974798.58</v>
      </c>
      <c r="R1300" s="121"/>
      <c r="S1300" s="52">
        <v>3678240.54</v>
      </c>
      <c r="T1300" s="52"/>
      <c r="U1300" s="52"/>
      <c r="V1300" s="52"/>
      <c r="W1300" s="284"/>
      <c r="X1300" s="1161"/>
      <c r="Y1300" s="284"/>
      <c r="Z1300" s="9"/>
      <c r="AA1300" s="670"/>
      <c r="AB1300" s="57"/>
      <c r="AC1300" s="497"/>
      <c r="AD1300" s="1061"/>
      <c r="AE1300" s="57"/>
      <c r="AF1300" s="57"/>
      <c r="AG1300" s="57"/>
      <c r="AH1300" s="57"/>
      <c r="AI1300" s="57"/>
      <c r="AJ1300" s="57"/>
      <c r="AK1300" s="57"/>
      <c r="AL1300" s="57"/>
      <c r="AM1300" s="57"/>
    </row>
    <row r="1301" spans="1:39" s="7" customFormat="1" ht="18" hidden="1" customHeight="1">
      <c r="A1301" s="55">
        <f t="shared" si="191"/>
        <v>1029</v>
      </c>
      <c r="B1301" s="42" t="s">
        <v>867</v>
      </c>
      <c r="C1301" s="52">
        <f t="shared" si="190"/>
        <v>11458749.899999999</v>
      </c>
      <c r="D1301" s="52">
        <f t="shared" si="192"/>
        <v>160465.84</v>
      </c>
      <c r="E1301" s="52"/>
      <c r="F1301" s="52"/>
      <c r="G1301" s="52"/>
      <c r="H1301" s="52"/>
      <c r="I1301" s="52">
        <v>160465.84</v>
      </c>
      <c r="J1301" s="52"/>
      <c r="K1301" s="52"/>
      <c r="L1301" s="121"/>
      <c r="M1301" s="52">
        <v>2645244.94</v>
      </c>
      <c r="N1301" s="52"/>
      <c r="O1301" s="52"/>
      <c r="P1301" s="121"/>
      <c r="Q1301" s="52">
        <v>4974798.58</v>
      </c>
      <c r="R1301" s="121"/>
      <c r="S1301" s="52">
        <v>3678240.54</v>
      </c>
      <c r="T1301" s="52"/>
      <c r="U1301" s="52"/>
      <c r="V1301" s="52"/>
      <c r="W1301" s="284"/>
      <c r="X1301" s="1161"/>
      <c r="Y1301" s="284"/>
      <c r="Z1301" s="9"/>
      <c r="AA1301" s="670"/>
      <c r="AB1301" s="57"/>
      <c r="AC1301" s="497"/>
      <c r="AD1301" s="1061"/>
      <c r="AE1301" s="57"/>
      <c r="AF1301" s="57"/>
      <c r="AG1301" s="57"/>
      <c r="AH1301" s="57"/>
      <c r="AI1301" s="57"/>
      <c r="AJ1301" s="57"/>
      <c r="AK1301" s="57"/>
      <c r="AL1301" s="57"/>
      <c r="AM1301" s="57"/>
    </row>
    <row r="1302" spans="1:39" s="7" customFormat="1" ht="18" hidden="1" customHeight="1">
      <c r="A1302" s="55">
        <f t="shared" si="191"/>
        <v>1030</v>
      </c>
      <c r="B1302" s="42" t="s">
        <v>868</v>
      </c>
      <c r="C1302" s="52">
        <f t="shared" si="190"/>
        <v>375651.82</v>
      </c>
      <c r="D1302" s="52">
        <f t="shared" si="192"/>
        <v>375651.82</v>
      </c>
      <c r="E1302" s="52">
        <f>368490.4+7161.42</f>
        <v>375651.82</v>
      </c>
      <c r="F1302" s="52"/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284"/>
      <c r="X1302" s="1161"/>
      <c r="Y1302" s="284"/>
      <c r="Z1302" s="9" t="s">
        <v>889</v>
      </c>
      <c r="AA1302" s="670"/>
      <c r="AB1302" s="497"/>
      <c r="AC1302" s="497"/>
      <c r="AD1302" s="1061"/>
      <c r="AE1302" s="57"/>
      <c r="AF1302" s="57"/>
      <c r="AG1302" s="57"/>
      <c r="AH1302" s="57"/>
      <c r="AI1302" s="57"/>
      <c r="AJ1302" s="57"/>
      <c r="AK1302" s="57"/>
      <c r="AL1302" s="57"/>
      <c r="AM1302" s="57"/>
    </row>
    <row r="1303" spans="1:39" s="7" customFormat="1" ht="18" hidden="1" customHeight="1">
      <c r="A1303" s="1475" t="s">
        <v>518</v>
      </c>
      <c r="B1303" s="1475"/>
      <c r="C1303" s="52">
        <f t="shared" ref="C1303:Y1303" si="193">SUM(C1296:C1302)</f>
        <v>36613337.359999999</v>
      </c>
      <c r="D1303" s="52">
        <f t="shared" si="193"/>
        <v>2718485.1799999997</v>
      </c>
      <c r="E1303" s="52">
        <f t="shared" si="193"/>
        <v>2237087.6599999997</v>
      </c>
      <c r="F1303" s="52">
        <f t="shared" si="193"/>
        <v>0</v>
      </c>
      <c r="G1303" s="52">
        <f t="shared" si="193"/>
        <v>0</v>
      </c>
      <c r="H1303" s="52">
        <f t="shared" si="193"/>
        <v>0</v>
      </c>
      <c r="I1303" s="52">
        <f t="shared" si="193"/>
        <v>481397.52</v>
      </c>
      <c r="J1303" s="52">
        <f t="shared" si="193"/>
        <v>0</v>
      </c>
      <c r="K1303" s="52">
        <f t="shared" si="193"/>
        <v>0</v>
      </c>
      <c r="L1303" s="52">
        <f t="shared" si="193"/>
        <v>0</v>
      </c>
      <c r="M1303" s="52">
        <f t="shared" si="193"/>
        <v>7935734.8200000003</v>
      </c>
      <c r="N1303" s="52">
        <f t="shared" si="193"/>
        <v>0</v>
      </c>
      <c r="O1303" s="52">
        <f t="shared" si="193"/>
        <v>0</v>
      </c>
      <c r="P1303" s="52">
        <f t="shared" si="193"/>
        <v>0</v>
      </c>
      <c r="Q1303" s="52">
        <f t="shared" si="193"/>
        <v>14924395.74</v>
      </c>
      <c r="R1303" s="52">
        <f t="shared" si="193"/>
        <v>0</v>
      </c>
      <c r="S1303" s="52">
        <f t="shared" si="193"/>
        <v>11034721.620000001</v>
      </c>
      <c r="T1303" s="52">
        <f t="shared" si="193"/>
        <v>0</v>
      </c>
      <c r="U1303" s="52">
        <f t="shared" si="193"/>
        <v>0</v>
      </c>
      <c r="V1303" s="52">
        <f t="shared" si="193"/>
        <v>0</v>
      </c>
      <c r="W1303" s="52">
        <f t="shared" si="193"/>
        <v>0</v>
      </c>
      <c r="X1303" s="1161"/>
      <c r="Y1303" s="52">
        <f t="shared" si="193"/>
        <v>0</v>
      </c>
      <c r="Z1303" s="9"/>
      <c r="AA1303" s="670"/>
      <c r="AB1303" s="497"/>
      <c r="AC1303" s="497"/>
      <c r="AD1303" s="1061"/>
      <c r="AE1303" s="57"/>
      <c r="AF1303" s="1061"/>
      <c r="AG1303" s="57"/>
      <c r="AH1303" s="57"/>
      <c r="AI1303" s="57"/>
      <c r="AJ1303" s="57"/>
      <c r="AK1303" s="57"/>
      <c r="AL1303" s="57"/>
      <c r="AM1303" s="57"/>
    </row>
    <row r="1304" spans="1:39" s="17" customFormat="1" ht="18" hidden="1" customHeight="1">
      <c r="A1304" s="1479" t="s">
        <v>596</v>
      </c>
      <c r="B1304" s="1479"/>
      <c r="C1304" s="61" t="e">
        <f t="shared" ref="C1304:Y1304" si="194">C1303+C1294+C1287+C1278</f>
        <v>#REF!</v>
      </c>
      <c r="D1304" s="61">
        <f t="shared" si="194"/>
        <v>33415232.919999998</v>
      </c>
      <c r="E1304" s="61">
        <f t="shared" si="194"/>
        <v>4836049.46</v>
      </c>
      <c r="F1304" s="61">
        <f t="shared" si="194"/>
        <v>20638923.340000004</v>
      </c>
      <c r="G1304" s="61">
        <f t="shared" si="194"/>
        <v>1217526.3599999999</v>
      </c>
      <c r="H1304" s="61">
        <f t="shared" si="194"/>
        <v>2556801.58</v>
      </c>
      <c r="I1304" s="61">
        <f t="shared" si="194"/>
        <v>4165932.18</v>
      </c>
      <c r="J1304" s="61">
        <f t="shared" si="194"/>
        <v>0</v>
      </c>
      <c r="K1304" s="61">
        <f t="shared" si="194"/>
        <v>0</v>
      </c>
      <c r="L1304" s="61">
        <f t="shared" si="194"/>
        <v>0</v>
      </c>
      <c r="M1304" s="61">
        <f t="shared" si="194"/>
        <v>7935734.8200000003</v>
      </c>
      <c r="N1304" s="61">
        <f t="shared" si="194"/>
        <v>0</v>
      </c>
      <c r="O1304" s="61">
        <f t="shared" si="194"/>
        <v>1605188.22</v>
      </c>
      <c r="P1304" s="61">
        <f t="shared" si="194"/>
        <v>0</v>
      </c>
      <c r="Q1304" s="61" t="e">
        <f t="shared" si="194"/>
        <v>#REF!</v>
      </c>
      <c r="R1304" s="61">
        <f t="shared" si="194"/>
        <v>0</v>
      </c>
      <c r="S1304" s="61">
        <f t="shared" si="194"/>
        <v>12948236.760000002</v>
      </c>
      <c r="T1304" s="61">
        <f t="shared" si="194"/>
        <v>0</v>
      </c>
      <c r="U1304" s="61">
        <f t="shared" si="194"/>
        <v>0</v>
      </c>
      <c r="V1304" s="61">
        <f t="shared" si="194"/>
        <v>573966.16</v>
      </c>
      <c r="W1304" s="61" t="e">
        <f t="shared" si="194"/>
        <v>#REF!</v>
      </c>
      <c r="X1304" s="1163"/>
      <c r="Y1304" s="61">
        <f t="shared" si="194"/>
        <v>0</v>
      </c>
      <c r="Z1304" s="9"/>
      <c r="AA1304" s="670"/>
      <c r="AB1304" s="497"/>
      <c r="AC1304" s="497"/>
      <c r="AD1304" s="1061"/>
      <c r="AE1304" s="1264"/>
      <c r="AF1304" s="1264"/>
      <c r="AG1304" s="1264"/>
      <c r="AH1304" s="1264"/>
      <c r="AI1304" s="1264"/>
      <c r="AJ1304" s="1264"/>
      <c r="AK1304" s="1264"/>
      <c r="AL1304" s="1264"/>
      <c r="AM1304" s="1264"/>
    </row>
    <row r="1305" spans="1:39" s="7" customFormat="1" ht="18" hidden="1" customHeight="1">
      <c r="A1305" s="1485" t="s">
        <v>597</v>
      </c>
      <c r="B1305" s="1485"/>
      <c r="C1305" s="61" t="e">
        <f t="shared" ref="C1305:Y1305" si="195">C1304+C1271+C1163+C1103+C1055+C1020+C977+C889+C834+C777+C624+C612+C577+C413+C322+C236+C144+C80</f>
        <v>#REF!</v>
      </c>
      <c r="D1305" s="61" t="e">
        <f t="shared" si="195"/>
        <v>#REF!</v>
      </c>
      <c r="E1305" s="61">
        <f t="shared" si="195"/>
        <v>117433816.25999999</v>
      </c>
      <c r="F1305" s="61">
        <f t="shared" si="195"/>
        <v>348701348.56999999</v>
      </c>
      <c r="G1305" s="61">
        <f t="shared" si="195"/>
        <v>56865389.059999995</v>
      </c>
      <c r="H1305" s="61">
        <f t="shared" si="195"/>
        <v>69478899.159999996</v>
      </c>
      <c r="I1305" s="61">
        <f t="shared" si="195"/>
        <v>48991026.339999996</v>
      </c>
      <c r="J1305" s="61">
        <f t="shared" si="195"/>
        <v>13</v>
      </c>
      <c r="K1305" s="61">
        <f t="shared" si="195"/>
        <v>35381806</v>
      </c>
      <c r="L1305" s="61">
        <f t="shared" si="195"/>
        <v>76100.875</v>
      </c>
      <c r="M1305" s="61">
        <f t="shared" si="195"/>
        <v>251047658.48000002</v>
      </c>
      <c r="N1305" s="61">
        <f t="shared" si="195"/>
        <v>181553.91000000003</v>
      </c>
      <c r="O1305" s="61">
        <f t="shared" si="195"/>
        <v>313621299.48000002</v>
      </c>
      <c r="P1305" s="61">
        <f t="shared" si="195"/>
        <v>172382.36</v>
      </c>
      <c r="Q1305" s="61" t="e">
        <f t="shared" si="195"/>
        <v>#REF!</v>
      </c>
      <c r="R1305" s="61">
        <f t="shared" si="195"/>
        <v>180.2</v>
      </c>
      <c r="S1305" s="61">
        <f t="shared" si="195"/>
        <v>50142523.520000003</v>
      </c>
      <c r="T1305" s="61">
        <f t="shared" si="195"/>
        <v>6674.76</v>
      </c>
      <c r="U1305" s="61">
        <f t="shared" si="195"/>
        <v>28883954.620000001</v>
      </c>
      <c r="V1305" s="61">
        <f t="shared" si="195"/>
        <v>6762999.2799999993</v>
      </c>
      <c r="W1305" s="61" t="e">
        <f t="shared" si="195"/>
        <v>#REF!</v>
      </c>
      <c r="X1305" s="1163"/>
      <c r="Y1305" s="61">
        <f t="shared" si="195"/>
        <v>1000000</v>
      </c>
      <c r="Z1305" s="9"/>
      <c r="AA1305" s="670"/>
      <c r="AB1305" s="497"/>
      <c r="AC1305" s="497"/>
      <c r="AD1305" s="1061"/>
      <c r="AE1305" s="57"/>
      <c r="AF1305" s="57"/>
      <c r="AG1305" s="57"/>
      <c r="AH1305" s="57"/>
      <c r="AI1305" s="57"/>
      <c r="AJ1305" s="57"/>
      <c r="AK1305" s="57"/>
      <c r="AL1305" s="57"/>
      <c r="AM1305" s="57"/>
    </row>
    <row r="1306" spans="1:39" s="7" customFormat="1" ht="18" hidden="1" customHeight="1">
      <c r="A1306" s="1578" t="s">
        <v>639</v>
      </c>
      <c r="B1306" s="1578"/>
      <c r="C1306" s="67" t="e">
        <f>C1305*2.14%</f>
        <v>#REF!</v>
      </c>
      <c r="D1306" s="52"/>
      <c r="E1306" s="52"/>
      <c r="F1306" s="52"/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284"/>
      <c r="X1306" s="1161"/>
      <c r="Y1306" s="284"/>
      <c r="Z1306" s="9"/>
      <c r="AA1306" s="670"/>
      <c r="AB1306" s="57"/>
      <c r="AC1306" s="497"/>
      <c r="AD1306" s="1061"/>
      <c r="AE1306" s="57"/>
      <c r="AF1306" s="57"/>
      <c r="AG1306" s="57"/>
      <c r="AH1306" s="57"/>
      <c r="AI1306" s="57"/>
      <c r="AJ1306" s="57"/>
      <c r="AK1306" s="57"/>
      <c r="AL1306" s="57"/>
      <c r="AM1306" s="57"/>
    </row>
    <row r="1307" spans="1:39" s="7" customFormat="1" ht="18" hidden="1" customHeight="1">
      <c r="A1307" s="1479" t="s">
        <v>638</v>
      </c>
      <c r="B1307" s="1479"/>
      <c r="C1307" s="78" t="e">
        <f>C1305+C1306</f>
        <v>#REF!</v>
      </c>
      <c r="D1307" s="52"/>
      <c r="E1307" s="52"/>
      <c r="F1307" s="52"/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284"/>
      <c r="X1307" s="1161"/>
      <c r="Y1307" s="284"/>
      <c r="Z1307" s="9"/>
      <c r="AA1307" s="670"/>
      <c r="AB1307" s="57"/>
      <c r="AC1307" s="497"/>
      <c r="AD1307" s="1061"/>
      <c r="AE1307" s="57"/>
      <c r="AF1307" s="1061"/>
      <c r="AG1307" s="57"/>
      <c r="AH1307" s="57"/>
      <c r="AI1307" s="57"/>
      <c r="AJ1307" s="57"/>
      <c r="AK1307" s="57"/>
      <c r="AL1307" s="57"/>
      <c r="AM1307" s="57"/>
    </row>
    <row r="1308" spans="1:39" s="7" customFormat="1">
      <c r="A1308" s="57"/>
      <c r="B1308" s="57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41"/>
      <c r="X1308" s="1150"/>
      <c r="Y1308" s="41"/>
      <c r="Z1308" s="1322"/>
      <c r="AA1308" s="57"/>
      <c r="AB1308" s="57"/>
      <c r="AC1308" s="57"/>
      <c r="AD1308" s="1061"/>
      <c r="AE1308" s="57"/>
      <c r="AF1308" s="57"/>
      <c r="AG1308" s="57"/>
      <c r="AH1308" s="57"/>
      <c r="AI1308" s="57"/>
      <c r="AJ1308" s="57"/>
      <c r="AK1308" s="57"/>
      <c r="AL1308" s="57"/>
      <c r="AM1308" s="57"/>
    </row>
    <row r="1309" spans="1:39" s="7" customFormat="1">
      <c r="A1309" s="57"/>
      <c r="B1309" s="57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41"/>
      <c r="X1309" s="1150"/>
      <c r="Y1309" s="41"/>
      <c r="Z1309" s="1322"/>
      <c r="AA1309" s="57"/>
      <c r="AB1309" s="57"/>
      <c r="AC1309" s="57"/>
      <c r="AD1309" s="1061"/>
      <c r="AE1309" s="57"/>
      <c r="AF1309" s="57"/>
      <c r="AG1309" s="57"/>
      <c r="AH1309" s="57"/>
      <c r="AI1309" s="57"/>
      <c r="AJ1309" s="57"/>
      <c r="AK1309" s="57"/>
      <c r="AL1309" s="57"/>
      <c r="AM1309" s="57"/>
    </row>
    <row r="1310" spans="1:39" s="7" customFormat="1">
      <c r="A1310" s="57"/>
      <c r="B1310" s="57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41"/>
      <c r="X1310" s="1150"/>
      <c r="Y1310" s="41"/>
      <c r="Z1310" s="1322"/>
      <c r="AA1310" s="57"/>
      <c r="AB1310" s="57"/>
      <c r="AC1310" s="57"/>
      <c r="AD1310" s="1061"/>
      <c r="AE1310" s="57"/>
      <c r="AF1310" s="57"/>
      <c r="AG1310" s="57"/>
      <c r="AH1310" s="57"/>
      <c r="AI1310" s="57"/>
      <c r="AJ1310" s="57"/>
      <c r="AK1310" s="57"/>
      <c r="AL1310" s="57"/>
      <c r="AM1310" s="57"/>
    </row>
    <row r="1311" spans="1:39" s="7" customFormat="1">
      <c r="A1311" s="57"/>
      <c r="B1311" s="57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41"/>
      <c r="X1311" s="1150"/>
      <c r="Y1311" s="41"/>
      <c r="Z1311" s="1322"/>
      <c r="AA1311" s="57"/>
      <c r="AB1311" s="57"/>
      <c r="AC1311" s="57"/>
      <c r="AD1311" s="1061"/>
      <c r="AE1311" s="57"/>
      <c r="AF1311" s="57"/>
      <c r="AG1311" s="57"/>
      <c r="AH1311" s="57"/>
      <c r="AI1311" s="57"/>
      <c r="AJ1311" s="57"/>
      <c r="AK1311" s="57"/>
      <c r="AL1311" s="57"/>
      <c r="AM1311" s="57"/>
    </row>
    <row r="1312" spans="1:39" s="7" customFormat="1">
      <c r="A1312" s="57"/>
      <c r="B1312" s="57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41"/>
      <c r="X1312" s="1150"/>
      <c r="Y1312" s="41"/>
      <c r="Z1312" s="1322"/>
      <c r="AA1312" s="57"/>
      <c r="AB1312" s="57"/>
      <c r="AC1312" s="57"/>
      <c r="AD1312" s="1061"/>
      <c r="AE1312" s="57"/>
      <c r="AF1312" s="57"/>
      <c r="AG1312" s="57"/>
      <c r="AH1312" s="57"/>
      <c r="AI1312" s="57"/>
      <c r="AJ1312" s="57"/>
      <c r="AK1312" s="57"/>
      <c r="AL1312" s="57"/>
      <c r="AM1312" s="57"/>
    </row>
    <row r="1313" spans="1:39" s="4" customFormat="1">
      <c r="A1313" s="57"/>
      <c r="B1313" s="57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41"/>
      <c r="X1313" s="1150"/>
      <c r="Y1313" s="41"/>
      <c r="Z1313" s="1"/>
      <c r="AA1313" s="3"/>
      <c r="AB1313" s="3"/>
      <c r="AC1313" s="3"/>
      <c r="AD1313" s="32"/>
      <c r="AE1313" s="3"/>
      <c r="AF1313" s="3"/>
      <c r="AG1313" s="3"/>
      <c r="AH1313" s="3"/>
      <c r="AI1313" s="3"/>
      <c r="AJ1313" s="3"/>
      <c r="AK1313" s="3"/>
      <c r="AL1313" s="3"/>
      <c r="AM1313" s="3"/>
    </row>
    <row r="1314" spans="1:39" s="4" customFormat="1">
      <c r="A1314" s="57"/>
      <c r="B1314" s="57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41"/>
      <c r="X1314" s="1150"/>
      <c r="Y1314" s="41"/>
      <c r="Z1314" s="1"/>
      <c r="AA1314" s="3"/>
      <c r="AB1314" s="3"/>
      <c r="AC1314" s="3"/>
      <c r="AD1314" s="32"/>
      <c r="AE1314" s="3"/>
      <c r="AF1314" s="3"/>
      <c r="AG1314" s="3"/>
      <c r="AH1314" s="3"/>
      <c r="AI1314" s="3"/>
      <c r="AJ1314" s="3"/>
      <c r="AK1314" s="3"/>
      <c r="AL1314" s="3"/>
      <c r="AM1314" s="3"/>
    </row>
    <row r="1315" spans="1:39" s="4" customFormat="1">
      <c r="A1315" s="57"/>
      <c r="B1315" s="57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41"/>
      <c r="X1315" s="1150"/>
      <c r="Y1315" s="41"/>
      <c r="Z1315" s="1"/>
      <c r="AA1315" s="3"/>
      <c r="AB1315" s="3"/>
      <c r="AC1315" s="3"/>
      <c r="AD1315" s="32"/>
      <c r="AE1315" s="3"/>
      <c r="AF1315" s="3"/>
      <c r="AG1315" s="3"/>
      <c r="AH1315" s="3"/>
      <c r="AI1315" s="3"/>
      <c r="AJ1315" s="3"/>
      <c r="AK1315" s="3"/>
      <c r="AL1315" s="3"/>
      <c r="AM1315" s="3"/>
    </row>
    <row r="1316" spans="1:39" s="4" customFormat="1">
      <c r="A1316" s="57"/>
      <c r="B1316" s="57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41"/>
      <c r="X1316" s="1150"/>
      <c r="Y1316" s="41"/>
      <c r="Z1316" s="1"/>
      <c r="AA1316" s="3"/>
      <c r="AB1316" s="3"/>
      <c r="AC1316" s="3"/>
      <c r="AD1316" s="32"/>
      <c r="AE1316" s="3"/>
      <c r="AF1316" s="3"/>
      <c r="AG1316" s="3"/>
      <c r="AH1316" s="3"/>
      <c r="AI1316" s="3"/>
      <c r="AJ1316" s="3"/>
      <c r="AK1316" s="3"/>
      <c r="AL1316" s="3"/>
      <c r="AM1316" s="3"/>
    </row>
    <row r="1317" spans="1:39" s="4" customFormat="1">
      <c r="A1317" s="57"/>
      <c r="B1317" s="57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41"/>
      <c r="X1317" s="1150"/>
      <c r="Y1317" s="41"/>
      <c r="Z1317" s="1"/>
      <c r="AA1317" s="3"/>
      <c r="AB1317" s="3"/>
      <c r="AC1317" s="3"/>
      <c r="AD1317" s="32"/>
      <c r="AE1317" s="3"/>
      <c r="AF1317" s="3"/>
      <c r="AG1317" s="3"/>
      <c r="AH1317" s="3"/>
      <c r="AI1317" s="3"/>
      <c r="AJ1317" s="3"/>
      <c r="AK1317" s="3"/>
      <c r="AL1317" s="3"/>
      <c r="AM1317" s="3"/>
    </row>
    <row r="1318" spans="1:39" s="4" customFormat="1">
      <c r="A1318" s="57"/>
      <c r="B1318" s="57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41"/>
      <c r="X1318" s="1150"/>
      <c r="Y1318" s="41"/>
      <c r="Z1318" s="1"/>
      <c r="AA1318" s="3"/>
      <c r="AB1318" s="3"/>
      <c r="AC1318" s="3"/>
      <c r="AD1318" s="32"/>
      <c r="AE1318" s="3"/>
      <c r="AF1318" s="3"/>
      <c r="AG1318" s="3"/>
      <c r="AH1318" s="3"/>
      <c r="AI1318" s="3"/>
      <c r="AJ1318" s="3"/>
      <c r="AK1318" s="3"/>
      <c r="AL1318" s="3"/>
      <c r="AM1318" s="3"/>
    </row>
    <row r="1319" spans="1:39" s="3" customFormat="1">
      <c r="A1319" s="57"/>
      <c r="B1319" s="57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41"/>
      <c r="X1319" s="1150"/>
      <c r="Y1319" s="41"/>
      <c r="Z1319" s="1"/>
      <c r="AD1319" s="32"/>
    </row>
    <row r="1320" spans="1:39" s="3" customFormat="1">
      <c r="A1320" s="57"/>
      <c r="B1320" s="57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41"/>
      <c r="X1320" s="1150"/>
      <c r="Y1320" s="41"/>
      <c r="Z1320" s="1"/>
      <c r="AD1320" s="32"/>
    </row>
    <row r="1321" spans="1:39" s="3" customFormat="1">
      <c r="A1321" s="57"/>
      <c r="B1321" s="57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41"/>
      <c r="X1321" s="1150"/>
      <c r="Y1321" s="41"/>
      <c r="Z1321" s="1"/>
      <c r="AD1321" s="32"/>
    </row>
    <row r="1322" spans="1:39" s="3" customFormat="1">
      <c r="A1322" s="57"/>
      <c r="B1322" s="57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41"/>
      <c r="X1322" s="1150"/>
      <c r="Y1322" s="41"/>
      <c r="Z1322" s="1"/>
      <c r="AD1322" s="32"/>
    </row>
    <row r="1323" spans="1:39" s="3" customFormat="1">
      <c r="A1323" s="57"/>
      <c r="B1323" s="57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41"/>
      <c r="X1323" s="1150"/>
      <c r="Y1323" s="41"/>
      <c r="Z1323" s="1"/>
      <c r="AD1323" s="32"/>
    </row>
    <row r="1324" spans="1:39" s="3" customFormat="1">
      <c r="A1324" s="57"/>
      <c r="B1324" s="57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41"/>
      <c r="X1324" s="1150"/>
      <c r="Y1324" s="41"/>
      <c r="Z1324" s="1"/>
      <c r="AD1324" s="32"/>
    </row>
    <row r="1325" spans="1:39" s="3" customFormat="1">
      <c r="A1325" s="57"/>
      <c r="B1325" s="57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41"/>
      <c r="X1325" s="1150"/>
      <c r="Y1325" s="41"/>
      <c r="Z1325" s="1"/>
      <c r="AD1325" s="32"/>
    </row>
    <row r="1326" spans="1:39" s="3" customFormat="1">
      <c r="A1326" s="57"/>
      <c r="B1326" s="57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41"/>
      <c r="X1326" s="1150"/>
      <c r="Y1326" s="41"/>
      <c r="Z1326" s="1"/>
      <c r="AD1326" s="32"/>
    </row>
    <row r="1327" spans="1:39" s="3" customFormat="1">
      <c r="A1327" s="57"/>
      <c r="B1327" s="57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41"/>
      <c r="X1327" s="1150"/>
      <c r="Y1327" s="41"/>
      <c r="Z1327" s="1"/>
      <c r="AD1327" s="32"/>
    </row>
    <row r="1328" spans="1:39" s="3" customFormat="1">
      <c r="A1328" s="57"/>
      <c r="B1328" s="57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41"/>
      <c r="X1328" s="1150"/>
      <c r="Y1328" s="41"/>
      <c r="Z1328" s="1"/>
      <c r="AD1328" s="32"/>
    </row>
  </sheetData>
  <autoFilter ref="A8:AF1307">
    <filterColumn colId="0">
      <colorFilter dxfId="2"/>
    </filterColumn>
  </autoFilter>
  <mergeCells count="374">
    <mergeCell ref="A1:Y1"/>
    <mergeCell ref="E5:I5"/>
    <mergeCell ref="P4:Q6"/>
    <mergeCell ref="R4:S6"/>
    <mergeCell ref="T4:U6"/>
    <mergeCell ref="V4:V6"/>
    <mergeCell ref="W4:W6"/>
    <mergeCell ref="AD1:AD10"/>
    <mergeCell ref="A3:A7"/>
    <mergeCell ref="B3:B7"/>
    <mergeCell ref="C3:C6"/>
    <mergeCell ref="D3:Y3"/>
    <mergeCell ref="D4:I4"/>
    <mergeCell ref="J4:K6"/>
    <mergeCell ref="X4:X6"/>
    <mergeCell ref="Y4:Y6"/>
    <mergeCell ref="D5:D6"/>
    <mergeCell ref="A49:C49"/>
    <mergeCell ref="A10:C10"/>
    <mergeCell ref="D10:Y10"/>
    <mergeCell ref="D49:Y49"/>
    <mergeCell ref="A43:B43"/>
    <mergeCell ref="A48:B48"/>
    <mergeCell ref="AA4:AA6"/>
    <mergeCell ref="L4:M6"/>
    <mergeCell ref="N4:O6"/>
    <mergeCell ref="A44:C44"/>
    <mergeCell ref="D44:Y44"/>
    <mergeCell ref="Z4:Z6"/>
    <mergeCell ref="A9:Y9"/>
    <mergeCell ref="A52:B52"/>
    <mergeCell ref="A53:C53"/>
    <mergeCell ref="D53:Y53"/>
    <mergeCell ref="A80:B80"/>
    <mergeCell ref="A81:Y81"/>
    <mergeCell ref="A82:C82"/>
    <mergeCell ref="A65:B65"/>
    <mergeCell ref="A66:C66"/>
    <mergeCell ref="D66:Y66"/>
    <mergeCell ref="A79:B79"/>
    <mergeCell ref="D99:Y99"/>
    <mergeCell ref="A102:B102"/>
    <mergeCell ref="D89:Y89"/>
    <mergeCell ref="A85:B85"/>
    <mergeCell ref="A86:C86"/>
    <mergeCell ref="D86:Y86"/>
    <mergeCell ref="A88:B88"/>
    <mergeCell ref="A89:C89"/>
    <mergeCell ref="A108:B108"/>
    <mergeCell ref="A109:C109"/>
    <mergeCell ref="A112:B112"/>
    <mergeCell ref="A113:C113"/>
    <mergeCell ref="A117:B117"/>
    <mergeCell ref="A98:B98"/>
    <mergeCell ref="A99:C99"/>
    <mergeCell ref="A106:C106"/>
    <mergeCell ref="A103:C103"/>
    <mergeCell ref="A105:B105"/>
    <mergeCell ref="A120:B120"/>
    <mergeCell ref="A121:C121"/>
    <mergeCell ref="A123:B123"/>
    <mergeCell ref="A127:C127"/>
    <mergeCell ref="A131:B131"/>
    <mergeCell ref="A118:C118"/>
    <mergeCell ref="A124:C124"/>
    <mergeCell ref="A126:B126"/>
    <mergeCell ref="A172:C172"/>
    <mergeCell ref="D172:Y172"/>
    <mergeCell ref="A175:B175"/>
    <mergeCell ref="A176:C176"/>
    <mergeCell ref="D176:Y176"/>
    <mergeCell ref="D113:Y113"/>
    <mergeCell ref="A137:C137"/>
    <mergeCell ref="D137:Y137"/>
    <mergeCell ref="A140:B140"/>
    <mergeCell ref="D118:Y118"/>
    <mergeCell ref="A132:C132"/>
    <mergeCell ref="A136:B136"/>
    <mergeCell ref="A146:C146"/>
    <mergeCell ref="D146:Y146"/>
    <mergeCell ref="A141:C141"/>
    <mergeCell ref="D141:Y141"/>
    <mergeCell ref="A143:B143"/>
    <mergeCell ref="A144:B144"/>
    <mergeCell ref="A178:B178"/>
    <mergeCell ref="A179:C179"/>
    <mergeCell ref="A193:C193"/>
    <mergeCell ref="D193:Y193"/>
    <mergeCell ref="A214:B214"/>
    <mergeCell ref="A145:Y145"/>
    <mergeCell ref="A151:B151"/>
    <mergeCell ref="A171:B171"/>
    <mergeCell ref="D179:Y179"/>
    <mergeCell ref="A192:B192"/>
    <mergeCell ref="A236:B236"/>
    <mergeCell ref="A237:Y237"/>
    <mergeCell ref="A238:C238"/>
    <mergeCell ref="A251:B251"/>
    <mergeCell ref="A228:C228"/>
    <mergeCell ref="D228:Y228"/>
    <mergeCell ref="A235:B235"/>
    <mergeCell ref="A215:C215"/>
    <mergeCell ref="D215:Y215"/>
    <mergeCell ref="A219:B219"/>
    <mergeCell ref="A220:F220"/>
    <mergeCell ref="G220:Z220"/>
    <mergeCell ref="A224:B224"/>
    <mergeCell ref="A225:C225"/>
    <mergeCell ref="D225:Y225"/>
    <mergeCell ref="A227:B227"/>
    <mergeCell ref="A253:C253"/>
    <mergeCell ref="D253:Y253"/>
    <mergeCell ref="A272:C272"/>
    <mergeCell ref="D272:Y272"/>
    <mergeCell ref="A324:C324"/>
    <mergeCell ref="D324:Y324"/>
    <mergeCell ref="D266:Y266"/>
    <mergeCell ref="A271:B271"/>
    <mergeCell ref="A265:B265"/>
    <mergeCell ref="A266:C266"/>
    <mergeCell ref="A355:B355"/>
    <mergeCell ref="A275:B275"/>
    <mergeCell ref="A276:C276"/>
    <mergeCell ref="D276:Y276"/>
    <mergeCell ref="A301:B301"/>
    <mergeCell ref="A302:C302"/>
    <mergeCell ref="A322:B322"/>
    <mergeCell ref="A323:Y323"/>
    <mergeCell ref="D302:Y302"/>
    <mergeCell ref="A321:B321"/>
    <mergeCell ref="A535:B535"/>
    <mergeCell ref="A536:C536"/>
    <mergeCell ref="D536:Y536"/>
    <mergeCell ref="A414:Y414"/>
    <mergeCell ref="A415:C415"/>
    <mergeCell ref="D415:Y415"/>
    <mergeCell ref="A356:C356"/>
    <mergeCell ref="D356:Y356"/>
    <mergeCell ref="A384:B384"/>
    <mergeCell ref="A385:C385"/>
    <mergeCell ref="A406:C406"/>
    <mergeCell ref="D406:Y406"/>
    <mergeCell ref="A389:B389"/>
    <mergeCell ref="A390:C390"/>
    <mergeCell ref="D390:Y390"/>
    <mergeCell ref="A394:C394"/>
    <mergeCell ref="D394:Y394"/>
    <mergeCell ref="A393:B393"/>
    <mergeCell ref="A418:B418"/>
    <mergeCell ref="A419:B419"/>
    <mergeCell ref="A420:C420"/>
    <mergeCell ref="D420:Y420"/>
    <mergeCell ref="A397:C397"/>
    <mergeCell ref="D397:Y397"/>
    <mergeCell ref="A413:B413"/>
    <mergeCell ref="A405:B405"/>
    <mergeCell ref="A412:B412"/>
    <mergeCell ref="A547:B547"/>
    <mergeCell ref="A569:F569"/>
    <mergeCell ref="A574:F574"/>
    <mergeCell ref="A554:B554"/>
    <mergeCell ref="A555:F555"/>
    <mergeCell ref="A558:F558"/>
    <mergeCell ref="A562:F562"/>
    <mergeCell ref="A548:C548"/>
    <mergeCell ref="D548:Y548"/>
    <mergeCell ref="A618:C618"/>
    <mergeCell ref="A584:B584"/>
    <mergeCell ref="A585:F585"/>
    <mergeCell ref="A606:B606"/>
    <mergeCell ref="A607:C607"/>
    <mergeCell ref="D607:Y607"/>
    <mergeCell ref="A611:B611"/>
    <mergeCell ref="D626:Y626"/>
    <mergeCell ref="A683:B683"/>
    <mergeCell ref="A623:B623"/>
    <mergeCell ref="A624:B624"/>
    <mergeCell ref="A625:Y625"/>
    <mergeCell ref="A626:C626"/>
    <mergeCell ref="A577:B577"/>
    <mergeCell ref="A617:B617"/>
    <mergeCell ref="A578:Y578"/>
    <mergeCell ref="A579:C579"/>
    <mergeCell ref="D579:Y579"/>
    <mergeCell ref="A612:B612"/>
    <mergeCell ref="A613:Y613"/>
    <mergeCell ref="A614:C614"/>
    <mergeCell ref="D614:Y614"/>
    <mergeCell ref="A702:C702"/>
    <mergeCell ref="D702:Y702"/>
    <mergeCell ref="A716:C716"/>
    <mergeCell ref="D716:Y716"/>
    <mergeCell ref="A704:B704"/>
    <mergeCell ref="A705:C705"/>
    <mergeCell ref="D705:Y705"/>
    <mergeCell ref="A715:B715"/>
    <mergeCell ref="D846:Y846"/>
    <mergeCell ref="A833:B833"/>
    <mergeCell ref="A834:B834"/>
    <mergeCell ref="A835:Y835"/>
    <mergeCell ref="A684:C684"/>
    <mergeCell ref="D684:Y684"/>
    <mergeCell ref="A707:B707"/>
    <mergeCell ref="A708:C708"/>
    <mergeCell ref="D708:Y708"/>
    <mergeCell ref="A701:B701"/>
    <mergeCell ref="A777:B777"/>
    <mergeCell ref="A775:B775"/>
    <mergeCell ref="A723:B723"/>
    <mergeCell ref="A778:Y778"/>
    <mergeCell ref="A849:C849"/>
    <mergeCell ref="D849:Y849"/>
    <mergeCell ref="A779:C779"/>
    <mergeCell ref="D779:Y779"/>
    <mergeCell ref="A845:B845"/>
    <mergeCell ref="A846:C846"/>
    <mergeCell ref="A836:C836"/>
    <mergeCell ref="A848:B848"/>
    <mergeCell ref="D880:Y880"/>
    <mergeCell ref="A885:B885"/>
    <mergeCell ref="A851:B851"/>
    <mergeCell ref="A852:C852"/>
    <mergeCell ref="D852:Y852"/>
    <mergeCell ref="A855:B855"/>
    <mergeCell ref="A856:C856"/>
    <mergeCell ref="D836:Y836"/>
    <mergeCell ref="A889:B889"/>
    <mergeCell ref="A890:Y890"/>
    <mergeCell ref="A891:C891"/>
    <mergeCell ref="D928:Y928"/>
    <mergeCell ref="D856:Y856"/>
    <mergeCell ref="A859:B859"/>
    <mergeCell ref="A860:C860"/>
    <mergeCell ref="A879:B879"/>
    <mergeCell ref="A880:C880"/>
    <mergeCell ref="A886:C886"/>
    <mergeCell ref="A911:B911"/>
    <mergeCell ref="A960:C960"/>
    <mergeCell ref="A933:B933"/>
    <mergeCell ref="A934:C934"/>
    <mergeCell ref="A951:C951"/>
    <mergeCell ref="A927:B927"/>
    <mergeCell ref="A928:C928"/>
    <mergeCell ref="A888:B888"/>
    <mergeCell ref="D934:Y934"/>
    <mergeCell ref="D891:Y891"/>
    <mergeCell ref="A899:B899"/>
    <mergeCell ref="A950:B950"/>
    <mergeCell ref="A900:C900"/>
    <mergeCell ref="D900:Y900"/>
    <mergeCell ref="A912:C912"/>
    <mergeCell ref="D912:Y912"/>
    <mergeCell ref="D951:Y951"/>
    <mergeCell ref="A1019:B1019"/>
    <mergeCell ref="A959:B959"/>
    <mergeCell ref="A996:B996"/>
    <mergeCell ref="A997:C997"/>
    <mergeCell ref="D997:Y997"/>
    <mergeCell ref="A968:B968"/>
    <mergeCell ref="A969:C969"/>
    <mergeCell ref="A973:B973"/>
    <mergeCell ref="D960:Y960"/>
    <mergeCell ref="A1001:C1001"/>
    <mergeCell ref="D974:Y974"/>
    <mergeCell ref="A976:B976"/>
    <mergeCell ref="A977:B977"/>
    <mergeCell ref="A978:Y978"/>
    <mergeCell ref="D1001:Y1001"/>
    <mergeCell ref="A974:C974"/>
    <mergeCell ref="A979:B979"/>
    <mergeCell ref="A990:B990"/>
    <mergeCell ref="A1000:B1000"/>
    <mergeCell ref="A1020:B1020"/>
    <mergeCell ref="A1021:Y1021"/>
    <mergeCell ref="A1022:C1022"/>
    <mergeCell ref="A1036:C1036"/>
    <mergeCell ref="D1036:Y1036"/>
    <mergeCell ref="A1060:C1060"/>
    <mergeCell ref="D1060:Y1060"/>
    <mergeCell ref="D1057:Y1057"/>
    <mergeCell ref="A1027:B1027"/>
    <mergeCell ref="A1028:C1028"/>
    <mergeCell ref="Y1105:Z1105"/>
    <mergeCell ref="Y1108:Z1108"/>
    <mergeCell ref="Y1107:Z1107"/>
    <mergeCell ref="Y1106:Z1106"/>
    <mergeCell ref="D1022:Y1022"/>
    <mergeCell ref="A1056:Y1056"/>
    <mergeCell ref="D1028:Y1028"/>
    <mergeCell ref="A1050:B1050"/>
    <mergeCell ref="A1054:B1054"/>
    <mergeCell ref="A1055:B1055"/>
    <mergeCell ref="A1025:C1025"/>
    <mergeCell ref="D1025:Y1025"/>
    <mergeCell ref="A1059:B1059"/>
    <mergeCell ref="A1035:B1035"/>
    <mergeCell ref="A1051:C1051"/>
    <mergeCell ref="D1051:Y1051"/>
    <mergeCell ref="A1057:C1057"/>
    <mergeCell ref="Y1115:Z1115"/>
    <mergeCell ref="Y1116:Z1116"/>
    <mergeCell ref="Y1117:Z1117"/>
    <mergeCell ref="Y1118:Z1118"/>
    <mergeCell ref="A1065:B1065"/>
    <mergeCell ref="A1066:C1066"/>
    <mergeCell ref="D1066:Y1066"/>
    <mergeCell ref="A1102:B1102"/>
    <mergeCell ref="A1103:B1103"/>
    <mergeCell ref="A1104:Y1104"/>
    <mergeCell ref="Y1109:Z1109"/>
    <mergeCell ref="Y1110:Z1110"/>
    <mergeCell ref="Y1111:Z1111"/>
    <mergeCell ref="Y1112:Z1112"/>
    <mergeCell ref="Y1137:Z1137"/>
    <mergeCell ref="Y1119:Z1119"/>
    <mergeCell ref="Y1120:Z1120"/>
    <mergeCell ref="Y1133:Z1133"/>
    <mergeCell ref="Y1128:Z1128"/>
    <mergeCell ref="Y1129:Z1129"/>
    <mergeCell ref="Y1113:Z1113"/>
    <mergeCell ref="Y1114:Z1114"/>
    <mergeCell ref="Y1138:Z1138"/>
    <mergeCell ref="Y1121:Z1121"/>
    <mergeCell ref="Y1122:Z1122"/>
    <mergeCell ref="Y1123:Z1123"/>
    <mergeCell ref="Y1124:Z1124"/>
    <mergeCell ref="Y1125:Z1125"/>
    <mergeCell ref="Y1126:Z1126"/>
    <mergeCell ref="Y1127:Z1127"/>
    <mergeCell ref="Y1148:Z1148"/>
    <mergeCell ref="Y1149:Z1149"/>
    <mergeCell ref="Y1160:Z1160"/>
    <mergeCell ref="Y1161:Z1161"/>
    <mergeCell ref="Y1156:Z1156"/>
    <mergeCell ref="Y1157:Z1157"/>
    <mergeCell ref="Y1150:Z1150"/>
    <mergeCell ref="Y1151:Z1151"/>
    <mergeCell ref="Y1152:Z1152"/>
    <mergeCell ref="Y1153:Z1153"/>
    <mergeCell ref="Y1143:Z1143"/>
    <mergeCell ref="Y1144:Z1144"/>
    <mergeCell ref="Y1145:Z1145"/>
    <mergeCell ref="Y1146:Z1146"/>
    <mergeCell ref="Y1139:Z1139"/>
    <mergeCell ref="Y1140:Z1140"/>
    <mergeCell ref="Y1141:Z1141"/>
    <mergeCell ref="Y1142:Z1142"/>
    <mergeCell ref="A1307:B1307"/>
    <mergeCell ref="A1294:B1294"/>
    <mergeCell ref="A1295:C1295"/>
    <mergeCell ref="Y1158:Z1158"/>
    <mergeCell ref="Y1159:Z1159"/>
    <mergeCell ref="A1305:B1305"/>
    <mergeCell ref="A1306:B1306"/>
    <mergeCell ref="A1174:B1174"/>
    <mergeCell ref="A1270:B1270"/>
    <mergeCell ref="A1271:B1271"/>
    <mergeCell ref="A1276:E1276"/>
    <mergeCell ref="Y1154:Z1154"/>
    <mergeCell ref="Y1155:Z1155"/>
    <mergeCell ref="A1164:Y1164"/>
    <mergeCell ref="A1171:B1171"/>
    <mergeCell ref="Y1162:Z1162"/>
    <mergeCell ref="A1163:B1163"/>
    <mergeCell ref="A1303:B1303"/>
    <mergeCell ref="A1304:B1304"/>
    <mergeCell ref="A1272:Y1272"/>
    <mergeCell ref="A1278:B1278"/>
    <mergeCell ref="A1279:C1279"/>
    <mergeCell ref="D1279:Y1279"/>
    <mergeCell ref="D1295:Y1295"/>
    <mergeCell ref="A1287:B1287"/>
    <mergeCell ref="A1288:C1288"/>
    <mergeCell ref="D1288:Y1288"/>
  </mergeCells>
  <phoneticPr fontId="21" type="noConversion"/>
  <printOptions horizontalCentered="1"/>
  <pageMargins left="0.15748031496062992" right="0.15748031496062992" top="0.35433070866141736" bottom="0.23622047244094491" header="0.15748031496062992" footer="0.15748031496062992"/>
  <pageSetup paperSize="9" scale="28" fitToHeight="0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IV1370"/>
  <sheetViews>
    <sheetView view="pageBreakPreview" zoomScale="55" zoomScaleNormal="90" zoomScaleSheetLayoutView="55" workbookViewId="0">
      <pane xSplit="8" ySplit="17" topLeftCell="I778" activePane="bottomRight" state="frozen"/>
      <selection activeCell="AA4" sqref="AA4:AA6"/>
      <selection pane="topRight" activeCell="AA4" sqref="AA4:AA6"/>
      <selection pane="bottomLeft" activeCell="AA4" sqref="AA4:AA6"/>
      <selection pane="bottomRight" activeCell="AA4" sqref="AA4:AA6"/>
    </sheetView>
  </sheetViews>
  <sheetFormatPr defaultRowHeight="12.75"/>
  <cols>
    <col min="1" max="1" width="6.42578125" style="57" customWidth="1"/>
    <col min="2" max="2" width="49.5703125" style="57" customWidth="1"/>
    <col min="3" max="3" width="19.28515625" style="58" hidden="1" customWidth="1"/>
    <col min="4" max="4" width="17.28515625" style="58" hidden="1" customWidth="1"/>
    <col min="5" max="5" width="16.42578125" style="58" customWidth="1"/>
    <col min="6" max="6" width="15.140625" style="58" customWidth="1"/>
    <col min="7" max="9" width="14.28515625" style="58" customWidth="1"/>
    <col min="10" max="10" width="10" style="58" customWidth="1"/>
    <col min="11" max="11" width="16.7109375" style="58" customWidth="1"/>
    <col min="12" max="12" width="14.85546875" style="58" customWidth="1"/>
    <col min="13" max="13" width="15.85546875" style="58" customWidth="1"/>
    <col min="14" max="14" width="10.28515625" style="58" customWidth="1"/>
    <col min="15" max="15" width="15.5703125" style="58" customWidth="1"/>
    <col min="16" max="16" width="11.28515625" style="58" customWidth="1"/>
    <col min="17" max="17" width="16.85546875" style="58" customWidth="1"/>
    <col min="18" max="18" width="10" style="58" customWidth="1"/>
    <col min="19" max="19" width="14.28515625" style="58" customWidth="1"/>
    <col min="20" max="20" width="12.140625" style="58" customWidth="1"/>
    <col min="21" max="21" width="15.28515625" style="58" customWidth="1"/>
    <col min="22" max="22" width="15.7109375" style="58" customWidth="1"/>
    <col min="23" max="24" width="15.7109375" style="41" customWidth="1"/>
    <col min="25" max="25" width="27.42578125" style="1" customWidth="1"/>
    <col min="26" max="26" width="20.5703125" style="2" customWidth="1"/>
    <col min="27" max="27" width="15.42578125" style="2" customWidth="1"/>
    <col min="28" max="28" width="18.7109375" style="2" customWidth="1"/>
    <col min="29" max="29" width="31" style="33" customWidth="1"/>
    <col min="30" max="30" width="9.140625" style="2"/>
    <col min="31" max="31" width="20.85546875" style="2" customWidth="1"/>
    <col min="32" max="16384" width="9.140625" style="2"/>
  </cols>
  <sheetData>
    <row r="1" spans="1:29" s="7" customFormat="1">
      <c r="A1" s="1438" t="s">
        <v>894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V1" s="1438"/>
      <c r="W1" s="1438"/>
      <c r="X1" s="1438"/>
      <c r="Y1" s="15"/>
      <c r="AC1" s="1448"/>
    </row>
    <row r="2" spans="1:29" s="7" customFormat="1">
      <c r="A2" s="57"/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41"/>
      <c r="X2" s="41"/>
      <c r="Y2" s="15"/>
      <c r="AC2" s="1448"/>
    </row>
    <row r="3" spans="1:29" s="7" customFormat="1" ht="12.75" customHeight="1">
      <c r="A3" s="1455" t="s">
        <v>500</v>
      </c>
      <c r="B3" s="1455" t="s">
        <v>501</v>
      </c>
      <c r="C3" s="1455" t="s">
        <v>502</v>
      </c>
      <c r="D3" s="1458" t="s">
        <v>646</v>
      </c>
      <c r="E3" s="1459"/>
      <c r="F3" s="1459"/>
      <c r="G3" s="1459"/>
      <c r="H3" s="1459"/>
      <c r="I3" s="1459"/>
      <c r="J3" s="1459"/>
      <c r="K3" s="1459"/>
      <c r="L3" s="1459"/>
      <c r="M3" s="1459"/>
      <c r="N3" s="1459"/>
      <c r="O3" s="1459"/>
      <c r="P3" s="1459"/>
      <c r="Q3" s="1459"/>
      <c r="R3" s="1459"/>
      <c r="S3" s="1459"/>
      <c r="T3" s="1459"/>
      <c r="U3" s="1459"/>
      <c r="V3" s="1459"/>
      <c r="W3" s="1459"/>
      <c r="X3" s="1460"/>
      <c r="Y3" s="15"/>
      <c r="AC3" s="1448"/>
    </row>
    <row r="4" spans="1:29" s="7" customFormat="1" ht="22.5" customHeight="1">
      <c r="A4" s="1456"/>
      <c r="B4" s="1456"/>
      <c r="C4" s="1456"/>
      <c r="D4" s="1469" t="s">
        <v>647</v>
      </c>
      <c r="E4" s="1470"/>
      <c r="F4" s="1470"/>
      <c r="G4" s="1470"/>
      <c r="H4" s="1470"/>
      <c r="I4" s="1471"/>
      <c r="J4" s="1461" t="s">
        <v>640</v>
      </c>
      <c r="K4" s="1462"/>
      <c r="L4" s="1461" t="s">
        <v>641</v>
      </c>
      <c r="M4" s="1462"/>
      <c r="N4" s="1461" t="s">
        <v>642</v>
      </c>
      <c r="O4" s="1462"/>
      <c r="P4" s="1461" t="s">
        <v>643</v>
      </c>
      <c r="Q4" s="1462"/>
      <c r="R4" s="1461" t="s">
        <v>644</v>
      </c>
      <c r="S4" s="1462"/>
      <c r="T4" s="1461" t="s">
        <v>645</v>
      </c>
      <c r="U4" s="1462"/>
      <c r="V4" s="1455" t="s">
        <v>503</v>
      </c>
      <c r="W4" s="1506" t="s">
        <v>504</v>
      </c>
      <c r="X4" s="1506" t="s">
        <v>869</v>
      </c>
      <c r="Y4" s="15"/>
      <c r="AC4" s="1448"/>
    </row>
    <row r="5" spans="1:29" s="7" customFormat="1" ht="51.75" customHeight="1">
      <c r="A5" s="1456"/>
      <c r="B5" s="1456"/>
      <c r="C5" s="1456"/>
      <c r="D5" s="1455" t="s">
        <v>505</v>
      </c>
      <c r="E5" s="1469" t="s">
        <v>506</v>
      </c>
      <c r="F5" s="1470"/>
      <c r="G5" s="1470"/>
      <c r="H5" s="1470"/>
      <c r="I5" s="1471"/>
      <c r="J5" s="1463"/>
      <c r="K5" s="1464"/>
      <c r="L5" s="1463"/>
      <c r="M5" s="1464"/>
      <c r="N5" s="1463"/>
      <c r="O5" s="1464"/>
      <c r="P5" s="1463"/>
      <c r="Q5" s="1464"/>
      <c r="R5" s="1463"/>
      <c r="S5" s="1464"/>
      <c r="T5" s="1463"/>
      <c r="U5" s="1464"/>
      <c r="V5" s="1456"/>
      <c r="W5" s="1507"/>
      <c r="X5" s="1507"/>
      <c r="Y5" s="15"/>
      <c r="AC5" s="1448"/>
    </row>
    <row r="6" spans="1:29" s="7" customFormat="1" ht="53.25" customHeight="1">
      <c r="A6" s="1456"/>
      <c r="B6" s="1456"/>
      <c r="C6" s="1457"/>
      <c r="D6" s="1457"/>
      <c r="E6" s="59" t="s">
        <v>507</v>
      </c>
      <c r="F6" s="59" t="s">
        <v>508</v>
      </c>
      <c r="G6" s="59" t="s">
        <v>509</v>
      </c>
      <c r="H6" s="59" t="s">
        <v>510</v>
      </c>
      <c r="I6" s="59" t="s">
        <v>511</v>
      </c>
      <c r="J6" s="1465"/>
      <c r="K6" s="1466"/>
      <c r="L6" s="1465"/>
      <c r="M6" s="1466"/>
      <c r="N6" s="1465"/>
      <c r="O6" s="1466"/>
      <c r="P6" s="1465"/>
      <c r="Q6" s="1466"/>
      <c r="R6" s="1465"/>
      <c r="S6" s="1466"/>
      <c r="T6" s="1465"/>
      <c r="U6" s="1466"/>
      <c r="V6" s="1457"/>
      <c r="W6" s="1508"/>
      <c r="X6" s="1508"/>
      <c r="Y6" s="15"/>
      <c r="AC6" s="1448"/>
    </row>
    <row r="7" spans="1:29" s="11" customFormat="1" ht="19.5" customHeight="1">
      <c r="A7" s="1457"/>
      <c r="B7" s="1457"/>
      <c r="C7" s="59" t="s">
        <v>512</v>
      </c>
      <c r="D7" s="59" t="s">
        <v>512</v>
      </c>
      <c r="E7" s="59" t="s">
        <v>512</v>
      </c>
      <c r="F7" s="59" t="s">
        <v>512</v>
      </c>
      <c r="G7" s="59" t="s">
        <v>512</v>
      </c>
      <c r="H7" s="59" t="s">
        <v>512</v>
      </c>
      <c r="I7" s="59" t="s">
        <v>512</v>
      </c>
      <c r="J7" s="59" t="s">
        <v>513</v>
      </c>
      <c r="K7" s="59" t="s">
        <v>512</v>
      </c>
      <c r="L7" s="59" t="s">
        <v>514</v>
      </c>
      <c r="M7" s="59" t="s">
        <v>512</v>
      </c>
      <c r="N7" s="59" t="s">
        <v>514</v>
      </c>
      <c r="O7" s="59" t="s">
        <v>512</v>
      </c>
      <c r="P7" s="59" t="s">
        <v>514</v>
      </c>
      <c r="Q7" s="59" t="s">
        <v>512</v>
      </c>
      <c r="R7" s="59" t="s">
        <v>515</v>
      </c>
      <c r="S7" s="59" t="s">
        <v>512</v>
      </c>
      <c r="T7" s="59" t="s">
        <v>514</v>
      </c>
      <c r="U7" s="59" t="s">
        <v>512</v>
      </c>
      <c r="V7" s="59" t="s">
        <v>512</v>
      </c>
      <c r="W7" s="38" t="s">
        <v>512</v>
      </c>
      <c r="X7" s="38" t="s">
        <v>512</v>
      </c>
      <c r="Y7" s="16"/>
      <c r="AC7" s="1448"/>
    </row>
    <row r="8" spans="1:29" s="11" customFormat="1" ht="22.5" customHeight="1">
      <c r="A8" s="56">
        <v>1</v>
      </c>
      <c r="B8" s="56">
        <v>2</v>
      </c>
      <c r="C8" s="56">
        <v>3</v>
      </c>
      <c r="D8" s="56">
        <v>4</v>
      </c>
      <c r="E8" s="56">
        <v>5</v>
      </c>
      <c r="F8" s="56">
        <v>6</v>
      </c>
      <c r="G8" s="56">
        <v>7</v>
      </c>
      <c r="H8" s="56">
        <v>8</v>
      </c>
      <c r="I8" s="56">
        <v>9</v>
      </c>
      <c r="J8" s="56">
        <v>10</v>
      </c>
      <c r="K8" s="56">
        <v>11</v>
      </c>
      <c r="L8" s="56">
        <v>12</v>
      </c>
      <c r="M8" s="56">
        <v>13</v>
      </c>
      <c r="N8" s="56">
        <v>14</v>
      </c>
      <c r="O8" s="56">
        <v>15</v>
      </c>
      <c r="P8" s="56">
        <v>16</v>
      </c>
      <c r="Q8" s="56">
        <v>17</v>
      </c>
      <c r="R8" s="56">
        <v>18</v>
      </c>
      <c r="S8" s="56">
        <v>19</v>
      </c>
      <c r="T8" s="56">
        <v>20</v>
      </c>
      <c r="U8" s="56">
        <v>21</v>
      </c>
      <c r="V8" s="56">
        <v>22</v>
      </c>
      <c r="W8" s="261">
        <v>23</v>
      </c>
      <c r="X8" s="261">
        <v>24</v>
      </c>
      <c r="Y8" s="16"/>
      <c r="AC8" s="1448"/>
    </row>
    <row r="9" spans="1:29" s="7" customFormat="1" ht="12.75" customHeight="1">
      <c r="A9" s="1591" t="s">
        <v>598</v>
      </c>
      <c r="B9" s="1591"/>
      <c r="C9" s="1591"/>
      <c r="D9" s="1591"/>
      <c r="E9" s="1591"/>
      <c r="F9" s="1591"/>
      <c r="G9" s="1591"/>
      <c r="H9" s="1591"/>
      <c r="I9" s="1591"/>
      <c r="J9" s="1591"/>
      <c r="K9" s="1591"/>
      <c r="L9" s="1591"/>
      <c r="M9" s="1591"/>
      <c r="N9" s="1591"/>
      <c r="O9" s="1591"/>
      <c r="P9" s="1591"/>
      <c r="Q9" s="1591"/>
      <c r="R9" s="1591"/>
      <c r="S9" s="1591"/>
      <c r="T9" s="1591"/>
      <c r="U9" s="1591"/>
      <c r="V9" s="1591"/>
      <c r="W9" s="1591"/>
      <c r="X9" s="1591"/>
      <c r="Y9" s="5"/>
      <c r="AC9" s="1448"/>
    </row>
    <row r="10" spans="1:29" s="22" customFormat="1" ht="17.25" hidden="1" customHeight="1">
      <c r="A10" s="1479" t="s">
        <v>599</v>
      </c>
      <c r="B10" s="1479"/>
      <c r="C10" s="1479"/>
      <c r="D10" s="1452"/>
      <c r="E10" s="1452"/>
      <c r="F10" s="1452"/>
      <c r="G10" s="1452"/>
      <c r="H10" s="1452"/>
      <c r="I10" s="1452"/>
      <c r="J10" s="1452"/>
      <c r="K10" s="1452"/>
      <c r="L10" s="1452"/>
      <c r="M10" s="1452"/>
      <c r="N10" s="1452"/>
      <c r="O10" s="1452"/>
      <c r="P10" s="1452"/>
      <c r="Q10" s="1452"/>
      <c r="R10" s="1452"/>
      <c r="S10" s="1452"/>
      <c r="T10" s="1452"/>
      <c r="U10" s="1452"/>
      <c r="V10" s="1452"/>
      <c r="W10" s="1452"/>
      <c r="X10" s="1452"/>
      <c r="Y10" s="21"/>
      <c r="AA10" s="23"/>
      <c r="AC10" s="1448"/>
    </row>
    <row r="11" spans="1:29" s="22" customFormat="1" ht="12.75" hidden="1" customHeight="1">
      <c r="A11" s="687">
        <v>1</v>
      </c>
      <c r="B11" s="95" t="s">
        <v>895</v>
      </c>
      <c r="C11" s="284">
        <f>D11+K11+M11+O11+Q11+S11+U11+V11+W11+X11</f>
        <v>350000</v>
      </c>
      <c r="D11" s="285">
        <f>E11+F11+G11+H11+I11</f>
        <v>350000</v>
      </c>
      <c r="E11" s="118">
        <v>350000</v>
      </c>
      <c r="F11" s="56"/>
      <c r="G11" s="56"/>
      <c r="H11" s="56"/>
      <c r="J11" s="56"/>
      <c r="K11" s="96"/>
      <c r="L11" s="96"/>
      <c r="M11" s="96"/>
      <c r="N11" s="96"/>
      <c r="O11" s="96"/>
      <c r="P11" s="96"/>
      <c r="Q11" s="96"/>
      <c r="R11" s="96"/>
      <c r="S11" s="658"/>
      <c r="T11" s="658"/>
      <c r="U11" s="658"/>
      <c r="V11" s="658"/>
      <c r="W11" s="285"/>
      <c r="X11" s="658"/>
      <c r="Y11" s="21" t="s">
        <v>896</v>
      </c>
      <c r="AA11" s="23"/>
    </row>
    <row r="12" spans="1:29" s="22" customFormat="1" ht="12.75" hidden="1" customHeight="1">
      <c r="A12" s="688">
        <f>A11+1</f>
        <v>2</v>
      </c>
      <c r="B12" s="95" t="s">
        <v>897</v>
      </c>
      <c r="C12" s="284">
        <f t="shared" ref="C12:C42" si="0">D12+K12+M12+O12+Q12+S12+U12+V12+W12+X12</f>
        <v>350000</v>
      </c>
      <c r="D12" s="285">
        <f>E12+F12+G12+H12+I12</f>
        <v>350000</v>
      </c>
      <c r="E12" s="118">
        <v>350000</v>
      </c>
      <c r="F12" s="56"/>
      <c r="G12" s="56"/>
      <c r="H12" s="56"/>
      <c r="J12" s="56"/>
      <c r="K12" s="96"/>
      <c r="L12" s="96"/>
      <c r="M12" s="96"/>
      <c r="N12" s="96"/>
      <c r="O12" s="96"/>
      <c r="P12" s="96"/>
      <c r="Q12" s="96"/>
      <c r="R12" s="96"/>
      <c r="S12" s="658"/>
      <c r="T12" s="658"/>
      <c r="U12" s="658"/>
      <c r="V12" s="658"/>
      <c r="W12" s="285"/>
      <c r="X12" s="658"/>
      <c r="Y12" s="21"/>
      <c r="AA12" s="23"/>
    </row>
    <row r="13" spans="1:29" s="22" customFormat="1" ht="12.75" hidden="1" customHeight="1">
      <c r="A13" s="688">
        <f>A12+1</f>
        <v>3</v>
      </c>
      <c r="B13" s="97" t="s">
        <v>898</v>
      </c>
      <c r="C13" s="284">
        <f t="shared" si="0"/>
        <v>1050000</v>
      </c>
      <c r="D13" s="285">
        <f>E13+F13+G13+H13+I13</f>
        <v>1050000</v>
      </c>
      <c r="E13" s="55"/>
      <c r="F13" s="118">
        <v>750000</v>
      </c>
      <c r="G13" s="118">
        <v>150000</v>
      </c>
      <c r="H13" s="118">
        <v>150000</v>
      </c>
      <c r="J13" s="56"/>
      <c r="K13" s="98"/>
      <c r="L13" s="99"/>
      <c r="M13" s="99"/>
      <c r="N13" s="99"/>
      <c r="O13" s="99"/>
      <c r="P13" s="99"/>
      <c r="Q13" s="99"/>
      <c r="R13" s="99"/>
      <c r="S13" s="658"/>
      <c r="T13" s="658"/>
      <c r="U13" s="658"/>
      <c r="V13" s="658"/>
      <c r="W13" s="285"/>
      <c r="X13" s="658"/>
      <c r="Y13" s="21"/>
      <c r="AA13" s="23"/>
    </row>
    <row r="14" spans="1:29" s="22" customFormat="1" ht="12.75" hidden="1" customHeight="1">
      <c r="A14" s="688">
        <f t="shared" ref="A14:A42" si="1">A13+1</f>
        <v>4</v>
      </c>
      <c r="B14" s="97" t="s">
        <v>899</v>
      </c>
      <c r="C14" s="284">
        <f t="shared" si="0"/>
        <v>750000</v>
      </c>
      <c r="D14" s="285">
        <f>E14+F14+G14+H14+I14</f>
        <v>750000</v>
      </c>
      <c r="E14" s="118">
        <v>750000</v>
      </c>
      <c r="F14" s="56"/>
      <c r="G14" s="56"/>
      <c r="H14" s="56"/>
      <c r="J14" s="56"/>
      <c r="K14" s="98"/>
      <c r="L14" s="99"/>
      <c r="M14" s="99"/>
      <c r="N14" s="99"/>
      <c r="O14" s="99"/>
      <c r="P14" s="99"/>
      <c r="Q14" s="99"/>
      <c r="S14" s="658"/>
      <c r="T14" s="658"/>
      <c r="U14" s="658"/>
      <c r="V14" s="658"/>
      <c r="W14" s="285"/>
      <c r="X14" s="658"/>
      <c r="Y14" s="21"/>
      <c r="AA14" s="23"/>
    </row>
    <row r="15" spans="1:29" s="22" customFormat="1" ht="12.75" hidden="1" customHeight="1">
      <c r="A15" s="688">
        <f t="shared" si="1"/>
        <v>5</v>
      </c>
      <c r="B15" s="97" t="s">
        <v>900</v>
      </c>
      <c r="C15" s="284">
        <f t="shared" si="0"/>
        <v>5610000</v>
      </c>
      <c r="D15" s="285">
        <f>E15+F15+G15+H15+I15</f>
        <v>1200000</v>
      </c>
      <c r="E15" s="118">
        <v>450000</v>
      </c>
      <c r="F15" s="118">
        <v>600000</v>
      </c>
      <c r="G15" s="56"/>
      <c r="H15" s="118">
        <v>150000</v>
      </c>
      <c r="J15" s="56"/>
      <c r="K15" s="56"/>
      <c r="L15" s="100">
        <v>1742</v>
      </c>
      <c r="M15" s="101"/>
      <c r="N15" s="101"/>
      <c r="O15" s="101"/>
      <c r="P15" s="102">
        <v>2474</v>
      </c>
      <c r="Q15" s="102">
        <v>4410000</v>
      </c>
      <c r="S15" s="658"/>
      <c r="T15" s="658"/>
      <c r="U15" s="658"/>
      <c r="V15" s="658"/>
      <c r="W15" s="285"/>
      <c r="X15" s="658"/>
      <c r="Y15" s="21"/>
      <c r="AA15" s="23"/>
    </row>
    <row r="16" spans="1:29" s="22" customFormat="1" ht="12.75" hidden="1" customHeight="1">
      <c r="A16" s="688">
        <f t="shared" si="1"/>
        <v>6</v>
      </c>
      <c r="B16" s="103" t="s">
        <v>901</v>
      </c>
      <c r="C16" s="284">
        <f t="shared" si="0"/>
        <v>0</v>
      </c>
      <c r="D16" s="285"/>
      <c r="E16" s="56"/>
      <c r="F16" s="56"/>
      <c r="G16" s="56"/>
      <c r="H16" s="56"/>
      <c r="J16" s="56"/>
      <c r="K16" s="56"/>
      <c r="L16" s="101" t="s">
        <v>902</v>
      </c>
      <c r="N16" s="101"/>
      <c r="O16" s="101"/>
      <c r="P16" s="102"/>
      <c r="Q16" s="102"/>
      <c r="S16" s="658"/>
      <c r="T16" s="658"/>
      <c r="U16" s="658"/>
      <c r="V16" s="658"/>
      <c r="W16" s="285"/>
      <c r="X16" s="658"/>
      <c r="Y16" s="21"/>
      <c r="AA16" s="23"/>
    </row>
    <row r="17" spans="1:29" s="22" customFormat="1" ht="12.75" hidden="1" customHeight="1">
      <c r="A17" s="688">
        <f t="shared" si="1"/>
        <v>7</v>
      </c>
      <c r="B17" s="97" t="s">
        <v>917</v>
      </c>
      <c r="C17" s="284">
        <f t="shared" si="0"/>
        <v>1400000</v>
      </c>
      <c r="D17" s="285">
        <f>E17+F17+G17+H17+I17</f>
        <v>1400000</v>
      </c>
      <c r="E17" s="118">
        <v>450000</v>
      </c>
      <c r="F17" s="118">
        <v>650000</v>
      </c>
      <c r="G17" s="118">
        <v>150000</v>
      </c>
      <c r="H17" s="118">
        <v>150000</v>
      </c>
      <c r="J17" s="56"/>
      <c r="K17" s="98"/>
      <c r="L17" s="99"/>
      <c r="M17" s="99"/>
      <c r="N17" s="99"/>
      <c r="O17" s="99"/>
      <c r="P17" s="99"/>
      <c r="Q17" s="99"/>
      <c r="S17" s="658"/>
      <c r="T17" s="658"/>
      <c r="U17" s="658"/>
      <c r="V17" s="658"/>
      <c r="W17" s="285"/>
      <c r="X17" s="658"/>
      <c r="Y17" s="21"/>
      <c r="AA17" s="23"/>
    </row>
    <row r="18" spans="1:29" s="22" customFormat="1" ht="12.75" hidden="1" customHeight="1">
      <c r="A18" s="688">
        <f t="shared" si="1"/>
        <v>8</v>
      </c>
      <c r="B18" s="97" t="s">
        <v>916</v>
      </c>
      <c r="C18" s="284">
        <f t="shared" si="0"/>
        <v>6446000</v>
      </c>
      <c r="D18" s="285">
        <f>E18+F18+G18+H18+I18</f>
        <v>1520000</v>
      </c>
      <c r="E18" s="118">
        <v>750000</v>
      </c>
      <c r="F18" s="56"/>
      <c r="G18" s="118">
        <v>370000</v>
      </c>
      <c r="H18" s="118">
        <v>400000</v>
      </c>
      <c r="J18" s="56"/>
      <c r="K18" s="55"/>
      <c r="L18" s="101"/>
      <c r="M18" s="101"/>
      <c r="N18" s="104"/>
      <c r="O18" s="101"/>
      <c r="P18" s="101">
        <v>2760</v>
      </c>
      <c r="Q18" s="119">
        <v>4926000</v>
      </c>
      <c r="S18" s="658"/>
      <c r="T18" s="658"/>
      <c r="U18" s="658"/>
      <c r="V18" s="658"/>
      <c r="W18" s="285"/>
      <c r="X18" s="658"/>
      <c r="Y18" s="21"/>
      <c r="AA18" s="23"/>
    </row>
    <row r="19" spans="1:29" s="22" customFormat="1" ht="12.75" hidden="1" customHeight="1">
      <c r="A19" s="688">
        <f t="shared" si="1"/>
        <v>9</v>
      </c>
      <c r="B19" s="97" t="s">
        <v>915</v>
      </c>
      <c r="C19" s="284">
        <f t="shared" si="0"/>
        <v>2320000</v>
      </c>
      <c r="D19" s="285">
        <f>E19+F19+G19+H19+I19</f>
        <v>0</v>
      </c>
      <c r="E19" s="56"/>
      <c r="F19" s="56"/>
      <c r="G19" s="56"/>
      <c r="H19" s="56"/>
      <c r="J19" s="56"/>
      <c r="K19" s="55"/>
      <c r="L19" s="101"/>
      <c r="M19" s="101"/>
      <c r="N19" s="104"/>
      <c r="O19" s="101"/>
      <c r="P19" s="101">
        <v>1300</v>
      </c>
      <c r="Q19" s="119">
        <v>2320000</v>
      </c>
      <c r="S19" s="658"/>
      <c r="T19" s="658"/>
      <c r="U19" s="658"/>
      <c r="V19" s="658"/>
      <c r="W19" s="285"/>
      <c r="X19" s="658"/>
      <c r="Y19" s="21"/>
      <c r="AA19" s="23"/>
    </row>
    <row r="20" spans="1:29" s="110" customFormat="1" ht="12.75" hidden="1" customHeight="1">
      <c r="A20" s="688">
        <f t="shared" si="1"/>
        <v>10</v>
      </c>
      <c r="B20" s="106" t="s">
        <v>914</v>
      </c>
      <c r="C20" s="107">
        <f t="shared" si="0"/>
        <v>850000</v>
      </c>
      <c r="D20" s="108">
        <f>E20+F20+G20+H20+I20</f>
        <v>850000</v>
      </c>
      <c r="E20" s="109"/>
      <c r="F20" s="109">
        <v>850000</v>
      </c>
      <c r="G20" s="109"/>
      <c r="H20" s="109"/>
      <c r="J20" s="109"/>
      <c r="K20" s="111"/>
      <c r="L20" s="112"/>
      <c r="M20" s="112"/>
      <c r="N20" s="113"/>
      <c r="O20" s="112"/>
      <c r="P20" s="112"/>
      <c r="Q20" s="112"/>
      <c r="S20" s="114"/>
      <c r="T20" s="114"/>
      <c r="U20" s="114"/>
      <c r="V20" s="114"/>
      <c r="W20" s="108"/>
      <c r="X20" s="114"/>
      <c r="Y20" s="115"/>
      <c r="AA20" s="116"/>
    </row>
    <row r="21" spans="1:29" s="7" customFormat="1" ht="17.25" hidden="1" customHeight="1">
      <c r="A21" s="688">
        <f t="shared" si="1"/>
        <v>11</v>
      </c>
      <c r="B21" s="117" t="s">
        <v>600</v>
      </c>
      <c r="C21" s="52">
        <f t="shared" si="0"/>
        <v>5612874.1399999997</v>
      </c>
      <c r="D21" s="51">
        <f>SUM(E21:I21)</f>
        <v>5612874.1399999997</v>
      </c>
      <c r="E21" s="51"/>
      <c r="F21" s="51">
        <v>5612874.1399999997</v>
      </c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285"/>
      <c r="X21" s="285"/>
      <c r="Y21" s="9"/>
      <c r="Z21" s="8"/>
      <c r="AA21" s="8"/>
      <c r="AC21" s="28"/>
    </row>
    <row r="22" spans="1:29" s="7" customFormat="1" ht="17.25" hidden="1" customHeight="1">
      <c r="A22" s="688">
        <f t="shared" si="1"/>
        <v>12</v>
      </c>
      <c r="B22" s="42" t="s">
        <v>680</v>
      </c>
      <c r="C22" s="52">
        <f t="shared" si="0"/>
        <v>8867047.4600000009</v>
      </c>
      <c r="D22" s="51">
        <f>SUM(E22:I22)</f>
        <v>4498295.7</v>
      </c>
      <c r="E22" s="51">
        <v>1499761.12</v>
      </c>
      <c r="F22" s="51">
        <v>1940087.56</v>
      </c>
      <c r="G22" s="51">
        <v>385402.16</v>
      </c>
      <c r="H22" s="51">
        <v>473161.12</v>
      </c>
      <c r="I22" s="51">
        <v>199883.74</v>
      </c>
      <c r="J22" s="51"/>
      <c r="K22" s="51"/>
      <c r="L22" s="51"/>
      <c r="M22" s="51"/>
      <c r="N22" s="51"/>
      <c r="O22" s="51"/>
      <c r="P22" s="51"/>
      <c r="Q22" s="51">
        <v>4368751.76</v>
      </c>
      <c r="R22" s="51"/>
      <c r="S22" s="51"/>
      <c r="T22" s="51"/>
      <c r="U22" s="51"/>
      <c r="V22" s="51"/>
      <c r="W22" s="285"/>
      <c r="X22" s="285"/>
      <c r="Y22" s="9"/>
      <c r="Z22" s="8"/>
      <c r="AA22" s="8"/>
      <c r="AC22" s="28"/>
    </row>
    <row r="23" spans="1:29" s="22" customFormat="1" ht="12.75" hidden="1" customHeight="1">
      <c r="A23" s="688">
        <f t="shared" si="1"/>
        <v>13</v>
      </c>
      <c r="B23" s="97" t="s">
        <v>913</v>
      </c>
      <c r="C23" s="284">
        <f t="shared" si="0"/>
        <v>400000</v>
      </c>
      <c r="D23" s="285">
        <f t="shared" ref="D23:D29" si="2">E23+F23+G23+H23+I23</f>
        <v>400000</v>
      </c>
      <c r="E23" s="118">
        <v>400000</v>
      </c>
      <c r="F23" s="56"/>
      <c r="G23" s="56"/>
      <c r="H23" s="56"/>
      <c r="J23" s="56"/>
      <c r="K23" s="55"/>
      <c r="L23" s="101"/>
      <c r="M23" s="101"/>
      <c r="N23" s="104"/>
      <c r="O23" s="101"/>
      <c r="P23" s="101"/>
      <c r="Q23" s="101"/>
      <c r="S23" s="658"/>
      <c r="T23" s="658"/>
      <c r="U23" s="658"/>
      <c r="V23" s="658"/>
      <c r="W23" s="285"/>
      <c r="X23" s="658"/>
      <c r="Y23" s="21"/>
      <c r="AA23" s="23"/>
    </row>
    <row r="24" spans="1:29" s="22" customFormat="1" ht="12.75" hidden="1" customHeight="1">
      <c r="A24" s="688">
        <f t="shared" si="1"/>
        <v>14</v>
      </c>
      <c r="B24" s="97" t="s">
        <v>912</v>
      </c>
      <c r="C24" s="284">
        <f t="shared" si="0"/>
        <v>3500000</v>
      </c>
      <c r="D24" s="285">
        <f t="shared" si="2"/>
        <v>350000</v>
      </c>
      <c r="E24" s="118">
        <v>350000</v>
      </c>
      <c r="F24" s="56"/>
      <c r="G24" s="56"/>
      <c r="H24" s="56"/>
      <c r="J24" s="56"/>
      <c r="K24" s="55"/>
      <c r="L24" s="101"/>
      <c r="M24" s="101"/>
      <c r="N24" s="104"/>
      <c r="O24" s="101"/>
      <c r="P24" s="101">
        <v>1764</v>
      </c>
      <c r="Q24" s="119">
        <v>3150000</v>
      </c>
      <c r="S24" s="658"/>
      <c r="T24" s="658"/>
      <c r="U24" s="658"/>
      <c r="V24" s="658"/>
      <c r="W24" s="285"/>
      <c r="X24" s="658"/>
      <c r="Y24" s="21"/>
      <c r="AA24" s="23"/>
    </row>
    <row r="25" spans="1:29" s="22" customFormat="1" ht="12.75" hidden="1" customHeight="1">
      <c r="A25" s="688">
        <f t="shared" si="1"/>
        <v>15</v>
      </c>
      <c r="B25" s="97" t="s">
        <v>911</v>
      </c>
      <c r="C25" s="284">
        <f t="shared" si="0"/>
        <v>2130000</v>
      </c>
      <c r="D25" s="285">
        <f t="shared" si="2"/>
        <v>0</v>
      </c>
      <c r="E25" s="238"/>
      <c r="F25" s="56"/>
      <c r="G25" s="56"/>
      <c r="H25" s="56"/>
      <c r="J25" s="56"/>
      <c r="K25" s="55"/>
      <c r="L25" s="101">
        <v>1433</v>
      </c>
      <c r="M25" s="119">
        <v>2130000</v>
      </c>
      <c r="N25" s="104"/>
      <c r="O25" s="101"/>
      <c r="P25" s="101"/>
      <c r="Q25" s="101"/>
      <c r="S25" s="658"/>
      <c r="T25" s="658"/>
      <c r="U25" s="658"/>
      <c r="V25" s="658"/>
      <c r="W25" s="285"/>
      <c r="X25" s="658"/>
      <c r="Y25" s="21"/>
      <c r="AA25" s="23"/>
    </row>
    <row r="26" spans="1:29" s="22" customFormat="1" ht="12.75" hidden="1" customHeight="1">
      <c r="A26" s="688">
        <f t="shared" si="1"/>
        <v>16</v>
      </c>
      <c r="B26" s="97" t="s">
        <v>910</v>
      </c>
      <c r="C26" s="284">
        <f t="shared" si="0"/>
        <v>400000</v>
      </c>
      <c r="D26" s="285">
        <f t="shared" si="2"/>
        <v>400000</v>
      </c>
      <c r="E26" s="118">
        <v>400000</v>
      </c>
      <c r="F26" s="56"/>
      <c r="G26" s="56"/>
      <c r="H26" s="56"/>
      <c r="J26" s="56"/>
      <c r="K26" s="55"/>
      <c r="L26" s="101"/>
      <c r="M26" s="101"/>
      <c r="N26" s="104"/>
      <c r="O26" s="101"/>
      <c r="P26" s="101"/>
      <c r="Q26" s="101"/>
      <c r="S26" s="658"/>
      <c r="T26" s="658"/>
      <c r="U26" s="658"/>
      <c r="V26" s="658"/>
      <c r="W26" s="285"/>
      <c r="X26" s="658"/>
      <c r="Y26" s="21"/>
      <c r="AA26" s="23"/>
    </row>
    <row r="27" spans="1:29" s="22" customFormat="1" ht="12.75" hidden="1" customHeight="1">
      <c r="A27" s="688">
        <f t="shared" si="1"/>
        <v>17</v>
      </c>
      <c r="B27" s="97" t="s">
        <v>909</v>
      </c>
      <c r="C27" s="284">
        <f t="shared" si="0"/>
        <v>2120000</v>
      </c>
      <c r="D27" s="285">
        <f t="shared" si="2"/>
        <v>0</v>
      </c>
      <c r="E27" s="238"/>
      <c r="F27" s="56"/>
      <c r="G27" s="56"/>
      <c r="H27" s="56"/>
      <c r="J27" s="56"/>
      <c r="K27" s="55"/>
      <c r="L27" s="101">
        <v>1405</v>
      </c>
      <c r="M27" s="119">
        <v>2120000</v>
      </c>
      <c r="N27" s="104"/>
      <c r="O27" s="101"/>
      <c r="P27" s="101"/>
      <c r="Q27" s="101"/>
      <c r="S27" s="658"/>
      <c r="T27" s="658"/>
      <c r="U27" s="658"/>
      <c r="V27" s="658"/>
      <c r="W27" s="285"/>
      <c r="X27" s="658"/>
      <c r="Y27" s="21"/>
      <c r="AA27" s="23"/>
    </row>
    <row r="28" spans="1:29" s="22" customFormat="1" ht="12.75" hidden="1" customHeight="1">
      <c r="A28" s="688">
        <f t="shared" si="1"/>
        <v>18</v>
      </c>
      <c r="B28" s="97" t="s">
        <v>908</v>
      </c>
      <c r="C28" s="284">
        <f t="shared" si="0"/>
        <v>400000</v>
      </c>
      <c r="D28" s="285">
        <f t="shared" si="2"/>
        <v>400000</v>
      </c>
      <c r="E28" s="118">
        <v>400000</v>
      </c>
      <c r="F28" s="56"/>
      <c r="G28" s="56"/>
      <c r="H28" s="56"/>
      <c r="J28" s="56"/>
      <c r="K28" s="55"/>
      <c r="L28" s="101"/>
      <c r="M28" s="101"/>
      <c r="N28" s="104"/>
      <c r="O28" s="101"/>
      <c r="P28" s="101"/>
      <c r="Q28" s="101"/>
      <c r="S28" s="658"/>
      <c r="T28" s="658"/>
      <c r="U28" s="658"/>
      <c r="V28" s="658"/>
      <c r="W28" s="285"/>
      <c r="X28" s="658"/>
      <c r="Y28" s="21"/>
      <c r="AA28" s="23"/>
    </row>
    <row r="29" spans="1:29" s="22" customFormat="1" ht="12.75" hidden="1" customHeight="1">
      <c r="A29" s="688">
        <f t="shared" si="1"/>
        <v>19</v>
      </c>
      <c r="B29" s="97" t="s">
        <v>907</v>
      </c>
      <c r="C29" s="284">
        <f t="shared" si="0"/>
        <v>400000</v>
      </c>
      <c r="D29" s="285">
        <f t="shared" si="2"/>
        <v>400000</v>
      </c>
      <c r="E29" s="118">
        <v>400000</v>
      </c>
      <c r="F29" s="56"/>
      <c r="G29" s="56"/>
      <c r="H29" s="56"/>
      <c r="J29" s="56"/>
      <c r="K29" s="55"/>
      <c r="L29" s="101"/>
      <c r="M29" s="101"/>
      <c r="N29" s="104"/>
      <c r="O29" s="101"/>
      <c r="P29" s="101"/>
      <c r="Q29" s="101"/>
      <c r="S29" s="658"/>
      <c r="T29" s="658"/>
      <c r="U29" s="658"/>
      <c r="V29" s="658"/>
      <c r="W29" s="285"/>
      <c r="X29" s="658"/>
      <c r="Y29" s="21"/>
      <c r="AA29" s="23"/>
    </row>
    <row r="30" spans="1:29" s="7" customFormat="1" ht="17.25" hidden="1" customHeight="1">
      <c r="A30" s="55">
        <f t="shared" si="1"/>
        <v>20</v>
      </c>
      <c r="B30" s="42" t="s">
        <v>679</v>
      </c>
      <c r="C30" s="52">
        <f t="shared" si="0"/>
        <v>14749138.42</v>
      </c>
      <c r="D30" s="51">
        <f>SUM(E30:I30)</f>
        <v>0</v>
      </c>
      <c r="E30" s="51"/>
      <c r="F30" s="51"/>
      <c r="G30" s="51"/>
      <c r="H30" s="51"/>
      <c r="I30" s="51"/>
      <c r="J30" s="51"/>
      <c r="K30" s="51"/>
      <c r="L30" s="120"/>
      <c r="M30" s="51">
        <v>6608361.0800000001</v>
      </c>
      <c r="N30" s="51"/>
      <c r="O30" s="51"/>
      <c r="P30" s="51"/>
      <c r="Q30" s="51">
        <v>8140777.3399999999</v>
      </c>
      <c r="R30" s="51"/>
      <c r="S30" s="51"/>
      <c r="T30" s="51"/>
      <c r="U30" s="51"/>
      <c r="V30" s="51"/>
      <c r="W30" s="285"/>
      <c r="X30" s="285"/>
      <c r="Y30" s="9"/>
      <c r="Z30" s="8"/>
      <c r="AA30" s="8"/>
      <c r="AC30" s="28"/>
    </row>
    <row r="31" spans="1:29" s="22" customFormat="1" ht="12.75" hidden="1" customHeight="1">
      <c r="A31" s="688">
        <f t="shared" si="1"/>
        <v>21</v>
      </c>
      <c r="B31" s="97" t="s">
        <v>906</v>
      </c>
      <c r="C31" s="284">
        <f t="shared" si="0"/>
        <v>350000</v>
      </c>
      <c r="D31" s="285">
        <f>E31+F31+G31+H31+I31</f>
        <v>350000</v>
      </c>
      <c r="E31" s="118">
        <v>350000</v>
      </c>
      <c r="F31" s="56"/>
      <c r="G31" s="56"/>
      <c r="H31" s="56"/>
      <c r="J31" s="56"/>
      <c r="K31" s="55"/>
      <c r="L31" s="101"/>
      <c r="M31" s="101"/>
      <c r="N31" s="104"/>
      <c r="O31" s="101"/>
      <c r="P31" s="101"/>
      <c r="Q31" s="101"/>
      <c r="S31" s="658"/>
      <c r="T31" s="658"/>
      <c r="U31" s="658"/>
      <c r="V31" s="658"/>
      <c r="W31" s="285"/>
      <c r="X31" s="658"/>
      <c r="Y31" s="21"/>
      <c r="AA31" s="23"/>
    </row>
    <row r="32" spans="1:29" s="22" customFormat="1" ht="12.75" hidden="1" customHeight="1">
      <c r="A32" s="688">
        <f t="shared" si="1"/>
        <v>22</v>
      </c>
      <c r="B32" s="105" t="s">
        <v>905</v>
      </c>
      <c r="C32" s="284">
        <f t="shared" si="0"/>
        <v>350000</v>
      </c>
      <c r="D32" s="285">
        <f>E32+F32+G32+H32+I32</f>
        <v>350000</v>
      </c>
      <c r="E32" s="118">
        <v>350000</v>
      </c>
      <c r="F32" s="56"/>
      <c r="G32" s="56"/>
      <c r="H32" s="56"/>
      <c r="J32" s="56"/>
      <c r="K32" s="55"/>
      <c r="L32" s="101"/>
      <c r="M32" s="101"/>
      <c r="N32" s="104"/>
      <c r="O32" s="101"/>
      <c r="P32" s="101"/>
      <c r="Q32" s="101"/>
      <c r="S32" s="658"/>
      <c r="T32" s="658"/>
      <c r="U32" s="658"/>
      <c r="V32" s="658"/>
      <c r="W32" s="285"/>
      <c r="X32" s="658"/>
      <c r="Y32" s="21"/>
      <c r="AA32" s="23"/>
    </row>
    <row r="33" spans="1:31" s="22" customFormat="1" ht="12.75" hidden="1" customHeight="1">
      <c r="A33" s="688">
        <f>A32+1</f>
        <v>23</v>
      </c>
      <c r="B33" s="105" t="s">
        <v>904</v>
      </c>
      <c r="C33" s="284">
        <f t="shared" si="0"/>
        <v>350000</v>
      </c>
      <c r="D33" s="285">
        <f>E33+F33+G33+H33+I33</f>
        <v>350000</v>
      </c>
      <c r="E33" s="118">
        <v>350000</v>
      </c>
      <c r="F33" s="56"/>
      <c r="G33" s="56"/>
      <c r="H33" s="56"/>
      <c r="J33" s="56"/>
      <c r="K33" s="55"/>
      <c r="L33" s="101"/>
      <c r="M33" s="101"/>
      <c r="N33" s="104"/>
      <c r="O33" s="101"/>
      <c r="P33" s="101"/>
      <c r="Q33" s="101"/>
      <c r="S33" s="658"/>
      <c r="T33" s="658"/>
      <c r="U33" s="658"/>
      <c r="V33" s="658"/>
      <c r="W33" s="285"/>
      <c r="X33" s="658"/>
      <c r="Y33" s="21"/>
      <c r="AA33" s="23"/>
    </row>
    <row r="34" spans="1:31" s="22" customFormat="1" ht="12.75" hidden="1" customHeight="1">
      <c r="A34" s="688">
        <f t="shared" si="1"/>
        <v>24</v>
      </c>
      <c r="B34" s="105" t="s">
        <v>903</v>
      </c>
      <c r="C34" s="284">
        <f t="shared" si="0"/>
        <v>2035000</v>
      </c>
      <c r="D34" s="285">
        <f>E34+F34+G34+H34+I34</f>
        <v>0</v>
      </c>
      <c r="E34" s="56"/>
      <c r="F34" s="56"/>
      <c r="G34" s="56"/>
      <c r="H34" s="56"/>
      <c r="J34" s="56"/>
      <c r="K34" s="55"/>
      <c r="L34" s="101">
        <v>1345</v>
      </c>
      <c r="M34" s="119">
        <v>2035000</v>
      </c>
      <c r="N34" s="104"/>
      <c r="O34" s="101"/>
      <c r="P34" s="101"/>
      <c r="Q34" s="101"/>
      <c r="S34" s="658"/>
      <c r="T34" s="658"/>
      <c r="U34" s="658"/>
      <c r="V34" s="658"/>
      <c r="W34" s="285"/>
      <c r="X34" s="658"/>
      <c r="Y34" s="21"/>
      <c r="AA34" s="23"/>
    </row>
    <row r="35" spans="1:31" s="7" customFormat="1" ht="17.25" hidden="1" customHeight="1">
      <c r="A35" s="55">
        <f t="shared" si="1"/>
        <v>25</v>
      </c>
      <c r="B35" s="42" t="s">
        <v>653</v>
      </c>
      <c r="C35" s="52">
        <f t="shared" si="0"/>
        <v>7599756.96</v>
      </c>
      <c r="D35" s="51">
        <f t="shared" ref="D35:D42" si="3">SUM(E35:I35)</f>
        <v>7599756.96</v>
      </c>
      <c r="E35" s="51"/>
      <c r="F35" s="51">
        <v>4933335.74</v>
      </c>
      <c r="G35" s="51">
        <v>780791.84</v>
      </c>
      <c r="H35" s="51">
        <v>1241335.22</v>
      </c>
      <c r="I35" s="51">
        <v>644294.16</v>
      </c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285"/>
      <c r="X35" s="285"/>
      <c r="Y35" s="9"/>
      <c r="Z35" s="8"/>
      <c r="AA35" s="8"/>
      <c r="AC35" s="28"/>
    </row>
    <row r="36" spans="1:31" s="7" customFormat="1" ht="17.25" hidden="1" customHeight="1">
      <c r="A36" s="55">
        <f t="shared" si="1"/>
        <v>26</v>
      </c>
      <c r="B36" s="42" t="s">
        <v>677</v>
      </c>
      <c r="C36" s="52">
        <f t="shared" si="0"/>
        <v>20849101.399999999</v>
      </c>
      <c r="D36" s="51">
        <f t="shared" si="3"/>
        <v>7820381.5600000005</v>
      </c>
      <c r="E36" s="51">
        <v>2435145.94</v>
      </c>
      <c r="F36" s="51">
        <v>3934167.2</v>
      </c>
      <c r="G36" s="51">
        <v>412823</v>
      </c>
      <c r="H36" s="51">
        <v>604316.93999999994</v>
      </c>
      <c r="I36" s="51">
        <v>433928.48</v>
      </c>
      <c r="J36" s="51"/>
      <c r="K36" s="51"/>
      <c r="L36" s="51"/>
      <c r="M36" s="51"/>
      <c r="N36" s="51"/>
      <c r="O36" s="51"/>
      <c r="P36" s="51"/>
      <c r="Q36" s="51">
        <v>13028719.84</v>
      </c>
      <c r="R36" s="51"/>
      <c r="S36" s="51"/>
      <c r="T36" s="51"/>
      <c r="U36" s="51"/>
      <c r="V36" s="51"/>
      <c r="W36" s="285"/>
      <c r="X36" s="285"/>
      <c r="Y36" s="9"/>
      <c r="Z36" s="8"/>
      <c r="AA36" s="8"/>
      <c r="AC36" s="28"/>
    </row>
    <row r="37" spans="1:31" s="7" customFormat="1" ht="17.25" hidden="1" customHeight="1">
      <c r="A37" s="55">
        <f t="shared" si="1"/>
        <v>27</v>
      </c>
      <c r="B37" s="79" t="s">
        <v>601</v>
      </c>
      <c r="C37" s="52">
        <f t="shared" si="0"/>
        <v>12149914.84</v>
      </c>
      <c r="D37" s="51">
        <f t="shared" si="3"/>
        <v>0</v>
      </c>
      <c r="E37" s="51"/>
      <c r="F37" s="51"/>
      <c r="G37" s="51"/>
      <c r="H37" s="51"/>
      <c r="I37" s="51"/>
      <c r="J37" s="51"/>
      <c r="K37" s="51"/>
      <c r="L37" s="51"/>
      <c r="M37" s="51">
        <v>4771023.2</v>
      </c>
      <c r="N37" s="51"/>
      <c r="O37" s="51"/>
      <c r="P37" s="51"/>
      <c r="Q37" s="51">
        <v>7378891.6399999997</v>
      </c>
      <c r="R37" s="51"/>
      <c r="S37" s="51"/>
      <c r="T37" s="51"/>
      <c r="U37" s="51"/>
      <c r="V37" s="51"/>
      <c r="W37" s="285"/>
      <c r="X37" s="285"/>
      <c r="Y37" s="9"/>
      <c r="Z37" s="8"/>
      <c r="AA37" s="8"/>
      <c r="AC37" s="28"/>
    </row>
    <row r="38" spans="1:31" s="7" customFormat="1" ht="17.25" hidden="1" customHeight="1">
      <c r="A38" s="55">
        <f t="shared" si="1"/>
        <v>28</v>
      </c>
      <c r="B38" s="79" t="s">
        <v>602</v>
      </c>
      <c r="C38" s="52">
        <f t="shared" si="0"/>
        <v>12084029.539999999</v>
      </c>
      <c r="D38" s="51">
        <f t="shared" si="3"/>
        <v>0</v>
      </c>
      <c r="E38" s="51"/>
      <c r="F38" s="51"/>
      <c r="G38" s="51"/>
      <c r="H38" s="51"/>
      <c r="I38" s="51"/>
      <c r="J38" s="51"/>
      <c r="K38" s="51"/>
      <c r="L38" s="51"/>
      <c r="M38" s="51">
        <v>4771023.2</v>
      </c>
      <c r="N38" s="51"/>
      <c r="O38" s="51"/>
      <c r="P38" s="51"/>
      <c r="Q38" s="51">
        <v>7313006.3399999999</v>
      </c>
      <c r="R38" s="51"/>
      <c r="S38" s="51"/>
      <c r="T38" s="51"/>
      <c r="U38" s="51"/>
      <c r="V38" s="51"/>
      <c r="W38" s="285"/>
      <c r="X38" s="285"/>
      <c r="Y38" s="9"/>
      <c r="Z38" s="8"/>
      <c r="AA38" s="8"/>
      <c r="AC38" s="28"/>
    </row>
    <row r="39" spans="1:31" s="7" customFormat="1" ht="17.25" hidden="1" customHeight="1">
      <c r="A39" s="55">
        <f t="shared" si="1"/>
        <v>29</v>
      </c>
      <c r="B39" s="42" t="s">
        <v>684</v>
      </c>
      <c r="C39" s="52">
        <f t="shared" si="0"/>
        <v>69049639.919999987</v>
      </c>
      <c r="D39" s="51">
        <f t="shared" si="3"/>
        <v>13934393.439999999</v>
      </c>
      <c r="E39" s="51">
        <v>3510779.66</v>
      </c>
      <c r="F39" s="51">
        <v>7676506.5199999996</v>
      </c>
      <c r="G39" s="51">
        <v>1108392.8799999999</v>
      </c>
      <c r="H39" s="51">
        <v>1232013.22</v>
      </c>
      <c r="I39" s="51">
        <v>406701.16</v>
      </c>
      <c r="J39" s="51"/>
      <c r="K39" s="51"/>
      <c r="L39" s="51"/>
      <c r="M39" s="51"/>
      <c r="N39" s="51"/>
      <c r="O39" s="51">
        <v>14156600.42</v>
      </c>
      <c r="P39" s="51"/>
      <c r="Q39" s="51">
        <v>13609340.02</v>
      </c>
      <c r="R39" s="51"/>
      <c r="S39" s="92">
        <v>27349306.039999999</v>
      </c>
      <c r="T39" s="51"/>
      <c r="U39" s="51"/>
      <c r="V39" s="51"/>
      <c r="W39" s="285"/>
      <c r="X39" s="285"/>
      <c r="Y39" s="9"/>
      <c r="Z39" s="8"/>
      <c r="AA39" s="8"/>
      <c r="AB39" s="8"/>
      <c r="AC39" s="28"/>
    </row>
    <row r="40" spans="1:31" s="7" customFormat="1" ht="17.25" hidden="1" customHeight="1">
      <c r="A40" s="55">
        <f t="shared" si="1"/>
        <v>30</v>
      </c>
      <c r="B40" s="42" t="s">
        <v>603</v>
      </c>
      <c r="C40" s="52">
        <f t="shared" si="0"/>
        <v>3948331.92</v>
      </c>
      <c r="D40" s="51">
        <f t="shared" si="3"/>
        <v>0</v>
      </c>
      <c r="E40" s="51"/>
      <c r="F40" s="51"/>
      <c r="G40" s="51"/>
      <c r="H40" s="51"/>
      <c r="I40" s="51"/>
      <c r="J40" s="51"/>
      <c r="K40" s="51"/>
      <c r="L40" s="51"/>
      <c r="M40" s="51">
        <v>3948331.92</v>
      </c>
      <c r="N40" s="51"/>
      <c r="O40" s="51"/>
      <c r="P40" s="51"/>
      <c r="Q40" s="51"/>
      <c r="R40" s="51"/>
      <c r="S40" s="51"/>
      <c r="T40" s="51"/>
      <c r="U40" s="51"/>
      <c r="V40" s="51"/>
      <c r="W40" s="285"/>
      <c r="X40" s="285"/>
      <c r="Y40" s="9"/>
      <c r="Z40" s="8"/>
      <c r="AA40" s="8"/>
      <c r="AC40" s="28"/>
    </row>
    <row r="41" spans="1:31" s="7" customFormat="1" ht="17.25" hidden="1" customHeight="1">
      <c r="A41" s="55">
        <f t="shared" si="1"/>
        <v>31</v>
      </c>
      <c r="B41" s="42" t="s">
        <v>604</v>
      </c>
      <c r="C41" s="52">
        <f t="shared" si="0"/>
        <v>1976647.5</v>
      </c>
      <c r="D41" s="51">
        <f t="shared" si="3"/>
        <v>1976647.5</v>
      </c>
      <c r="E41" s="51"/>
      <c r="F41" s="51">
        <v>1976647.5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285"/>
      <c r="X41" s="285"/>
      <c r="Y41" s="9"/>
      <c r="Z41" s="8"/>
      <c r="AA41" s="8"/>
      <c r="AC41" s="28"/>
    </row>
    <row r="42" spans="1:31" s="7" customFormat="1" ht="17.25" hidden="1" customHeight="1">
      <c r="A42" s="55">
        <f t="shared" si="1"/>
        <v>32</v>
      </c>
      <c r="B42" s="42" t="s">
        <v>685</v>
      </c>
      <c r="C42" s="52">
        <f t="shared" si="0"/>
        <v>23630519.110000003</v>
      </c>
      <c r="D42" s="51">
        <f t="shared" si="3"/>
        <v>10863456.01</v>
      </c>
      <c r="E42" s="51">
        <v>2610605.19</v>
      </c>
      <c r="F42" s="51">
        <v>5996389.9199999999</v>
      </c>
      <c r="G42" s="51">
        <v>867427.44</v>
      </c>
      <c r="H42" s="51">
        <v>1048510.24</v>
      </c>
      <c r="I42" s="51">
        <v>340523.22</v>
      </c>
      <c r="J42" s="51"/>
      <c r="K42" s="51"/>
      <c r="L42" s="51"/>
      <c r="M42" s="51"/>
      <c r="N42" s="51"/>
      <c r="O42" s="51">
        <v>3562572.22</v>
      </c>
      <c r="P42" s="51"/>
      <c r="Q42" s="51">
        <v>6367701.2599999998</v>
      </c>
      <c r="R42" s="51"/>
      <c r="S42" s="51">
        <v>2836789.62</v>
      </c>
      <c r="T42" s="51"/>
      <c r="U42" s="51"/>
      <c r="V42" s="51"/>
      <c r="W42" s="285"/>
      <c r="X42" s="285"/>
      <c r="Y42" s="9"/>
      <c r="Z42" s="8"/>
      <c r="AA42" s="8"/>
      <c r="AB42" s="8"/>
      <c r="AC42" s="28"/>
    </row>
    <row r="43" spans="1:31" s="7" customFormat="1" ht="17.25" hidden="1" customHeight="1">
      <c r="A43" s="1475" t="s">
        <v>518</v>
      </c>
      <c r="B43" s="1475"/>
      <c r="C43" s="52">
        <f t="shared" ref="C43:X43" si="4">SUM(C22:C42)</f>
        <v>187339127.06999999</v>
      </c>
      <c r="D43" s="52">
        <f t="shared" si="4"/>
        <v>49692931.169999994</v>
      </c>
      <c r="E43" s="52">
        <f t="shared" si="4"/>
        <v>13056291.91</v>
      </c>
      <c r="F43" s="52">
        <f t="shared" si="4"/>
        <v>26457134.439999998</v>
      </c>
      <c r="G43" s="52">
        <f t="shared" si="4"/>
        <v>3554837.32</v>
      </c>
      <c r="H43" s="52">
        <f t="shared" si="4"/>
        <v>4599336.74</v>
      </c>
      <c r="I43" s="52">
        <f t="shared" si="4"/>
        <v>2025330.7599999998</v>
      </c>
      <c r="J43" s="52">
        <f t="shared" si="4"/>
        <v>0</v>
      </c>
      <c r="K43" s="52">
        <f t="shared" si="4"/>
        <v>0</v>
      </c>
      <c r="L43" s="52">
        <f t="shared" si="4"/>
        <v>4183</v>
      </c>
      <c r="M43" s="52">
        <f t="shared" si="4"/>
        <v>26383739.399999999</v>
      </c>
      <c r="N43" s="52">
        <f t="shared" si="4"/>
        <v>0</v>
      </c>
      <c r="O43" s="52">
        <f t="shared" si="4"/>
        <v>17719172.640000001</v>
      </c>
      <c r="P43" s="52">
        <f t="shared" si="4"/>
        <v>1764</v>
      </c>
      <c r="Q43" s="52">
        <f t="shared" si="4"/>
        <v>63357188.199999996</v>
      </c>
      <c r="R43" s="52">
        <f t="shared" si="4"/>
        <v>0</v>
      </c>
      <c r="S43" s="52">
        <f t="shared" si="4"/>
        <v>30186095.66</v>
      </c>
      <c r="T43" s="52">
        <f t="shared" si="4"/>
        <v>0</v>
      </c>
      <c r="U43" s="52">
        <f t="shared" si="4"/>
        <v>0</v>
      </c>
      <c r="V43" s="52">
        <f t="shared" si="4"/>
        <v>0</v>
      </c>
      <c r="W43" s="52">
        <f t="shared" si="4"/>
        <v>0</v>
      </c>
      <c r="X43" s="52">
        <f t="shared" si="4"/>
        <v>0</v>
      </c>
      <c r="Y43" s="9"/>
      <c r="Z43" s="8"/>
      <c r="AA43" s="8"/>
      <c r="AB43" s="8"/>
      <c r="AC43" s="28"/>
      <c r="AE43" s="28"/>
    </row>
    <row r="44" spans="1:31" s="7" customFormat="1" ht="12.75" hidden="1" customHeight="1">
      <c r="A44" s="1481" t="s">
        <v>918</v>
      </c>
      <c r="B44" s="1481"/>
      <c r="C44" s="1481"/>
      <c r="D44" s="1452"/>
      <c r="E44" s="1452"/>
      <c r="F44" s="1452"/>
      <c r="G44" s="1452"/>
      <c r="H44" s="1452"/>
      <c r="I44" s="1452"/>
      <c r="J44" s="1452"/>
      <c r="K44" s="1452"/>
      <c r="L44" s="1452"/>
      <c r="M44" s="1452"/>
      <c r="N44" s="1452"/>
      <c r="O44" s="1452"/>
      <c r="P44" s="1452"/>
      <c r="Q44" s="1452"/>
      <c r="R44" s="1452"/>
      <c r="S44" s="1452"/>
      <c r="T44" s="1452"/>
      <c r="U44" s="1452"/>
      <c r="V44" s="1452"/>
      <c r="W44" s="1452"/>
      <c r="X44" s="1452"/>
      <c r="Y44" s="9"/>
      <c r="Z44" s="8"/>
      <c r="AA44" s="8"/>
    </row>
    <row r="45" spans="1:31" s="7" customFormat="1" hidden="1">
      <c r="A45" s="687">
        <f>A42+1</f>
        <v>33</v>
      </c>
      <c r="B45" s="122" t="s">
        <v>919</v>
      </c>
      <c r="C45" s="52">
        <f>D45+K45+M45+O45+Q45+S45+U45+V45+W45+X45</f>
        <v>0</v>
      </c>
      <c r="D45" s="285">
        <f>E45+F45+G45+H45+I45</f>
        <v>0</v>
      </c>
      <c r="E45" s="672"/>
      <c r="F45" s="672"/>
      <c r="G45" s="672"/>
      <c r="H45" s="672"/>
      <c r="I45" s="672"/>
      <c r="J45" s="285"/>
      <c r="K45" s="285"/>
      <c r="L45" s="285"/>
      <c r="M45" s="123"/>
      <c r="N45" s="285"/>
      <c r="O45" s="285"/>
      <c r="P45" s="672"/>
      <c r="Q45" s="672"/>
      <c r="R45" s="285"/>
      <c r="S45" s="285"/>
      <c r="T45" s="285"/>
      <c r="U45" s="285"/>
      <c r="V45" s="285"/>
      <c r="W45" s="285"/>
      <c r="X45" s="285"/>
      <c r="Y45" s="21" t="s">
        <v>920</v>
      </c>
      <c r="Z45" s="8"/>
      <c r="AA45" s="8"/>
      <c r="AB45" s="8"/>
    </row>
    <row r="46" spans="1:31" s="7" customFormat="1" hidden="1">
      <c r="A46" s="688">
        <f>A45+1</f>
        <v>34</v>
      </c>
      <c r="B46" s="122" t="s">
        <v>921</v>
      </c>
      <c r="C46" s="52">
        <f>D46+K46+M46+O46+Q46+S46+U46+V46+W46+X46</f>
        <v>0</v>
      </c>
      <c r="D46" s="285"/>
      <c r="E46" s="672"/>
      <c r="F46" s="672"/>
      <c r="G46" s="672"/>
      <c r="H46" s="672"/>
      <c r="I46" s="672"/>
      <c r="J46" s="285"/>
      <c r="K46" s="285"/>
      <c r="L46" s="285"/>
      <c r="M46" s="123"/>
      <c r="N46" s="285"/>
      <c r="O46" s="285"/>
      <c r="P46" s="672"/>
      <c r="Q46" s="672"/>
      <c r="R46" s="285"/>
      <c r="S46" s="285"/>
      <c r="T46" s="285"/>
      <c r="U46" s="285"/>
      <c r="V46" s="285"/>
      <c r="W46" s="285"/>
      <c r="X46" s="285"/>
      <c r="Y46" s="21" t="s">
        <v>920</v>
      </c>
      <c r="Z46" s="8"/>
      <c r="AA46" s="8"/>
      <c r="AB46" s="8"/>
    </row>
    <row r="47" spans="1:31" s="7" customFormat="1" hidden="1">
      <c r="A47" s="688">
        <f>A46+1</f>
        <v>35</v>
      </c>
      <c r="B47" s="122" t="s">
        <v>922</v>
      </c>
      <c r="C47" s="52">
        <f>D47+K47+M47+O47+Q47+S47+U47+V47+W47+X47</f>
        <v>0</v>
      </c>
      <c r="D47" s="285"/>
      <c r="E47" s="672"/>
      <c r="F47" s="672"/>
      <c r="G47" s="672"/>
      <c r="H47" s="672"/>
      <c r="I47" s="672"/>
      <c r="J47" s="285"/>
      <c r="K47" s="285"/>
      <c r="L47" s="285"/>
      <c r="M47" s="123"/>
      <c r="N47" s="285"/>
      <c r="O47" s="285"/>
      <c r="P47" s="672"/>
      <c r="Q47" s="672"/>
      <c r="R47" s="285"/>
      <c r="S47" s="285"/>
      <c r="T47" s="285"/>
      <c r="U47" s="285"/>
      <c r="V47" s="285"/>
      <c r="W47" s="285"/>
      <c r="X47" s="285"/>
      <c r="Y47" s="21" t="s">
        <v>920</v>
      </c>
      <c r="Z47" s="8"/>
      <c r="AA47" s="8"/>
      <c r="AB47" s="8"/>
    </row>
    <row r="48" spans="1:31" s="7" customFormat="1" ht="12.75" hidden="1" customHeight="1">
      <c r="A48" s="1482" t="s">
        <v>518</v>
      </c>
      <c r="B48" s="1482"/>
      <c r="C48" s="284">
        <f>SUM(C46:C47)</f>
        <v>0</v>
      </c>
      <c r="D48" s="284">
        <f t="shared" ref="D48:X48" si="5">SUM(D46:D47)</f>
        <v>0</v>
      </c>
      <c r="E48" s="284">
        <f t="shared" si="5"/>
        <v>0</v>
      </c>
      <c r="F48" s="284">
        <f t="shared" si="5"/>
        <v>0</v>
      </c>
      <c r="G48" s="284">
        <f t="shared" si="5"/>
        <v>0</v>
      </c>
      <c r="H48" s="284">
        <f t="shared" si="5"/>
        <v>0</v>
      </c>
      <c r="I48" s="284">
        <f t="shared" si="5"/>
        <v>0</v>
      </c>
      <c r="J48" s="284">
        <f t="shared" si="5"/>
        <v>0</v>
      </c>
      <c r="K48" s="284">
        <f t="shared" si="5"/>
        <v>0</v>
      </c>
      <c r="L48" s="284">
        <f t="shared" si="5"/>
        <v>0</v>
      </c>
      <c r="M48" s="284">
        <f t="shared" si="5"/>
        <v>0</v>
      </c>
      <c r="N48" s="284">
        <f t="shared" si="5"/>
        <v>0</v>
      </c>
      <c r="O48" s="284">
        <f t="shared" si="5"/>
        <v>0</v>
      </c>
      <c r="P48" s="284">
        <f t="shared" si="5"/>
        <v>0</v>
      </c>
      <c r="Q48" s="284">
        <f t="shared" si="5"/>
        <v>0</v>
      </c>
      <c r="R48" s="284">
        <f t="shared" si="5"/>
        <v>0</v>
      </c>
      <c r="S48" s="284">
        <f t="shared" si="5"/>
        <v>0</v>
      </c>
      <c r="T48" s="284">
        <f t="shared" si="5"/>
        <v>0</v>
      </c>
      <c r="U48" s="284">
        <f t="shared" si="5"/>
        <v>0</v>
      </c>
      <c r="V48" s="284">
        <f t="shared" si="5"/>
        <v>0</v>
      </c>
      <c r="W48" s="284">
        <f t="shared" si="5"/>
        <v>0</v>
      </c>
      <c r="X48" s="284">
        <f t="shared" si="5"/>
        <v>0</v>
      </c>
      <c r="Y48" s="9"/>
      <c r="Z48" s="8"/>
      <c r="AA48" s="8"/>
      <c r="AB48" s="8"/>
    </row>
    <row r="49" spans="1:29" s="7" customFormat="1" ht="12.75" hidden="1" customHeight="1">
      <c r="A49" s="1489" t="s">
        <v>923</v>
      </c>
      <c r="B49" s="1490"/>
      <c r="C49" s="1490"/>
      <c r="D49" s="1452"/>
      <c r="E49" s="1452"/>
      <c r="F49" s="1452"/>
      <c r="G49" s="1452"/>
      <c r="H49" s="1452"/>
      <c r="I49" s="1452"/>
      <c r="J49" s="1452"/>
      <c r="K49" s="1452"/>
      <c r="L49" s="1452"/>
      <c r="M49" s="1452"/>
      <c r="N49" s="1452"/>
      <c r="O49" s="1452"/>
      <c r="P49" s="1452"/>
      <c r="Q49" s="1452"/>
      <c r="R49" s="1452"/>
      <c r="S49" s="1452"/>
      <c r="T49" s="1452"/>
      <c r="U49" s="1452"/>
      <c r="V49" s="1452"/>
      <c r="W49" s="1452"/>
      <c r="X49" s="1452"/>
      <c r="Y49" s="9"/>
      <c r="Z49" s="8"/>
      <c r="AA49" s="8"/>
      <c r="AB49" s="8"/>
    </row>
    <row r="50" spans="1:29" s="7" customFormat="1" ht="12.75" hidden="1" customHeight="1">
      <c r="A50" s="687">
        <f>A47+1</f>
        <v>36</v>
      </c>
      <c r="B50" s="124" t="s">
        <v>924</v>
      </c>
      <c r="C50" s="284">
        <f>D50+K50+M50+O50+Q50+S50+U50+V50+W50+X50</f>
        <v>7800000</v>
      </c>
      <c r="D50" s="125">
        <v>7300000</v>
      </c>
      <c r="E50" s="284"/>
      <c r="F50" s="673"/>
      <c r="G50" s="673"/>
      <c r="H50" s="673"/>
      <c r="I50" s="673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126">
        <v>500000</v>
      </c>
      <c r="W50" s="284"/>
      <c r="X50" s="284"/>
      <c r="Y50" s="9"/>
      <c r="Z50" s="8"/>
      <c r="AA50" s="8"/>
      <c r="AB50" s="8"/>
    </row>
    <row r="51" spans="1:29" s="7" customFormat="1" ht="12.75" hidden="1" customHeight="1">
      <c r="A51" s="688">
        <f>A50+1</f>
        <v>37</v>
      </c>
      <c r="B51" s="124" t="s">
        <v>925</v>
      </c>
      <c r="C51" s="284">
        <f>D51+K51+M51+O51+Q51+S51+U51+V51+W51+X51</f>
        <v>9800000</v>
      </c>
      <c r="D51" s="125">
        <v>9300000</v>
      </c>
      <c r="E51" s="284"/>
      <c r="F51" s="673"/>
      <c r="G51" s="673"/>
      <c r="H51" s="673"/>
      <c r="I51" s="673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126">
        <v>500000</v>
      </c>
      <c r="W51" s="284">
        <f>X51+AE51+AG51+AI51+AK51+AM51+AO51+AP51+AQ51+AR51</f>
        <v>0</v>
      </c>
      <c r="X51" s="284">
        <f>Y51+AF51+AH51+AJ51+AL51+AN51+AP51+AQ51+AR51+AS51</f>
        <v>0</v>
      </c>
      <c r="Y51" s="9"/>
      <c r="Z51" s="8"/>
      <c r="AA51" s="8"/>
      <c r="AB51" s="8"/>
    </row>
    <row r="52" spans="1:29" s="7" customFormat="1" ht="12.75" hidden="1" customHeight="1">
      <c r="A52" s="1482" t="s">
        <v>518</v>
      </c>
      <c r="B52" s="1482"/>
      <c r="C52" s="284">
        <f>SUM(C50:C51)</f>
        <v>17600000</v>
      </c>
      <c r="D52" s="284">
        <f t="shared" ref="D52:X52" si="6">SUM(D50:D51)</f>
        <v>16600000</v>
      </c>
      <c r="E52" s="284">
        <f t="shared" si="6"/>
        <v>0</v>
      </c>
      <c r="F52" s="284">
        <f t="shared" si="6"/>
        <v>0</v>
      </c>
      <c r="G52" s="284">
        <f t="shared" si="6"/>
        <v>0</v>
      </c>
      <c r="H52" s="284">
        <f t="shared" si="6"/>
        <v>0</v>
      </c>
      <c r="I52" s="284">
        <f t="shared" si="6"/>
        <v>0</v>
      </c>
      <c r="J52" s="284">
        <f t="shared" si="6"/>
        <v>0</v>
      </c>
      <c r="K52" s="284">
        <f t="shared" si="6"/>
        <v>0</v>
      </c>
      <c r="L52" s="284">
        <f t="shared" si="6"/>
        <v>0</v>
      </c>
      <c r="M52" s="284">
        <f t="shared" si="6"/>
        <v>0</v>
      </c>
      <c r="N52" s="284">
        <f t="shared" si="6"/>
        <v>0</v>
      </c>
      <c r="O52" s="284">
        <f t="shared" si="6"/>
        <v>0</v>
      </c>
      <c r="P52" s="284">
        <f t="shared" si="6"/>
        <v>0</v>
      </c>
      <c r="Q52" s="284">
        <f t="shared" si="6"/>
        <v>0</v>
      </c>
      <c r="R52" s="284">
        <f t="shared" si="6"/>
        <v>0</v>
      </c>
      <c r="S52" s="284">
        <f t="shared" si="6"/>
        <v>0</v>
      </c>
      <c r="T52" s="284">
        <f t="shared" si="6"/>
        <v>0</v>
      </c>
      <c r="U52" s="284">
        <f t="shared" si="6"/>
        <v>0</v>
      </c>
      <c r="V52" s="284">
        <f t="shared" si="6"/>
        <v>1000000</v>
      </c>
      <c r="W52" s="284">
        <f t="shared" si="6"/>
        <v>0</v>
      </c>
      <c r="X52" s="284">
        <f t="shared" si="6"/>
        <v>0</v>
      </c>
      <c r="Y52" s="9"/>
      <c r="Z52" s="8"/>
      <c r="AA52" s="8"/>
      <c r="AB52" s="8"/>
    </row>
    <row r="53" spans="1:29" s="7" customFormat="1" ht="17.25" hidden="1" customHeight="1">
      <c r="A53" s="1479" t="s">
        <v>605</v>
      </c>
      <c r="B53" s="1479"/>
      <c r="C53" s="1479"/>
      <c r="D53" s="1452"/>
      <c r="E53" s="1452"/>
      <c r="F53" s="1452"/>
      <c r="G53" s="1452"/>
      <c r="H53" s="1452"/>
      <c r="I53" s="1452"/>
      <c r="J53" s="1452"/>
      <c r="K53" s="1452"/>
      <c r="L53" s="1452"/>
      <c r="M53" s="1452"/>
      <c r="N53" s="1452"/>
      <c r="O53" s="1452"/>
      <c r="P53" s="1452"/>
      <c r="Q53" s="1452"/>
      <c r="R53" s="1452"/>
      <c r="S53" s="1452"/>
      <c r="T53" s="1452"/>
      <c r="U53" s="1452"/>
      <c r="V53" s="1452"/>
      <c r="W53" s="1452"/>
      <c r="X53" s="1452"/>
      <c r="Y53" s="9"/>
      <c r="Z53" s="8"/>
      <c r="AA53" s="8"/>
      <c r="AB53" s="8"/>
      <c r="AC53" s="28"/>
    </row>
    <row r="54" spans="1:29" s="7" customFormat="1" ht="12.75" hidden="1" customHeight="1">
      <c r="A54" s="688">
        <f>A51+1</f>
        <v>38</v>
      </c>
      <c r="B54" s="567" t="s">
        <v>926</v>
      </c>
      <c r="C54" s="284">
        <f t="shared" ref="C54:C64" si="7">D54+K54+M54+O54+Q54+S54+U54+V54+W54+X54</f>
        <v>0</v>
      </c>
      <c r="D54" s="285">
        <f>E54+F54+G54+H54+I54</f>
        <v>0</v>
      </c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127">
        <v>100</v>
      </c>
      <c r="Q54" s="130"/>
      <c r="R54" s="285"/>
      <c r="S54" s="285"/>
      <c r="T54" s="285"/>
      <c r="U54" s="285"/>
      <c r="V54" s="285"/>
      <c r="W54" s="285"/>
      <c r="X54" s="285"/>
      <c r="Y54" s="21" t="s">
        <v>896</v>
      </c>
      <c r="Z54" s="8"/>
      <c r="AA54" s="8"/>
    </row>
    <row r="55" spans="1:29" customFormat="1" ht="24" hidden="1" customHeight="1">
      <c r="A55" s="688">
        <f t="shared" ref="A55:A64" si="8">A54+1</f>
        <v>39</v>
      </c>
      <c r="B55" s="568" t="s">
        <v>927</v>
      </c>
      <c r="C55" s="284">
        <f t="shared" si="7"/>
        <v>1295</v>
      </c>
      <c r="D55" s="127">
        <v>1200</v>
      </c>
      <c r="E55" s="130">
        <v>1200</v>
      </c>
      <c r="F55" s="127">
        <v>0</v>
      </c>
      <c r="G55" s="127">
        <v>0</v>
      </c>
      <c r="H55" s="127">
        <v>0</v>
      </c>
      <c r="I55" s="127">
        <v>0</v>
      </c>
      <c r="J55" s="127">
        <v>0</v>
      </c>
      <c r="K55" s="127">
        <v>0</v>
      </c>
      <c r="L55" s="127">
        <v>0</v>
      </c>
      <c r="M55" s="127">
        <v>0</v>
      </c>
      <c r="N55" s="127">
        <v>0</v>
      </c>
      <c r="O55" s="127">
        <v>0</v>
      </c>
      <c r="P55" s="127">
        <v>100</v>
      </c>
      <c r="Q55" s="130"/>
      <c r="R55" s="127">
        <v>0</v>
      </c>
      <c r="S55" s="127">
        <v>0</v>
      </c>
      <c r="T55" s="127">
        <v>0</v>
      </c>
      <c r="U55" s="127">
        <v>0</v>
      </c>
      <c r="V55" s="127">
        <v>0</v>
      </c>
      <c r="W55" s="127">
        <v>95</v>
      </c>
      <c r="X55" s="128"/>
      <c r="Y55" s="128"/>
      <c r="Z55" s="128"/>
      <c r="AA55" s="128"/>
      <c r="AB55" s="128"/>
    </row>
    <row r="56" spans="1:29" s="7" customFormat="1" ht="12.75" hidden="1" customHeight="1">
      <c r="A56" s="688">
        <f t="shared" si="8"/>
        <v>40</v>
      </c>
      <c r="B56" s="567" t="s">
        <v>928</v>
      </c>
      <c r="C56" s="284">
        <f t="shared" si="7"/>
        <v>0</v>
      </c>
      <c r="D56" s="285">
        <f>E56+F56+G56+H56+I56</f>
        <v>0</v>
      </c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127">
        <v>100</v>
      </c>
      <c r="Q56" s="130"/>
      <c r="R56" s="285"/>
      <c r="S56" s="285"/>
      <c r="T56" s="285"/>
      <c r="U56" s="285"/>
      <c r="V56" s="285"/>
      <c r="W56" s="285"/>
      <c r="X56" s="285"/>
      <c r="Y56" s="21" t="s">
        <v>896</v>
      </c>
      <c r="Z56" s="8"/>
      <c r="AA56" s="8"/>
    </row>
    <row r="57" spans="1:29" s="7" customFormat="1" ht="12.75" hidden="1" customHeight="1">
      <c r="A57" s="688">
        <f t="shared" si="8"/>
        <v>41</v>
      </c>
      <c r="B57" s="569" t="s">
        <v>929</v>
      </c>
      <c r="C57" s="284">
        <f t="shared" si="7"/>
        <v>0</v>
      </c>
      <c r="D57" s="285">
        <f>E57+F57+G57+H57+I57</f>
        <v>0</v>
      </c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129">
        <v>138</v>
      </c>
      <c r="Q57" s="131"/>
      <c r="R57" s="285"/>
      <c r="S57" s="285"/>
      <c r="T57" s="285"/>
      <c r="U57" s="285"/>
      <c r="V57" s="285"/>
      <c r="W57" s="285"/>
      <c r="X57" s="285"/>
      <c r="Y57" s="21"/>
      <c r="Z57" s="8"/>
      <c r="AA57" s="8"/>
    </row>
    <row r="58" spans="1:29" s="7" customFormat="1" ht="17.25" hidden="1" customHeight="1">
      <c r="A58" s="688">
        <f t="shared" si="8"/>
        <v>42</v>
      </c>
      <c r="B58" s="44" t="s">
        <v>686</v>
      </c>
      <c r="C58" s="52">
        <f t="shared" si="7"/>
        <v>776968.64</v>
      </c>
      <c r="D58" s="51">
        <f>SUM(E58:I58)</f>
        <v>776968.64</v>
      </c>
      <c r="E58" s="51">
        <v>776968.64</v>
      </c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285"/>
      <c r="X58" s="285"/>
      <c r="Y58" s="9"/>
      <c r="Z58" s="8"/>
      <c r="AA58" s="8"/>
      <c r="AB58" s="8"/>
      <c r="AC58" s="28"/>
    </row>
    <row r="59" spans="1:29" s="7" customFormat="1" ht="17.25" hidden="1" customHeight="1">
      <c r="A59" s="688">
        <f t="shared" si="8"/>
        <v>43</v>
      </c>
      <c r="B59" s="44" t="s">
        <v>687</v>
      </c>
      <c r="C59" s="52">
        <f t="shared" si="7"/>
        <v>777905.56</v>
      </c>
      <c r="D59" s="51">
        <f>SUM(E59:I59)</f>
        <v>777905.56</v>
      </c>
      <c r="E59" s="51">
        <v>777905.56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285"/>
      <c r="X59" s="285"/>
      <c r="Y59" s="9"/>
      <c r="Z59" s="8"/>
      <c r="AA59" s="8"/>
      <c r="AB59" s="8"/>
      <c r="AC59" s="28"/>
    </row>
    <row r="60" spans="1:29" s="7" customFormat="1" ht="17.25" hidden="1" customHeight="1">
      <c r="A60" s="688">
        <f t="shared" si="8"/>
        <v>44</v>
      </c>
      <c r="B60" s="44" t="s">
        <v>688</v>
      </c>
      <c r="C60" s="52">
        <f t="shared" si="7"/>
        <v>778848.38</v>
      </c>
      <c r="D60" s="51">
        <f>SUM(E60:I60)</f>
        <v>778848.38</v>
      </c>
      <c r="E60" s="51">
        <v>778848.38</v>
      </c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285"/>
      <c r="X60" s="285"/>
      <c r="Y60" s="9"/>
      <c r="Z60" s="8"/>
      <c r="AA60" s="8"/>
      <c r="AB60" s="8"/>
      <c r="AC60" s="28"/>
    </row>
    <row r="61" spans="1:29" s="7" customFormat="1" ht="12.75" hidden="1" customHeight="1">
      <c r="A61" s="688">
        <f t="shared" si="8"/>
        <v>45</v>
      </c>
      <c r="B61" s="569" t="s">
        <v>930</v>
      </c>
      <c r="C61" s="284">
        <f t="shared" si="7"/>
        <v>0</v>
      </c>
      <c r="D61" s="285">
        <f>E61+F61+G61+H61+I61</f>
        <v>0</v>
      </c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129">
        <v>160.4</v>
      </c>
      <c r="Q61" s="131"/>
      <c r="R61" s="285"/>
      <c r="S61" s="285"/>
      <c r="T61" s="285"/>
      <c r="U61" s="285"/>
      <c r="V61" s="285"/>
      <c r="W61" s="285"/>
      <c r="X61" s="285"/>
      <c r="Y61" s="21"/>
      <c r="Z61" s="8"/>
      <c r="AA61" s="8"/>
    </row>
    <row r="62" spans="1:29" s="7" customFormat="1" ht="12.75" hidden="1" customHeight="1">
      <c r="A62" s="688">
        <f t="shared" si="8"/>
        <v>46</v>
      </c>
      <c r="B62" s="569" t="s">
        <v>931</v>
      </c>
      <c r="C62" s="284">
        <f t="shared" si="7"/>
        <v>0</v>
      </c>
      <c r="D62" s="285">
        <f>E62+F62+G62+H62+I62</f>
        <v>0</v>
      </c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129">
        <v>160.4</v>
      </c>
      <c r="Q62" s="131"/>
      <c r="R62" s="285"/>
      <c r="S62" s="285"/>
      <c r="T62" s="285"/>
      <c r="U62" s="285"/>
      <c r="V62" s="285"/>
      <c r="W62" s="285"/>
      <c r="X62" s="285"/>
      <c r="Y62" s="21"/>
      <c r="Z62" s="8"/>
      <c r="AA62" s="8"/>
    </row>
    <row r="63" spans="1:29" s="7" customFormat="1" ht="12.75" hidden="1" customHeight="1">
      <c r="A63" s="688">
        <f t="shared" si="8"/>
        <v>47</v>
      </c>
      <c r="B63" s="569" t="s">
        <v>932</v>
      </c>
      <c r="C63" s="284">
        <f t="shared" si="7"/>
        <v>0</v>
      </c>
      <c r="D63" s="285">
        <f>E63+F63+G63+H63+I63</f>
        <v>0</v>
      </c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129">
        <v>160.4</v>
      </c>
      <c r="Q63" s="131"/>
      <c r="R63" s="285"/>
      <c r="S63" s="285"/>
      <c r="T63" s="285"/>
      <c r="U63" s="285"/>
      <c r="V63" s="285"/>
      <c r="W63" s="285"/>
      <c r="X63" s="285"/>
      <c r="Y63" s="21"/>
      <c r="Z63" s="8"/>
      <c r="AA63" s="8"/>
    </row>
    <row r="64" spans="1:29" s="7" customFormat="1" ht="12.75" hidden="1" customHeight="1">
      <c r="A64" s="688">
        <f t="shared" si="8"/>
        <v>48</v>
      </c>
      <c r="B64" s="569" t="s">
        <v>933</v>
      </c>
      <c r="C64" s="284">
        <f t="shared" si="7"/>
        <v>0</v>
      </c>
      <c r="D64" s="285">
        <f>E64+F64+G64+H64+I64</f>
        <v>0</v>
      </c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129">
        <v>160.4</v>
      </c>
      <c r="Q64" s="131"/>
      <c r="R64" s="285"/>
      <c r="S64" s="285"/>
      <c r="T64" s="285"/>
      <c r="U64" s="285"/>
      <c r="V64" s="285"/>
      <c r="W64" s="285"/>
      <c r="X64" s="285"/>
      <c r="Y64" s="21"/>
      <c r="Z64" s="8"/>
      <c r="AA64" s="8"/>
    </row>
    <row r="65" spans="1:29" s="7" customFormat="1" ht="17.25" hidden="1" customHeight="1">
      <c r="A65" s="1475" t="s">
        <v>518</v>
      </c>
      <c r="B65" s="1475"/>
      <c r="C65" s="51">
        <f>SUM(C58:C60)</f>
        <v>2333722.58</v>
      </c>
      <c r="D65" s="51">
        <f t="shared" ref="D65:X65" si="9">SUM(D58:D60)</f>
        <v>2333722.58</v>
      </c>
      <c r="E65" s="51">
        <f t="shared" si="9"/>
        <v>2333722.58</v>
      </c>
      <c r="F65" s="51">
        <f t="shared" si="9"/>
        <v>0</v>
      </c>
      <c r="G65" s="51">
        <f t="shared" si="9"/>
        <v>0</v>
      </c>
      <c r="H65" s="51">
        <f t="shared" si="9"/>
        <v>0</v>
      </c>
      <c r="I65" s="51">
        <f t="shared" si="9"/>
        <v>0</v>
      </c>
      <c r="J65" s="51">
        <f t="shared" si="9"/>
        <v>0</v>
      </c>
      <c r="K65" s="51">
        <f t="shared" si="9"/>
        <v>0</v>
      </c>
      <c r="L65" s="51">
        <f t="shared" si="9"/>
        <v>0</v>
      </c>
      <c r="M65" s="51">
        <f t="shared" si="9"/>
        <v>0</v>
      </c>
      <c r="N65" s="51">
        <f t="shared" si="9"/>
        <v>0</v>
      </c>
      <c r="O65" s="51">
        <f t="shared" si="9"/>
        <v>0</v>
      </c>
      <c r="P65" s="51">
        <f t="shared" si="9"/>
        <v>0</v>
      </c>
      <c r="Q65" s="51">
        <f t="shared" si="9"/>
        <v>0</v>
      </c>
      <c r="R65" s="51">
        <f t="shared" si="9"/>
        <v>0</v>
      </c>
      <c r="S65" s="51">
        <f t="shared" si="9"/>
        <v>0</v>
      </c>
      <c r="T65" s="51">
        <f t="shared" si="9"/>
        <v>0</v>
      </c>
      <c r="U65" s="51">
        <f t="shared" si="9"/>
        <v>0</v>
      </c>
      <c r="V65" s="51">
        <f t="shared" si="9"/>
        <v>0</v>
      </c>
      <c r="W65" s="51">
        <f t="shared" si="9"/>
        <v>0</v>
      </c>
      <c r="X65" s="51">
        <f t="shared" si="9"/>
        <v>0</v>
      </c>
      <c r="Y65" s="9"/>
      <c r="Z65" s="8"/>
      <c r="AA65" s="8"/>
      <c r="AB65" s="8"/>
      <c r="AC65" s="28"/>
    </row>
    <row r="66" spans="1:29" s="7" customFormat="1" ht="17.25" hidden="1" customHeight="1">
      <c r="A66" s="1491" t="s">
        <v>934</v>
      </c>
      <c r="B66" s="1491"/>
      <c r="C66" s="1491"/>
      <c r="D66" s="1495"/>
      <c r="E66" s="1495"/>
      <c r="F66" s="1495"/>
      <c r="G66" s="1495"/>
      <c r="H66" s="1495"/>
      <c r="I66" s="1495"/>
      <c r="J66" s="1495"/>
      <c r="K66" s="1495"/>
      <c r="L66" s="1495"/>
      <c r="M66" s="1495"/>
      <c r="N66" s="1495"/>
      <c r="O66" s="1495"/>
      <c r="P66" s="1495"/>
      <c r="Q66" s="1495"/>
      <c r="R66" s="1495"/>
      <c r="S66" s="1495"/>
      <c r="T66" s="1495"/>
      <c r="U66" s="1495"/>
      <c r="V66" s="1495"/>
      <c r="W66" s="1495"/>
      <c r="X66" s="1495"/>
      <c r="Y66" s="9"/>
      <c r="Z66" s="8"/>
      <c r="AA66" s="8"/>
    </row>
    <row r="67" spans="1:29" s="7" customFormat="1" ht="12.75" hidden="1" customHeight="1">
      <c r="A67" s="688">
        <f>A64+1</f>
        <v>49</v>
      </c>
      <c r="B67" s="182" t="s">
        <v>935</v>
      </c>
      <c r="C67" s="133">
        <f>D67+M67+O67+Q67+S67+U67+V67+W67+X67</f>
        <v>2087040</v>
      </c>
      <c r="D67" s="285">
        <f t="shared" ref="D67:D78" si="10">E67+F67+G67+H67+I67</f>
        <v>0</v>
      </c>
      <c r="E67" s="134"/>
      <c r="F67" s="134"/>
      <c r="G67" s="134"/>
      <c r="H67" s="134"/>
      <c r="I67" s="134"/>
      <c r="J67" s="134"/>
      <c r="K67" s="134"/>
      <c r="L67" s="134">
        <v>1250</v>
      </c>
      <c r="M67" s="142" t="s">
        <v>936</v>
      </c>
      <c r="O67" s="134"/>
      <c r="P67" s="134"/>
      <c r="Q67" s="134"/>
      <c r="R67" s="134"/>
      <c r="S67" s="134"/>
      <c r="T67" s="134"/>
      <c r="U67" s="134"/>
      <c r="V67" s="134"/>
      <c r="W67" s="136"/>
      <c r="X67" s="285"/>
      <c r="Y67" s="9"/>
      <c r="Z67" s="8"/>
      <c r="AA67" s="8"/>
    </row>
    <row r="68" spans="1:29" s="7" customFormat="1" ht="12.75" hidden="1" customHeight="1">
      <c r="A68" s="688">
        <f t="shared" ref="A68:A78" si="11">A67+1</f>
        <v>50</v>
      </c>
      <c r="B68" s="182" t="s">
        <v>937</v>
      </c>
      <c r="C68" s="133">
        <f t="shared" ref="C68:C78" si="12">D68+M68+O68+Q68+S68+U68+V68+W68+X68</f>
        <v>973373</v>
      </c>
      <c r="D68" s="285">
        <f t="shared" si="10"/>
        <v>0</v>
      </c>
      <c r="E68" s="134"/>
      <c r="F68" s="134"/>
      <c r="G68" s="134"/>
      <c r="H68" s="134"/>
      <c r="I68" s="134"/>
      <c r="J68" s="134"/>
      <c r="K68" s="134"/>
      <c r="L68" s="134">
        <v>579</v>
      </c>
      <c r="M68" s="142" t="s">
        <v>938</v>
      </c>
      <c r="O68" s="134"/>
      <c r="P68" s="134"/>
      <c r="Q68" s="134"/>
      <c r="R68" s="134"/>
      <c r="S68" s="134"/>
      <c r="T68" s="134"/>
      <c r="U68" s="134"/>
      <c r="V68" s="134"/>
      <c r="W68" s="136"/>
      <c r="X68" s="285"/>
      <c r="Y68" s="9"/>
      <c r="Z68" s="8"/>
      <c r="AA68" s="8"/>
    </row>
    <row r="69" spans="1:29" s="7" customFormat="1" ht="12.75" hidden="1" customHeight="1">
      <c r="A69" s="688">
        <f t="shared" si="11"/>
        <v>51</v>
      </c>
      <c r="B69" s="570" t="s">
        <v>939</v>
      </c>
      <c r="C69" s="133">
        <f t="shared" si="12"/>
        <v>14840585</v>
      </c>
      <c r="D69" s="285">
        <f t="shared" si="10"/>
        <v>0</v>
      </c>
      <c r="E69" s="134"/>
      <c r="F69" s="134"/>
      <c r="G69" s="134"/>
      <c r="H69" s="134"/>
      <c r="I69" s="134"/>
      <c r="J69" s="134"/>
      <c r="K69" s="134"/>
      <c r="L69" s="134"/>
      <c r="M69" s="134"/>
      <c r="O69" s="134"/>
      <c r="P69" s="134"/>
      <c r="Q69" s="134"/>
      <c r="R69" s="134"/>
      <c r="S69" s="134"/>
      <c r="T69" s="134">
        <v>2546.1999999999998</v>
      </c>
      <c r="U69" s="142" t="s">
        <v>940</v>
      </c>
      <c r="W69" s="136"/>
      <c r="X69" s="285"/>
      <c r="Y69" s="137" t="s">
        <v>941</v>
      </c>
      <c r="Z69" s="8"/>
      <c r="AA69" s="8"/>
    </row>
    <row r="70" spans="1:29" s="7" customFormat="1" ht="12.75" hidden="1" customHeight="1">
      <c r="A70" s="688">
        <f t="shared" si="11"/>
        <v>52</v>
      </c>
      <c r="B70" s="571" t="s">
        <v>942</v>
      </c>
      <c r="C70" s="133">
        <f t="shared" si="12"/>
        <v>1303614.76</v>
      </c>
      <c r="D70" s="285">
        <f t="shared" si="10"/>
        <v>0</v>
      </c>
      <c r="E70" s="138"/>
      <c r="F70" s="138"/>
      <c r="G70" s="138"/>
      <c r="H70" s="138"/>
      <c r="I70" s="138"/>
      <c r="J70" s="138"/>
      <c r="K70" s="138"/>
      <c r="L70" s="138">
        <v>983</v>
      </c>
      <c r="M70" s="143">
        <v>1303614.76</v>
      </c>
      <c r="O70" s="138"/>
      <c r="P70" s="138"/>
      <c r="Q70" s="138"/>
      <c r="R70" s="138"/>
      <c r="S70" s="138"/>
      <c r="T70" s="138"/>
      <c r="U70" s="138"/>
      <c r="V70" s="138"/>
      <c r="W70" s="136"/>
      <c r="X70" s="285"/>
      <c r="Y70" s="9"/>
      <c r="Z70" s="8"/>
      <c r="AA70" s="8"/>
    </row>
    <row r="71" spans="1:29" s="7" customFormat="1" ht="12.75" hidden="1" customHeight="1">
      <c r="A71" s="688">
        <f t="shared" si="11"/>
        <v>53</v>
      </c>
      <c r="B71" s="571" t="s">
        <v>943</v>
      </c>
      <c r="C71" s="133">
        <f t="shared" si="12"/>
        <v>4298068.47</v>
      </c>
      <c r="D71" s="285">
        <f t="shared" si="10"/>
        <v>0</v>
      </c>
      <c r="E71" s="138"/>
      <c r="F71" s="138"/>
      <c r="G71" s="138"/>
      <c r="H71" s="138"/>
      <c r="I71" s="138"/>
      <c r="J71" s="138"/>
      <c r="K71" s="138"/>
      <c r="L71" s="138"/>
      <c r="M71" s="138"/>
      <c r="O71" s="138"/>
      <c r="P71" s="139" t="s">
        <v>944</v>
      </c>
      <c r="Q71" s="143">
        <v>1645538.03</v>
      </c>
      <c r="S71" s="138"/>
      <c r="T71" s="139" t="s">
        <v>945</v>
      </c>
      <c r="U71" s="143">
        <v>2652530.44</v>
      </c>
      <c r="W71" s="136"/>
      <c r="X71" s="285"/>
      <c r="Y71" s="9"/>
      <c r="Z71" s="8"/>
      <c r="AA71" s="8"/>
    </row>
    <row r="72" spans="1:29" s="7" customFormat="1" ht="12.75" hidden="1" customHeight="1">
      <c r="A72" s="688">
        <f t="shared" si="11"/>
        <v>54</v>
      </c>
      <c r="B72" s="572" t="s">
        <v>946</v>
      </c>
      <c r="C72" s="133">
        <f t="shared" si="12"/>
        <v>3207645</v>
      </c>
      <c r="D72" s="285">
        <f t="shared" si="10"/>
        <v>0</v>
      </c>
      <c r="E72" s="134"/>
      <c r="F72" s="134"/>
      <c r="G72" s="134"/>
      <c r="H72" s="134"/>
      <c r="I72" s="134"/>
      <c r="J72" s="134"/>
      <c r="K72" s="134"/>
      <c r="L72" s="134"/>
      <c r="M72" s="134"/>
      <c r="O72" s="134"/>
      <c r="P72" s="135" t="s">
        <v>947</v>
      </c>
      <c r="Q72" s="142" t="s">
        <v>948</v>
      </c>
      <c r="S72" s="134"/>
      <c r="T72" s="135" t="s">
        <v>947</v>
      </c>
      <c r="U72" s="142" t="s">
        <v>949</v>
      </c>
      <c r="W72" s="136"/>
      <c r="X72" s="285"/>
      <c r="Y72" s="9"/>
      <c r="Z72" s="8"/>
      <c r="AA72" s="8"/>
    </row>
    <row r="73" spans="1:29" s="7" customFormat="1" ht="12.75" hidden="1" customHeight="1">
      <c r="A73" s="688">
        <f t="shared" si="11"/>
        <v>55</v>
      </c>
      <c r="B73" s="182" t="s">
        <v>950</v>
      </c>
      <c r="C73" s="133">
        <f t="shared" si="12"/>
        <v>2861719</v>
      </c>
      <c r="D73" s="285">
        <f t="shared" si="10"/>
        <v>0</v>
      </c>
      <c r="E73" s="134"/>
      <c r="F73" s="134"/>
      <c r="G73" s="134"/>
      <c r="H73" s="134"/>
      <c r="I73" s="134"/>
      <c r="J73" s="134"/>
      <c r="K73" s="134"/>
      <c r="L73" s="134"/>
      <c r="M73" s="134"/>
      <c r="O73" s="134"/>
      <c r="P73" s="135" t="s">
        <v>951</v>
      </c>
      <c r="Q73" s="142" t="s">
        <v>952</v>
      </c>
      <c r="S73" s="134"/>
      <c r="T73" s="135" t="s">
        <v>951</v>
      </c>
      <c r="U73" s="142" t="s">
        <v>953</v>
      </c>
      <c r="W73" s="136"/>
      <c r="X73" s="285"/>
      <c r="Y73" s="9"/>
      <c r="Z73" s="8"/>
      <c r="AA73" s="8"/>
    </row>
    <row r="74" spans="1:29" s="7" customFormat="1" ht="12.75" hidden="1" customHeight="1">
      <c r="A74" s="688">
        <f t="shared" si="11"/>
        <v>56</v>
      </c>
      <c r="B74" s="570" t="s">
        <v>954</v>
      </c>
      <c r="C74" s="133">
        <f t="shared" si="12"/>
        <v>786267</v>
      </c>
      <c r="D74" s="285">
        <f t="shared" si="10"/>
        <v>0</v>
      </c>
      <c r="E74" s="134"/>
      <c r="F74" s="134"/>
      <c r="G74" s="134"/>
      <c r="H74" s="134"/>
      <c r="I74" s="134"/>
      <c r="J74" s="134"/>
      <c r="K74" s="134"/>
      <c r="L74" s="134">
        <v>1601</v>
      </c>
      <c r="M74" s="142" t="s">
        <v>955</v>
      </c>
      <c r="O74" s="134"/>
      <c r="P74" s="134"/>
      <c r="Q74" s="134"/>
      <c r="S74" s="134"/>
      <c r="T74" s="134"/>
      <c r="U74" s="134"/>
      <c r="W74" s="136"/>
      <c r="X74" s="285"/>
      <c r="Y74" s="9"/>
      <c r="Z74" s="8"/>
      <c r="AA74" s="8"/>
    </row>
    <row r="75" spans="1:29" s="7" customFormat="1" ht="12.75" hidden="1" customHeight="1">
      <c r="A75" s="688">
        <f t="shared" si="11"/>
        <v>57</v>
      </c>
      <c r="B75" s="570" t="s">
        <v>956</v>
      </c>
      <c r="C75" s="133">
        <f t="shared" si="12"/>
        <v>783401</v>
      </c>
      <c r="D75" s="285">
        <f t="shared" si="10"/>
        <v>783401</v>
      </c>
      <c r="E75" s="134"/>
      <c r="F75" s="134"/>
      <c r="G75" s="134"/>
      <c r="H75" s="134"/>
      <c r="I75" s="141">
        <v>783401</v>
      </c>
      <c r="K75" s="134"/>
      <c r="L75" s="134"/>
      <c r="M75" s="135"/>
      <c r="O75" s="134"/>
      <c r="P75" s="134"/>
      <c r="Q75" s="134"/>
      <c r="S75" s="134"/>
      <c r="T75" s="134"/>
      <c r="U75" s="134"/>
      <c r="W75" s="136"/>
      <c r="X75" s="285"/>
      <c r="Y75" s="9"/>
      <c r="Z75" s="8"/>
      <c r="AA75" s="8"/>
    </row>
    <row r="76" spans="1:29" s="7" customFormat="1" ht="12.75" hidden="1" customHeight="1">
      <c r="A76" s="688">
        <f t="shared" si="11"/>
        <v>58</v>
      </c>
      <c r="B76" s="571" t="s">
        <v>957</v>
      </c>
      <c r="C76" s="133">
        <f t="shared" si="12"/>
        <v>7347303.1699999999</v>
      </c>
      <c r="D76" s="285">
        <f t="shared" si="10"/>
        <v>0</v>
      </c>
      <c r="E76" s="138"/>
      <c r="F76" s="138"/>
      <c r="G76" s="138"/>
      <c r="H76" s="138"/>
      <c r="I76" s="138"/>
      <c r="J76" s="138"/>
      <c r="K76" s="138"/>
      <c r="L76" s="138"/>
      <c r="M76" s="138"/>
      <c r="O76" s="138"/>
      <c r="P76" s="140">
        <v>2668.6</v>
      </c>
      <c r="Q76" s="143">
        <v>2164256.4300000002</v>
      </c>
      <c r="S76" s="138"/>
      <c r="T76" s="139" t="s">
        <v>958</v>
      </c>
      <c r="U76" s="143">
        <v>5183046.74</v>
      </c>
      <c r="W76" s="136"/>
      <c r="X76" s="285"/>
      <c r="Y76" s="9"/>
      <c r="Z76" s="8"/>
      <c r="AA76" s="8"/>
    </row>
    <row r="77" spans="1:29" s="7" customFormat="1" ht="12.75" hidden="1" customHeight="1">
      <c r="A77" s="688">
        <f t="shared" si="11"/>
        <v>59</v>
      </c>
      <c r="B77" s="572" t="s">
        <v>959</v>
      </c>
      <c r="C77" s="133">
        <f t="shared" si="12"/>
        <v>4510731.71</v>
      </c>
      <c r="D77" s="285">
        <f t="shared" si="10"/>
        <v>0</v>
      </c>
      <c r="E77" s="138"/>
      <c r="F77" s="138"/>
      <c r="G77" s="138"/>
      <c r="H77" s="138"/>
      <c r="I77" s="138"/>
      <c r="J77" s="138"/>
      <c r="K77" s="138"/>
      <c r="L77" s="138"/>
      <c r="M77" s="138"/>
      <c r="O77" s="138"/>
      <c r="P77" s="138"/>
      <c r="Q77" s="138"/>
      <c r="S77" s="138"/>
      <c r="T77" s="139" t="s">
        <v>960</v>
      </c>
      <c r="U77" s="143">
        <v>4510731.71</v>
      </c>
      <c r="W77" s="136"/>
      <c r="X77" s="285"/>
      <c r="Y77" s="9"/>
      <c r="Z77" s="8"/>
      <c r="AA77" s="8"/>
    </row>
    <row r="78" spans="1:29" s="7" customFormat="1" ht="12.75" hidden="1" customHeight="1">
      <c r="A78" s="688">
        <f t="shared" si="11"/>
        <v>60</v>
      </c>
      <c r="B78" s="571" t="s">
        <v>961</v>
      </c>
      <c r="C78" s="133">
        <f t="shared" si="12"/>
        <v>2557290.15</v>
      </c>
      <c r="D78" s="285">
        <f t="shared" si="10"/>
        <v>0</v>
      </c>
      <c r="E78" s="138"/>
      <c r="F78" s="138"/>
      <c r="G78" s="138"/>
      <c r="H78" s="138"/>
      <c r="I78" s="138"/>
      <c r="J78" s="138"/>
      <c r="K78" s="138"/>
      <c r="L78" s="138">
        <v>1200</v>
      </c>
      <c r="M78" s="143">
        <v>1693991.52</v>
      </c>
      <c r="O78" s="138"/>
      <c r="P78" s="138">
        <v>1100</v>
      </c>
      <c r="Q78" s="143">
        <v>863298.63</v>
      </c>
      <c r="S78" s="138"/>
      <c r="T78" s="138"/>
      <c r="U78" s="138"/>
      <c r="V78" s="138"/>
      <c r="W78" s="136"/>
      <c r="X78" s="285"/>
      <c r="Y78" s="9"/>
      <c r="Z78" s="8"/>
      <c r="AA78" s="8"/>
    </row>
    <row r="79" spans="1:29" s="7" customFormat="1" ht="12.75" hidden="1" customHeight="1">
      <c r="A79" s="1482" t="s">
        <v>518</v>
      </c>
      <c r="B79" s="1482"/>
      <c r="C79" s="284">
        <f t="shared" ref="C79:X79" si="13">SUM(C67:C78)</f>
        <v>45557038.259999998</v>
      </c>
      <c r="D79" s="284">
        <f t="shared" si="13"/>
        <v>783401</v>
      </c>
      <c r="E79" s="284">
        <f t="shared" si="13"/>
        <v>0</v>
      </c>
      <c r="F79" s="284">
        <f t="shared" si="13"/>
        <v>0</v>
      </c>
      <c r="G79" s="284">
        <f t="shared" si="13"/>
        <v>0</v>
      </c>
      <c r="H79" s="284">
        <f t="shared" si="13"/>
        <v>0</v>
      </c>
      <c r="I79" s="284">
        <f t="shared" si="13"/>
        <v>783401</v>
      </c>
      <c r="J79" s="284">
        <f t="shared" si="13"/>
        <v>0</v>
      </c>
      <c r="K79" s="284">
        <f t="shared" si="13"/>
        <v>0</v>
      </c>
      <c r="L79" s="284">
        <f t="shared" si="13"/>
        <v>5613</v>
      </c>
      <c r="M79" s="284">
        <f t="shared" si="13"/>
        <v>2997606.2800000003</v>
      </c>
      <c r="N79" s="284">
        <f t="shared" si="13"/>
        <v>0</v>
      </c>
      <c r="O79" s="284">
        <f t="shared" si="13"/>
        <v>0</v>
      </c>
      <c r="P79" s="284">
        <f t="shared" si="13"/>
        <v>3768.6</v>
      </c>
      <c r="Q79" s="284">
        <f t="shared" si="13"/>
        <v>4673093.09</v>
      </c>
      <c r="R79" s="284">
        <f t="shared" si="13"/>
        <v>0</v>
      </c>
      <c r="S79" s="284">
        <f t="shared" si="13"/>
        <v>0</v>
      </c>
      <c r="T79" s="284">
        <f t="shared" si="13"/>
        <v>2546.1999999999998</v>
      </c>
      <c r="U79" s="284">
        <f t="shared" si="13"/>
        <v>12346308.890000001</v>
      </c>
      <c r="V79" s="284">
        <f t="shared" si="13"/>
        <v>0</v>
      </c>
      <c r="W79" s="284">
        <f t="shared" si="13"/>
        <v>0</v>
      </c>
      <c r="X79" s="284">
        <f t="shared" si="13"/>
        <v>0</v>
      </c>
      <c r="Y79" s="9">
        <f>E79+F79+G79+H79+I79+K79+M79+O79+Q79+S79+U79+W79+V79+X79</f>
        <v>20800409.260000002</v>
      </c>
      <c r="Z79" s="8">
        <f>Y79-C79</f>
        <v>-24756628.999999996</v>
      </c>
      <c r="AA79" s="8"/>
      <c r="AB79" s="8"/>
    </row>
    <row r="80" spans="1:29" s="7" customFormat="1" ht="17.25" hidden="1" customHeight="1">
      <c r="A80" s="1492" t="s">
        <v>606</v>
      </c>
      <c r="B80" s="1493"/>
      <c r="C80" s="61">
        <f t="shared" ref="C80:X80" si="14">C43+C65</f>
        <v>189672849.65000001</v>
      </c>
      <c r="D80" s="61">
        <f t="shared" si="14"/>
        <v>52026653.749999993</v>
      </c>
      <c r="E80" s="61">
        <f t="shared" si="14"/>
        <v>15390014.49</v>
      </c>
      <c r="F80" s="61">
        <f t="shared" si="14"/>
        <v>26457134.439999998</v>
      </c>
      <c r="G80" s="61">
        <f t="shared" si="14"/>
        <v>3554837.32</v>
      </c>
      <c r="H80" s="61">
        <f t="shared" si="14"/>
        <v>4599336.74</v>
      </c>
      <c r="I80" s="61">
        <f t="shared" si="14"/>
        <v>2025330.7599999998</v>
      </c>
      <c r="J80" s="61">
        <f t="shared" si="14"/>
        <v>0</v>
      </c>
      <c r="K80" s="61">
        <f t="shared" si="14"/>
        <v>0</v>
      </c>
      <c r="L80" s="61">
        <f t="shared" si="14"/>
        <v>4183</v>
      </c>
      <c r="M80" s="61">
        <f t="shared" si="14"/>
        <v>26383739.399999999</v>
      </c>
      <c r="N80" s="61">
        <f t="shared" si="14"/>
        <v>0</v>
      </c>
      <c r="O80" s="61">
        <f t="shared" si="14"/>
        <v>17719172.640000001</v>
      </c>
      <c r="P80" s="61">
        <f t="shared" si="14"/>
        <v>1764</v>
      </c>
      <c r="Q80" s="61">
        <f t="shared" si="14"/>
        <v>63357188.199999996</v>
      </c>
      <c r="R80" s="61">
        <f t="shared" si="14"/>
        <v>0</v>
      </c>
      <c r="S80" s="61">
        <f t="shared" si="14"/>
        <v>30186095.66</v>
      </c>
      <c r="T80" s="61">
        <f t="shared" si="14"/>
        <v>0</v>
      </c>
      <c r="U80" s="61">
        <f t="shared" si="14"/>
        <v>0</v>
      </c>
      <c r="V80" s="61">
        <f t="shared" si="14"/>
        <v>0</v>
      </c>
      <c r="W80" s="61">
        <f t="shared" si="14"/>
        <v>0</v>
      </c>
      <c r="X80" s="61">
        <f t="shared" si="14"/>
        <v>0</v>
      </c>
      <c r="Y80" s="9"/>
      <c r="Z80" s="8"/>
      <c r="AA80" s="8"/>
      <c r="AB80" s="8"/>
      <c r="AC80" s="28"/>
    </row>
    <row r="81" spans="1:29" s="7" customFormat="1" ht="12.75" hidden="1" customHeight="1">
      <c r="A81" s="1488" t="s">
        <v>607</v>
      </c>
      <c r="B81" s="1602"/>
      <c r="C81" s="1602"/>
      <c r="D81" s="1602"/>
      <c r="E81" s="1602"/>
      <c r="F81" s="1602"/>
      <c r="G81" s="1602"/>
      <c r="H81" s="1602"/>
      <c r="I81" s="1602"/>
      <c r="J81" s="1602"/>
      <c r="K81" s="1602"/>
      <c r="L81" s="1602"/>
      <c r="M81" s="1602"/>
      <c r="N81" s="1602"/>
      <c r="O81" s="1602"/>
      <c r="P81" s="1602"/>
      <c r="Q81" s="1602"/>
      <c r="R81" s="1602"/>
      <c r="S81" s="1602"/>
      <c r="T81" s="1602"/>
      <c r="U81" s="1602"/>
      <c r="V81" s="1602"/>
      <c r="W81" s="1602"/>
      <c r="X81" s="1609"/>
      <c r="Y81" s="9"/>
      <c r="Z81" s="8"/>
      <c r="AB81" s="8"/>
      <c r="AC81" s="28"/>
    </row>
    <row r="82" spans="1:29" s="7" customFormat="1" ht="12.75" hidden="1" customHeight="1">
      <c r="A82" s="1486" t="s">
        <v>962</v>
      </c>
      <c r="B82" s="1486"/>
      <c r="C82" s="1486"/>
      <c r="D82" s="657"/>
      <c r="E82" s="657"/>
      <c r="F82" s="657"/>
      <c r="G82" s="657"/>
      <c r="H82" s="657"/>
      <c r="I82" s="657"/>
      <c r="J82" s="657"/>
      <c r="K82" s="657"/>
      <c r="L82" s="657"/>
      <c r="M82" s="657"/>
      <c r="N82" s="657"/>
      <c r="O82" s="657"/>
      <c r="P82" s="657"/>
      <c r="Q82" s="657"/>
      <c r="R82" s="657"/>
      <c r="S82" s="657"/>
      <c r="T82" s="657"/>
      <c r="U82" s="657"/>
      <c r="V82" s="657"/>
      <c r="W82" s="657"/>
      <c r="X82" s="657"/>
      <c r="Y82" s="9"/>
      <c r="Z82" s="8"/>
    </row>
    <row r="83" spans="1:29" customFormat="1" ht="15" hidden="1">
      <c r="A83" s="688">
        <f>A78+1</f>
        <v>61</v>
      </c>
      <c r="B83" s="144" t="s">
        <v>963</v>
      </c>
      <c r="C83" s="133">
        <f>D83+M83+O83+Q83+S83+U83+V83+W83+X83</f>
        <v>2400000</v>
      </c>
      <c r="D83" s="284"/>
      <c r="E83" s="284"/>
      <c r="F83" s="284"/>
      <c r="G83" s="284"/>
      <c r="H83" s="284"/>
      <c r="I83" s="284"/>
      <c r="J83" s="284"/>
      <c r="K83" s="284"/>
      <c r="L83" s="145">
        <v>1150</v>
      </c>
      <c r="M83" s="164">
        <v>2400000</v>
      </c>
      <c r="N83" s="284"/>
      <c r="O83" s="284"/>
      <c r="P83" s="146"/>
      <c r="Q83" s="147"/>
      <c r="R83" s="284"/>
      <c r="S83" s="284"/>
      <c r="T83" s="284"/>
      <c r="U83" s="284"/>
      <c r="V83" s="284"/>
      <c r="W83" s="148"/>
      <c r="X83" s="284"/>
    </row>
    <row r="84" spans="1:29" customFormat="1" ht="15" hidden="1" customHeight="1">
      <c r="A84" s="688">
        <f>A83+1</f>
        <v>62</v>
      </c>
      <c r="B84" s="144" t="s">
        <v>964</v>
      </c>
      <c r="C84" s="133">
        <f>D84+M84+O84+Q84+S84+U84+V84+W84+X84</f>
        <v>2400000</v>
      </c>
      <c r="D84" s="284"/>
      <c r="E84" s="284"/>
      <c r="F84" s="284"/>
      <c r="G84" s="284"/>
      <c r="H84" s="284"/>
      <c r="I84" s="284"/>
      <c r="J84" s="284"/>
      <c r="K84" s="284"/>
      <c r="L84" s="145">
        <v>1150</v>
      </c>
      <c r="M84" s="164">
        <v>2400000</v>
      </c>
      <c r="N84" s="284"/>
      <c r="O84" s="284"/>
      <c r="P84" s="146"/>
      <c r="Q84" s="147"/>
      <c r="R84" s="284"/>
      <c r="S84" s="284"/>
      <c r="T84" s="284"/>
      <c r="U84" s="284"/>
      <c r="V84" s="284"/>
      <c r="W84" s="148"/>
      <c r="X84" s="284"/>
    </row>
    <row r="85" spans="1:29" s="7" customFormat="1" ht="12.75" hidden="1" customHeight="1">
      <c r="A85" s="1482" t="s">
        <v>518</v>
      </c>
      <c r="B85" s="1482"/>
      <c r="C85" s="285">
        <f>SUM(C83:C84)</f>
        <v>4800000</v>
      </c>
      <c r="D85" s="657"/>
      <c r="E85" s="657"/>
      <c r="F85" s="657"/>
      <c r="G85" s="657"/>
      <c r="H85" s="657"/>
      <c r="I85" s="657"/>
      <c r="J85" s="657"/>
      <c r="K85" s="657"/>
      <c r="L85" s="657"/>
      <c r="M85" s="657"/>
      <c r="N85" s="657"/>
      <c r="O85" s="657"/>
      <c r="P85" s="657"/>
      <c r="Q85" s="657"/>
      <c r="R85" s="657"/>
      <c r="S85" s="657"/>
      <c r="T85" s="657"/>
      <c r="U85" s="657"/>
      <c r="V85" s="657"/>
      <c r="W85" s="657"/>
      <c r="X85" s="657"/>
      <c r="Y85" s="9"/>
      <c r="Z85" s="8"/>
    </row>
    <row r="86" spans="1:29" s="7" customFormat="1" ht="14.25" hidden="1" customHeight="1">
      <c r="A86" s="1486" t="s">
        <v>965</v>
      </c>
      <c r="B86" s="1486"/>
      <c r="C86" s="1486"/>
      <c r="D86" s="1487"/>
      <c r="E86" s="1487"/>
      <c r="F86" s="1487"/>
      <c r="G86" s="1487"/>
      <c r="H86" s="1487"/>
      <c r="I86" s="1487"/>
      <c r="J86" s="1487"/>
      <c r="K86" s="1487"/>
      <c r="L86" s="1487"/>
      <c r="M86" s="1487"/>
      <c r="N86" s="1487"/>
      <c r="O86" s="1487"/>
      <c r="P86" s="1487"/>
      <c r="Q86" s="1487"/>
      <c r="R86" s="1487"/>
      <c r="S86" s="1487"/>
      <c r="T86" s="1487"/>
      <c r="U86" s="1487"/>
      <c r="V86" s="1487"/>
      <c r="W86" s="1487"/>
      <c r="X86" s="1487"/>
      <c r="Y86" s="9"/>
      <c r="Z86" s="8"/>
    </row>
    <row r="87" spans="1:29" customFormat="1" ht="15" hidden="1" customHeight="1">
      <c r="A87" s="688">
        <f>A84+1</f>
        <v>63</v>
      </c>
      <c r="B87" s="144" t="s">
        <v>966</v>
      </c>
      <c r="C87" s="133">
        <f>D87+M87+O87+Q87+S87+U87+V87+W87+X87</f>
        <v>1900000</v>
      </c>
      <c r="D87" s="284"/>
      <c r="E87" s="284"/>
      <c r="F87" s="284"/>
      <c r="G87" s="284"/>
      <c r="H87" s="284"/>
      <c r="I87" s="284"/>
      <c r="J87" s="284"/>
      <c r="K87" s="284"/>
      <c r="L87" s="145">
        <v>720</v>
      </c>
      <c r="M87" s="165">
        <v>1900000</v>
      </c>
      <c r="N87" s="284"/>
      <c r="O87" s="284"/>
      <c r="P87" s="146"/>
      <c r="Q87" s="147"/>
      <c r="R87" s="284"/>
      <c r="S87" s="284"/>
      <c r="T87" s="284"/>
      <c r="U87" s="284"/>
      <c r="V87" s="284"/>
      <c r="W87" s="148"/>
      <c r="X87" s="284"/>
    </row>
    <row r="88" spans="1:29" s="7" customFormat="1" ht="14.25" hidden="1" customHeight="1">
      <c r="A88" s="1482" t="s">
        <v>518</v>
      </c>
      <c r="B88" s="1482"/>
      <c r="C88" s="285">
        <f>SUM(C87:C87)</f>
        <v>1900000</v>
      </c>
      <c r="D88" s="285"/>
      <c r="E88" s="285"/>
      <c r="F88" s="285"/>
      <c r="G88" s="285"/>
      <c r="H88" s="285"/>
      <c r="I88" s="285"/>
      <c r="J88" s="285"/>
      <c r="K88" s="285"/>
      <c r="L88" s="285">
        <f>SUM(L87:L87)</f>
        <v>720</v>
      </c>
      <c r="M88" s="123">
        <f>SUM(M87:M87)</f>
        <v>1900000</v>
      </c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>
        <f>SUM(X87:X87)</f>
        <v>0</v>
      </c>
      <c r="Y88" s="9">
        <f>E88+F88+G88+H88+I88+K88+M88+O88+Q88+S88+U88+W88+V88+X88</f>
        <v>1900000</v>
      </c>
      <c r="Z88" s="8">
        <f>Y88-C88</f>
        <v>0</v>
      </c>
      <c r="AA88" s="8"/>
      <c r="AB88" s="8"/>
    </row>
    <row r="89" spans="1:29" s="7" customFormat="1" ht="14.25" hidden="1" customHeight="1">
      <c r="A89" s="1486" t="s">
        <v>967</v>
      </c>
      <c r="B89" s="1486"/>
      <c r="C89" s="1486"/>
      <c r="D89" s="1487"/>
      <c r="E89" s="1487"/>
      <c r="F89" s="1487"/>
      <c r="G89" s="1487"/>
      <c r="H89" s="1487"/>
      <c r="I89" s="1487"/>
      <c r="J89" s="1487"/>
      <c r="K89" s="1487"/>
      <c r="L89" s="1487"/>
      <c r="M89" s="1487"/>
      <c r="N89" s="1487"/>
      <c r="O89" s="1487"/>
      <c r="P89" s="1487"/>
      <c r="Q89" s="1487"/>
      <c r="R89" s="1487"/>
      <c r="S89" s="1487"/>
      <c r="T89" s="1487"/>
      <c r="U89" s="1487"/>
      <c r="V89" s="1487"/>
      <c r="W89" s="1487"/>
      <c r="X89" s="1487"/>
      <c r="Y89" s="9"/>
      <c r="Z89" s="8"/>
    </row>
    <row r="90" spans="1:29" customFormat="1" ht="15" hidden="1">
      <c r="A90" s="688">
        <f>A87+1</f>
        <v>64</v>
      </c>
      <c r="B90" s="149" t="s">
        <v>968</v>
      </c>
      <c r="C90" s="133">
        <f>D90+M90+O90+Q90+S90+U90+V90+W90+X90</f>
        <v>4101282</v>
      </c>
      <c r="D90" s="238"/>
      <c r="E90" s="238"/>
      <c r="F90" s="238"/>
      <c r="G90" s="238"/>
      <c r="H90" s="238"/>
      <c r="I90" s="238"/>
      <c r="J90" s="238"/>
      <c r="K90" s="238"/>
      <c r="L90" s="150">
        <v>921</v>
      </c>
      <c r="M90" s="166">
        <v>1742532</v>
      </c>
      <c r="N90" s="151"/>
      <c r="O90" s="151"/>
      <c r="P90" s="152">
        <v>2243</v>
      </c>
      <c r="Q90" s="167">
        <v>2358750</v>
      </c>
      <c r="R90" s="238"/>
      <c r="S90" s="238"/>
      <c r="T90" s="238"/>
      <c r="U90" s="238"/>
      <c r="V90" s="238"/>
      <c r="W90" s="261"/>
      <c r="X90" s="261"/>
    </row>
    <row r="91" spans="1:29" customFormat="1" ht="15" hidden="1">
      <c r="A91" s="688">
        <f t="shared" ref="A91:A97" si="15">A90+1</f>
        <v>65</v>
      </c>
      <c r="B91" s="153" t="s">
        <v>969</v>
      </c>
      <c r="C91" s="133">
        <f t="shared" ref="C91:C97" si="16">D91+M91+O91+Q91+S91+U91+V91+W91+X91</f>
        <v>3797522</v>
      </c>
      <c r="D91" s="238"/>
      <c r="E91" s="238"/>
      <c r="F91" s="238"/>
      <c r="G91" s="238"/>
      <c r="H91" s="238"/>
      <c r="I91" s="238"/>
      <c r="J91" s="238"/>
      <c r="K91" s="238"/>
      <c r="L91" s="150">
        <v>846</v>
      </c>
      <c r="M91" s="167">
        <v>1600632</v>
      </c>
      <c r="N91" s="151"/>
      <c r="O91" s="151"/>
      <c r="P91" s="152">
        <v>1887</v>
      </c>
      <c r="Q91" s="167">
        <v>2196890</v>
      </c>
      <c r="R91" s="238"/>
      <c r="S91" s="238"/>
      <c r="T91" s="238"/>
      <c r="U91" s="238"/>
      <c r="V91" s="238"/>
      <c r="W91" s="261"/>
      <c r="X91" s="261"/>
    </row>
    <row r="92" spans="1:29" customFormat="1" ht="15" hidden="1">
      <c r="A92" s="688">
        <f t="shared" si="15"/>
        <v>66</v>
      </c>
      <c r="B92" s="144" t="s">
        <v>970</v>
      </c>
      <c r="C92" s="133">
        <f t="shared" si="16"/>
        <v>3869616</v>
      </c>
      <c r="D92" s="238"/>
      <c r="E92" s="238"/>
      <c r="F92" s="238"/>
      <c r="G92" s="238"/>
      <c r="H92" s="238"/>
      <c r="I92" s="238"/>
      <c r="J92" s="238"/>
      <c r="K92" s="238"/>
      <c r="L92" s="154">
        <v>988</v>
      </c>
      <c r="M92" s="167">
        <v>1869296</v>
      </c>
      <c r="N92" s="155"/>
      <c r="O92" s="154"/>
      <c r="P92" s="156">
        <v>1786</v>
      </c>
      <c r="Q92" s="167">
        <v>2000320</v>
      </c>
      <c r="R92" s="238"/>
      <c r="S92" s="238"/>
      <c r="T92" s="238"/>
      <c r="U92" s="238"/>
      <c r="V92" s="238"/>
      <c r="W92" s="261"/>
      <c r="X92" s="261"/>
    </row>
    <row r="93" spans="1:29" customFormat="1" ht="15" hidden="1">
      <c r="A93" s="688">
        <f t="shared" si="15"/>
        <v>67</v>
      </c>
      <c r="B93" s="144" t="s">
        <v>971</v>
      </c>
      <c r="C93" s="133">
        <f t="shared" si="16"/>
        <v>4831906</v>
      </c>
      <c r="D93" s="238"/>
      <c r="E93" s="238"/>
      <c r="F93" s="238"/>
      <c r="G93" s="238"/>
      <c r="H93" s="238"/>
      <c r="I93" s="238"/>
      <c r="J93" s="238"/>
      <c r="K93" s="238"/>
      <c r="L93" s="154">
        <v>1280</v>
      </c>
      <c r="M93" s="167">
        <v>2421760</v>
      </c>
      <c r="N93" s="154"/>
      <c r="O93" s="154"/>
      <c r="P93" s="156">
        <v>2500</v>
      </c>
      <c r="Q93" s="167">
        <v>2410146</v>
      </c>
      <c r="R93" s="238"/>
      <c r="S93" s="238"/>
      <c r="T93" s="238"/>
      <c r="U93" s="238"/>
      <c r="V93" s="238"/>
      <c r="W93" s="261"/>
      <c r="X93" s="261"/>
    </row>
    <row r="94" spans="1:29" customFormat="1" ht="15" hidden="1">
      <c r="A94" s="688">
        <f t="shared" si="15"/>
        <v>68</v>
      </c>
      <c r="B94" s="157" t="s">
        <v>972</v>
      </c>
      <c r="C94" s="133">
        <f t="shared" si="16"/>
        <v>823620</v>
      </c>
      <c r="D94" s="238"/>
      <c r="E94" s="238"/>
      <c r="F94" s="238"/>
      <c r="G94" s="238"/>
      <c r="H94" s="238"/>
      <c r="I94" s="238"/>
      <c r="J94" s="238"/>
      <c r="K94" s="238"/>
      <c r="L94" s="238"/>
      <c r="M94" s="158"/>
      <c r="N94" s="238"/>
      <c r="O94" s="238"/>
      <c r="P94" s="284"/>
      <c r="Q94" s="158"/>
      <c r="R94" s="238"/>
      <c r="S94" s="238"/>
      <c r="T94" s="238"/>
      <c r="U94" s="238"/>
      <c r="V94" s="238"/>
      <c r="W94" s="171">
        <v>823620</v>
      </c>
      <c r="X94" s="261"/>
    </row>
    <row r="95" spans="1:29" customFormat="1" ht="15" hidden="1">
      <c r="A95" s="688">
        <f t="shared" si="15"/>
        <v>69</v>
      </c>
      <c r="B95" s="144" t="s">
        <v>973</v>
      </c>
      <c r="C95" s="133">
        <f t="shared" si="16"/>
        <v>653080</v>
      </c>
      <c r="D95" s="284"/>
      <c r="E95" s="284"/>
      <c r="F95" s="284"/>
      <c r="G95" s="284"/>
      <c r="H95" s="284"/>
      <c r="I95" s="284"/>
      <c r="J95" s="284"/>
      <c r="K95" s="284"/>
      <c r="L95" s="159"/>
      <c r="M95" s="158"/>
      <c r="N95" s="284"/>
      <c r="O95" s="284"/>
      <c r="P95" s="284"/>
      <c r="Q95" s="158"/>
      <c r="R95" s="284"/>
      <c r="S95" s="284"/>
      <c r="T95" s="284"/>
      <c r="U95" s="284"/>
      <c r="V95" s="284"/>
      <c r="W95" s="171">
        <v>653080</v>
      </c>
      <c r="X95" s="284">
        <v>0</v>
      </c>
    </row>
    <row r="96" spans="1:29" customFormat="1" ht="15" hidden="1">
      <c r="A96" s="688">
        <f t="shared" si="15"/>
        <v>70</v>
      </c>
      <c r="B96" s="144" t="s">
        <v>974</v>
      </c>
      <c r="C96" s="133">
        <f t="shared" si="16"/>
        <v>758750</v>
      </c>
      <c r="D96" s="284"/>
      <c r="E96" s="284"/>
      <c r="F96" s="284"/>
      <c r="G96" s="284"/>
      <c r="H96" s="284"/>
      <c r="I96" s="284"/>
      <c r="J96" s="284"/>
      <c r="K96" s="284"/>
      <c r="L96" s="159"/>
      <c r="M96" s="158"/>
      <c r="N96" s="284"/>
      <c r="O96" s="284"/>
      <c r="P96" s="284"/>
      <c r="Q96" s="158"/>
      <c r="R96" s="284"/>
      <c r="S96" s="284"/>
      <c r="T96" s="284"/>
      <c r="U96" s="284"/>
      <c r="V96" s="284"/>
      <c r="W96" s="170">
        <v>758750</v>
      </c>
      <c r="X96" s="284"/>
    </row>
    <row r="97" spans="1:28" customFormat="1" ht="15" hidden="1">
      <c r="A97" s="688">
        <f t="shared" si="15"/>
        <v>71</v>
      </c>
      <c r="B97" s="144" t="s">
        <v>975</v>
      </c>
      <c r="C97" s="133">
        <f t="shared" si="16"/>
        <v>841450</v>
      </c>
      <c r="D97" s="284"/>
      <c r="E97" s="284"/>
      <c r="F97" s="284"/>
      <c r="G97" s="284"/>
      <c r="H97" s="284"/>
      <c r="I97" s="284"/>
      <c r="J97" s="284"/>
      <c r="K97" s="284"/>
      <c r="L97" s="159"/>
      <c r="M97" s="158"/>
      <c r="N97" s="284"/>
      <c r="O97" s="284"/>
      <c r="P97" s="284"/>
      <c r="Q97" s="158"/>
      <c r="R97" s="284"/>
      <c r="S97" s="284"/>
      <c r="T97" s="284"/>
      <c r="U97" s="284"/>
      <c r="V97" s="284"/>
      <c r="W97" s="170">
        <v>841450</v>
      </c>
      <c r="X97" s="284">
        <v>0</v>
      </c>
    </row>
    <row r="98" spans="1:28" s="7" customFormat="1" ht="14.25" hidden="1" customHeight="1">
      <c r="A98" s="1482" t="s">
        <v>518</v>
      </c>
      <c r="B98" s="1482"/>
      <c r="C98" s="284">
        <f>SUM(C90:C97)</f>
        <v>19677226</v>
      </c>
      <c r="D98" s="284">
        <f t="shared" ref="D98:X98" si="17">SUM(D90:D97)</f>
        <v>0</v>
      </c>
      <c r="E98" s="284">
        <f t="shared" si="17"/>
        <v>0</v>
      </c>
      <c r="F98" s="284">
        <f t="shared" si="17"/>
        <v>0</v>
      </c>
      <c r="G98" s="284">
        <f t="shared" si="17"/>
        <v>0</v>
      </c>
      <c r="H98" s="284">
        <f t="shared" si="17"/>
        <v>0</v>
      </c>
      <c r="I98" s="284">
        <f t="shared" si="17"/>
        <v>0</v>
      </c>
      <c r="J98" s="284">
        <f t="shared" si="17"/>
        <v>0</v>
      </c>
      <c r="K98" s="284">
        <f t="shared" si="17"/>
        <v>0</v>
      </c>
      <c r="L98" s="284">
        <f t="shared" si="17"/>
        <v>4035</v>
      </c>
      <c r="M98" s="284">
        <f t="shared" si="17"/>
        <v>7634220</v>
      </c>
      <c r="N98" s="284">
        <f t="shared" si="17"/>
        <v>0</v>
      </c>
      <c r="O98" s="284">
        <f t="shared" si="17"/>
        <v>0</v>
      </c>
      <c r="P98" s="284">
        <f t="shared" si="17"/>
        <v>8416</v>
      </c>
      <c r="Q98" s="284">
        <f t="shared" si="17"/>
        <v>8966106</v>
      </c>
      <c r="R98" s="284">
        <f t="shared" si="17"/>
        <v>0</v>
      </c>
      <c r="S98" s="284">
        <f t="shared" si="17"/>
        <v>0</v>
      </c>
      <c r="T98" s="284">
        <f t="shared" si="17"/>
        <v>0</v>
      </c>
      <c r="U98" s="284">
        <f t="shared" si="17"/>
        <v>0</v>
      </c>
      <c r="V98" s="284">
        <f t="shared" si="17"/>
        <v>0</v>
      </c>
      <c r="W98" s="284">
        <f t="shared" si="17"/>
        <v>3076900</v>
      </c>
      <c r="X98" s="284">
        <f t="shared" si="17"/>
        <v>0</v>
      </c>
      <c r="Y98" s="9">
        <f>E98+F98+G98+H98+I98+K98+M98+O98+Q98+S98+U98+W98+V98+X98</f>
        <v>19677226</v>
      </c>
      <c r="Z98" s="8">
        <f>Y98-C98</f>
        <v>0</v>
      </c>
      <c r="AA98" s="8"/>
      <c r="AB98" s="8"/>
    </row>
    <row r="99" spans="1:28" s="7" customFormat="1" ht="14.25" hidden="1" customHeight="1">
      <c r="A99" s="1486" t="s">
        <v>976</v>
      </c>
      <c r="B99" s="1486"/>
      <c r="C99" s="1486"/>
      <c r="D99" s="1487"/>
      <c r="E99" s="1487"/>
      <c r="F99" s="1487"/>
      <c r="G99" s="1487"/>
      <c r="H99" s="1487"/>
      <c r="I99" s="1487"/>
      <c r="J99" s="1487"/>
      <c r="K99" s="1487"/>
      <c r="L99" s="1487"/>
      <c r="M99" s="1487"/>
      <c r="N99" s="1487"/>
      <c r="O99" s="1487"/>
      <c r="P99" s="1487"/>
      <c r="Q99" s="1487"/>
      <c r="R99" s="1487"/>
      <c r="S99" s="1487"/>
      <c r="T99" s="1487"/>
      <c r="U99" s="1487"/>
      <c r="V99" s="1487"/>
      <c r="W99" s="1487"/>
      <c r="X99" s="1487"/>
      <c r="Y99" s="9"/>
      <c r="Z99" s="8"/>
    </row>
    <row r="100" spans="1:28" customFormat="1" ht="15" hidden="1">
      <c r="A100" s="688">
        <f>A97+1</f>
        <v>72</v>
      </c>
      <c r="B100" s="144" t="s">
        <v>977</v>
      </c>
      <c r="C100" s="133">
        <f>D100+M100+O100+Q100+S100+U100+V100+W100+X100</f>
        <v>2000000</v>
      </c>
      <c r="D100" s="284"/>
      <c r="E100" s="284"/>
      <c r="F100" s="284"/>
      <c r="G100" s="284"/>
      <c r="H100" s="284"/>
      <c r="I100" s="284"/>
      <c r="J100" s="284"/>
      <c r="K100" s="284"/>
      <c r="L100" s="160">
        <v>853</v>
      </c>
      <c r="M100" s="164">
        <v>2000000</v>
      </c>
      <c r="N100" s="284"/>
      <c r="O100" s="284"/>
      <c r="P100" s="146"/>
      <c r="Q100" s="147"/>
      <c r="R100" s="284"/>
      <c r="S100" s="284"/>
      <c r="T100" s="284"/>
      <c r="U100" s="284"/>
      <c r="V100" s="284"/>
      <c r="W100" s="148"/>
      <c r="X100" s="284"/>
    </row>
    <row r="101" spans="1:28" customFormat="1" ht="15" hidden="1">
      <c r="A101" s="688">
        <f>A100+1</f>
        <v>73</v>
      </c>
      <c r="B101" s="144" t="s">
        <v>978</v>
      </c>
      <c r="C101" s="133">
        <f>D101+M101+O101+Q101+S101+U101+V101+W101+X101</f>
        <v>2500000</v>
      </c>
      <c r="D101" s="284"/>
      <c r="E101" s="284"/>
      <c r="F101" s="284"/>
      <c r="G101" s="284"/>
      <c r="H101" s="284"/>
      <c r="I101" s="284"/>
      <c r="J101" s="284"/>
      <c r="K101" s="284"/>
      <c r="L101" s="160">
        <v>1300</v>
      </c>
      <c r="M101" s="164">
        <v>2500000</v>
      </c>
      <c r="N101" s="284"/>
      <c r="O101" s="284"/>
      <c r="P101" s="146"/>
      <c r="Q101" s="147"/>
      <c r="R101" s="284"/>
      <c r="S101" s="284"/>
      <c r="T101" s="284"/>
      <c r="U101" s="284"/>
      <c r="V101" s="284"/>
      <c r="W101" s="148"/>
      <c r="X101" s="284"/>
    </row>
    <row r="102" spans="1:28" s="7" customFormat="1" ht="14.25" hidden="1" customHeight="1">
      <c r="A102" s="1482" t="s">
        <v>518</v>
      </c>
      <c r="B102" s="1482"/>
      <c r="C102" s="284">
        <f>SUM(C100:C101)</f>
        <v>4500000</v>
      </c>
      <c r="D102" s="284">
        <f t="shared" ref="D102:X102" si="18">SUM(D100:D101)</f>
        <v>0</v>
      </c>
      <c r="E102" s="284">
        <f t="shared" si="18"/>
        <v>0</v>
      </c>
      <c r="F102" s="284">
        <f t="shared" si="18"/>
        <v>0</v>
      </c>
      <c r="G102" s="284">
        <f t="shared" si="18"/>
        <v>0</v>
      </c>
      <c r="H102" s="284">
        <f t="shared" si="18"/>
        <v>0</v>
      </c>
      <c r="I102" s="284">
        <f t="shared" si="18"/>
        <v>0</v>
      </c>
      <c r="J102" s="284">
        <f t="shared" si="18"/>
        <v>0</v>
      </c>
      <c r="K102" s="284">
        <f t="shared" si="18"/>
        <v>0</v>
      </c>
      <c r="L102" s="284">
        <f t="shared" si="18"/>
        <v>2153</v>
      </c>
      <c r="M102" s="168">
        <f t="shared" si="18"/>
        <v>4500000</v>
      </c>
      <c r="N102" s="284">
        <f t="shared" si="18"/>
        <v>0</v>
      </c>
      <c r="O102" s="284">
        <f t="shared" si="18"/>
        <v>0</v>
      </c>
      <c r="P102" s="284">
        <f t="shared" si="18"/>
        <v>0</v>
      </c>
      <c r="Q102" s="284">
        <f t="shared" si="18"/>
        <v>0</v>
      </c>
      <c r="R102" s="284">
        <f t="shared" si="18"/>
        <v>0</v>
      </c>
      <c r="S102" s="284">
        <f t="shared" si="18"/>
        <v>0</v>
      </c>
      <c r="T102" s="284">
        <f t="shared" si="18"/>
        <v>0</v>
      </c>
      <c r="U102" s="284">
        <f t="shared" si="18"/>
        <v>0</v>
      </c>
      <c r="V102" s="284">
        <f t="shared" si="18"/>
        <v>0</v>
      </c>
      <c r="W102" s="284">
        <f t="shared" si="18"/>
        <v>0</v>
      </c>
      <c r="X102" s="284">
        <f t="shared" si="18"/>
        <v>0</v>
      </c>
      <c r="Y102" s="9">
        <f>E102+F102+G102+H102+I102+K102+M102+O102+Q102+S102+U102+W102+V102+X102</f>
        <v>4500000</v>
      </c>
      <c r="Z102" s="8">
        <f>Y102-C102</f>
        <v>0</v>
      </c>
      <c r="AA102" s="8"/>
      <c r="AB102" s="8"/>
    </row>
    <row r="103" spans="1:28" s="7" customFormat="1" ht="14.25" hidden="1" customHeight="1">
      <c r="A103" s="1486" t="s">
        <v>979</v>
      </c>
      <c r="B103" s="1486"/>
      <c r="C103" s="1486"/>
      <c r="D103" s="284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162"/>
      <c r="X103" s="284"/>
      <c r="Y103" s="9"/>
      <c r="Z103" s="8"/>
      <c r="AA103" s="8"/>
      <c r="AB103" s="8"/>
    </row>
    <row r="104" spans="1:28" customFormat="1" ht="15" hidden="1">
      <c r="A104" s="688">
        <f>A101+1</f>
        <v>74</v>
      </c>
      <c r="B104" s="157" t="s">
        <v>980</v>
      </c>
      <c r="C104" s="133">
        <f>D104+M104+O104+Q104+S104+U104+V104+W104+X104</f>
        <v>1900000</v>
      </c>
      <c r="D104" s="284"/>
      <c r="E104" s="284"/>
      <c r="F104" s="284"/>
      <c r="G104" s="284"/>
      <c r="H104" s="284"/>
      <c r="I104" s="284"/>
      <c r="J104" s="284"/>
      <c r="K104" s="284"/>
      <c r="L104" s="160">
        <v>430</v>
      </c>
      <c r="M104" s="164">
        <v>1900000</v>
      </c>
      <c r="N104" s="284"/>
      <c r="O104" s="284"/>
      <c r="P104" s="146"/>
      <c r="Q104" s="147"/>
      <c r="R104" s="284"/>
      <c r="S104" s="284"/>
      <c r="T104" s="284"/>
      <c r="U104" s="284"/>
      <c r="V104" s="284"/>
      <c r="W104" s="148"/>
      <c r="X104" s="284"/>
    </row>
    <row r="105" spans="1:28" customFormat="1" ht="15" hidden="1">
      <c r="A105" s="1482" t="s">
        <v>518</v>
      </c>
      <c r="B105" s="1482"/>
      <c r="C105" s="284">
        <f>SUM(C104)</f>
        <v>1900000</v>
      </c>
      <c r="D105" s="284">
        <f t="shared" ref="D105:X105" si="19">SUM(D104)</f>
        <v>0</v>
      </c>
      <c r="E105" s="284">
        <f t="shared" si="19"/>
        <v>0</v>
      </c>
      <c r="F105" s="284">
        <f t="shared" si="19"/>
        <v>0</v>
      </c>
      <c r="G105" s="284">
        <f t="shared" si="19"/>
        <v>0</v>
      </c>
      <c r="H105" s="284">
        <f t="shared" si="19"/>
        <v>0</v>
      </c>
      <c r="I105" s="284">
        <f t="shared" si="19"/>
        <v>0</v>
      </c>
      <c r="J105" s="284">
        <f t="shared" si="19"/>
        <v>0</v>
      </c>
      <c r="K105" s="284">
        <f t="shared" si="19"/>
        <v>0</v>
      </c>
      <c r="L105" s="284">
        <f t="shared" si="19"/>
        <v>430</v>
      </c>
      <c r="M105" s="284">
        <f t="shared" si="19"/>
        <v>1900000</v>
      </c>
      <c r="N105" s="284">
        <f t="shared" si="19"/>
        <v>0</v>
      </c>
      <c r="O105" s="284">
        <f t="shared" si="19"/>
        <v>0</v>
      </c>
      <c r="P105" s="284">
        <f t="shared" si="19"/>
        <v>0</v>
      </c>
      <c r="Q105" s="284">
        <f t="shared" si="19"/>
        <v>0</v>
      </c>
      <c r="R105" s="284">
        <f t="shared" si="19"/>
        <v>0</v>
      </c>
      <c r="S105" s="284">
        <f t="shared" si="19"/>
        <v>0</v>
      </c>
      <c r="T105" s="284">
        <f t="shared" si="19"/>
        <v>0</v>
      </c>
      <c r="U105" s="284">
        <f t="shared" si="19"/>
        <v>0</v>
      </c>
      <c r="V105" s="284">
        <f t="shared" si="19"/>
        <v>0</v>
      </c>
      <c r="W105" s="284">
        <f t="shared" si="19"/>
        <v>0</v>
      </c>
      <c r="X105" s="284">
        <f t="shared" si="19"/>
        <v>0</v>
      </c>
    </row>
    <row r="106" spans="1:28" customFormat="1" ht="15" hidden="1">
      <c r="A106" s="1486" t="s">
        <v>981</v>
      </c>
      <c r="B106" s="1486"/>
      <c r="C106" s="1486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</row>
    <row r="107" spans="1:28" customFormat="1" ht="15" hidden="1">
      <c r="A107" s="688">
        <f>A104+1</f>
        <v>75</v>
      </c>
      <c r="B107" s="157" t="s">
        <v>982</v>
      </c>
      <c r="C107" s="133">
        <f>D107+M107+O107+Q107+S107+U107+V107+W107+X107</f>
        <v>2400000</v>
      </c>
      <c r="D107" s="284"/>
      <c r="E107" s="284"/>
      <c r="F107" s="284"/>
      <c r="G107" s="284"/>
      <c r="H107" s="284"/>
      <c r="I107" s="284"/>
      <c r="J107" s="284"/>
      <c r="K107" s="284"/>
      <c r="L107" s="160">
        <v>1100</v>
      </c>
      <c r="M107" s="164">
        <v>2400000</v>
      </c>
      <c r="N107" s="284"/>
      <c r="O107" s="284"/>
      <c r="P107" s="146"/>
      <c r="Q107" s="147"/>
      <c r="R107" s="284"/>
      <c r="S107" s="284"/>
      <c r="T107" s="284"/>
      <c r="U107" s="284"/>
      <c r="V107" s="284"/>
      <c r="W107" s="148"/>
      <c r="X107" s="284"/>
    </row>
    <row r="108" spans="1:28" customFormat="1" ht="15" hidden="1">
      <c r="A108" s="1482" t="s">
        <v>518</v>
      </c>
      <c r="B108" s="1482"/>
      <c r="C108" s="284">
        <f t="shared" ref="C108:X108" si="20">SUM(C107)</f>
        <v>2400000</v>
      </c>
      <c r="D108" s="284">
        <f t="shared" si="20"/>
        <v>0</v>
      </c>
      <c r="E108" s="284">
        <f t="shared" si="20"/>
        <v>0</v>
      </c>
      <c r="F108" s="284">
        <f t="shared" si="20"/>
        <v>0</v>
      </c>
      <c r="G108" s="284">
        <f t="shared" si="20"/>
        <v>0</v>
      </c>
      <c r="H108" s="284">
        <f t="shared" si="20"/>
        <v>0</v>
      </c>
      <c r="I108" s="284">
        <f t="shared" si="20"/>
        <v>0</v>
      </c>
      <c r="J108" s="284">
        <f t="shared" si="20"/>
        <v>0</v>
      </c>
      <c r="K108" s="284">
        <f t="shared" si="20"/>
        <v>0</v>
      </c>
      <c r="L108" s="284">
        <f t="shared" si="20"/>
        <v>1100</v>
      </c>
      <c r="M108" s="284">
        <f t="shared" si="20"/>
        <v>2400000</v>
      </c>
      <c r="N108" s="284">
        <f t="shared" si="20"/>
        <v>0</v>
      </c>
      <c r="O108" s="284">
        <f t="shared" si="20"/>
        <v>0</v>
      </c>
      <c r="P108" s="284">
        <f t="shared" si="20"/>
        <v>0</v>
      </c>
      <c r="Q108" s="284">
        <f t="shared" si="20"/>
        <v>0</v>
      </c>
      <c r="R108" s="284">
        <f t="shared" si="20"/>
        <v>0</v>
      </c>
      <c r="S108" s="284">
        <f t="shared" si="20"/>
        <v>0</v>
      </c>
      <c r="T108" s="284">
        <f t="shared" si="20"/>
        <v>0</v>
      </c>
      <c r="U108" s="284">
        <f t="shared" si="20"/>
        <v>0</v>
      </c>
      <c r="V108" s="284">
        <f t="shared" si="20"/>
        <v>0</v>
      </c>
      <c r="W108" s="284">
        <f t="shared" si="20"/>
        <v>0</v>
      </c>
      <c r="X108" s="284">
        <f t="shared" si="20"/>
        <v>0</v>
      </c>
    </row>
    <row r="109" spans="1:28" customFormat="1" ht="15" hidden="1">
      <c r="A109" s="1484" t="s">
        <v>983</v>
      </c>
      <c r="B109" s="1484"/>
      <c r="C109" s="14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</row>
    <row r="110" spans="1:28" customFormat="1" ht="15" hidden="1">
      <c r="A110" s="688">
        <f>A107+1</f>
        <v>76</v>
      </c>
      <c r="B110" s="144" t="s">
        <v>984</v>
      </c>
      <c r="C110" s="133">
        <f>D110+M110+O110+Q110+S110+U110+V110+W110+X110</f>
        <v>2500000</v>
      </c>
      <c r="D110" s="284"/>
      <c r="E110" s="284"/>
      <c r="F110" s="284"/>
      <c r="G110" s="284"/>
      <c r="H110" s="284"/>
      <c r="I110" s="284"/>
      <c r="J110" s="284"/>
      <c r="K110" s="284"/>
      <c r="L110" s="160">
        <v>1300</v>
      </c>
      <c r="M110" s="164">
        <v>2500000</v>
      </c>
      <c r="N110" s="284"/>
      <c r="O110" s="284"/>
      <c r="P110" s="146"/>
      <c r="Q110" s="147"/>
      <c r="R110" s="284"/>
      <c r="S110" s="284"/>
      <c r="T110" s="284"/>
      <c r="U110" s="284"/>
      <c r="V110" s="284"/>
      <c r="W110" s="148"/>
      <c r="X110" s="284"/>
    </row>
    <row r="111" spans="1:28" customFormat="1" ht="15" hidden="1">
      <c r="A111" s="688">
        <f>A110+1</f>
        <v>77</v>
      </c>
      <c r="B111" s="144" t="s">
        <v>985</v>
      </c>
      <c r="C111" s="133">
        <f>D111+M111+O111+Q111+S111+U111+V111+W111+X111</f>
        <v>2100000</v>
      </c>
      <c r="D111" s="284"/>
      <c r="E111" s="284"/>
      <c r="F111" s="284"/>
      <c r="G111" s="284"/>
      <c r="H111" s="284"/>
      <c r="I111" s="284"/>
      <c r="J111" s="284"/>
      <c r="K111" s="284"/>
      <c r="L111" s="160">
        <v>1000</v>
      </c>
      <c r="M111" s="164">
        <v>2100000</v>
      </c>
      <c r="N111" s="284"/>
      <c r="O111" s="284"/>
      <c r="P111" s="146"/>
      <c r="Q111" s="146"/>
      <c r="R111" s="284"/>
      <c r="S111" s="284"/>
      <c r="T111" s="284"/>
      <c r="U111" s="284"/>
      <c r="V111" s="284"/>
      <c r="W111" s="148"/>
      <c r="X111" s="284"/>
    </row>
    <row r="112" spans="1:28" customFormat="1" ht="15" hidden="1">
      <c r="A112" s="1482" t="s">
        <v>518</v>
      </c>
      <c r="B112" s="1482"/>
      <c r="C112" s="284">
        <f t="shared" ref="C112:X112" si="21">SUM(C110)</f>
        <v>2500000</v>
      </c>
      <c r="D112" s="284">
        <f t="shared" si="21"/>
        <v>0</v>
      </c>
      <c r="E112" s="284">
        <f t="shared" si="21"/>
        <v>0</v>
      </c>
      <c r="F112" s="284">
        <f t="shared" si="21"/>
        <v>0</v>
      </c>
      <c r="G112" s="284">
        <f t="shared" si="21"/>
        <v>0</v>
      </c>
      <c r="H112" s="284">
        <f t="shared" si="21"/>
        <v>0</v>
      </c>
      <c r="I112" s="284">
        <f t="shared" si="21"/>
        <v>0</v>
      </c>
      <c r="J112" s="284">
        <f t="shared" si="21"/>
        <v>0</v>
      </c>
      <c r="K112" s="284">
        <f t="shared" si="21"/>
        <v>0</v>
      </c>
      <c r="L112" s="284">
        <f t="shared" si="21"/>
        <v>1300</v>
      </c>
      <c r="M112" s="284">
        <f t="shared" si="21"/>
        <v>2500000</v>
      </c>
      <c r="N112" s="284">
        <f t="shared" si="21"/>
        <v>0</v>
      </c>
      <c r="O112" s="284">
        <f t="shared" si="21"/>
        <v>0</v>
      </c>
      <c r="P112" s="284">
        <f t="shared" si="21"/>
        <v>0</v>
      </c>
      <c r="Q112" s="284">
        <f t="shared" si="21"/>
        <v>0</v>
      </c>
      <c r="R112" s="284">
        <f t="shared" si="21"/>
        <v>0</v>
      </c>
      <c r="S112" s="284">
        <f t="shared" si="21"/>
        <v>0</v>
      </c>
      <c r="T112" s="284">
        <f t="shared" si="21"/>
        <v>0</v>
      </c>
      <c r="U112" s="284">
        <f t="shared" si="21"/>
        <v>0</v>
      </c>
      <c r="V112" s="284">
        <f t="shared" si="21"/>
        <v>0</v>
      </c>
      <c r="W112" s="284">
        <f t="shared" si="21"/>
        <v>0</v>
      </c>
      <c r="X112" s="284">
        <f t="shared" si="21"/>
        <v>0</v>
      </c>
    </row>
    <row r="113" spans="1:28" s="7" customFormat="1" ht="14.25" hidden="1" customHeight="1">
      <c r="A113" s="1484" t="s">
        <v>986</v>
      </c>
      <c r="B113" s="1484"/>
      <c r="C113" s="1484"/>
      <c r="D113" s="1483"/>
      <c r="E113" s="1483"/>
      <c r="F113" s="1483"/>
      <c r="G113" s="1483"/>
      <c r="H113" s="1483"/>
      <c r="I113" s="1483"/>
      <c r="J113" s="1483"/>
      <c r="K113" s="1483"/>
      <c r="L113" s="1483"/>
      <c r="M113" s="1483"/>
      <c r="N113" s="1483"/>
      <c r="O113" s="1483"/>
      <c r="P113" s="1483"/>
      <c r="Q113" s="1483"/>
      <c r="R113" s="1483"/>
      <c r="S113" s="1483"/>
      <c r="T113" s="1483"/>
      <c r="U113" s="1483"/>
      <c r="V113" s="1483"/>
      <c r="W113" s="1483"/>
      <c r="X113" s="1483"/>
      <c r="Y113" s="9"/>
      <c r="Z113" s="8"/>
    </row>
    <row r="114" spans="1:28" customFormat="1" ht="15" hidden="1">
      <c r="A114" s="688">
        <f>A111+1</f>
        <v>78</v>
      </c>
      <c r="B114" s="163" t="s">
        <v>987</v>
      </c>
      <c r="C114" s="133">
        <f>D114+M114+O114+Q114+S114+U114+V114+W114+X114</f>
        <v>1000000</v>
      </c>
      <c r="D114" s="284"/>
      <c r="E114" s="284"/>
      <c r="F114" s="284"/>
      <c r="G114" s="284"/>
      <c r="H114" s="284"/>
      <c r="I114" s="284"/>
      <c r="J114" s="284"/>
      <c r="K114" s="284"/>
      <c r="L114" s="160"/>
      <c r="M114" s="161"/>
      <c r="N114" s="284"/>
      <c r="O114" s="284"/>
      <c r="P114" s="146">
        <v>650</v>
      </c>
      <c r="Q114" s="169">
        <v>1000000</v>
      </c>
      <c r="R114" s="284"/>
      <c r="S114" s="284"/>
      <c r="T114" s="284"/>
      <c r="U114" s="284"/>
      <c r="V114" s="284"/>
      <c r="W114" s="148"/>
      <c r="X114" s="284"/>
    </row>
    <row r="115" spans="1:28" customFormat="1" ht="15" hidden="1">
      <c r="A115" s="688">
        <f>A114+1</f>
        <v>79</v>
      </c>
      <c r="B115" s="163" t="s">
        <v>988</v>
      </c>
      <c r="C115" s="133">
        <f>D115+M115+O115+Q115+S115+U115+V115+W115+X115</f>
        <v>1900000</v>
      </c>
      <c r="D115" s="284"/>
      <c r="E115" s="284"/>
      <c r="F115" s="284"/>
      <c r="G115" s="284"/>
      <c r="H115" s="284"/>
      <c r="I115" s="284"/>
      <c r="J115" s="284"/>
      <c r="K115" s="284"/>
      <c r="L115" s="160">
        <v>500</v>
      </c>
      <c r="M115" s="164">
        <v>1900000</v>
      </c>
      <c r="N115" s="284"/>
      <c r="O115" s="284"/>
      <c r="P115" s="146"/>
      <c r="Q115" s="147"/>
      <c r="R115" s="284"/>
      <c r="S115" s="284"/>
      <c r="T115" s="284"/>
      <c r="U115" s="284"/>
      <c r="V115" s="284"/>
      <c r="W115" s="148"/>
      <c r="X115" s="284"/>
    </row>
    <row r="116" spans="1:28" customFormat="1" ht="15" hidden="1">
      <c r="A116" s="688">
        <f>A115+1</f>
        <v>80</v>
      </c>
      <c r="B116" s="163" t="s">
        <v>989</v>
      </c>
      <c r="C116" s="133">
        <f>D116+M116+O116+Q116+S116+U116+V116+W116+X116</f>
        <v>2250000</v>
      </c>
      <c r="D116" s="284"/>
      <c r="E116" s="284"/>
      <c r="F116" s="284"/>
      <c r="G116" s="284"/>
      <c r="H116" s="284"/>
      <c r="I116" s="284"/>
      <c r="J116" s="284"/>
      <c r="K116" s="284"/>
      <c r="L116" s="160">
        <v>750</v>
      </c>
      <c r="M116" s="164">
        <v>2250000</v>
      </c>
      <c r="N116" s="284"/>
      <c r="O116" s="284"/>
      <c r="P116" s="146"/>
      <c r="Q116" s="147"/>
      <c r="R116" s="284"/>
      <c r="S116" s="284"/>
      <c r="T116" s="284"/>
      <c r="U116" s="284"/>
      <c r="V116" s="284"/>
      <c r="W116" s="148"/>
      <c r="X116" s="284"/>
    </row>
    <row r="117" spans="1:28" s="7" customFormat="1" ht="14.25" hidden="1" customHeight="1">
      <c r="A117" s="1482" t="s">
        <v>518</v>
      </c>
      <c r="B117" s="1482"/>
      <c r="C117" s="284">
        <f>SUM(C114:C116)</f>
        <v>5150000</v>
      </c>
      <c r="D117" s="284">
        <f t="shared" ref="D117:X117" si="22">SUM(D114:D116)</f>
        <v>0</v>
      </c>
      <c r="E117" s="284">
        <f t="shared" si="22"/>
        <v>0</v>
      </c>
      <c r="F117" s="284">
        <f t="shared" si="22"/>
        <v>0</v>
      </c>
      <c r="G117" s="284">
        <f t="shared" si="22"/>
        <v>0</v>
      </c>
      <c r="H117" s="284">
        <f t="shared" si="22"/>
        <v>0</v>
      </c>
      <c r="I117" s="284">
        <f t="shared" si="22"/>
        <v>0</v>
      </c>
      <c r="J117" s="284">
        <f t="shared" si="22"/>
        <v>0</v>
      </c>
      <c r="K117" s="284">
        <f t="shared" si="22"/>
        <v>0</v>
      </c>
      <c r="L117" s="284">
        <f t="shared" si="22"/>
        <v>1250</v>
      </c>
      <c r="M117" s="284">
        <f t="shared" si="22"/>
        <v>4150000</v>
      </c>
      <c r="N117" s="284">
        <f t="shared" si="22"/>
        <v>0</v>
      </c>
      <c r="O117" s="284">
        <f t="shared" si="22"/>
        <v>0</v>
      </c>
      <c r="P117" s="284">
        <f t="shared" si="22"/>
        <v>650</v>
      </c>
      <c r="Q117" s="284">
        <f t="shared" si="22"/>
        <v>1000000</v>
      </c>
      <c r="R117" s="284">
        <f t="shared" si="22"/>
        <v>0</v>
      </c>
      <c r="S117" s="284">
        <f t="shared" si="22"/>
        <v>0</v>
      </c>
      <c r="T117" s="284">
        <f t="shared" si="22"/>
        <v>0</v>
      </c>
      <c r="U117" s="284">
        <f t="shared" si="22"/>
        <v>0</v>
      </c>
      <c r="V117" s="284">
        <f t="shared" si="22"/>
        <v>0</v>
      </c>
      <c r="W117" s="284">
        <f t="shared" si="22"/>
        <v>0</v>
      </c>
      <c r="X117" s="284">
        <f t="shared" si="22"/>
        <v>0</v>
      </c>
      <c r="Y117" s="9">
        <f>E117+F117+G117+H117+I117+K117+M117+O117+Q117+S117+U117+W117+V117+X117</f>
        <v>5150000</v>
      </c>
      <c r="Z117" s="8">
        <f>Y117-C117</f>
        <v>0</v>
      </c>
      <c r="AA117" s="8"/>
      <c r="AB117" s="8"/>
    </row>
    <row r="118" spans="1:28" s="7" customFormat="1" ht="14.25" hidden="1" customHeight="1">
      <c r="A118" s="1484" t="s">
        <v>990</v>
      </c>
      <c r="B118" s="1484"/>
      <c r="C118" s="1484"/>
      <c r="D118" s="1483"/>
      <c r="E118" s="1483"/>
      <c r="F118" s="1483"/>
      <c r="G118" s="1483"/>
      <c r="H118" s="1483"/>
      <c r="I118" s="1483"/>
      <c r="J118" s="1483"/>
      <c r="K118" s="1483"/>
      <c r="L118" s="1483"/>
      <c r="M118" s="1483"/>
      <c r="N118" s="1483"/>
      <c r="O118" s="1483"/>
      <c r="P118" s="1483"/>
      <c r="Q118" s="1483"/>
      <c r="R118" s="1483"/>
      <c r="S118" s="1483"/>
      <c r="T118" s="1483"/>
      <c r="U118" s="1483"/>
      <c r="V118" s="1483"/>
      <c r="W118" s="1483"/>
      <c r="X118" s="1483"/>
      <c r="Y118" s="9"/>
      <c r="Z118" s="8"/>
    </row>
    <row r="119" spans="1:28" customFormat="1" ht="15" hidden="1">
      <c r="A119" s="688">
        <f>A116+1</f>
        <v>81</v>
      </c>
      <c r="B119" s="157" t="s">
        <v>991</v>
      </c>
      <c r="C119" s="133">
        <f>D119+M119+O119+Q119+S119+U119+V119+W119+X119</f>
        <v>900000</v>
      </c>
      <c r="D119" s="284"/>
      <c r="E119" s="284"/>
      <c r="F119" s="284"/>
      <c r="G119" s="284"/>
      <c r="H119" s="284"/>
      <c r="I119" s="284"/>
      <c r="J119" s="284"/>
      <c r="K119" s="284"/>
      <c r="L119" s="160">
        <v>365</v>
      </c>
      <c r="M119" s="164">
        <v>900000</v>
      </c>
      <c r="N119" s="284"/>
      <c r="O119" s="284"/>
      <c r="P119" s="146"/>
      <c r="Q119" s="147"/>
      <c r="R119" s="284"/>
      <c r="S119" s="284"/>
      <c r="T119" s="284"/>
      <c r="U119" s="284"/>
      <c r="V119" s="284"/>
      <c r="W119" s="148"/>
      <c r="X119" s="284"/>
    </row>
    <row r="120" spans="1:28" s="7" customFormat="1" ht="14.25" hidden="1" customHeight="1">
      <c r="A120" s="1482" t="s">
        <v>518</v>
      </c>
      <c r="B120" s="1482"/>
      <c r="C120" s="284">
        <f>SUM(C119)</f>
        <v>900000</v>
      </c>
      <c r="D120" s="284">
        <f t="shared" ref="D120:X120" si="23">SUM(D119)</f>
        <v>0</v>
      </c>
      <c r="E120" s="284">
        <f t="shared" si="23"/>
        <v>0</v>
      </c>
      <c r="F120" s="284">
        <f t="shared" si="23"/>
        <v>0</v>
      </c>
      <c r="G120" s="284">
        <f t="shared" si="23"/>
        <v>0</v>
      </c>
      <c r="H120" s="284">
        <f t="shared" si="23"/>
        <v>0</v>
      </c>
      <c r="I120" s="284">
        <f t="shared" si="23"/>
        <v>0</v>
      </c>
      <c r="J120" s="284">
        <f t="shared" si="23"/>
        <v>0</v>
      </c>
      <c r="K120" s="284">
        <f t="shared" si="23"/>
        <v>0</v>
      </c>
      <c r="L120" s="284">
        <f t="shared" si="23"/>
        <v>365</v>
      </c>
      <c r="M120" s="284">
        <f t="shared" si="23"/>
        <v>900000</v>
      </c>
      <c r="N120" s="284">
        <f t="shared" si="23"/>
        <v>0</v>
      </c>
      <c r="O120" s="284">
        <f t="shared" si="23"/>
        <v>0</v>
      </c>
      <c r="P120" s="284">
        <f t="shared" si="23"/>
        <v>0</v>
      </c>
      <c r="Q120" s="284">
        <f t="shared" si="23"/>
        <v>0</v>
      </c>
      <c r="R120" s="284">
        <f t="shared" si="23"/>
        <v>0</v>
      </c>
      <c r="S120" s="284">
        <f t="shared" si="23"/>
        <v>0</v>
      </c>
      <c r="T120" s="284">
        <f t="shared" si="23"/>
        <v>0</v>
      </c>
      <c r="U120" s="284">
        <f t="shared" si="23"/>
        <v>0</v>
      </c>
      <c r="V120" s="284">
        <f t="shared" si="23"/>
        <v>0</v>
      </c>
      <c r="W120" s="284">
        <f t="shared" si="23"/>
        <v>0</v>
      </c>
      <c r="X120" s="284">
        <f t="shared" si="23"/>
        <v>0</v>
      </c>
      <c r="Y120" s="9">
        <f>E120+F120+G120+H120+I120+K120+M120+O120+Q120+S120+U120+W120+V120+X120</f>
        <v>900000</v>
      </c>
      <c r="Z120" s="8">
        <f>Y120-C120</f>
        <v>0</v>
      </c>
      <c r="AA120" s="8"/>
      <c r="AB120" s="8"/>
    </row>
    <row r="121" spans="1:28" s="7" customFormat="1" ht="14.25" hidden="1" customHeight="1">
      <c r="A121" s="1484" t="s">
        <v>992</v>
      </c>
      <c r="B121" s="1484"/>
      <c r="C121" s="1484"/>
      <c r="D121" s="284"/>
      <c r="E121" s="284"/>
      <c r="F121" s="284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9"/>
      <c r="Z121" s="8"/>
      <c r="AA121" s="8"/>
      <c r="AB121" s="8"/>
    </row>
    <row r="122" spans="1:28" customFormat="1" ht="15" hidden="1">
      <c r="A122" s="688">
        <f>A119+1</f>
        <v>82</v>
      </c>
      <c r="B122" s="157" t="s">
        <v>993</v>
      </c>
      <c r="C122" s="133">
        <f>D122+M122+O122+Q122+S122+U122+V122+W122+X122</f>
        <v>3200000</v>
      </c>
      <c r="D122" s="284"/>
      <c r="E122" s="284"/>
      <c r="F122" s="284"/>
      <c r="G122" s="284"/>
      <c r="H122" s="284"/>
      <c r="I122" s="284"/>
      <c r="J122" s="284"/>
      <c r="K122" s="284"/>
      <c r="L122" s="160"/>
      <c r="M122" s="161"/>
      <c r="N122" s="284"/>
      <c r="O122" s="284"/>
      <c r="P122" s="146">
        <v>3200</v>
      </c>
      <c r="Q122" s="169">
        <v>3200000</v>
      </c>
      <c r="R122" s="284"/>
      <c r="S122" s="284"/>
      <c r="T122" s="284"/>
      <c r="U122" s="284"/>
      <c r="V122" s="284"/>
      <c r="W122" s="148"/>
      <c r="X122" s="284"/>
    </row>
    <row r="123" spans="1:28" s="7" customFormat="1" ht="14.25" hidden="1" customHeight="1">
      <c r="A123" s="1482" t="s">
        <v>518</v>
      </c>
      <c r="B123" s="1482"/>
      <c r="C123" s="284">
        <f>SUM(C122)</f>
        <v>3200000</v>
      </c>
      <c r="D123" s="284">
        <f t="shared" ref="D123:X123" si="24">SUM(D122)</f>
        <v>0</v>
      </c>
      <c r="E123" s="284">
        <f t="shared" si="24"/>
        <v>0</v>
      </c>
      <c r="F123" s="284">
        <f t="shared" si="24"/>
        <v>0</v>
      </c>
      <c r="G123" s="284">
        <f t="shared" si="24"/>
        <v>0</v>
      </c>
      <c r="H123" s="284">
        <f t="shared" si="24"/>
        <v>0</v>
      </c>
      <c r="I123" s="284">
        <f t="shared" si="24"/>
        <v>0</v>
      </c>
      <c r="J123" s="284">
        <f t="shared" si="24"/>
        <v>0</v>
      </c>
      <c r="K123" s="284">
        <f t="shared" si="24"/>
        <v>0</v>
      </c>
      <c r="L123" s="284">
        <f t="shared" si="24"/>
        <v>0</v>
      </c>
      <c r="M123" s="284">
        <f t="shared" si="24"/>
        <v>0</v>
      </c>
      <c r="N123" s="284">
        <f t="shared" si="24"/>
        <v>0</v>
      </c>
      <c r="O123" s="284">
        <f t="shared" si="24"/>
        <v>0</v>
      </c>
      <c r="P123" s="284">
        <f t="shared" si="24"/>
        <v>3200</v>
      </c>
      <c r="Q123" s="284">
        <f t="shared" si="24"/>
        <v>3200000</v>
      </c>
      <c r="R123" s="284">
        <f t="shared" si="24"/>
        <v>0</v>
      </c>
      <c r="S123" s="284">
        <f t="shared" si="24"/>
        <v>0</v>
      </c>
      <c r="T123" s="284">
        <f t="shared" si="24"/>
        <v>0</v>
      </c>
      <c r="U123" s="284">
        <f t="shared" si="24"/>
        <v>0</v>
      </c>
      <c r="V123" s="284">
        <f t="shared" si="24"/>
        <v>0</v>
      </c>
      <c r="W123" s="284">
        <f t="shared" si="24"/>
        <v>0</v>
      </c>
      <c r="X123" s="284">
        <f t="shared" si="24"/>
        <v>0</v>
      </c>
      <c r="Y123" s="9">
        <f>E123+F123+G123+H123+I123+K123+M123+O123+Q123+S123+U123+W123+V123+X123</f>
        <v>3200000</v>
      </c>
      <c r="Z123" s="8">
        <f>Y123-C123</f>
        <v>0</v>
      </c>
      <c r="AA123" s="8"/>
      <c r="AB123" s="8"/>
    </row>
    <row r="124" spans="1:28" s="7" customFormat="1" ht="14.25" hidden="1" customHeight="1">
      <c r="A124" s="1484" t="s">
        <v>994</v>
      </c>
      <c r="B124" s="1484"/>
      <c r="C124" s="1484"/>
      <c r="D124" s="284"/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9"/>
      <c r="Z124" s="8"/>
      <c r="AA124" s="8"/>
      <c r="AB124" s="8"/>
    </row>
    <row r="125" spans="1:28" customFormat="1" ht="15" hidden="1">
      <c r="A125" s="688">
        <f>A122+1</f>
        <v>83</v>
      </c>
      <c r="B125" s="157" t="s">
        <v>995</v>
      </c>
      <c r="C125" s="133">
        <f>D125+M125+O125+Q125+S125+U125+V125+W125+X125</f>
        <v>2100000</v>
      </c>
      <c r="D125" s="284"/>
      <c r="E125" s="284"/>
      <c r="F125" s="284"/>
      <c r="G125" s="284"/>
      <c r="H125" s="284"/>
      <c r="I125" s="284"/>
      <c r="J125" s="284"/>
      <c r="K125" s="284"/>
      <c r="L125" s="145">
        <v>870</v>
      </c>
      <c r="M125" s="165">
        <v>2100000</v>
      </c>
      <c r="N125" s="284"/>
      <c r="O125" s="284"/>
      <c r="P125" s="146"/>
      <c r="Q125" s="147"/>
      <c r="R125" s="284"/>
      <c r="S125" s="284"/>
      <c r="T125" s="284"/>
      <c r="U125" s="284"/>
      <c r="V125" s="284"/>
      <c r="W125" s="148"/>
      <c r="X125" s="284"/>
    </row>
    <row r="126" spans="1:28" s="7" customFormat="1" ht="14.25" hidden="1" customHeight="1">
      <c r="A126" s="1482" t="s">
        <v>518</v>
      </c>
      <c r="B126" s="1482"/>
      <c r="C126" s="284">
        <f>SUM(C125)</f>
        <v>2100000</v>
      </c>
      <c r="D126" s="284">
        <f t="shared" ref="D126:X126" si="25">SUM(D125)</f>
        <v>0</v>
      </c>
      <c r="E126" s="284">
        <f t="shared" si="25"/>
        <v>0</v>
      </c>
      <c r="F126" s="284">
        <f t="shared" si="25"/>
        <v>0</v>
      </c>
      <c r="G126" s="284">
        <f t="shared" si="25"/>
        <v>0</v>
      </c>
      <c r="H126" s="284">
        <f t="shared" si="25"/>
        <v>0</v>
      </c>
      <c r="I126" s="284">
        <f t="shared" si="25"/>
        <v>0</v>
      </c>
      <c r="J126" s="284">
        <f t="shared" si="25"/>
        <v>0</v>
      </c>
      <c r="K126" s="284">
        <f t="shared" si="25"/>
        <v>0</v>
      </c>
      <c r="L126" s="284">
        <f t="shared" si="25"/>
        <v>870</v>
      </c>
      <c r="M126" s="284">
        <f t="shared" si="25"/>
        <v>2100000</v>
      </c>
      <c r="N126" s="284">
        <f t="shared" si="25"/>
        <v>0</v>
      </c>
      <c r="O126" s="284">
        <f t="shared" si="25"/>
        <v>0</v>
      </c>
      <c r="P126" s="284">
        <f t="shared" si="25"/>
        <v>0</v>
      </c>
      <c r="Q126" s="284">
        <f t="shared" si="25"/>
        <v>0</v>
      </c>
      <c r="R126" s="284">
        <f t="shared" si="25"/>
        <v>0</v>
      </c>
      <c r="S126" s="284">
        <f t="shared" si="25"/>
        <v>0</v>
      </c>
      <c r="T126" s="284">
        <f t="shared" si="25"/>
        <v>0</v>
      </c>
      <c r="U126" s="284">
        <f t="shared" si="25"/>
        <v>0</v>
      </c>
      <c r="V126" s="284">
        <f t="shared" si="25"/>
        <v>0</v>
      </c>
      <c r="W126" s="284">
        <f t="shared" si="25"/>
        <v>0</v>
      </c>
      <c r="X126" s="284">
        <f t="shared" si="25"/>
        <v>0</v>
      </c>
      <c r="Y126" s="9">
        <f>E126+F126+G126+H126+I126+K126+M126+O126+Q126+S126+U126+W126+V126+X126</f>
        <v>2100000</v>
      </c>
      <c r="Z126" s="8">
        <f>Y126-C126</f>
        <v>0</v>
      </c>
      <c r="AA126" s="8"/>
      <c r="AB126" s="8"/>
    </row>
    <row r="127" spans="1:28" s="7" customFormat="1" ht="14.25" hidden="1" customHeight="1">
      <c r="A127" s="1484" t="s">
        <v>996</v>
      </c>
      <c r="B127" s="1484"/>
      <c r="C127" s="1484"/>
      <c r="D127" s="284"/>
      <c r="E127" s="284"/>
      <c r="F127" s="284"/>
      <c r="G127" s="284"/>
      <c r="H127" s="284"/>
      <c r="I127" s="284"/>
      <c r="J127" s="284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162"/>
      <c r="X127" s="284"/>
      <c r="Y127" s="9"/>
      <c r="Z127" s="8"/>
      <c r="AA127" s="8"/>
      <c r="AB127" s="8"/>
    </row>
    <row r="128" spans="1:28" customFormat="1" ht="15" hidden="1">
      <c r="A128" s="688">
        <f>A125+1</f>
        <v>84</v>
      </c>
      <c r="B128" s="157" t="s">
        <v>997</v>
      </c>
      <c r="C128" s="133">
        <f>D128+M128+O128+Q128+S128+U128+V128+W128+X128</f>
        <v>1750000</v>
      </c>
      <c r="D128" s="284"/>
      <c r="E128" s="284"/>
      <c r="F128" s="284"/>
      <c r="G128" s="284"/>
      <c r="H128" s="284"/>
      <c r="I128" s="284"/>
      <c r="J128" s="284"/>
      <c r="K128" s="284"/>
      <c r="L128" s="160">
        <v>687</v>
      </c>
      <c r="M128" s="164">
        <v>1750000</v>
      </c>
      <c r="N128" s="284"/>
      <c r="O128" s="284"/>
      <c r="P128" s="146"/>
      <c r="Q128" s="147"/>
      <c r="R128" s="284"/>
      <c r="S128" s="284"/>
      <c r="T128" s="284"/>
      <c r="U128" s="284"/>
      <c r="V128" s="284"/>
      <c r="W128" s="148"/>
      <c r="X128" s="284"/>
    </row>
    <row r="129" spans="1:29" customFormat="1" ht="15" hidden="1">
      <c r="A129" s="688">
        <f>A128+1</f>
        <v>85</v>
      </c>
      <c r="B129" s="157" t="s">
        <v>998</v>
      </c>
      <c r="C129" s="133">
        <f>D129+M129+O129+Q129+S129+U129+V129+W129+X129</f>
        <v>2250000</v>
      </c>
      <c r="D129" s="284"/>
      <c r="E129" s="284"/>
      <c r="F129" s="284"/>
      <c r="G129" s="284"/>
      <c r="H129" s="284"/>
      <c r="I129" s="284"/>
      <c r="J129" s="284"/>
      <c r="K129" s="284"/>
      <c r="L129" s="160">
        <v>766</v>
      </c>
      <c r="M129" s="164">
        <v>2250000</v>
      </c>
      <c r="N129" s="284"/>
      <c r="O129" s="284"/>
      <c r="P129" s="146"/>
      <c r="Q129" s="147"/>
      <c r="R129" s="284"/>
      <c r="S129" s="284"/>
      <c r="T129" s="284"/>
      <c r="U129" s="284"/>
      <c r="V129" s="284"/>
      <c r="W129" s="148"/>
      <c r="X129" s="284"/>
    </row>
    <row r="130" spans="1:29" customFormat="1" ht="15" hidden="1">
      <c r="A130" s="688">
        <f>A129+1</f>
        <v>86</v>
      </c>
      <c r="B130" s="157" t="s">
        <v>999</v>
      </c>
      <c r="C130" s="133">
        <f>D130+M130+O130+Q130+S130+U130+V130+W130+X130</f>
        <v>2250000</v>
      </c>
      <c r="D130" s="284"/>
      <c r="E130" s="284"/>
      <c r="F130" s="284"/>
      <c r="G130" s="284"/>
      <c r="H130" s="284"/>
      <c r="I130" s="284"/>
      <c r="J130" s="284"/>
      <c r="K130" s="284"/>
      <c r="L130" s="160">
        <v>766</v>
      </c>
      <c r="M130" s="164">
        <v>2250000</v>
      </c>
      <c r="N130" s="284"/>
      <c r="O130" s="284"/>
      <c r="P130" s="146"/>
      <c r="Q130" s="147"/>
      <c r="R130" s="284"/>
      <c r="S130" s="284"/>
      <c r="T130" s="284"/>
      <c r="U130" s="284"/>
      <c r="V130" s="284"/>
      <c r="W130" s="148"/>
      <c r="X130" s="284"/>
    </row>
    <row r="131" spans="1:29" s="7" customFormat="1" ht="14.25" hidden="1" customHeight="1">
      <c r="A131" s="1482" t="s">
        <v>518</v>
      </c>
      <c r="B131" s="1482"/>
      <c r="C131" s="284">
        <f>SUM(C128:C130)</f>
        <v>6250000</v>
      </c>
      <c r="D131" s="284">
        <f t="shared" ref="D131:X131" si="26">SUM(D128:D130)</f>
        <v>0</v>
      </c>
      <c r="E131" s="284">
        <f t="shared" si="26"/>
        <v>0</v>
      </c>
      <c r="F131" s="284">
        <f t="shared" si="26"/>
        <v>0</v>
      </c>
      <c r="G131" s="284">
        <f t="shared" si="26"/>
        <v>0</v>
      </c>
      <c r="H131" s="284">
        <f t="shared" si="26"/>
        <v>0</v>
      </c>
      <c r="I131" s="284">
        <f t="shared" si="26"/>
        <v>0</v>
      </c>
      <c r="J131" s="284">
        <f t="shared" si="26"/>
        <v>0</v>
      </c>
      <c r="K131" s="284">
        <f t="shared" si="26"/>
        <v>0</v>
      </c>
      <c r="L131" s="284">
        <f t="shared" si="26"/>
        <v>2219</v>
      </c>
      <c r="M131" s="284">
        <f t="shared" si="26"/>
        <v>6250000</v>
      </c>
      <c r="N131" s="284">
        <f t="shared" si="26"/>
        <v>0</v>
      </c>
      <c r="O131" s="284">
        <f t="shared" si="26"/>
        <v>0</v>
      </c>
      <c r="P131" s="284">
        <f t="shared" si="26"/>
        <v>0</v>
      </c>
      <c r="Q131" s="284">
        <f t="shared" si="26"/>
        <v>0</v>
      </c>
      <c r="R131" s="284">
        <f t="shared" si="26"/>
        <v>0</v>
      </c>
      <c r="S131" s="284">
        <f t="shared" si="26"/>
        <v>0</v>
      </c>
      <c r="T131" s="284">
        <f t="shared" si="26"/>
        <v>0</v>
      </c>
      <c r="U131" s="284">
        <f t="shared" si="26"/>
        <v>0</v>
      </c>
      <c r="V131" s="284">
        <f t="shared" si="26"/>
        <v>0</v>
      </c>
      <c r="W131" s="284">
        <f t="shared" si="26"/>
        <v>0</v>
      </c>
      <c r="X131" s="284">
        <f t="shared" si="26"/>
        <v>0</v>
      </c>
      <c r="Y131" s="9"/>
      <c r="Z131" s="8"/>
      <c r="AA131" s="8"/>
      <c r="AB131" s="8"/>
    </row>
    <row r="132" spans="1:29" s="7" customFormat="1" ht="14.25" customHeight="1">
      <c r="A132" s="1607" t="s">
        <v>1000</v>
      </c>
      <c r="B132" s="1607"/>
      <c r="C132" s="1607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162"/>
      <c r="X132" s="284"/>
      <c r="Y132" s="9"/>
      <c r="Z132" s="8"/>
      <c r="AA132" s="8"/>
      <c r="AB132" s="8"/>
    </row>
    <row r="133" spans="1:29" customFormat="1" ht="15">
      <c r="A133" s="686">
        <f>A130+1</f>
        <v>87</v>
      </c>
      <c r="B133" s="157" t="s">
        <v>1001</v>
      </c>
      <c r="C133" s="133">
        <f>D133+M133+O133+Q133+S133+U133+V133+W133+X133</f>
        <v>4740000</v>
      </c>
      <c r="D133" s="284">
        <v>1200000</v>
      </c>
      <c r="E133" s="284"/>
      <c r="F133" s="284"/>
      <c r="G133" s="284"/>
      <c r="H133" s="284"/>
      <c r="I133" s="284"/>
      <c r="J133" s="284"/>
      <c r="K133" s="284"/>
      <c r="L133" s="145">
        <v>700</v>
      </c>
      <c r="M133" s="165">
        <v>1600000</v>
      </c>
      <c r="N133" s="284"/>
      <c r="O133" s="284"/>
      <c r="P133" s="146">
        <v>1800</v>
      </c>
      <c r="Q133" s="169">
        <v>1800000</v>
      </c>
      <c r="R133" s="284"/>
      <c r="S133" s="284"/>
      <c r="T133" s="284"/>
      <c r="U133" s="284"/>
      <c r="V133" s="284"/>
      <c r="W133" s="170">
        <v>140000</v>
      </c>
      <c r="X133" s="284"/>
    </row>
    <row r="134" spans="1:29" customFormat="1" ht="15">
      <c r="A134" s="686">
        <f>A133+1</f>
        <v>88</v>
      </c>
      <c r="B134" s="157" t="s">
        <v>1002</v>
      </c>
      <c r="C134" s="133">
        <f>D134+M134+O134+Q134+S134+U134+V134+W134+X134</f>
        <v>2940000</v>
      </c>
      <c r="D134" s="284">
        <v>1200000</v>
      </c>
      <c r="E134" s="284"/>
      <c r="F134" s="284"/>
      <c r="G134" s="284"/>
      <c r="H134" s="284"/>
      <c r="I134" s="284"/>
      <c r="J134" s="284"/>
      <c r="K134" s="284"/>
      <c r="L134" s="160">
        <v>700</v>
      </c>
      <c r="M134" s="165">
        <v>1600000</v>
      </c>
      <c r="N134" s="284"/>
      <c r="O134" s="284"/>
      <c r="P134" s="146"/>
      <c r="Q134" s="147"/>
      <c r="R134" s="284"/>
      <c r="S134" s="284"/>
      <c r="T134" s="284"/>
      <c r="U134" s="284"/>
      <c r="V134" s="284"/>
      <c r="W134" s="170">
        <v>140000</v>
      </c>
      <c r="X134" s="284"/>
    </row>
    <row r="135" spans="1:29" customFormat="1" ht="15">
      <c r="A135" s="686">
        <f>A134+1</f>
        <v>89</v>
      </c>
      <c r="B135" s="157" t="s">
        <v>1003</v>
      </c>
      <c r="C135" s="133">
        <f>D135+M135+O135+Q135+S135+U135+V135+W135+X135</f>
        <v>2940000</v>
      </c>
      <c r="D135" s="284">
        <v>1200000</v>
      </c>
      <c r="E135" s="284"/>
      <c r="F135" s="284"/>
      <c r="G135" s="284"/>
      <c r="H135" s="284"/>
      <c r="I135" s="284"/>
      <c r="J135" s="284"/>
      <c r="K135" s="284"/>
      <c r="L135" s="160">
        <v>700</v>
      </c>
      <c r="M135" s="165">
        <v>1600000</v>
      </c>
      <c r="N135" s="284"/>
      <c r="O135" s="284"/>
      <c r="P135" s="146"/>
      <c r="Q135" s="147"/>
      <c r="R135" s="284"/>
      <c r="S135" s="284"/>
      <c r="T135" s="284"/>
      <c r="U135" s="284"/>
      <c r="V135" s="284"/>
      <c r="W135" s="170">
        <v>140000</v>
      </c>
      <c r="X135" s="284"/>
    </row>
    <row r="136" spans="1:29" s="7" customFormat="1" ht="14.25" hidden="1" customHeight="1">
      <c r="A136" s="1482" t="s">
        <v>518</v>
      </c>
      <c r="B136" s="1482"/>
      <c r="C136" s="284">
        <f t="shared" ref="C136:X136" si="27">SUM(C133:C135)</f>
        <v>10620000</v>
      </c>
      <c r="D136" s="284">
        <f t="shared" si="27"/>
        <v>3600000</v>
      </c>
      <c r="E136" s="284">
        <f t="shared" si="27"/>
        <v>0</v>
      </c>
      <c r="F136" s="284">
        <f t="shared" si="27"/>
        <v>0</v>
      </c>
      <c r="G136" s="284">
        <f t="shared" si="27"/>
        <v>0</v>
      </c>
      <c r="H136" s="284">
        <f t="shared" si="27"/>
        <v>0</v>
      </c>
      <c r="I136" s="284">
        <f t="shared" si="27"/>
        <v>0</v>
      </c>
      <c r="J136" s="284">
        <f t="shared" si="27"/>
        <v>0</v>
      </c>
      <c r="K136" s="284">
        <f t="shared" si="27"/>
        <v>0</v>
      </c>
      <c r="L136" s="284">
        <f t="shared" si="27"/>
        <v>2100</v>
      </c>
      <c r="M136" s="284">
        <f t="shared" si="27"/>
        <v>4800000</v>
      </c>
      <c r="N136" s="284">
        <f t="shared" si="27"/>
        <v>0</v>
      </c>
      <c r="O136" s="284">
        <f t="shared" si="27"/>
        <v>0</v>
      </c>
      <c r="P136" s="284">
        <f t="shared" si="27"/>
        <v>1800</v>
      </c>
      <c r="Q136" s="284">
        <f t="shared" si="27"/>
        <v>1800000</v>
      </c>
      <c r="R136" s="284">
        <f t="shared" si="27"/>
        <v>0</v>
      </c>
      <c r="S136" s="284">
        <f t="shared" si="27"/>
        <v>0</v>
      </c>
      <c r="T136" s="284">
        <f t="shared" si="27"/>
        <v>0</v>
      </c>
      <c r="U136" s="284">
        <f t="shared" si="27"/>
        <v>0</v>
      </c>
      <c r="V136" s="284">
        <f t="shared" si="27"/>
        <v>0</v>
      </c>
      <c r="W136" s="284">
        <f t="shared" si="27"/>
        <v>420000</v>
      </c>
      <c r="X136" s="284">
        <f t="shared" si="27"/>
        <v>0</v>
      </c>
      <c r="Y136" s="9">
        <f>E136+F136+G136+H136+I136+K136+M136+O136+Q136+S136+U136+W136+V136+X136</f>
        <v>7020000</v>
      </c>
      <c r="Z136" s="8">
        <f>Y136-C136</f>
        <v>-3600000</v>
      </c>
      <c r="AA136" s="8"/>
      <c r="AB136" s="8"/>
    </row>
    <row r="137" spans="1:29" s="7" customFormat="1" ht="12.75" hidden="1" customHeight="1">
      <c r="A137" s="1497" t="s">
        <v>690</v>
      </c>
      <c r="B137" s="1498"/>
      <c r="C137" s="1499"/>
      <c r="D137" s="1500"/>
      <c r="E137" s="1501"/>
      <c r="F137" s="1501"/>
      <c r="G137" s="1501"/>
      <c r="H137" s="1501"/>
      <c r="I137" s="1501"/>
      <c r="J137" s="1501"/>
      <c r="K137" s="1501"/>
      <c r="L137" s="1501"/>
      <c r="M137" s="1501"/>
      <c r="N137" s="1501"/>
      <c r="O137" s="1501"/>
      <c r="P137" s="1501"/>
      <c r="Q137" s="1501"/>
      <c r="R137" s="1501"/>
      <c r="S137" s="1501"/>
      <c r="T137" s="1501"/>
      <c r="U137" s="1501"/>
      <c r="V137" s="1501"/>
      <c r="W137" s="1501"/>
      <c r="X137" s="1502"/>
      <c r="Y137" s="9"/>
      <c r="Z137" s="8"/>
      <c r="AB137" s="8"/>
      <c r="AC137" s="28"/>
    </row>
    <row r="138" spans="1:29" customFormat="1" ht="15" hidden="1">
      <c r="A138" s="688">
        <f>A135+1</f>
        <v>90</v>
      </c>
      <c r="B138" s="157" t="s">
        <v>1004</v>
      </c>
      <c r="C138" s="133">
        <f>D138+M138+O138+Q138+S138+U138+V138+W138+X138</f>
        <v>4150000</v>
      </c>
      <c r="D138" s="284">
        <v>1500000</v>
      </c>
      <c r="E138" s="284"/>
      <c r="F138" s="284"/>
      <c r="G138" s="284"/>
      <c r="H138" s="284"/>
      <c r="I138" s="284"/>
      <c r="J138" s="284"/>
      <c r="K138" s="284"/>
      <c r="L138" s="160">
        <v>1300</v>
      </c>
      <c r="M138" s="164">
        <v>2500000</v>
      </c>
      <c r="N138" s="284"/>
      <c r="O138" s="284"/>
      <c r="P138" s="146"/>
      <c r="Q138" s="147"/>
      <c r="R138" s="284"/>
      <c r="S138" s="284"/>
      <c r="T138" s="284"/>
      <c r="U138" s="284"/>
      <c r="V138" s="284"/>
      <c r="W138" s="148">
        <v>150000</v>
      </c>
      <c r="X138" s="284"/>
    </row>
    <row r="139" spans="1:29" s="7" customFormat="1" ht="12.75" hidden="1" customHeight="1">
      <c r="A139" s="261">
        <f>A138+1</f>
        <v>91</v>
      </c>
      <c r="B139" s="42" t="s">
        <v>689</v>
      </c>
      <c r="C139" s="52">
        <f>D139+K139+M139+O139+Q139+S139+U139+V139+W139+X139</f>
        <v>5599992.0800000001</v>
      </c>
      <c r="D139" s="51">
        <f>SUM(E139:I139)</f>
        <v>0</v>
      </c>
      <c r="E139" s="51"/>
      <c r="F139" s="51"/>
      <c r="G139" s="51"/>
      <c r="H139" s="51"/>
      <c r="I139" s="51"/>
      <c r="J139" s="51"/>
      <c r="K139" s="52"/>
      <c r="L139" s="121"/>
      <c r="M139" s="51">
        <v>5599992.0800000001</v>
      </c>
      <c r="N139" s="51"/>
      <c r="O139" s="52"/>
      <c r="P139" s="52"/>
      <c r="Q139" s="52"/>
      <c r="R139" s="52"/>
      <c r="S139" s="52"/>
      <c r="T139" s="52"/>
      <c r="U139" s="52"/>
      <c r="V139" s="52"/>
      <c r="W139" s="284"/>
      <c r="X139" s="284"/>
      <c r="Y139" s="9"/>
      <c r="Z139" s="8"/>
      <c r="AB139" s="8"/>
      <c r="AC139" s="28"/>
    </row>
    <row r="140" spans="1:29" s="7" customFormat="1" ht="12.75" hidden="1" customHeight="1">
      <c r="A140" s="1509" t="s">
        <v>518</v>
      </c>
      <c r="B140" s="1510"/>
      <c r="C140" s="52">
        <f>SUM(C139)</f>
        <v>5599992.0800000001</v>
      </c>
      <c r="D140" s="52">
        <f t="shared" ref="D140:X140" si="28">SUM(D139)</f>
        <v>0</v>
      </c>
      <c r="E140" s="52">
        <f t="shared" si="28"/>
        <v>0</v>
      </c>
      <c r="F140" s="52">
        <f t="shared" si="28"/>
        <v>0</v>
      </c>
      <c r="G140" s="52">
        <f t="shared" si="28"/>
        <v>0</v>
      </c>
      <c r="H140" s="52">
        <f t="shared" si="28"/>
        <v>0</v>
      </c>
      <c r="I140" s="52">
        <f t="shared" si="28"/>
        <v>0</v>
      </c>
      <c r="J140" s="52">
        <f t="shared" si="28"/>
        <v>0</v>
      </c>
      <c r="K140" s="52">
        <f t="shared" si="28"/>
        <v>0</v>
      </c>
      <c r="L140" s="52">
        <f t="shared" si="28"/>
        <v>0</v>
      </c>
      <c r="M140" s="52">
        <f t="shared" si="28"/>
        <v>5599992.0800000001</v>
      </c>
      <c r="N140" s="52">
        <f t="shared" si="28"/>
        <v>0</v>
      </c>
      <c r="O140" s="52">
        <f t="shared" si="28"/>
        <v>0</v>
      </c>
      <c r="P140" s="52">
        <f t="shared" si="28"/>
        <v>0</v>
      </c>
      <c r="Q140" s="52">
        <f t="shared" si="28"/>
        <v>0</v>
      </c>
      <c r="R140" s="52">
        <f t="shared" si="28"/>
        <v>0</v>
      </c>
      <c r="S140" s="52">
        <f t="shared" si="28"/>
        <v>0</v>
      </c>
      <c r="T140" s="52">
        <f t="shared" si="28"/>
        <v>0</v>
      </c>
      <c r="U140" s="52">
        <f t="shared" si="28"/>
        <v>0</v>
      </c>
      <c r="V140" s="52">
        <f t="shared" si="28"/>
        <v>0</v>
      </c>
      <c r="W140" s="52">
        <f t="shared" si="28"/>
        <v>0</v>
      </c>
      <c r="X140" s="52">
        <f t="shared" si="28"/>
        <v>0</v>
      </c>
      <c r="Y140" s="9"/>
      <c r="Z140" s="8"/>
      <c r="AA140" s="8"/>
      <c r="AB140" s="8"/>
      <c r="AC140" s="28"/>
    </row>
    <row r="141" spans="1:29" s="7" customFormat="1" ht="14.25" hidden="1" customHeight="1">
      <c r="A141" s="1486" t="s">
        <v>1005</v>
      </c>
      <c r="B141" s="1486"/>
      <c r="C141" s="1486"/>
      <c r="D141" s="1487"/>
      <c r="E141" s="1487"/>
      <c r="F141" s="1487"/>
      <c r="G141" s="1487"/>
      <c r="H141" s="1487"/>
      <c r="I141" s="1487"/>
      <c r="J141" s="1487"/>
      <c r="K141" s="1487"/>
      <c r="L141" s="1487"/>
      <c r="M141" s="1487"/>
      <c r="N141" s="1487"/>
      <c r="O141" s="1487"/>
      <c r="P141" s="1487"/>
      <c r="Q141" s="1487"/>
      <c r="R141" s="1487"/>
      <c r="S141" s="1487"/>
      <c r="T141" s="1487"/>
      <c r="U141" s="1487"/>
      <c r="V141" s="1487"/>
      <c r="W141" s="1487"/>
      <c r="X141" s="1487"/>
      <c r="Y141" s="9"/>
      <c r="Z141" s="8"/>
    </row>
    <row r="142" spans="1:29" customFormat="1" ht="15" hidden="1">
      <c r="A142" s="688">
        <f>A139+1</f>
        <v>92</v>
      </c>
      <c r="B142" s="157" t="s">
        <v>1006</v>
      </c>
      <c r="C142" s="133">
        <f>D142+M142+O142+Q142+S142+U142+V142+W142+X142</f>
        <v>1900000</v>
      </c>
      <c r="D142" s="284"/>
      <c r="E142" s="284"/>
      <c r="F142" s="284"/>
      <c r="G142" s="284"/>
      <c r="H142" s="284"/>
      <c r="I142" s="284"/>
      <c r="J142" s="284"/>
      <c r="K142" s="284"/>
      <c r="L142" s="160">
        <v>720</v>
      </c>
      <c r="M142" s="164">
        <v>1900000</v>
      </c>
      <c r="N142" s="284"/>
      <c r="O142" s="284"/>
      <c r="P142" s="146"/>
      <c r="Q142" s="147"/>
      <c r="R142" s="284"/>
      <c r="S142" s="284"/>
      <c r="T142" s="284"/>
      <c r="U142" s="284"/>
      <c r="V142" s="284"/>
      <c r="W142" s="148"/>
      <c r="X142" s="284"/>
    </row>
    <row r="143" spans="1:29" s="7" customFormat="1" ht="14.25" hidden="1" customHeight="1">
      <c r="A143" s="1482" t="s">
        <v>518</v>
      </c>
      <c r="B143" s="1482"/>
      <c r="C143" s="284">
        <f>SUM(C142)</f>
        <v>1900000</v>
      </c>
      <c r="D143" s="284">
        <f t="shared" ref="D143:X143" si="29">SUM(D142)</f>
        <v>0</v>
      </c>
      <c r="E143" s="284">
        <f t="shared" si="29"/>
        <v>0</v>
      </c>
      <c r="F143" s="284">
        <f t="shared" si="29"/>
        <v>0</v>
      </c>
      <c r="G143" s="284">
        <f t="shared" si="29"/>
        <v>0</v>
      </c>
      <c r="H143" s="284">
        <f t="shared" si="29"/>
        <v>0</v>
      </c>
      <c r="I143" s="284">
        <f t="shared" si="29"/>
        <v>0</v>
      </c>
      <c r="J143" s="284">
        <f t="shared" si="29"/>
        <v>0</v>
      </c>
      <c r="K143" s="284">
        <f t="shared" si="29"/>
        <v>0</v>
      </c>
      <c r="L143" s="284">
        <f t="shared" si="29"/>
        <v>720</v>
      </c>
      <c r="M143" s="284">
        <f t="shared" si="29"/>
        <v>1900000</v>
      </c>
      <c r="N143" s="284">
        <f t="shared" si="29"/>
        <v>0</v>
      </c>
      <c r="O143" s="284">
        <f t="shared" si="29"/>
        <v>0</v>
      </c>
      <c r="P143" s="284">
        <f t="shared" si="29"/>
        <v>0</v>
      </c>
      <c r="Q143" s="284">
        <f t="shared" si="29"/>
        <v>0</v>
      </c>
      <c r="R143" s="284">
        <f t="shared" si="29"/>
        <v>0</v>
      </c>
      <c r="S143" s="284">
        <f t="shared" si="29"/>
        <v>0</v>
      </c>
      <c r="T143" s="284">
        <f t="shared" si="29"/>
        <v>0</v>
      </c>
      <c r="U143" s="284">
        <f t="shared" si="29"/>
        <v>0</v>
      </c>
      <c r="V143" s="284">
        <f t="shared" si="29"/>
        <v>0</v>
      </c>
      <c r="W143" s="284">
        <f t="shared" si="29"/>
        <v>0</v>
      </c>
      <c r="X143" s="284">
        <f t="shared" si="29"/>
        <v>0</v>
      </c>
      <c r="Y143" s="9">
        <f>E143+F143+G143+H143+I143+K143+M143+O143+Q143+S143+U143+W143+V143+X143</f>
        <v>1900000</v>
      </c>
      <c r="Z143" s="8">
        <f>Y143-C143</f>
        <v>0</v>
      </c>
      <c r="AA143" s="8"/>
      <c r="AB143" s="8"/>
    </row>
    <row r="144" spans="1:29" s="7" customFormat="1" ht="14.25" hidden="1" customHeight="1">
      <c r="A144" s="1492" t="s">
        <v>608</v>
      </c>
      <c r="B144" s="1493"/>
      <c r="C144" s="61">
        <f>C140</f>
        <v>5599992.0800000001</v>
      </c>
      <c r="D144" s="61">
        <f t="shared" ref="D144:X144" si="30">D140</f>
        <v>0</v>
      </c>
      <c r="E144" s="61">
        <f t="shared" si="30"/>
        <v>0</v>
      </c>
      <c r="F144" s="61">
        <f t="shared" si="30"/>
        <v>0</v>
      </c>
      <c r="G144" s="61">
        <f t="shared" si="30"/>
        <v>0</v>
      </c>
      <c r="H144" s="61">
        <f t="shared" si="30"/>
        <v>0</v>
      </c>
      <c r="I144" s="61">
        <f t="shared" si="30"/>
        <v>0</v>
      </c>
      <c r="J144" s="61">
        <f t="shared" si="30"/>
        <v>0</v>
      </c>
      <c r="K144" s="61">
        <f t="shared" si="30"/>
        <v>0</v>
      </c>
      <c r="L144" s="61">
        <f t="shared" si="30"/>
        <v>0</v>
      </c>
      <c r="M144" s="61">
        <f t="shared" si="30"/>
        <v>5599992.0800000001</v>
      </c>
      <c r="N144" s="61">
        <f t="shared" si="30"/>
        <v>0</v>
      </c>
      <c r="O144" s="61">
        <f t="shared" si="30"/>
        <v>0</v>
      </c>
      <c r="P144" s="61">
        <f t="shared" si="30"/>
        <v>0</v>
      </c>
      <c r="Q144" s="61">
        <f t="shared" si="30"/>
        <v>0</v>
      </c>
      <c r="R144" s="61">
        <f t="shared" si="30"/>
        <v>0</v>
      </c>
      <c r="S144" s="61">
        <f t="shared" si="30"/>
        <v>0</v>
      </c>
      <c r="T144" s="61">
        <f t="shared" si="30"/>
        <v>0</v>
      </c>
      <c r="U144" s="61">
        <f t="shared" si="30"/>
        <v>0</v>
      </c>
      <c r="V144" s="61">
        <f t="shared" si="30"/>
        <v>0</v>
      </c>
      <c r="W144" s="61">
        <f t="shared" si="30"/>
        <v>0</v>
      </c>
      <c r="X144" s="61">
        <f t="shared" si="30"/>
        <v>0</v>
      </c>
      <c r="Y144" s="9"/>
      <c r="Z144" s="8"/>
      <c r="AA144" s="8"/>
      <c r="AB144" s="8"/>
      <c r="AC144" s="28"/>
    </row>
    <row r="145" spans="1:31" s="7" customFormat="1" ht="12.75" customHeight="1">
      <c r="A145" s="1599" t="s">
        <v>516</v>
      </c>
      <c r="B145" s="1600"/>
      <c r="C145" s="1600"/>
      <c r="D145" s="1600"/>
      <c r="E145" s="1600"/>
      <c r="F145" s="1600"/>
      <c r="G145" s="1600"/>
      <c r="H145" s="1600"/>
      <c r="I145" s="1600"/>
      <c r="J145" s="1600"/>
      <c r="K145" s="1600"/>
      <c r="L145" s="1600"/>
      <c r="M145" s="1600"/>
      <c r="N145" s="1600"/>
      <c r="O145" s="1600"/>
      <c r="P145" s="1600"/>
      <c r="Q145" s="1600"/>
      <c r="R145" s="1600"/>
      <c r="S145" s="1600"/>
      <c r="T145" s="1600"/>
      <c r="U145" s="1600"/>
      <c r="V145" s="1600"/>
      <c r="W145" s="1600"/>
      <c r="X145" s="1601"/>
      <c r="Y145" s="9"/>
      <c r="Z145" s="8"/>
      <c r="AB145" s="8"/>
      <c r="AC145" s="28"/>
    </row>
    <row r="146" spans="1:31" s="22" customFormat="1" ht="14.25" hidden="1" customHeight="1">
      <c r="A146" s="1519" t="s">
        <v>517</v>
      </c>
      <c r="B146" s="1520"/>
      <c r="C146" s="1521"/>
      <c r="D146" s="1480"/>
      <c r="E146" s="1514"/>
      <c r="F146" s="1514"/>
      <c r="G146" s="1514"/>
      <c r="H146" s="1514"/>
      <c r="I146" s="1514"/>
      <c r="J146" s="1514"/>
      <c r="K146" s="1514"/>
      <c r="L146" s="1514"/>
      <c r="M146" s="1514"/>
      <c r="N146" s="1514"/>
      <c r="O146" s="1514"/>
      <c r="P146" s="1514"/>
      <c r="Q146" s="1514"/>
      <c r="R146" s="1514"/>
      <c r="S146" s="1514"/>
      <c r="T146" s="1514"/>
      <c r="U146" s="1514"/>
      <c r="V146" s="1514"/>
      <c r="W146" s="1514"/>
      <c r="X146" s="1515"/>
      <c r="Y146" s="24"/>
      <c r="Z146" s="23"/>
      <c r="AB146" s="8"/>
      <c r="AC146" s="27"/>
    </row>
    <row r="147" spans="1:31" s="7" customFormat="1" ht="12.75" hidden="1" customHeight="1">
      <c r="A147" s="55">
        <f>A142+1</f>
        <v>93</v>
      </c>
      <c r="B147" s="42" t="s">
        <v>691</v>
      </c>
      <c r="C147" s="52">
        <f>D147+K147+M147+O147+Q147+S147+U147+V147+W147+X147</f>
        <v>9580618.2400000002</v>
      </c>
      <c r="D147" s="52">
        <f>SUM(E147:I147)</f>
        <v>9580618.2400000002</v>
      </c>
      <c r="E147" s="51">
        <v>1077688.1000000001</v>
      </c>
      <c r="F147" s="52">
        <v>5323935.8</v>
      </c>
      <c r="G147" s="52">
        <v>804532.26</v>
      </c>
      <c r="H147" s="52">
        <v>1735854.34</v>
      </c>
      <c r="I147" s="52">
        <v>638607.74</v>
      </c>
      <c r="J147" s="60"/>
      <c r="K147" s="60"/>
      <c r="L147" s="62"/>
      <c r="M147" s="52"/>
      <c r="N147" s="52"/>
      <c r="O147" s="52"/>
      <c r="P147" s="62"/>
      <c r="Q147" s="52"/>
      <c r="R147" s="60"/>
      <c r="S147" s="60"/>
      <c r="T147" s="52"/>
      <c r="U147" s="52"/>
      <c r="V147" s="60"/>
      <c r="W147" s="284"/>
      <c r="X147" s="285"/>
      <c r="Y147" s="9"/>
      <c r="Z147" s="8"/>
      <c r="AA147" s="8"/>
      <c r="AB147" s="8"/>
      <c r="AC147" s="28"/>
    </row>
    <row r="148" spans="1:31" s="7" customFormat="1" ht="12.75" hidden="1" customHeight="1">
      <c r="A148" s="55">
        <f>A147+1</f>
        <v>94</v>
      </c>
      <c r="B148" s="42" t="s">
        <v>692</v>
      </c>
      <c r="C148" s="52">
        <f>D148+K148+M148+O148+Q148+S148+U148+V148+W148+X148</f>
        <v>9468907.6399999987</v>
      </c>
      <c r="D148" s="52">
        <f>SUM(E148:I148)</f>
        <v>9468907.6399999987</v>
      </c>
      <c r="E148" s="51">
        <v>1077688.1000000001</v>
      </c>
      <c r="F148" s="52">
        <v>5410808.5800000001</v>
      </c>
      <c r="G148" s="52">
        <v>765303.16</v>
      </c>
      <c r="H148" s="52">
        <v>1566276.54</v>
      </c>
      <c r="I148" s="52">
        <v>648831.26</v>
      </c>
      <c r="J148" s="60"/>
      <c r="K148" s="60"/>
      <c r="L148" s="62"/>
      <c r="M148" s="52"/>
      <c r="N148" s="52"/>
      <c r="O148" s="52"/>
      <c r="P148" s="62"/>
      <c r="Q148" s="52"/>
      <c r="R148" s="60"/>
      <c r="S148" s="60"/>
      <c r="T148" s="52"/>
      <c r="U148" s="52"/>
      <c r="V148" s="60"/>
      <c r="W148" s="284"/>
      <c r="X148" s="285"/>
      <c r="Y148" s="9"/>
      <c r="Z148" s="8"/>
      <c r="AA148" s="8"/>
      <c r="AB148" s="8"/>
      <c r="AC148" s="28"/>
    </row>
    <row r="149" spans="1:31" s="7" customFormat="1" ht="12.75" hidden="1" customHeight="1">
      <c r="A149" s="55">
        <f>A148+1</f>
        <v>95</v>
      </c>
      <c r="B149" s="42" t="s">
        <v>693</v>
      </c>
      <c r="C149" s="52">
        <f>D149+K149+M149+O149+Q149+S149+U149+V149+W149+X149</f>
        <v>9528635.6999999993</v>
      </c>
      <c r="D149" s="52">
        <f>SUM(E149:I149)</f>
        <v>9528635.6999999993</v>
      </c>
      <c r="E149" s="51">
        <v>1077688.1000000001</v>
      </c>
      <c r="F149" s="52">
        <v>5271953.26</v>
      </c>
      <c r="G149" s="52">
        <v>804532.26</v>
      </c>
      <c r="H149" s="52">
        <v>1735854.34</v>
      </c>
      <c r="I149" s="52">
        <v>638607.74</v>
      </c>
      <c r="J149" s="60"/>
      <c r="K149" s="60"/>
      <c r="L149" s="62"/>
      <c r="M149" s="52"/>
      <c r="N149" s="52"/>
      <c r="O149" s="52"/>
      <c r="P149" s="62"/>
      <c r="Q149" s="52"/>
      <c r="R149" s="60"/>
      <c r="S149" s="60"/>
      <c r="T149" s="52"/>
      <c r="U149" s="52"/>
      <c r="V149" s="60"/>
      <c r="W149" s="284"/>
      <c r="X149" s="285"/>
      <c r="Y149" s="9"/>
      <c r="Z149" s="8"/>
      <c r="AA149" s="8"/>
      <c r="AB149" s="8"/>
      <c r="AC149" s="28"/>
    </row>
    <row r="150" spans="1:31" s="7" customFormat="1" ht="12.75" hidden="1" customHeight="1">
      <c r="A150" s="55">
        <f>A149+1</f>
        <v>96</v>
      </c>
      <c r="B150" s="42" t="s">
        <v>694</v>
      </c>
      <c r="C150" s="52">
        <f>D150+K150+M150+O150+Q150+S150+U150+V150+W150+X150</f>
        <v>9603100.7799999993</v>
      </c>
      <c r="D150" s="52">
        <f>SUM(E150:I150)</f>
        <v>9603100.7799999993</v>
      </c>
      <c r="E150" s="51">
        <v>1077688.1000000001</v>
      </c>
      <c r="F150" s="52">
        <v>5346418.34</v>
      </c>
      <c r="G150" s="52">
        <v>804532.26</v>
      </c>
      <c r="H150" s="52">
        <v>1735854.34</v>
      </c>
      <c r="I150" s="52">
        <v>638607.74</v>
      </c>
      <c r="J150" s="60"/>
      <c r="K150" s="60"/>
      <c r="L150" s="62"/>
      <c r="M150" s="52"/>
      <c r="N150" s="52"/>
      <c r="O150" s="52"/>
      <c r="P150" s="62"/>
      <c r="Q150" s="52"/>
      <c r="R150" s="60"/>
      <c r="S150" s="60"/>
      <c r="T150" s="52"/>
      <c r="U150" s="52"/>
      <c r="V150" s="60"/>
      <c r="W150" s="284"/>
      <c r="X150" s="285"/>
      <c r="Y150" s="9"/>
      <c r="Z150" s="8"/>
      <c r="AA150" s="8"/>
      <c r="AB150" s="8"/>
      <c r="AC150" s="28"/>
    </row>
    <row r="151" spans="1:31" s="7" customFormat="1" ht="15" hidden="1" customHeight="1">
      <c r="A151" s="1509" t="s">
        <v>518</v>
      </c>
      <c r="B151" s="1510"/>
      <c r="C151" s="52">
        <f>SUM(C147:C150)</f>
        <v>38181262.359999999</v>
      </c>
      <c r="D151" s="52">
        <f t="shared" ref="D151:X151" si="31">SUM(D147:D150)</f>
        <v>38181262.359999999</v>
      </c>
      <c r="E151" s="52">
        <f t="shared" si="31"/>
        <v>4310752.4000000004</v>
      </c>
      <c r="F151" s="52">
        <f t="shared" si="31"/>
        <v>21353115.979999997</v>
      </c>
      <c r="G151" s="52">
        <f t="shared" si="31"/>
        <v>3178899.9399999995</v>
      </c>
      <c r="H151" s="52">
        <f t="shared" si="31"/>
        <v>6773839.5599999996</v>
      </c>
      <c r="I151" s="52">
        <f t="shared" si="31"/>
        <v>2564654.48</v>
      </c>
      <c r="J151" s="52">
        <f t="shared" si="31"/>
        <v>0</v>
      </c>
      <c r="K151" s="52">
        <f t="shared" si="31"/>
        <v>0</v>
      </c>
      <c r="L151" s="52">
        <f t="shared" si="31"/>
        <v>0</v>
      </c>
      <c r="M151" s="52">
        <f t="shared" si="31"/>
        <v>0</v>
      </c>
      <c r="N151" s="52">
        <f t="shared" si="31"/>
        <v>0</v>
      </c>
      <c r="O151" s="52">
        <f t="shared" si="31"/>
        <v>0</v>
      </c>
      <c r="P151" s="52">
        <f t="shared" si="31"/>
        <v>0</v>
      </c>
      <c r="Q151" s="52">
        <f t="shared" si="31"/>
        <v>0</v>
      </c>
      <c r="R151" s="52">
        <f t="shared" si="31"/>
        <v>0</v>
      </c>
      <c r="S151" s="52">
        <f t="shared" si="31"/>
        <v>0</v>
      </c>
      <c r="T151" s="52">
        <f t="shared" si="31"/>
        <v>0</v>
      </c>
      <c r="U151" s="52">
        <f t="shared" si="31"/>
        <v>0</v>
      </c>
      <c r="V151" s="52">
        <f t="shared" si="31"/>
        <v>0</v>
      </c>
      <c r="W151" s="52">
        <f t="shared" si="31"/>
        <v>0</v>
      </c>
      <c r="X151" s="52">
        <f t="shared" si="31"/>
        <v>0</v>
      </c>
      <c r="Y151" s="9"/>
      <c r="Z151" s="8"/>
      <c r="AA151" s="8"/>
      <c r="AB151" s="8"/>
      <c r="AC151" s="28"/>
      <c r="AE151" s="28"/>
    </row>
    <row r="152" spans="1:31" s="7" customFormat="1" ht="15" hidden="1" customHeight="1">
      <c r="A152" s="661" t="s">
        <v>1025</v>
      </c>
      <c r="B152" s="1144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9"/>
      <c r="Z152" s="8"/>
      <c r="AA152" s="8"/>
      <c r="AB152" s="8"/>
      <c r="AC152" s="28"/>
      <c r="AE152" s="28"/>
    </row>
    <row r="153" spans="1:31" s="7" customFormat="1" ht="17.25" hidden="1" customHeight="1">
      <c r="A153" s="688">
        <f>A150+1</f>
        <v>97</v>
      </c>
      <c r="B153" s="42" t="s">
        <v>1007</v>
      </c>
      <c r="C153" s="284">
        <f t="shared" ref="C153:C162" si="32">D153+K153+M153+O153+Q153+S153+U153+V153+W153+X153</f>
        <v>10000000</v>
      </c>
      <c r="D153" s="284">
        <f>E153+F153+G153+H153+I153</f>
        <v>0</v>
      </c>
      <c r="E153" s="284">
        <v>0</v>
      </c>
      <c r="F153" s="284">
        <v>0</v>
      </c>
      <c r="G153" s="284">
        <v>0</v>
      </c>
      <c r="H153" s="284">
        <v>0</v>
      </c>
      <c r="I153" s="284">
        <v>0</v>
      </c>
      <c r="J153" s="261">
        <v>5</v>
      </c>
      <c r="K153" s="277">
        <v>10000000</v>
      </c>
      <c r="L153" s="284">
        <v>0</v>
      </c>
      <c r="M153" s="284">
        <v>0</v>
      </c>
      <c r="N153" s="285">
        <v>0</v>
      </c>
      <c r="O153" s="284">
        <v>0</v>
      </c>
      <c r="P153" s="284">
        <v>0</v>
      </c>
      <c r="Q153" s="284">
        <v>0</v>
      </c>
      <c r="R153" s="284">
        <v>0</v>
      </c>
      <c r="S153" s="284">
        <v>0</v>
      </c>
      <c r="T153" s="284">
        <v>0</v>
      </c>
      <c r="U153" s="284">
        <v>0</v>
      </c>
      <c r="V153" s="285">
        <v>0</v>
      </c>
      <c r="W153" s="284">
        <v>0</v>
      </c>
      <c r="X153" s="284">
        <v>0</v>
      </c>
      <c r="Y153" s="9"/>
      <c r="Z153" s="8"/>
    </row>
    <row r="154" spans="1:31" s="7" customFormat="1" ht="13.5" hidden="1" customHeight="1">
      <c r="A154" s="688">
        <f>A153+1</f>
        <v>98</v>
      </c>
      <c r="B154" s="42" t="s">
        <v>1008</v>
      </c>
      <c r="C154" s="284">
        <f t="shared" si="32"/>
        <v>3000000</v>
      </c>
      <c r="D154" s="284">
        <f t="shared" ref="D154:D160" si="33">E154+F154+G154+H154+I154</f>
        <v>3000000</v>
      </c>
      <c r="E154" s="284">
        <v>0</v>
      </c>
      <c r="F154" s="284">
        <v>0</v>
      </c>
      <c r="G154" s="277">
        <v>3000000</v>
      </c>
      <c r="H154" s="284">
        <v>0</v>
      </c>
      <c r="I154" s="284">
        <v>0</v>
      </c>
      <c r="J154" s="261">
        <v>0</v>
      </c>
      <c r="K154" s="284">
        <v>0</v>
      </c>
      <c r="L154" s="172">
        <v>0</v>
      </c>
      <c r="M154" s="284">
        <v>0</v>
      </c>
      <c r="N154" s="285">
        <v>0</v>
      </c>
      <c r="O154" s="284">
        <v>0</v>
      </c>
      <c r="P154" s="284">
        <v>0</v>
      </c>
      <c r="Q154" s="284">
        <v>0</v>
      </c>
      <c r="R154" s="284">
        <v>0</v>
      </c>
      <c r="S154" s="284">
        <v>0</v>
      </c>
      <c r="T154" s="284">
        <v>0</v>
      </c>
      <c r="U154" s="284">
        <v>0</v>
      </c>
      <c r="V154" s="285">
        <v>0</v>
      </c>
      <c r="W154" s="284">
        <v>0</v>
      </c>
      <c r="X154" s="284">
        <v>0</v>
      </c>
      <c r="Y154" s="9"/>
      <c r="Z154" s="8"/>
    </row>
    <row r="155" spans="1:31" s="7" customFormat="1" ht="13.5" hidden="1" customHeight="1">
      <c r="A155" s="688">
        <f t="shared" ref="A155:A170" si="34">A154+1</f>
        <v>99</v>
      </c>
      <c r="B155" s="42" t="s">
        <v>1009</v>
      </c>
      <c r="C155" s="284">
        <f t="shared" si="32"/>
        <v>6000000</v>
      </c>
      <c r="D155" s="284">
        <f t="shared" si="33"/>
        <v>6000000</v>
      </c>
      <c r="E155" s="284">
        <v>0</v>
      </c>
      <c r="F155" s="277">
        <v>6000000</v>
      </c>
      <c r="G155" s="284">
        <v>0</v>
      </c>
      <c r="H155" s="284">
        <v>0</v>
      </c>
      <c r="I155" s="284">
        <v>0</v>
      </c>
      <c r="J155" s="261">
        <v>0</v>
      </c>
      <c r="K155" s="284">
        <v>0</v>
      </c>
      <c r="L155" s="172">
        <v>0</v>
      </c>
      <c r="M155" s="284">
        <v>0</v>
      </c>
      <c r="N155" s="285">
        <v>0</v>
      </c>
      <c r="O155" s="284">
        <v>0</v>
      </c>
      <c r="P155" s="284">
        <v>0</v>
      </c>
      <c r="Q155" s="284">
        <v>0</v>
      </c>
      <c r="R155" s="284">
        <v>0</v>
      </c>
      <c r="S155" s="284">
        <v>0</v>
      </c>
      <c r="T155" s="284">
        <v>0</v>
      </c>
      <c r="U155" s="284">
        <v>0</v>
      </c>
      <c r="V155" s="285">
        <v>0</v>
      </c>
      <c r="W155" s="284">
        <v>0</v>
      </c>
      <c r="X155" s="284">
        <v>0</v>
      </c>
      <c r="Y155" s="9"/>
      <c r="Z155" s="8"/>
    </row>
    <row r="156" spans="1:31" s="7" customFormat="1" ht="13.5" hidden="1" customHeight="1">
      <c r="A156" s="688">
        <f t="shared" si="34"/>
        <v>100</v>
      </c>
      <c r="B156" s="42" t="s">
        <v>1010</v>
      </c>
      <c r="C156" s="284">
        <f t="shared" si="32"/>
        <v>1500000</v>
      </c>
      <c r="D156" s="284">
        <f t="shared" si="33"/>
        <v>1500000</v>
      </c>
      <c r="E156" s="284">
        <v>0</v>
      </c>
      <c r="F156" s="284">
        <v>0</v>
      </c>
      <c r="G156" s="277">
        <v>1500000</v>
      </c>
      <c r="H156" s="284">
        <v>0</v>
      </c>
      <c r="I156" s="284">
        <v>0</v>
      </c>
      <c r="J156" s="261">
        <v>0</v>
      </c>
      <c r="K156" s="284">
        <v>0</v>
      </c>
      <c r="L156" s="172">
        <v>0</v>
      </c>
      <c r="M156" s="284">
        <v>0</v>
      </c>
      <c r="N156" s="285">
        <v>0</v>
      </c>
      <c r="O156" s="284">
        <v>0</v>
      </c>
      <c r="P156" s="284">
        <v>0</v>
      </c>
      <c r="Q156" s="284">
        <v>0</v>
      </c>
      <c r="R156" s="284">
        <v>0</v>
      </c>
      <c r="S156" s="284">
        <v>0</v>
      </c>
      <c r="T156" s="284">
        <v>0</v>
      </c>
      <c r="U156" s="284">
        <v>0</v>
      </c>
      <c r="V156" s="285">
        <v>0</v>
      </c>
      <c r="W156" s="284">
        <v>0</v>
      </c>
      <c r="X156" s="284">
        <v>0</v>
      </c>
      <c r="Y156" s="9"/>
      <c r="Z156" s="8"/>
    </row>
    <row r="157" spans="1:31" s="7" customFormat="1" ht="13.5" hidden="1" customHeight="1">
      <c r="A157" s="688">
        <f t="shared" si="34"/>
        <v>101</v>
      </c>
      <c r="B157" s="42" t="s">
        <v>1011</v>
      </c>
      <c r="C157" s="284">
        <f t="shared" si="32"/>
        <v>5600000</v>
      </c>
      <c r="D157" s="284">
        <f t="shared" si="33"/>
        <v>2000000</v>
      </c>
      <c r="E157" s="284">
        <v>0</v>
      </c>
      <c r="F157" s="284">
        <v>0</v>
      </c>
      <c r="G157" s="277">
        <v>2000000</v>
      </c>
      <c r="H157" s="284">
        <v>0</v>
      </c>
      <c r="I157" s="284">
        <v>0</v>
      </c>
      <c r="J157" s="261">
        <v>0</v>
      </c>
      <c r="K157" s="284">
        <v>0</v>
      </c>
      <c r="L157" s="172">
        <v>0</v>
      </c>
      <c r="M157" s="284">
        <v>0</v>
      </c>
      <c r="N157" s="285">
        <v>0</v>
      </c>
      <c r="O157" s="284">
        <v>0</v>
      </c>
      <c r="P157" s="284">
        <v>2256</v>
      </c>
      <c r="Q157" s="277">
        <v>3600000</v>
      </c>
      <c r="R157" s="284">
        <v>0</v>
      </c>
      <c r="S157" s="284">
        <v>0</v>
      </c>
      <c r="T157" s="284">
        <v>0</v>
      </c>
      <c r="U157" s="284">
        <v>0</v>
      </c>
      <c r="V157" s="285">
        <v>0</v>
      </c>
      <c r="W157" s="284">
        <v>0</v>
      </c>
      <c r="X157" s="284">
        <v>0</v>
      </c>
      <c r="Y157" s="9"/>
      <c r="Z157" s="8"/>
    </row>
    <row r="158" spans="1:31" s="7" customFormat="1" ht="13.5" hidden="1" customHeight="1">
      <c r="A158" s="688">
        <f t="shared" si="34"/>
        <v>102</v>
      </c>
      <c r="B158" s="42" t="s">
        <v>1012</v>
      </c>
      <c r="C158" s="284">
        <f t="shared" si="32"/>
        <v>2300000</v>
      </c>
      <c r="D158" s="284">
        <f t="shared" si="33"/>
        <v>0</v>
      </c>
      <c r="E158" s="284">
        <v>0</v>
      </c>
      <c r="F158" s="284">
        <v>0</v>
      </c>
      <c r="G158" s="284">
        <v>0</v>
      </c>
      <c r="H158" s="284">
        <v>0</v>
      </c>
      <c r="I158" s="284">
        <v>0</v>
      </c>
      <c r="J158" s="261">
        <v>0</v>
      </c>
      <c r="K158" s="284">
        <v>0</v>
      </c>
      <c r="L158" s="172">
        <v>0</v>
      </c>
      <c r="M158" s="284">
        <v>0</v>
      </c>
      <c r="N158" s="285">
        <v>0</v>
      </c>
      <c r="O158" s="284">
        <v>0</v>
      </c>
      <c r="P158" s="284">
        <v>1454</v>
      </c>
      <c r="Q158" s="277">
        <v>2300000</v>
      </c>
      <c r="R158" s="284">
        <v>0</v>
      </c>
      <c r="S158" s="284">
        <v>0</v>
      </c>
      <c r="T158" s="284">
        <v>0</v>
      </c>
      <c r="U158" s="284">
        <v>0</v>
      </c>
      <c r="V158" s="285">
        <v>0</v>
      </c>
      <c r="W158" s="284">
        <v>0</v>
      </c>
      <c r="X158" s="284">
        <v>0</v>
      </c>
      <c r="Y158" s="9"/>
      <c r="Z158" s="8"/>
    </row>
    <row r="159" spans="1:31" s="7" customFormat="1" ht="13.5" hidden="1" customHeight="1">
      <c r="A159" s="688">
        <f t="shared" si="34"/>
        <v>103</v>
      </c>
      <c r="B159" s="42" t="s">
        <v>1013</v>
      </c>
      <c r="C159" s="284">
        <f t="shared" si="32"/>
        <v>3600000</v>
      </c>
      <c r="D159" s="284">
        <f t="shared" si="33"/>
        <v>0</v>
      </c>
      <c r="E159" s="284">
        <v>0</v>
      </c>
      <c r="F159" s="284">
        <v>0</v>
      </c>
      <c r="G159" s="284">
        <v>0</v>
      </c>
      <c r="H159" s="284">
        <v>0</v>
      </c>
      <c r="I159" s="284">
        <v>0</v>
      </c>
      <c r="J159" s="261">
        <v>0</v>
      </c>
      <c r="K159" s="284">
        <v>0</v>
      </c>
      <c r="L159" s="172">
        <v>0</v>
      </c>
      <c r="M159" s="284">
        <v>0</v>
      </c>
      <c r="N159" s="285">
        <v>0</v>
      </c>
      <c r="O159" s="284">
        <v>0</v>
      </c>
      <c r="P159" s="284">
        <v>2273</v>
      </c>
      <c r="Q159" s="277">
        <v>3600000</v>
      </c>
      <c r="R159" s="284">
        <v>0</v>
      </c>
      <c r="S159" s="284">
        <v>0</v>
      </c>
      <c r="T159" s="284">
        <v>0</v>
      </c>
      <c r="U159" s="284">
        <v>0</v>
      </c>
      <c r="V159" s="285">
        <v>0</v>
      </c>
      <c r="W159" s="284">
        <v>0</v>
      </c>
      <c r="X159" s="284">
        <v>0</v>
      </c>
      <c r="Y159" s="9"/>
      <c r="Z159" s="8"/>
    </row>
    <row r="160" spans="1:31" s="7" customFormat="1" ht="13.5" hidden="1" customHeight="1">
      <c r="A160" s="688">
        <f t="shared" si="34"/>
        <v>104</v>
      </c>
      <c r="B160" s="42" t="s">
        <v>1014</v>
      </c>
      <c r="C160" s="284">
        <f t="shared" si="32"/>
        <v>3000000</v>
      </c>
      <c r="D160" s="284">
        <f t="shared" si="33"/>
        <v>0</v>
      </c>
      <c r="E160" s="284">
        <v>0</v>
      </c>
      <c r="F160" s="284">
        <v>0</v>
      </c>
      <c r="G160" s="284">
        <v>0</v>
      </c>
      <c r="H160" s="284">
        <v>0</v>
      </c>
      <c r="I160" s="284">
        <v>0</v>
      </c>
      <c r="J160" s="261">
        <v>0</v>
      </c>
      <c r="K160" s="284">
        <v>0</v>
      </c>
      <c r="L160" s="172">
        <v>0</v>
      </c>
      <c r="M160" s="284">
        <v>0</v>
      </c>
      <c r="N160" s="285">
        <v>0</v>
      </c>
      <c r="O160" s="284">
        <v>0</v>
      </c>
      <c r="P160" s="284">
        <v>2091</v>
      </c>
      <c r="Q160" s="277">
        <v>3000000</v>
      </c>
      <c r="R160" s="284">
        <v>0</v>
      </c>
      <c r="S160" s="284">
        <v>0</v>
      </c>
      <c r="T160" s="284">
        <v>0</v>
      </c>
      <c r="U160" s="284">
        <v>0</v>
      </c>
      <c r="V160" s="285">
        <v>0</v>
      </c>
      <c r="W160" s="284">
        <v>0</v>
      </c>
      <c r="X160" s="284">
        <v>0</v>
      </c>
      <c r="Y160" s="9"/>
      <c r="Z160" s="8"/>
    </row>
    <row r="161" spans="1:31" s="7" customFormat="1" ht="13.5" hidden="1" customHeight="1">
      <c r="A161" s="688">
        <f t="shared" si="34"/>
        <v>105</v>
      </c>
      <c r="B161" s="42" t="s">
        <v>1015</v>
      </c>
      <c r="C161" s="284">
        <f t="shared" si="32"/>
        <v>500000</v>
      </c>
      <c r="D161" s="284">
        <v>0</v>
      </c>
      <c r="E161" s="284">
        <v>0</v>
      </c>
      <c r="F161" s="284">
        <v>0</v>
      </c>
      <c r="G161" s="284">
        <v>0</v>
      </c>
      <c r="H161" s="284">
        <v>0</v>
      </c>
      <c r="I161" s="284">
        <v>0</v>
      </c>
      <c r="J161" s="261">
        <v>0</v>
      </c>
      <c r="K161" s="284">
        <v>0</v>
      </c>
      <c r="L161" s="172">
        <v>0</v>
      </c>
      <c r="M161" s="284">
        <v>0</v>
      </c>
      <c r="N161" s="285">
        <v>0</v>
      </c>
      <c r="O161" s="284">
        <v>0</v>
      </c>
      <c r="P161" s="284">
        <v>0</v>
      </c>
      <c r="Q161" s="284">
        <v>0</v>
      </c>
      <c r="R161" s="284">
        <v>0</v>
      </c>
      <c r="S161" s="284">
        <v>0</v>
      </c>
      <c r="T161" s="284">
        <v>0</v>
      </c>
      <c r="U161" s="284">
        <v>0</v>
      </c>
      <c r="V161" s="285">
        <v>0</v>
      </c>
      <c r="W161" s="123">
        <v>500000</v>
      </c>
      <c r="X161" s="284">
        <v>0</v>
      </c>
      <c r="Y161" s="9"/>
      <c r="Z161" s="8"/>
    </row>
    <row r="162" spans="1:31" s="7" customFormat="1" ht="13.5" hidden="1" customHeight="1">
      <c r="A162" s="688">
        <f t="shared" si="34"/>
        <v>106</v>
      </c>
      <c r="B162" s="42" t="s">
        <v>1016</v>
      </c>
      <c r="C162" s="284">
        <f t="shared" si="32"/>
        <v>2500000</v>
      </c>
      <c r="D162" s="284">
        <v>0</v>
      </c>
      <c r="E162" s="284">
        <v>0</v>
      </c>
      <c r="F162" s="284">
        <v>0</v>
      </c>
      <c r="G162" s="284">
        <v>0</v>
      </c>
      <c r="H162" s="284">
        <v>0</v>
      </c>
      <c r="I162" s="284">
        <v>0</v>
      </c>
      <c r="J162" s="261">
        <v>0</v>
      </c>
      <c r="K162" s="284">
        <v>0</v>
      </c>
      <c r="L162" s="172">
        <v>730</v>
      </c>
      <c r="M162" s="277">
        <v>2500000</v>
      </c>
      <c r="N162" s="285">
        <v>0</v>
      </c>
      <c r="O162" s="284">
        <v>0</v>
      </c>
      <c r="P162" s="284">
        <v>0</v>
      </c>
      <c r="Q162" s="284">
        <v>0</v>
      </c>
      <c r="R162" s="284">
        <v>0</v>
      </c>
      <c r="S162" s="284">
        <v>0</v>
      </c>
      <c r="T162" s="284">
        <v>0</v>
      </c>
      <c r="U162" s="284">
        <v>0</v>
      </c>
      <c r="V162" s="285">
        <v>0</v>
      </c>
      <c r="W162" s="284">
        <v>0</v>
      </c>
      <c r="X162" s="284">
        <v>0</v>
      </c>
      <c r="Y162" s="9"/>
      <c r="Z162" s="8"/>
    </row>
    <row r="163" spans="1:31" s="7" customFormat="1" ht="13.5" hidden="1" customHeight="1">
      <c r="A163" s="688">
        <f t="shared" si="34"/>
        <v>107</v>
      </c>
      <c r="B163" s="42" t="s">
        <v>1017</v>
      </c>
      <c r="C163" s="284">
        <f t="shared" ref="C163:C170" si="35">D163+K163+M163+O163+Q163+S163+U163+V163+W163+X163</f>
        <v>10000000</v>
      </c>
      <c r="D163" s="284">
        <v>0</v>
      </c>
      <c r="E163" s="284">
        <v>0</v>
      </c>
      <c r="F163" s="284">
        <v>0</v>
      </c>
      <c r="G163" s="284">
        <v>0</v>
      </c>
      <c r="H163" s="284">
        <v>0</v>
      </c>
      <c r="I163" s="284">
        <v>0</v>
      </c>
      <c r="J163" s="261">
        <v>0</v>
      </c>
      <c r="K163" s="284">
        <v>0</v>
      </c>
      <c r="L163" s="172">
        <v>0</v>
      </c>
      <c r="M163" s="284">
        <v>0</v>
      </c>
      <c r="N163" s="285">
        <v>0</v>
      </c>
      <c r="O163" s="284">
        <v>0</v>
      </c>
      <c r="P163" s="284">
        <v>1790</v>
      </c>
      <c r="Q163" s="277">
        <v>10000000</v>
      </c>
      <c r="R163" s="284">
        <v>0</v>
      </c>
      <c r="S163" s="284">
        <v>0</v>
      </c>
      <c r="T163" s="284">
        <v>0</v>
      </c>
      <c r="U163" s="284">
        <v>0</v>
      </c>
      <c r="V163" s="285">
        <v>0</v>
      </c>
      <c r="W163" s="284">
        <v>0</v>
      </c>
      <c r="X163" s="284">
        <v>0</v>
      </c>
      <c r="Y163" s="9"/>
      <c r="Z163" s="8"/>
    </row>
    <row r="164" spans="1:31" s="7" customFormat="1" ht="13.5" hidden="1" customHeight="1">
      <c r="A164" s="688">
        <f>A163+1</f>
        <v>108</v>
      </c>
      <c r="B164" s="173" t="s">
        <v>1018</v>
      </c>
      <c r="C164" s="284">
        <f t="shared" si="35"/>
        <v>2000000</v>
      </c>
      <c r="D164" s="284">
        <v>0</v>
      </c>
      <c r="E164" s="284">
        <v>0</v>
      </c>
      <c r="F164" s="284">
        <v>0</v>
      </c>
      <c r="G164" s="284">
        <v>0</v>
      </c>
      <c r="H164" s="284">
        <v>0</v>
      </c>
      <c r="I164" s="284">
        <v>0</v>
      </c>
      <c r="J164" s="261">
        <v>0</v>
      </c>
      <c r="K164" s="284">
        <v>0</v>
      </c>
      <c r="L164" s="172">
        <v>0</v>
      </c>
      <c r="M164" s="284">
        <v>0</v>
      </c>
      <c r="N164" s="285">
        <v>0</v>
      </c>
      <c r="O164" s="284">
        <v>0</v>
      </c>
      <c r="P164" s="284">
        <v>1157</v>
      </c>
      <c r="Q164" s="277">
        <v>2000000</v>
      </c>
      <c r="R164" s="284">
        <v>0</v>
      </c>
      <c r="S164" s="284">
        <v>0</v>
      </c>
      <c r="T164" s="284">
        <v>0</v>
      </c>
      <c r="U164" s="284">
        <v>0</v>
      </c>
      <c r="V164" s="285">
        <v>0</v>
      </c>
      <c r="W164" s="284">
        <v>0</v>
      </c>
      <c r="X164" s="284">
        <v>0</v>
      </c>
      <c r="Y164" s="9"/>
      <c r="Z164" s="8"/>
    </row>
    <row r="165" spans="1:31" s="7" customFormat="1" ht="13.5" hidden="1" customHeight="1">
      <c r="A165" s="688">
        <f t="shared" si="34"/>
        <v>109</v>
      </c>
      <c r="B165" s="42" t="s">
        <v>1019</v>
      </c>
      <c r="C165" s="284">
        <f t="shared" si="35"/>
        <v>2100000</v>
      </c>
      <c r="D165" s="284">
        <v>0</v>
      </c>
      <c r="E165" s="284">
        <v>0</v>
      </c>
      <c r="F165" s="284">
        <v>0</v>
      </c>
      <c r="G165" s="284">
        <v>0</v>
      </c>
      <c r="H165" s="284">
        <v>0</v>
      </c>
      <c r="I165" s="284">
        <v>0</v>
      </c>
      <c r="J165" s="261">
        <v>0</v>
      </c>
      <c r="K165" s="284">
        <v>0</v>
      </c>
      <c r="L165" s="172">
        <v>590</v>
      </c>
      <c r="M165" s="277">
        <v>2100000</v>
      </c>
      <c r="N165" s="285">
        <v>0</v>
      </c>
      <c r="O165" s="284">
        <v>0</v>
      </c>
      <c r="P165" s="284">
        <v>0</v>
      </c>
      <c r="Q165" s="284">
        <v>0</v>
      </c>
      <c r="R165" s="284">
        <v>0</v>
      </c>
      <c r="S165" s="284">
        <v>0</v>
      </c>
      <c r="T165" s="284">
        <v>0</v>
      </c>
      <c r="U165" s="284">
        <v>0</v>
      </c>
      <c r="V165" s="285">
        <v>0</v>
      </c>
      <c r="W165" s="284">
        <v>0</v>
      </c>
      <c r="X165" s="284">
        <v>0</v>
      </c>
      <c r="Y165" s="9"/>
      <c r="Z165" s="8"/>
    </row>
    <row r="166" spans="1:31" s="7" customFormat="1" ht="13.5" hidden="1" customHeight="1">
      <c r="A166" s="688">
        <f t="shared" si="34"/>
        <v>110</v>
      </c>
      <c r="B166" s="174" t="s">
        <v>1020</v>
      </c>
      <c r="C166" s="284">
        <f t="shared" si="35"/>
        <v>1500000</v>
      </c>
      <c r="D166" s="284">
        <v>0</v>
      </c>
      <c r="E166" s="284">
        <v>0</v>
      </c>
      <c r="F166" s="284">
        <v>0</v>
      </c>
      <c r="G166" s="284">
        <v>0</v>
      </c>
      <c r="H166" s="284">
        <v>0</v>
      </c>
      <c r="I166" s="284">
        <v>0</v>
      </c>
      <c r="J166" s="261">
        <v>0</v>
      </c>
      <c r="K166" s="284">
        <v>0</v>
      </c>
      <c r="L166" s="172">
        <v>419</v>
      </c>
      <c r="M166" s="277">
        <v>1500000</v>
      </c>
      <c r="N166" s="285">
        <v>0</v>
      </c>
      <c r="O166" s="284">
        <v>0</v>
      </c>
      <c r="P166" s="284">
        <v>0</v>
      </c>
      <c r="Q166" s="284">
        <v>0</v>
      </c>
      <c r="R166" s="284">
        <v>0</v>
      </c>
      <c r="S166" s="284">
        <v>0</v>
      </c>
      <c r="T166" s="284">
        <v>0</v>
      </c>
      <c r="U166" s="284">
        <v>0</v>
      </c>
      <c r="V166" s="285">
        <v>0</v>
      </c>
      <c r="W166" s="284">
        <v>0</v>
      </c>
      <c r="X166" s="284">
        <v>0</v>
      </c>
      <c r="Y166" s="9"/>
      <c r="Z166" s="8"/>
    </row>
    <row r="167" spans="1:31" s="7" customFormat="1" ht="13.5" hidden="1" customHeight="1">
      <c r="A167" s="688">
        <f t="shared" si="34"/>
        <v>111</v>
      </c>
      <c r="B167" s="42" t="s">
        <v>1021</v>
      </c>
      <c r="C167" s="284">
        <f t="shared" si="35"/>
        <v>1500000</v>
      </c>
      <c r="D167" s="284">
        <v>0</v>
      </c>
      <c r="E167" s="284">
        <v>0</v>
      </c>
      <c r="F167" s="284">
        <v>0</v>
      </c>
      <c r="G167" s="284">
        <v>0</v>
      </c>
      <c r="H167" s="284">
        <v>0</v>
      </c>
      <c r="I167" s="284">
        <v>0</v>
      </c>
      <c r="J167" s="261">
        <v>0</v>
      </c>
      <c r="K167" s="284">
        <v>0</v>
      </c>
      <c r="L167" s="172">
        <v>422</v>
      </c>
      <c r="M167" s="277">
        <v>1500000</v>
      </c>
      <c r="N167" s="285">
        <v>0</v>
      </c>
      <c r="O167" s="284">
        <v>0</v>
      </c>
      <c r="P167" s="284">
        <v>0</v>
      </c>
      <c r="Q167" s="284">
        <v>0</v>
      </c>
      <c r="R167" s="284">
        <v>0</v>
      </c>
      <c r="S167" s="284">
        <v>0</v>
      </c>
      <c r="T167" s="284">
        <v>0</v>
      </c>
      <c r="U167" s="284">
        <v>0</v>
      </c>
      <c r="V167" s="285">
        <v>0</v>
      </c>
      <c r="W167" s="284">
        <v>0</v>
      </c>
      <c r="X167" s="284">
        <v>0</v>
      </c>
      <c r="Y167" s="9"/>
      <c r="Z167" s="8"/>
    </row>
    <row r="168" spans="1:31" s="7" customFormat="1" ht="13.5" hidden="1" customHeight="1">
      <c r="A168" s="688">
        <f t="shared" si="34"/>
        <v>112</v>
      </c>
      <c r="B168" s="42" t="s">
        <v>1022</v>
      </c>
      <c r="C168" s="284">
        <f t="shared" si="35"/>
        <v>1500000</v>
      </c>
      <c r="D168" s="284">
        <v>0</v>
      </c>
      <c r="E168" s="284">
        <v>0</v>
      </c>
      <c r="F168" s="284">
        <v>0</v>
      </c>
      <c r="G168" s="284">
        <v>0</v>
      </c>
      <c r="H168" s="284">
        <v>0</v>
      </c>
      <c r="I168" s="284">
        <v>0</v>
      </c>
      <c r="J168" s="261">
        <v>0</v>
      </c>
      <c r="K168" s="284">
        <v>0</v>
      </c>
      <c r="L168" s="172">
        <v>420</v>
      </c>
      <c r="M168" s="277">
        <v>1500000</v>
      </c>
      <c r="N168" s="285">
        <v>0</v>
      </c>
      <c r="O168" s="284">
        <v>0</v>
      </c>
      <c r="P168" s="284">
        <v>0</v>
      </c>
      <c r="Q168" s="284">
        <v>0</v>
      </c>
      <c r="R168" s="284">
        <v>0</v>
      </c>
      <c r="S168" s="284">
        <v>0</v>
      </c>
      <c r="T168" s="284">
        <v>0</v>
      </c>
      <c r="U168" s="284">
        <v>0</v>
      </c>
      <c r="V168" s="285">
        <v>0</v>
      </c>
      <c r="W168" s="284">
        <v>0</v>
      </c>
      <c r="X168" s="284">
        <v>0</v>
      </c>
      <c r="Y168" s="9"/>
      <c r="Z168" s="8"/>
    </row>
    <row r="169" spans="1:31" s="7" customFormat="1" ht="13.5" hidden="1" customHeight="1">
      <c r="A169" s="688">
        <f t="shared" si="34"/>
        <v>113</v>
      </c>
      <c r="B169" s="42" t="s">
        <v>1023</v>
      </c>
      <c r="C169" s="284">
        <f t="shared" si="35"/>
        <v>1500000</v>
      </c>
      <c r="D169" s="284">
        <v>0</v>
      </c>
      <c r="E169" s="284">
        <v>0</v>
      </c>
      <c r="F169" s="284">
        <v>0</v>
      </c>
      <c r="G169" s="284">
        <v>0</v>
      </c>
      <c r="H169" s="284">
        <v>0</v>
      </c>
      <c r="I169" s="284">
        <v>0</v>
      </c>
      <c r="J169" s="261">
        <v>0</v>
      </c>
      <c r="K169" s="284">
        <v>0</v>
      </c>
      <c r="L169" s="172">
        <v>418</v>
      </c>
      <c r="M169" s="277">
        <v>1500000</v>
      </c>
      <c r="N169" s="285">
        <v>0</v>
      </c>
      <c r="O169" s="284">
        <v>0</v>
      </c>
      <c r="P169" s="284">
        <v>0</v>
      </c>
      <c r="Q169" s="284">
        <v>0</v>
      </c>
      <c r="R169" s="284">
        <v>0</v>
      </c>
      <c r="S169" s="284">
        <v>0</v>
      </c>
      <c r="T169" s="284">
        <v>0</v>
      </c>
      <c r="U169" s="284">
        <v>0</v>
      </c>
      <c r="V169" s="285">
        <v>0</v>
      </c>
      <c r="W169" s="284">
        <v>0</v>
      </c>
      <c r="X169" s="284">
        <v>0</v>
      </c>
      <c r="Y169" s="9"/>
      <c r="Z169" s="8"/>
    </row>
    <row r="170" spans="1:31" s="7" customFormat="1" ht="13.5" hidden="1" customHeight="1">
      <c r="A170" s="688">
        <f t="shared" si="34"/>
        <v>114</v>
      </c>
      <c r="B170" s="42" t="s">
        <v>1024</v>
      </c>
      <c r="C170" s="284">
        <f t="shared" si="35"/>
        <v>1500000</v>
      </c>
      <c r="D170" s="284">
        <v>0</v>
      </c>
      <c r="E170" s="284">
        <v>0</v>
      </c>
      <c r="F170" s="284">
        <v>0</v>
      </c>
      <c r="G170" s="284">
        <v>0</v>
      </c>
      <c r="H170" s="284">
        <v>0</v>
      </c>
      <c r="I170" s="284">
        <v>0</v>
      </c>
      <c r="J170" s="261">
        <v>0</v>
      </c>
      <c r="K170" s="284">
        <v>0</v>
      </c>
      <c r="L170" s="172">
        <v>424</v>
      </c>
      <c r="M170" s="277">
        <v>1500000</v>
      </c>
      <c r="N170" s="285">
        <v>0</v>
      </c>
      <c r="O170" s="284">
        <v>0</v>
      </c>
      <c r="P170" s="284">
        <v>0</v>
      </c>
      <c r="Q170" s="284">
        <v>0</v>
      </c>
      <c r="R170" s="284">
        <v>0</v>
      </c>
      <c r="S170" s="284">
        <v>0</v>
      </c>
      <c r="T170" s="284">
        <v>0</v>
      </c>
      <c r="U170" s="284">
        <v>0</v>
      </c>
      <c r="V170" s="285">
        <v>0</v>
      </c>
      <c r="W170" s="284">
        <v>0</v>
      </c>
      <c r="X170" s="284">
        <v>0</v>
      </c>
      <c r="Y170" s="9"/>
      <c r="Z170" s="8"/>
    </row>
    <row r="171" spans="1:31" s="17" customFormat="1" ht="13.5" hidden="1" customHeight="1">
      <c r="A171" s="1511" t="s">
        <v>518</v>
      </c>
      <c r="B171" s="1512"/>
      <c r="C171" s="657">
        <f>SUM(C153:C170)</f>
        <v>59600000</v>
      </c>
      <c r="D171" s="657">
        <f t="shared" ref="D171:X171" si="36">SUM(D153:D170)</f>
        <v>12500000</v>
      </c>
      <c r="E171" s="657">
        <f t="shared" si="36"/>
        <v>0</v>
      </c>
      <c r="F171" s="657">
        <f t="shared" si="36"/>
        <v>6000000</v>
      </c>
      <c r="G171" s="657">
        <f t="shared" si="36"/>
        <v>6500000</v>
      </c>
      <c r="H171" s="657">
        <f t="shared" si="36"/>
        <v>0</v>
      </c>
      <c r="I171" s="657">
        <f t="shared" si="36"/>
        <v>0</v>
      </c>
      <c r="J171" s="657">
        <f t="shared" si="36"/>
        <v>5</v>
      </c>
      <c r="K171" s="657">
        <f t="shared" si="36"/>
        <v>10000000</v>
      </c>
      <c r="L171" s="657">
        <f t="shared" si="36"/>
        <v>3423</v>
      </c>
      <c r="M171" s="657">
        <f t="shared" si="36"/>
        <v>12100000</v>
      </c>
      <c r="N171" s="657">
        <f t="shared" si="36"/>
        <v>0</v>
      </c>
      <c r="O171" s="657">
        <f t="shared" si="36"/>
        <v>0</v>
      </c>
      <c r="P171" s="657">
        <f t="shared" si="36"/>
        <v>11021</v>
      </c>
      <c r="Q171" s="657">
        <f t="shared" si="36"/>
        <v>24500000</v>
      </c>
      <c r="R171" s="657">
        <f t="shared" si="36"/>
        <v>0</v>
      </c>
      <c r="S171" s="657">
        <f t="shared" si="36"/>
        <v>0</v>
      </c>
      <c r="T171" s="657">
        <f t="shared" si="36"/>
        <v>0</v>
      </c>
      <c r="U171" s="657">
        <f t="shared" si="36"/>
        <v>0</v>
      </c>
      <c r="V171" s="657">
        <f t="shared" si="36"/>
        <v>0</v>
      </c>
      <c r="W171" s="657">
        <f t="shared" si="36"/>
        <v>500000</v>
      </c>
      <c r="X171" s="657">
        <f t="shared" si="36"/>
        <v>0</v>
      </c>
      <c r="Y171" s="29"/>
      <c r="Z171" s="28"/>
      <c r="AA171" s="28"/>
      <c r="AB171" s="28"/>
    </row>
    <row r="172" spans="1:31" s="22" customFormat="1" ht="12.75" hidden="1" customHeight="1">
      <c r="A172" s="1492" t="s">
        <v>519</v>
      </c>
      <c r="B172" s="1513"/>
      <c r="C172" s="1493"/>
      <c r="D172" s="1480"/>
      <c r="E172" s="1514"/>
      <c r="F172" s="1514"/>
      <c r="G172" s="1514"/>
      <c r="H172" s="1514"/>
      <c r="I172" s="1514"/>
      <c r="J172" s="1514"/>
      <c r="K172" s="1514"/>
      <c r="L172" s="1514"/>
      <c r="M172" s="1514"/>
      <c r="N172" s="1514"/>
      <c r="O172" s="1514"/>
      <c r="P172" s="1514"/>
      <c r="Q172" s="1514"/>
      <c r="R172" s="1514"/>
      <c r="S172" s="1514"/>
      <c r="T172" s="1514"/>
      <c r="U172" s="1514"/>
      <c r="V172" s="1514"/>
      <c r="W172" s="1514"/>
      <c r="X172" s="1515"/>
      <c r="Y172" s="24"/>
      <c r="Z172" s="23"/>
      <c r="AB172" s="8"/>
      <c r="AC172" s="27"/>
    </row>
    <row r="173" spans="1:31" s="7" customFormat="1" ht="15.75" hidden="1" customHeight="1">
      <c r="A173" s="55">
        <f>A170+1</f>
        <v>115</v>
      </c>
      <c r="B173" s="42" t="s">
        <v>520</v>
      </c>
      <c r="C173" s="52">
        <f>D173+K173+M173+O173+Q173+S173+U173+V173+W173+X173</f>
        <v>2420181.83</v>
      </c>
      <c r="D173" s="52">
        <f>SUM(E173:I173)</f>
        <v>2142836.33</v>
      </c>
      <c r="E173" s="52">
        <v>397292.68</v>
      </c>
      <c r="F173" s="52">
        <v>1537099.46</v>
      </c>
      <c r="G173" s="52">
        <v>208444.19</v>
      </c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>
        <v>277345.5</v>
      </c>
      <c r="W173" s="285"/>
      <c r="X173" s="285"/>
      <c r="Y173" s="9" t="s">
        <v>883</v>
      </c>
      <c r="Z173" s="8"/>
      <c r="AA173" s="8"/>
      <c r="AB173" s="8"/>
      <c r="AC173" s="28"/>
    </row>
    <row r="174" spans="1:31" s="7" customFormat="1" ht="15.75" hidden="1" customHeight="1">
      <c r="A174" s="56">
        <f>A173+1</f>
        <v>116</v>
      </c>
      <c r="B174" s="42" t="s">
        <v>521</v>
      </c>
      <c r="C174" s="52">
        <f>D174+K174+M174+O174+Q174+S174+U174+V174+W174+X174</f>
        <v>5375726.0000000009</v>
      </c>
      <c r="D174" s="52">
        <f>SUM(E174:I174)</f>
        <v>5142644.1400000006</v>
      </c>
      <c r="E174" s="52">
        <v>1041063.26</v>
      </c>
      <c r="F174" s="52">
        <v>2548576.98</v>
      </c>
      <c r="G174" s="52">
        <v>408690.64</v>
      </c>
      <c r="H174" s="52">
        <v>700077.48</v>
      </c>
      <c r="I174" s="52">
        <v>444235.78</v>
      </c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>
        <f>61640.84+171441.02</f>
        <v>233081.86</v>
      </c>
      <c r="W174" s="285"/>
      <c r="X174" s="285"/>
      <c r="Y174" s="9" t="s">
        <v>884</v>
      </c>
      <c r="Z174" s="8"/>
      <c r="AA174" s="8"/>
      <c r="AB174" s="8"/>
      <c r="AC174" s="28"/>
    </row>
    <row r="175" spans="1:31" s="7" customFormat="1" ht="15.75" hidden="1" customHeight="1">
      <c r="A175" s="1475" t="s">
        <v>518</v>
      </c>
      <c r="B175" s="1475"/>
      <c r="C175" s="52">
        <f>SUM(C173:C174)</f>
        <v>7795907.830000001</v>
      </c>
      <c r="D175" s="52">
        <f t="shared" ref="D175:X175" si="37">SUM(D173:D174)</f>
        <v>7285480.4700000007</v>
      </c>
      <c r="E175" s="52">
        <f t="shared" si="37"/>
        <v>1438355.94</v>
      </c>
      <c r="F175" s="52">
        <f t="shared" si="37"/>
        <v>4085676.44</v>
      </c>
      <c r="G175" s="52">
        <f t="shared" si="37"/>
        <v>617134.83000000007</v>
      </c>
      <c r="H175" s="52">
        <f t="shared" si="37"/>
        <v>700077.48</v>
      </c>
      <c r="I175" s="52">
        <f t="shared" si="37"/>
        <v>444235.78</v>
      </c>
      <c r="J175" s="52">
        <f t="shared" si="37"/>
        <v>0</v>
      </c>
      <c r="K175" s="52">
        <f t="shared" si="37"/>
        <v>0</v>
      </c>
      <c r="L175" s="52">
        <f t="shared" si="37"/>
        <v>0</v>
      </c>
      <c r="M175" s="52">
        <f t="shared" si="37"/>
        <v>0</v>
      </c>
      <c r="N175" s="52">
        <f t="shared" si="37"/>
        <v>0</v>
      </c>
      <c r="O175" s="52">
        <f t="shared" si="37"/>
        <v>0</v>
      </c>
      <c r="P175" s="52">
        <f t="shared" si="37"/>
        <v>0</v>
      </c>
      <c r="Q175" s="52">
        <f t="shared" si="37"/>
        <v>0</v>
      </c>
      <c r="R175" s="52">
        <f t="shared" si="37"/>
        <v>0</v>
      </c>
      <c r="S175" s="52">
        <f t="shared" si="37"/>
        <v>0</v>
      </c>
      <c r="T175" s="52">
        <f t="shared" si="37"/>
        <v>0</v>
      </c>
      <c r="U175" s="52">
        <f t="shared" si="37"/>
        <v>0</v>
      </c>
      <c r="V175" s="52">
        <f t="shared" si="37"/>
        <v>510427.36</v>
      </c>
      <c r="W175" s="52">
        <f t="shared" si="37"/>
        <v>0</v>
      </c>
      <c r="X175" s="52">
        <f t="shared" si="37"/>
        <v>0</v>
      </c>
      <c r="Y175" s="9"/>
      <c r="Z175" s="8"/>
      <c r="AA175" s="8"/>
      <c r="AB175" s="8"/>
      <c r="AC175" s="28"/>
      <c r="AE175" s="28"/>
    </row>
    <row r="176" spans="1:31" s="22" customFormat="1" ht="15.75" hidden="1" customHeight="1">
      <c r="A176" s="1485" t="s">
        <v>522</v>
      </c>
      <c r="B176" s="1485"/>
      <c r="C176" s="1485"/>
      <c r="D176" s="1452"/>
      <c r="E176" s="1452"/>
      <c r="F176" s="1452"/>
      <c r="G176" s="1452"/>
      <c r="H176" s="1452"/>
      <c r="I176" s="1452"/>
      <c r="J176" s="1452"/>
      <c r="K176" s="1452"/>
      <c r="L176" s="1452"/>
      <c r="M176" s="1452"/>
      <c r="N176" s="1452"/>
      <c r="O176" s="1452"/>
      <c r="P176" s="1452"/>
      <c r="Q176" s="1452"/>
      <c r="R176" s="1452"/>
      <c r="S176" s="1452"/>
      <c r="T176" s="1452"/>
      <c r="U176" s="1452"/>
      <c r="V176" s="1452"/>
      <c r="W176" s="1452"/>
      <c r="X176" s="1452"/>
      <c r="Y176" s="24"/>
      <c r="Z176" s="23"/>
      <c r="AB176" s="8"/>
      <c r="AC176" s="27"/>
    </row>
    <row r="177" spans="1:29" s="7" customFormat="1" ht="15.75" hidden="1" customHeight="1">
      <c r="A177" s="56">
        <f>A174+1</f>
        <v>117</v>
      </c>
      <c r="B177" s="42" t="s">
        <v>705</v>
      </c>
      <c r="C177" s="52">
        <f>D177+K177+M177+O177+Q177+S177+U177+V177+W177+X177</f>
        <v>11753157.539999999</v>
      </c>
      <c r="D177" s="52">
        <f>SUM(E177:I177)</f>
        <v>2834253.8</v>
      </c>
      <c r="E177" s="52">
        <v>509177.08</v>
      </c>
      <c r="F177" s="52">
        <v>1817038.34</v>
      </c>
      <c r="G177" s="52">
        <v>318303.82</v>
      </c>
      <c r="H177" s="52"/>
      <c r="I177" s="52">
        <v>189734.56</v>
      </c>
      <c r="J177" s="52"/>
      <c r="K177" s="52"/>
      <c r="L177" s="62"/>
      <c r="M177" s="52"/>
      <c r="N177" s="52"/>
      <c r="O177" s="52">
        <v>2666068.4</v>
      </c>
      <c r="P177" s="52"/>
      <c r="Q177" s="52">
        <v>5222157.26</v>
      </c>
      <c r="R177" s="52"/>
      <c r="S177" s="52">
        <v>1030678.08</v>
      </c>
      <c r="T177" s="52"/>
      <c r="U177" s="52"/>
      <c r="V177" s="52"/>
      <c r="W177" s="284"/>
      <c r="X177" s="284"/>
      <c r="Y177" s="9"/>
      <c r="Z177" s="8"/>
      <c r="AB177" s="8"/>
      <c r="AC177" s="28"/>
    </row>
    <row r="178" spans="1:29" s="7" customFormat="1" ht="15.75" hidden="1" customHeight="1">
      <c r="A178" s="1475" t="s">
        <v>518</v>
      </c>
      <c r="B178" s="1475"/>
      <c r="C178" s="52">
        <f>SUM(C177)</f>
        <v>11753157.539999999</v>
      </c>
      <c r="D178" s="52">
        <f t="shared" ref="D178:X178" si="38">SUM(D177)</f>
        <v>2834253.8</v>
      </c>
      <c r="E178" s="52">
        <f t="shared" si="38"/>
        <v>509177.08</v>
      </c>
      <c r="F178" s="52">
        <f t="shared" si="38"/>
        <v>1817038.34</v>
      </c>
      <c r="G178" s="52">
        <f t="shared" si="38"/>
        <v>318303.82</v>
      </c>
      <c r="H178" s="52">
        <f t="shared" si="38"/>
        <v>0</v>
      </c>
      <c r="I178" s="52">
        <f t="shared" si="38"/>
        <v>189734.56</v>
      </c>
      <c r="J178" s="52">
        <f t="shared" si="38"/>
        <v>0</v>
      </c>
      <c r="K178" s="52">
        <f t="shared" si="38"/>
        <v>0</v>
      </c>
      <c r="L178" s="52">
        <f t="shared" si="38"/>
        <v>0</v>
      </c>
      <c r="M178" s="52">
        <f t="shared" si="38"/>
        <v>0</v>
      </c>
      <c r="N178" s="52">
        <f t="shared" si="38"/>
        <v>0</v>
      </c>
      <c r="O178" s="52">
        <f t="shared" si="38"/>
        <v>2666068.4</v>
      </c>
      <c r="P178" s="52">
        <f t="shared" si="38"/>
        <v>0</v>
      </c>
      <c r="Q178" s="52">
        <f t="shared" si="38"/>
        <v>5222157.26</v>
      </c>
      <c r="R178" s="52">
        <f t="shared" si="38"/>
        <v>0</v>
      </c>
      <c r="S178" s="52">
        <f t="shared" si="38"/>
        <v>1030678.08</v>
      </c>
      <c r="T178" s="52">
        <f t="shared" si="38"/>
        <v>0</v>
      </c>
      <c r="U178" s="52">
        <f t="shared" si="38"/>
        <v>0</v>
      </c>
      <c r="V178" s="52">
        <f t="shared" si="38"/>
        <v>0</v>
      </c>
      <c r="W178" s="52">
        <f t="shared" si="38"/>
        <v>0</v>
      </c>
      <c r="X178" s="52">
        <f t="shared" si="38"/>
        <v>0</v>
      </c>
      <c r="Y178" s="9"/>
      <c r="Z178" s="8"/>
      <c r="AA178" s="8"/>
      <c r="AB178" s="8"/>
      <c r="AC178" s="28"/>
    </row>
    <row r="179" spans="1:29" s="7" customFormat="1" ht="15.75" hidden="1" customHeight="1">
      <c r="A179" s="1479" t="s">
        <v>523</v>
      </c>
      <c r="B179" s="1479"/>
      <c r="C179" s="1479"/>
      <c r="D179" s="1452"/>
      <c r="E179" s="1452"/>
      <c r="F179" s="1452"/>
      <c r="G179" s="1452"/>
      <c r="H179" s="1452"/>
      <c r="I179" s="1452"/>
      <c r="J179" s="1452"/>
      <c r="K179" s="1452"/>
      <c r="L179" s="1452"/>
      <c r="M179" s="1452"/>
      <c r="N179" s="1452"/>
      <c r="O179" s="1452"/>
      <c r="P179" s="1452"/>
      <c r="Q179" s="1452"/>
      <c r="R179" s="1452"/>
      <c r="S179" s="1452"/>
      <c r="T179" s="1452"/>
      <c r="U179" s="1452"/>
      <c r="V179" s="1452"/>
      <c r="W179" s="1452"/>
      <c r="X179" s="1452"/>
      <c r="Y179" s="9"/>
      <c r="Z179" s="8"/>
      <c r="AB179" s="8"/>
      <c r="AC179" s="28"/>
    </row>
    <row r="180" spans="1:29" s="7" customFormat="1" ht="15.75" hidden="1" customHeight="1">
      <c r="A180" s="56">
        <f>A177+1</f>
        <v>118</v>
      </c>
      <c r="B180" s="42" t="s">
        <v>524</v>
      </c>
      <c r="C180" s="52">
        <f t="shared" ref="C180:C191" si="39">D180+K180+M180+O180+Q180+S180+U180+V180+W180+X180</f>
        <v>6554868.1400000006</v>
      </c>
      <c r="D180" s="52">
        <f>SUM(E180:I180)</f>
        <v>487725.86</v>
      </c>
      <c r="E180" s="52">
        <v>487725.86</v>
      </c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121"/>
      <c r="Q180" s="52">
        <v>6067142.2800000003</v>
      </c>
      <c r="R180" s="52"/>
      <c r="S180" s="52"/>
      <c r="T180" s="52"/>
      <c r="U180" s="52"/>
      <c r="V180" s="52"/>
      <c r="W180" s="284"/>
      <c r="X180" s="284"/>
      <c r="Y180" s="9"/>
      <c r="Z180" s="8"/>
      <c r="AB180" s="8"/>
      <c r="AC180" s="28"/>
    </row>
    <row r="181" spans="1:29" s="7" customFormat="1" ht="15.75" hidden="1" customHeight="1">
      <c r="A181" s="56">
        <f>A180+1</f>
        <v>119</v>
      </c>
      <c r="B181" s="42" t="s">
        <v>525</v>
      </c>
      <c r="C181" s="52">
        <f t="shared" si="39"/>
        <v>454325.96</v>
      </c>
      <c r="D181" s="52">
        <f t="shared" ref="D181:D191" si="40">SUM(E181:I181)</f>
        <v>454325.96</v>
      </c>
      <c r="E181" s="52">
        <v>454325.96</v>
      </c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284"/>
      <c r="X181" s="284"/>
      <c r="Y181" s="9"/>
      <c r="Z181" s="8"/>
      <c r="AB181" s="8"/>
      <c r="AC181" s="28"/>
    </row>
    <row r="182" spans="1:29" s="7" customFormat="1" ht="15.75" hidden="1" customHeight="1">
      <c r="A182" s="56">
        <f t="shared" ref="A182:A191" si="41">A181+1</f>
        <v>120</v>
      </c>
      <c r="B182" s="42" t="s">
        <v>526</v>
      </c>
      <c r="C182" s="52">
        <f t="shared" si="39"/>
        <v>454327.14</v>
      </c>
      <c r="D182" s="52">
        <f t="shared" si="40"/>
        <v>454327.14</v>
      </c>
      <c r="E182" s="52">
        <v>454327.14</v>
      </c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284"/>
      <c r="X182" s="284"/>
      <c r="Y182" s="9"/>
      <c r="Z182" s="8"/>
      <c r="AB182" s="8"/>
      <c r="AC182" s="28"/>
    </row>
    <row r="183" spans="1:29" s="7" customFormat="1" ht="15.75" hidden="1" customHeight="1">
      <c r="A183" s="56">
        <f t="shared" si="41"/>
        <v>121</v>
      </c>
      <c r="B183" s="42" t="s">
        <v>527</v>
      </c>
      <c r="C183" s="52">
        <f t="shared" si="39"/>
        <v>454325.96</v>
      </c>
      <c r="D183" s="52">
        <f t="shared" si="40"/>
        <v>454325.96</v>
      </c>
      <c r="E183" s="52">
        <v>454325.96</v>
      </c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284"/>
      <c r="X183" s="284"/>
      <c r="Y183" s="9"/>
      <c r="Z183" s="8"/>
      <c r="AB183" s="8"/>
      <c r="AC183" s="28"/>
    </row>
    <row r="184" spans="1:29" s="7" customFormat="1" ht="15.75" hidden="1" customHeight="1">
      <c r="A184" s="56">
        <f t="shared" si="41"/>
        <v>122</v>
      </c>
      <c r="B184" s="42" t="s">
        <v>528</v>
      </c>
      <c r="C184" s="52">
        <f t="shared" si="39"/>
        <v>799970.38</v>
      </c>
      <c r="D184" s="52">
        <f t="shared" si="40"/>
        <v>799970.38</v>
      </c>
      <c r="E184" s="52">
        <v>799970.38</v>
      </c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284"/>
      <c r="X184" s="284"/>
      <c r="Y184" s="9"/>
      <c r="Z184" s="8"/>
      <c r="AB184" s="8"/>
      <c r="AC184" s="28"/>
    </row>
    <row r="185" spans="1:29" s="7" customFormat="1" ht="15.75" hidden="1" customHeight="1">
      <c r="A185" s="56">
        <f t="shared" si="41"/>
        <v>123</v>
      </c>
      <c r="B185" s="42" t="s">
        <v>529</v>
      </c>
      <c r="C185" s="52">
        <f t="shared" si="39"/>
        <v>454325.96</v>
      </c>
      <c r="D185" s="52">
        <f t="shared" si="40"/>
        <v>454325.96</v>
      </c>
      <c r="E185" s="52">
        <v>454325.96</v>
      </c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284"/>
      <c r="X185" s="284"/>
      <c r="Y185" s="9"/>
      <c r="Z185" s="8"/>
      <c r="AB185" s="8"/>
      <c r="AC185" s="28"/>
    </row>
    <row r="186" spans="1:29" s="7" customFormat="1" ht="15.75" hidden="1" customHeight="1">
      <c r="A186" s="56">
        <f t="shared" si="41"/>
        <v>124</v>
      </c>
      <c r="B186" s="42" t="s">
        <v>530</v>
      </c>
      <c r="C186" s="52">
        <f t="shared" si="39"/>
        <v>469629.38</v>
      </c>
      <c r="D186" s="52">
        <f>SUM(E186:I186)</f>
        <v>469629.38</v>
      </c>
      <c r="E186" s="52">
        <v>469629.38</v>
      </c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284"/>
      <c r="X186" s="284"/>
      <c r="Y186" s="9"/>
      <c r="Z186" s="8"/>
      <c r="AB186" s="8"/>
      <c r="AC186" s="28"/>
    </row>
    <row r="187" spans="1:29" s="7" customFormat="1" ht="15.75" hidden="1" customHeight="1">
      <c r="A187" s="56">
        <f t="shared" si="41"/>
        <v>125</v>
      </c>
      <c r="B187" s="42" t="s">
        <v>531</v>
      </c>
      <c r="C187" s="52">
        <f t="shared" si="39"/>
        <v>799635.26</v>
      </c>
      <c r="D187" s="52">
        <f t="shared" si="40"/>
        <v>799635.26</v>
      </c>
      <c r="E187" s="52">
        <v>799635.26</v>
      </c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284"/>
      <c r="X187" s="284"/>
      <c r="Y187" s="9"/>
      <c r="Z187" s="8"/>
      <c r="AB187" s="8"/>
      <c r="AC187" s="28"/>
    </row>
    <row r="188" spans="1:29" s="7" customFormat="1" ht="15.75" hidden="1" customHeight="1">
      <c r="A188" s="56">
        <f t="shared" si="41"/>
        <v>126</v>
      </c>
      <c r="B188" s="42" t="s">
        <v>532</v>
      </c>
      <c r="C188" s="52">
        <f t="shared" si="39"/>
        <v>557630.24</v>
      </c>
      <c r="D188" s="52">
        <f t="shared" si="40"/>
        <v>557630.24</v>
      </c>
      <c r="E188" s="52">
        <v>557630.24</v>
      </c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284"/>
      <c r="X188" s="284"/>
      <c r="Y188" s="9"/>
      <c r="Z188" s="8"/>
      <c r="AB188" s="8"/>
      <c r="AC188" s="28"/>
    </row>
    <row r="189" spans="1:29" s="7" customFormat="1" ht="15.75" hidden="1" customHeight="1">
      <c r="A189" s="56">
        <f t="shared" si="41"/>
        <v>127</v>
      </c>
      <c r="B189" s="42" t="s">
        <v>706</v>
      </c>
      <c r="C189" s="52">
        <f t="shared" si="39"/>
        <v>435580.38</v>
      </c>
      <c r="D189" s="52">
        <f t="shared" si="40"/>
        <v>435580.38</v>
      </c>
      <c r="E189" s="52">
        <v>435580.38</v>
      </c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284"/>
      <c r="X189" s="284"/>
      <c r="Y189" s="9"/>
      <c r="Z189" s="8"/>
      <c r="AB189" s="8"/>
      <c r="AC189" s="28"/>
    </row>
    <row r="190" spans="1:29" s="7" customFormat="1" ht="15.75" hidden="1" customHeight="1">
      <c r="A190" s="56">
        <f t="shared" si="41"/>
        <v>128</v>
      </c>
      <c r="B190" s="42" t="s">
        <v>707</v>
      </c>
      <c r="C190" s="52">
        <f t="shared" si="39"/>
        <v>435580.38</v>
      </c>
      <c r="D190" s="52">
        <f t="shared" si="40"/>
        <v>435580.38</v>
      </c>
      <c r="E190" s="52">
        <v>435580.38</v>
      </c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284"/>
      <c r="X190" s="284"/>
      <c r="Y190" s="9"/>
      <c r="Z190" s="8"/>
      <c r="AB190" s="8"/>
      <c r="AC190" s="28"/>
    </row>
    <row r="191" spans="1:29" s="7" customFormat="1" ht="15.75" hidden="1" customHeight="1">
      <c r="A191" s="56">
        <f t="shared" si="41"/>
        <v>129</v>
      </c>
      <c r="B191" s="42" t="s">
        <v>708</v>
      </c>
      <c r="C191" s="52">
        <f t="shared" si="39"/>
        <v>435580.38</v>
      </c>
      <c r="D191" s="52">
        <f t="shared" si="40"/>
        <v>435580.38</v>
      </c>
      <c r="E191" s="52">
        <v>435580.38</v>
      </c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284"/>
      <c r="X191" s="284"/>
      <c r="Y191" s="9"/>
      <c r="Z191" s="8"/>
      <c r="AB191" s="8"/>
      <c r="AC191" s="28"/>
    </row>
    <row r="192" spans="1:29" s="7" customFormat="1" ht="15.75" hidden="1" customHeight="1">
      <c r="A192" s="1475" t="s">
        <v>518</v>
      </c>
      <c r="B192" s="1475"/>
      <c r="C192" s="52">
        <f>SUM(C180:C191)</f>
        <v>12305779.560000004</v>
      </c>
      <c r="D192" s="52">
        <f t="shared" ref="D192:X192" si="42">SUM(D180:D191)</f>
        <v>6238637.2799999993</v>
      </c>
      <c r="E192" s="52">
        <f t="shared" si="42"/>
        <v>6238637.2799999993</v>
      </c>
      <c r="F192" s="52">
        <f t="shared" si="42"/>
        <v>0</v>
      </c>
      <c r="G192" s="52">
        <f t="shared" si="42"/>
        <v>0</v>
      </c>
      <c r="H192" s="52">
        <f t="shared" si="42"/>
        <v>0</v>
      </c>
      <c r="I192" s="52">
        <f t="shared" si="42"/>
        <v>0</v>
      </c>
      <c r="J192" s="52">
        <f t="shared" si="42"/>
        <v>0</v>
      </c>
      <c r="K192" s="52">
        <f t="shared" si="42"/>
        <v>0</v>
      </c>
      <c r="L192" s="52">
        <f t="shared" si="42"/>
        <v>0</v>
      </c>
      <c r="M192" s="52">
        <f t="shared" si="42"/>
        <v>0</v>
      </c>
      <c r="N192" s="52">
        <f t="shared" si="42"/>
        <v>0</v>
      </c>
      <c r="O192" s="52">
        <f t="shared" si="42"/>
        <v>0</v>
      </c>
      <c r="P192" s="52">
        <f t="shared" si="42"/>
        <v>0</v>
      </c>
      <c r="Q192" s="52">
        <f t="shared" si="42"/>
        <v>6067142.2800000003</v>
      </c>
      <c r="R192" s="52">
        <f t="shared" si="42"/>
        <v>0</v>
      </c>
      <c r="S192" s="52">
        <f t="shared" si="42"/>
        <v>0</v>
      </c>
      <c r="T192" s="52">
        <f t="shared" si="42"/>
        <v>0</v>
      </c>
      <c r="U192" s="52">
        <f t="shared" si="42"/>
        <v>0</v>
      </c>
      <c r="V192" s="52">
        <f t="shared" si="42"/>
        <v>0</v>
      </c>
      <c r="W192" s="52">
        <f t="shared" si="42"/>
        <v>0</v>
      </c>
      <c r="X192" s="52">
        <f t="shared" si="42"/>
        <v>0</v>
      </c>
      <c r="Y192" s="9"/>
      <c r="Z192" s="8"/>
      <c r="AA192" s="8"/>
      <c r="AB192" s="8"/>
      <c r="AC192" s="28"/>
    </row>
    <row r="193" spans="1:29" s="22" customFormat="1" ht="15.75" customHeight="1">
      <c r="A193" s="1537" t="s">
        <v>533</v>
      </c>
      <c r="B193" s="1537"/>
      <c r="C193" s="1537"/>
      <c r="D193" s="1452"/>
      <c r="E193" s="1452"/>
      <c r="F193" s="1452"/>
      <c r="G193" s="1452"/>
      <c r="H193" s="1452"/>
      <c r="I193" s="1452"/>
      <c r="J193" s="1452"/>
      <c r="K193" s="1452"/>
      <c r="L193" s="1452"/>
      <c r="M193" s="1452"/>
      <c r="N193" s="1452"/>
      <c r="O193" s="1452"/>
      <c r="P193" s="1452"/>
      <c r="Q193" s="1452"/>
      <c r="R193" s="1452"/>
      <c r="S193" s="1452"/>
      <c r="T193" s="1452"/>
      <c r="U193" s="1452"/>
      <c r="V193" s="1452"/>
      <c r="W193" s="1452"/>
      <c r="X193" s="1452"/>
      <c r="Y193" s="24"/>
      <c r="Z193" s="23"/>
      <c r="AA193" s="23"/>
      <c r="AB193" s="8"/>
      <c r="AC193" s="27"/>
    </row>
    <row r="194" spans="1:29" s="184" customFormat="1" ht="18" hidden="1" customHeight="1">
      <c r="A194" s="687">
        <f>A191+1</f>
        <v>130</v>
      </c>
      <c r="B194" s="278" t="s">
        <v>1028</v>
      </c>
      <c r="C194" s="176">
        <v>1840000</v>
      </c>
      <c r="D194" s="176">
        <v>260000</v>
      </c>
      <c r="E194" s="177">
        <v>260000</v>
      </c>
      <c r="F194" s="238"/>
      <c r="G194" s="178"/>
      <c r="H194" s="238"/>
      <c r="I194" s="179"/>
      <c r="J194" s="179"/>
      <c r="K194" s="180"/>
      <c r="L194" s="181">
        <v>506.25</v>
      </c>
      <c r="M194" s="179">
        <v>1800000</v>
      </c>
      <c r="N194" s="179"/>
      <c r="O194" s="180"/>
      <c r="P194" s="181">
        <v>350.46</v>
      </c>
      <c r="Q194" s="179">
        <v>460000</v>
      </c>
      <c r="R194" s="181">
        <v>43.4</v>
      </c>
      <c r="S194" s="39">
        <v>710000</v>
      </c>
      <c r="T194" s="181">
        <v>350.46</v>
      </c>
      <c r="U194" s="179">
        <v>380000</v>
      </c>
      <c r="V194" s="39">
        <v>30000</v>
      </c>
      <c r="X194" s="178"/>
      <c r="Z194" s="183"/>
    </row>
    <row r="195" spans="1:29" s="184" customFormat="1" ht="16.5" customHeight="1">
      <c r="A195" s="998">
        <f t="shared" ref="A195:A213" si="43">A194+1</f>
        <v>131</v>
      </c>
      <c r="B195" s="279" t="s">
        <v>1029</v>
      </c>
      <c r="C195" s="176">
        <v>3660000</v>
      </c>
      <c r="D195" s="178">
        <f>SUM(E195:I195)</f>
        <v>2180000</v>
      </c>
      <c r="E195" s="177">
        <v>530000</v>
      </c>
      <c r="F195" s="238">
        <v>400000</v>
      </c>
      <c r="G195" s="238">
        <v>400000</v>
      </c>
      <c r="H195" s="179">
        <v>450000</v>
      </c>
      <c r="I195" s="179">
        <v>400000</v>
      </c>
      <c r="K195" s="186"/>
      <c r="L195" s="181"/>
      <c r="M195" s="179"/>
      <c r="O195" s="180"/>
      <c r="P195" s="181"/>
      <c r="Q195" s="179"/>
      <c r="R195" s="187"/>
      <c r="S195" s="39"/>
      <c r="T195" s="181"/>
      <c r="U195" s="179"/>
      <c r="V195" s="39">
        <v>130000</v>
      </c>
      <c r="X195" s="178"/>
    </row>
    <row r="196" spans="1:29" s="184" customFormat="1" ht="15" customHeight="1">
      <c r="A196" s="998">
        <f t="shared" si="43"/>
        <v>132</v>
      </c>
      <c r="B196" s="279" t="s">
        <v>1030</v>
      </c>
      <c r="C196" s="176">
        <v>1810000</v>
      </c>
      <c r="D196" s="185">
        <f>SUM(E196:I196)</f>
        <v>2130000</v>
      </c>
      <c r="E196" s="177">
        <v>480000</v>
      </c>
      <c r="F196" s="238">
        <v>400000</v>
      </c>
      <c r="G196" s="238">
        <v>400000</v>
      </c>
      <c r="H196" s="179">
        <v>450000</v>
      </c>
      <c r="I196" s="179">
        <v>400000</v>
      </c>
      <c r="K196" s="186"/>
      <c r="L196" s="181">
        <v>270.64</v>
      </c>
      <c r="M196" s="179">
        <v>960000</v>
      </c>
      <c r="O196" s="180"/>
      <c r="P196" s="181"/>
      <c r="Q196" s="179"/>
      <c r="R196" s="187"/>
      <c r="S196" s="187"/>
      <c r="T196" s="181"/>
      <c r="U196" s="179"/>
      <c r="V196" s="39">
        <v>130000</v>
      </c>
      <c r="X196" s="178"/>
    </row>
    <row r="197" spans="1:29" s="184" customFormat="1" ht="17.25" hidden="1" customHeight="1">
      <c r="A197" s="997">
        <f t="shared" si="43"/>
        <v>133</v>
      </c>
      <c r="B197" s="279" t="s">
        <v>1031</v>
      </c>
      <c r="C197" s="176">
        <v>1110000</v>
      </c>
      <c r="D197" s="185">
        <f>SUM(E197:I197)</f>
        <v>980000</v>
      </c>
      <c r="E197" s="177">
        <v>280000</v>
      </c>
      <c r="F197" s="238">
        <v>200000</v>
      </c>
      <c r="G197" s="238">
        <v>260000</v>
      </c>
      <c r="H197" s="179"/>
      <c r="I197" s="179">
        <v>240000</v>
      </c>
      <c r="K197" s="186"/>
      <c r="L197" s="181">
        <v>1095</v>
      </c>
      <c r="M197" s="39">
        <v>3800000</v>
      </c>
      <c r="O197" s="180"/>
      <c r="P197" s="181">
        <v>350.46</v>
      </c>
      <c r="Q197" s="179">
        <v>460000</v>
      </c>
      <c r="R197" s="181"/>
      <c r="S197" s="181"/>
      <c r="T197" s="181">
        <v>350.46</v>
      </c>
      <c r="U197" s="179">
        <v>380000</v>
      </c>
      <c r="V197" s="39">
        <v>130000</v>
      </c>
      <c r="X197" s="178"/>
    </row>
    <row r="198" spans="1:29" s="184" customFormat="1" ht="15.75" customHeight="1">
      <c r="A198" s="998">
        <f t="shared" si="43"/>
        <v>134</v>
      </c>
      <c r="B198" s="279" t="s">
        <v>1032</v>
      </c>
      <c r="C198" s="189">
        <v>6680000</v>
      </c>
      <c r="D198" s="190">
        <v>2700000</v>
      </c>
      <c r="E198" s="177">
        <v>650000</v>
      </c>
      <c r="F198" s="238">
        <v>700000</v>
      </c>
      <c r="G198" s="238">
        <v>700000</v>
      </c>
      <c r="H198" s="179">
        <v>650000</v>
      </c>
      <c r="I198" s="179"/>
      <c r="K198" s="180"/>
      <c r="L198" s="181">
        <v>276.64</v>
      </c>
      <c r="M198" s="238">
        <v>960000</v>
      </c>
      <c r="O198" s="180"/>
      <c r="P198" s="181"/>
      <c r="Q198" s="179"/>
      <c r="R198" s="181"/>
      <c r="S198" s="181"/>
      <c r="T198" s="181"/>
      <c r="U198" s="179"/>
      <c r="V198" s="39">
        <v>180000</v>
      </c>
      <c r="X198" s="178"/>
    </row>
    <row r="199" spans="1:29" s="184" customFormat="1" ht="16.5" hidden="1" customHeight="1">
      <c r="A199" s="997">
        <f t="shared" si="43"/>
        <v>135</v>
      </c>
      <c r="B199" s="279" t="s">
        <v>1033</v>
      </c>
      <c r="C199" s="176">
        <v>3540000</v>
      </c>
      <c r="D199" s="185">
        <f>SUM(E199:I199)</f>
        <v>1610000</v>
      </c>
      <c r="E199" s="177">
        <v>420000</v>
      </c>
      <c r="F199" s="238">
        <v>390000</v>
      </c>
      <c r="G199" s="238">
        <v>400000</v>
      </c>
      <c r="H199" s="179"/>
      <c r="I199" s="179">
        <v>400000</v>
      </c>
      <c r="K199" s="186"/>
      <c r="L199" s="181">
        <v>364.5</v>
      </c>
      <c r="M199" s="179">
        <v>1300000</v>
      </c>
      <c r="O199" s="180"/>
      <c r="P199" s="181">
        <v>350.46</v>
      </c>
      <c r="Q199" s="179">
        <v>460000</v>
      </c>
      <c r="R199" s="181"/>
      <c r="S199" s="181"/>
      <c r="T199" s="181">
        <v>350.46</v>
      </c>
      <c r="U199" s="179">
        <v>380000</v>
      </c>
      <c r="V199" s="39">
        <v>130000</v>
      </c>
      <c r="X199" s="178"/>
    </row>
    <row r="200" spans="1:29" s="184" customFormat="1" ht="16.5" hidden="1" customHeight="1">
      <c r="A200" s="997">
        <f t="shared" si="43"/>
        <v>136</v>
      </c>
      <c r="B200" s="279" t="s">
        <v>1034</v>
      </c>
      <c r="C200" s="189">
        <v>3720000</v>
      </c>
      <c r="D200" s="185">
        <f>SUM(E200:I200)</f>
        <v>2240000</v>
      </c>
      <c r="E200" s="177">
        <v>480000</v>
      </c>
      <c r="F200" s="238">
        <v>500000</v>
      </c>
      <c r="G200" s="238">
        <v>390000</v>
      </c>
      <c r="H200" s="179">
        <v>450000</v>
      </c>
      <c r="I200" s="179">
        <v>420000</v>
      </c>
      <c r="K200" s="186"/>
      <c r="L200" s="181">
        <v>262.60000000000002</v>
      </c>
      <c r="M200" s="39">
        <v>950000</v>
      </c>
      <c r="O200" s="180"/>
      <c r="P200" s="181"/>
      <c r="Q200" s="179"/>
      <c r="R200" s="181"/>
      <c r="S200" s="181"/>
      <c r="T200" s="181"/>
      <c r="U200" s="179"/>
      <c r="V200" s="39">
        <v>180000</v>
      </c>
      <c r="X200" s="178"/>
    </row>
    <row r="201" spans="1:29" s="184" customFormat="1" ht="15.75" customHeight="1">
      <c r="A201" s="998">
        <f t="shared" si="43"/>
        <v>137</v>
      </c>
      <c r="B201" s="279" t="s">
        <v>1035</v>
      </c>
      <c r="C201" s="176">
        <v>3210000</v>
      </c>
      <c r="D201" s="185">
        <f>SUM(E201:I201)</f>
        <v>1240000</v>
      </c>
      <c r="E201" s="177">
        <v>260000</v>
      </c>
      <c r="F201" s="238">
        <v>360000</v>
      </c>
      <c r="G201" s="238">
        <v>300000</v>
      </c>
      <c r="H201" s="179"/>
      <c r="I201" s="179">
        <v>320000</v>
      </c>
      <c r="K201" s="186"/>
      <c r="L201" s="195">
        <v>1521</v>
      </c>
      <c r="M201" s="37">
        <v>2368653.2999999998</v>
      </c>
      <c r="O201" s="180"/>
      <c r="P201" s="181">
        <v>350.46</v>
      </c>
      <c r="Q201" s="179">
        <v>460000</v>
      </c>
      <c r="R201" s="181"/>
      <c r="S201" s="181"/>
      <c r="T201" s="181">
        <v>350.46</v>
      </c>
      <c r="U201" s="179">
        <v>380000</v>
      </c>
      <c r="V201" s="39">
        <v>180000</v>
      </c>
      <c r="X201" s="178"/>
    </row>
    <row r="202" spans="1:29" s="184" customFormat="1">
      <c r="A202" s="998">
        <f t="shared" si="43"/>
        <v>138</v>
      </c>
      <c r="B202" s="278" t="s">
        <v>1036</v>
      </c>
      <c r="C202" s="191">
        <v>6698653.2999999998</v>
      </c>
      <c r="D202" s="192">
        <f>SUM(E202:I202)</f>
        <v>4150000</v>
      </c>
      <c r="E202" s="193">
        <v>850000</v>
      </c>
      <c r="F202" s="194">
        <v>900000</v>
      </c>
      <c r="G202" s="1140">
        <v>850000</v>
      </c>
      <c r="H202" s="35">
        <v>860000</v>
      </c>
      <c r="I202" s="35">
        <v>690000</v>
      </c>
      <c r="K202" s="186"/>
      <c r="L202" s="195">
        <v>840</v>
      </c>
      <c r="M202" s="39">
        <v>2800000</v>
      </c>
      <c r="O202" s="196"/>
      <c r="P202" s="198"/>
      <c r="Q202" s="199"/>
      <c r="R202" s="181"/>
      <c r="S202" s="181"/>
      <c r="T202" s="181"/>
      <c r="U202" s="179"/>
      <c r="V202" s="39">
        <v>180000</v>
      </c>
      <c r="X202" s="178"/>
    </row>
    <row r="203" spans="1:29" s="184" customFormat="1" hidden="1">
      <c r="A203" s="997">
        <f t="shared" si="43"/>
        <v>139</v>
      </c>
      <c r="B203" s="279" t="s">
        <v>1037</v>
      </c>
      <c r="C203" s="176">
        <v>4140000</v>
      </c>
      <c r="D203" s="35">
        <f>SUM(E203:H203)</f>
        <v>1210000</v>
      </c>
      <c r="E203" s="193">
        <v>650000</v>
      </c>
      <c r="F203" s="200">
        <v>360000</v>
      </c>
      <c r="G203" s="1140"/>
      <c r="H203" s="35">
        <v>200000</v>
      </c>
      <c r="I203" s="1140"/>
      <c r="K203" s="201"/>
      <c r="L203" s="195">
        <v>476.9</v>
      </c>
      <c r="M203" s="39">
        <v>1600000</v>
      </c>
      <c r="O203" s="196"/>
      <c r="P203" s="198"/>
      <c r="Q203" s="199"/>
      <c r="R203" s="187"/>
      <c r="S203" s="187"/>
      <c r="T203" s="181"/>
      <c r="U203" s="179"/>
      <c r="V203" s="39">
        <v>130000</v>
      </c>
      <c r="X203" s="178"/>
    </row>
    <row r="204" spans="1:29" s="184" customFormat="1">
      <c r="A204" s="998">
        <f t="shared" si="43"/>
        <v>140</v>
      </c>
      <c r="B204" s="279" t="s">
        <v>1038</v>
      </c>
      <c r="C204" s="176">
        <v>4425000</v>
      </c>
      <c r="D204" s="85">
        <f>SUM(E204:I204)</f>
        <v>1540000</v>
      </c>
      <c r="E204" s="202">
        <v>320000</v>
      </c>
      <c r="F204" s="200">
        <v>440000</v>
      </c>
      <c r="G204" s="1140">
        <v>390000</v>
      </c>
      <c r="H204" s="35"/>
      <c r="I204" s="35">
        <v>390000</v>
      </c>
      <c r="K204" s="186"/>
      <c r="L204" s="195">
        <v>476.9</v>
      </c>
      <c r="M204" s="39">
        <v>1600000</v>
      </c>
      <c r="O204" s="196"/>
      <c r="P204" s="181">
        <v>480.9</v>
      </c>
      <c r="Q204" s="39">
        <v>625000</v>
      </c>
      <c r="R204" s="187"/>
      <c r="S204" s="187"/>
      <c r="T204" s="181">
        <v>480.9</v>
      </c>
      <c r="U204" s="179">
        <v>530000</v>
      </c>
      <c r="V204" s="39">
        <v>130000</v>
      </c>
      <c r="X204" s="178"/>
    </row>
    <row r="205" spans="1:29" s="184" customFormat="1">
      <c r="A205" s="998">
        <f t="shared" si="43"/>
        <v>141</v>
      </c>
      <c r="B205" s="279" t="s">
        <v>1039</v>
      </c>
      <c r="C205" s="176">
        <v>4425000</v>
      </c>
      <c r="D205" s="85">
        <f>SUM(E205:I205)</f>
        <v>1540000</v>
      </c>
      <c r="E205" s="193">
        <v>320000</v>
      </c>
      <c r="F205" s="200">
        <v>440000</v>
      </c>
      <c r="G205" s="1140">
        <v>390000</v>
      </c>
      <c r="H205" s="35"/>
      <c r="I205" s="35">
        <v>390000</v>
      </c>
      <c r="K205" s="186"/>
      <c r="L205" s="195">
        <v>470.6</v>
      </c>
      <c r="M205" s="39">
        <v>1600000</v>
      </c>
      <c r="O205" s="196"/>
      <c r="P205" s="181">
        <v>480.9</v>
      </c>
      <c r="Q205" s="37">
        <v>625000</v>
      </c>
      <c r="R205" s="181"/>
      <c r="S205" s="181"/>
      <c r="T205" s="181">
        <v>480.9</v>
      </c>
      <c r="U205" s="179">
        <v>530000</v>
      </c>
      <c r="V205" s="39">
        <v>130000</v>
      </c>
      <c r="X205" s="178"/>
    </row>
    <row r="206" spans="1:29" s="184" customFormat="1">
      <c r="A206" s="998">
        <f t="shared" si="43"/>
        <v>142</v>
      </c>
      <c r="B206" s="279" t="s">
        <v>1040</v>
      </c>
      <c r="C206" s="176">
        <v>4435000</v>
      </c>
      <c r="D206" s="85">
        <f>SUM(E206:I206)</f>
        <v>1550000</v>
      </c>
      <c r="E206" s="193">
        <v>320000</v>
      </c>
      <c r="F206" s="200">
        <v>450000</v>
      </c>
      <c r="G206" s="1140">
        <v>390000</v>
      </c>
      <c r="H206" s="203"/>
      <c r="I206" s="35">
        <v>390000</v>
      </c>
      <c r="K206" s="186"/>
      <c r="L206" s="195">
        <v>610.6</v>
      </c>
      <c r="M206" s="39">
        <v>2170000</v>
      </c>
      <c r="O206" s="196"/>
      <c r="P206" s="181">
        <v>480.9</v>
      </c>
      <c r="Q206" s="39">
        <v>625000</v>
      </c>
      <c r="R206" s="181"/>
      <c r="S206" s="181"/>
      <c r="T206" s="181">
        <v>480.9</v>
      </c>
      <c r="U206" s="179">
        <v>530000</v>
      </c>
      <c r="V206" s="39">
        <v>130000</v>
      </c>
      <c r="X206" s="178"/>
    </row>
    <row r="207" spans="1:29" s="184" customFormat="1">
      <c r="A207" s="998">
        <f t="shared" si="43"/>
        <v>143</v>
      </c>
      <c r="B207" s="279" t="s">
        <v>1041</v>
      </c>
      <c r="C207" s="200">
        <v>6528500</v>
      </c>
      <c r="D207" s="35">
        <v>320000</v>
      </c>
      <c r="E207" s="200">
        <v>320000</v>
      </c>
      <c r="F207" s="200"/>
      <c r="G207" s="1140"/>
      <c r="H207" s="35"/>
      <c r="I207" s="35"/>
      <c r="K207" s="201"/>
      <c r="L207" s="195"/>
      <c r="M207" s="39"/>
      <c r="O207" s="196"/>
      <c r="P207" s="35">
        <v>375</v>
      </c>
      <c r="Q207" s="39">
        <v>490000</v>
      </c>
      <c r="R207" s="181">
        <v>190</v>
      </c>
      <c r="S207" s="181">
        <v>3106500</v>
      </c>
      <c r="T207" s="181">
        <v>375</v>
      </c>
      <c r="U207" s="179">
        <v>412000</v>
      </c>
      <c r="V207" s="39">
        <v>30000</v>
      </c>
      <c r="X207" s="178"/>
    </row>
    <row r="208" spans="1:29" s="184" customFormat="1" ht="21" customHeight="1">
      <c r="A208" s="998">
        <f t="shared" si="43"/>
        <v>144</v>
      </c>
      <c r="B208" s="279" t="s">
        <v>1042</v>
      </c>
      <c r="C208" s="194">
        <v>3500000</v>
      </c>
      <c r="D208" s="35"/>
      <c r="E208" s="200"/>
      <c r="F208" s="200"/>
      <c r="G208" s="85"/>
      <c r="H208" s="1140"/>
      <c r="I208" s="35"/>
      <c r="J208" s="35"/>
      <c r="K208" s="201"/>
      <c r="L208" s="195">
        <v>598.20000000000005</v>
      </c>
      <c r="M208" s="39">
        <v>2090000</v>
      </c>
      <c r="O208" s="196"/>
      <c r="P208" s="35"/>
      <c r="Q208" s="39"/>
      <c r="T208" s="181"/>
      <c r="U208" s="181"/>
      <c r="V208" s="181"/>
      <c r="W208" s="179"/>
      <c r="X208" s="204" t="s">
        <v>1027</v>
      </c>
      <c r="Y208" s="39"/>
    </row>
    <row r="209" spans="1:31" s="184" customFormat="1" ht="13.5" thickBot="1">
      <c r="A209" s="998">
        <f t="shared" si="43"/>
        <v>145</v>
      </c>
      <c r="B209" s="279" t="s">
        <v>1043</v>
      </c>
      <c r="C209" s="39">
        <v>2090000</v>
      </c>
      <c r="D209" s="35"/>
      <c r="E209" s="200"/>
      <c r="F209" s="200"/>
      <c r="G209" s="85"/>
      <c r="H209" s="1140"/>
      <c r="I209" s="35"/>
      <c r="J209" s="35"/>
      <c r="K209" s="201"/>
      <c r="L209" s="187"/>
      <c r="O209" s="196"/>
      <c r="P209" s="187"/>
      <c r="Q209" s="182" t="s">
        <v>1026</v>
      </c>
      <c r="R209" s="35"/>
      <c r="S209" s="39"/>
      <c r="T209" s="181"/>
      <c r="U209" s="181"/>
      <c r="V209" s="181"/>
      <c r="W209" s="179"/>
      <c r="X209" s="178"/>
      <c r="Y209" s="39"/>
    </row>
    <row r="210" spans="1:31" s="7" customFormat="1" ht="15.75" hidden="1" customHeight="1">
      <c r="A210" s="750">
        <f t="shared" si="43"/>
        <v>146</v>
      </c>
      <c r="B210" s="42" t="s">
        <v>710</v>
      </c>
      <c r="C210" s="52">
        <f>D210+K210+M210+O210+Q210+S210+U210+V210+W210+X210</f>
        <v>1941058.7000000002</v>
      </c>
      <c r="D210" s="52">
        <f>SUM(E210:I210)</f>
        <v>1767939.7200000002</v>
      </c>
      <c r="E210" s="52"/>
      <c r="F210" s="52">
        <v>1535785.34</v>
      </c>
      <c r="G210" s="52">
        <v>157089.85999999999</v>
      </c>
      <c r="H210" s="52"/>
      <c r="I210" s="52">
        <v>75064.52</v>
      </c>
      <c r="J210" s="52"/>
      <c r="K210" s="52"/>
      <c r="L210" s="62"/>
      <c r="M210" s="52"/>
      <c r="N210" s="62"/>
      <c r="O210" s="62"/>
      <c r="P210" s="62"/>
      <c r="Q210" s="52"/>
      <c r="R210" s="52"/>
      <c r="S210" s="52"/>
      <c r="T210" s="52"/>
      <c r="U210" s="52"/>
      <c r="V210" s="52">
        <f>43085.34+130033.64</f>
        <v>173118.97999999998</v>
      </c>
      <c r="W210" s="284"/>
      <c r="X210" s="284"/>
      <c r="Y210" s="9" t="s">
        <v>884</v>
      </c>
      <c r="Z210" s="8"/>
      <c r="AA210" s="8"/>
      <c r="AB210" s="8"/>
      <c r="AC210" s="28"/>
    </row>
    <row r="211" spans="1:31" s="7" customFormat="1" ht="15.75" hidden="1" customHeight="1">
      <c r="A211" s="750">
        <f t="shared" si="43"/>
        <v>147</v>
      </c>
      <c r="B211" s="42" t="s">
        <v>711</v>
      </c>
      <c r="C211" s="52">
        <f>D211+K211+M211+O211+Q211+S211+U211+V211+W211+X211</f>
        <v>1103113.5599999998</v>
      </c>
      <c r="D211" s="52">
        <f>SUM(E211:I211)</f>
        <v>897215.35999999987</v>
      </c>
      <c r="E211" s="52"/>
      <c r="F211" s="52">
        <v>686465</v>
      </c>
      <c r="G211" s="52">
        <v>130125.68</v>
      </c>
      <c r="H211" s="52"/>
      <c r="I211" s="52">
        <v>80624.679999999993</v>
      </c>
      <c r="J211" s="52"/>
      <c r="K211" s="52"/>
      <c r="L211" s="62"/>
      <c r="M211" s="52"/>
      <c r="N211" s="62"/>
      <c r="O211" s="62"/>
      <c r="P211" s="62"/>
      <c r="Q211" s="52"/>
      <c r="R211" s="52"/>
      <c r="S211" s="52"/>
      <c r="T211" s="52"/>
      <c r="U211" s="52"/>
      <c r="V211" s="52">
        <f>47890.3+158007.9</f>
        <v>205898.2</v>
      </c>
      <c r="W211" s="284"/>
      <c r="X211" s="284"/>
      <c r="Y211" s="9" t="s">
        <v>884</v>
      </c>
      <c r="Z211" s="8"/>
      <c r="AA211" s="8"/>
      <c r="AB211" s="8"/>
      <c r="AC211" s="28"/>
    </row>
    <row r="212" spans="1:31" s="7" customFormat="1" ht="15.75" hidden="1" customHeight="1">
      <c r="A212" s="750">
        <f t="shared" si="43"/>
        <v>148</v>
      </c>
      <c r="B212" s="42" t="s">
        <v>712</v>
      </c>
      <c r="C212" s="52">
        <f>D212+K212+M212+O212+Q212+S212+U212+V212+W212+X212</f>
        <v>1575021.52</v>
      </c>
      <c r="D212" s="52">
        <f>SUM(E212:I212)</f>
        <v>1369138.6600000001</v>
      </c>
      <c r="E212" s="52"/>
      <c r="F212" s="52">
        <v>1172281.6200000001</v>
      </c>
      <c r="G212" s="52">
        <v>134124.70000000001</v>
      </c>
      <c r="H212" s="52"/>
      <c r="I212" s="52">
        <v>62732.34</v>
      </c>
      <c r="J212" s="52"/>
      <c r="K212" s="52"/>
      <c r="L212" s="62"/>
      <c r="M212" s="62"/>
      <c r="N212" s="62"/>
      <c r="O212" s="62"/>
      <c r="P212" s="62"/>
      <c r="Q212" s="52"/>
      <c r="R212" s="52"/>
      <c r="S212" s="52"/>
      <c r="T212" s="52"/>
      <c r="U212" s="52"/>
      <c r="V212" s="52">
        <f>47890.3+157992.56</f>
        <v>205882.86</v>
      </c>
      <c r="W212" s="284"/>
      <c r="X212" s="284"/>
      <c r="Y212" s="9" t="s">
        <v>884</v>
      </c>
      <c r="Z212" s="8"/>
      <c r="AA212" s="8"/>
      <c r="AB212" s="8"/>
      <c r="AC212" s="28"/>
    </row>
    <row r="213" spans="1:31" s="7" customFormat="1" ht="15.75" hidden="1" customHeight="1">
      <c r="A213" s="750">
        <f t="shared" si="43"/>
        <v>149</v>
      </c>
      <c r="B213" s="42" t="s">
        <v>709</v>
      </c>
      <c r="C213" s="52">
        <f>D213+K213+M213+O213+Q213+S213+U213+V213+W213+X213</f>
        <v>1036186.32</v>
      </c>
      <c r="D213" s="52">
        <f>SUM(E213:I213)</f>
        <v>1018409.62</v>
      </c>
      <c r="E213" s="52"/>
      <c r="F213" s="52">
        <v>648571.66</v>
      </c>
      <c r="G213" s="52">
        <v>243803.34</v>
      </c>
      <c r="H213" s="52"/>
      <c r="I213" s="52">
        <v>126034.62</v>
      </c>
      <c r="J213" s="52"/>
      <c r="K213" s="52"/>
      <c r="L213" s="62"/>
      <c r="M213" s="62"/>
      <c r="N213" s="62"/>
      <c r="O213" s="62"/>
      <c r="P213" s="62"/>
      <c r="Q213" s="52"/>
      <c r="R213" s="52"/>
      <c r="S213" s="52"/>
      <c r="T213" s="52"/>
      <c r="U213" s="52"/>
      <c r="V213" s="52">
        <v>17776.7</v>
      </c>
      <c r="W213" s="284"/>
      <c r="X213" s="284"/>
      <c r="Y213" s="9" t="s">
        <v>890</v>
      </c>
      <c r="Z213" s="8"/>
      <c r="AA213" s="8"/>
      <c r="AB213" s="8"/>
      <c r="AC213" s="28"/>
    </row>
    <row r="214" spans="1:31" s="7" customFormat="1" ht="15.75" hidden="1" customHeight="1">
      <c r="A214" s="1475" t="s">
        <v>518</v>
      </c>
      <c r="B214" s="1475"/>
      <c r="C214" s="52">
        <f>SUM(C194:C213)</f>
        <v>67467533.400000006</v>
      </c>
      <c r="D214" s="52">
        <f t="shared" ref="D214:X214" si="44">SUM(D210:D213)</f>
        <v>5052703.3600000003</v>
      </c>
      <c r="E214" s="52">
        <f t="shared" si="44"/>
        <v>0</v>
      </c>
      <c r="F214" s="52">
        <f t="shared" si="44"/>
        <v>4043103.62</v>
      </c>
      <c r="G214" s="52">
        <f t="shared" si="44"/>
        <v>665143.57999999996</v>
      </c>
      <c r="H214" s="52">
        <f t="shared" si="44"/>
        <v>0</v>
      </c>
      <c r="I214" s="52">
        <f t="shared" si="44"/>
        <v>344456.16000000003</v>
      </c>
      <c r="J214" s="52">
        <f t="shared" si="44"/>
        <v>0</v>
      </c>
      <c r="K214" s="52">
        <f t="shared" si="44"/>
        <v>0</v>
      </c>
      <c r="L214" s="52">
        <f t="shared" si="44"/>
        <v>0</v>
      </c>
      <c r="M214" s="52">
        <f t="shared" si="44"/>
        <v>0</v>
      </c>
      <c r="N214" s="52">
        <f t="shared" si="44"/>
        <v>0</v>
      </c>
      <c r="O214" s="52">
        <f t="shared" si="44"/>
        <v>0</v>
      </c>
      <c r="P214" s="52">
        <f t="shared" si="44"/>
        <v>0</v>
      </c>
      <c r="Q214" s="52">
        <f t="shared" si="44"/>
        <v>0</v>
      </c>
      <c r="R214" s="52">
        <f t="shared" si="44"/>
        <v>0</v>
      </c>
      <c r="S214" s="52">
        <f t="shared" si="44"/>
        <v>0</v>
      </c>
      <c r="T214" s="52">
        <f t="shared" si="44"/>
        <v>0</v>
      </c>
      <c r="U214" s="52">
        <f t="shared" si="44"/>
        <v>0</v>
      </c>
      <c r="V214" s="52">
        <f t="shared" si="44"/>
        <v>602676.74</v>
      </c>
      <c r="W214" s="52">
        <f t="shared" si="44"/>
        <v>0</v>
      </c>
      <c r="X214" s="52">
        <f t="shared" si="44"/>
        <v>0</v>
      </c>
      <c r="Y214" s="9"/>
      <c r="Z214" s="8"/>
      <c r="AA214" s="8"/>
      <c r="AB214" s="8"/>
      <c r="AC214" s="28"/>
      <c r="AE214" s="28"/>
    </row>
    <row r="215" spans="1:31" s="7" customFormat="1" ht="12.75" hidden="1" customHeight="1">
      <c r="A215" s="1524" t="s">
        <v>1044</v>
      </c>
      <c r="B215" s="1525"/>
      <c r="C215" s="1526"/>
      <c r="D215" s="1480"/>
      <c r="E215" s="1514"/>
      <c r="F215" s="1514"/>
      <c r="G215" s="1514"/>
      <c r="H215" s="1514"/>
      <c r="I215" s="1514"/>
      <c r="J215" s="1514"/>
      <c r="K215" s="1514"/>
      <c r="L215" s="1514"/>
      <c r="M215" s="1514"/>
      <c r="N215" s="1514"/>
      <c r="O215" s="1514"/>
      <c r="P215" s="1514"/>
      <c r="Q215" s="1514"/>
      <c r="R215" s="1514"/>
      <c r="S215" s="1514"/>
      <c r="T215" s="1514"/>
      <c r="U215" s="1514"/>
      <c r="V215" s="1514"/>
      <c r="W215" s="1514"/>
      <c r="X215" s="1515"/>
      <c r="Y215" s="9"/>
      <c r="Z215" s="8"/>
    </row>
    <row r="216" spans="1:31" s="7" customFormat="1" ht="15.75" hidden="1" customHeight="1">
      <c r="A216" s="687">
        <f>A213+1</f>
        <v>150</v>
      </c>
      <c r="B216" s="274" t="s">
        <v>1045</v>
      </c>
      <c r="C216" s="277">
        <f>D216+M216</f>
        <v>1906071</v>
      </c>
      <c r="D216" s="284">
        <f>E216+F216+G216+H216+I216</f>
        <v>255836</v>
      </c>
      <c r="E216" s="284">
        <v>0</v>
      </c>
      <c r="F216" s="284">
        <v>0</v>
      </c>
      <c r="G216" s="284">
        <v>0</v>
      </c>
      <c r="H216" s="284">
        <v>0</v>
      </c>
      <c r="I216" s="284">
        <v>255836</v>
      </c>
      <c r="J216" s="261">
        <v>0</v>
      </c>
      <c r="K216" s="284">
        <v>0</v>
      </c>
      <c r="L216" s="284">
        <v>432</v>
      </c>
      <c r="M216" s="284">
        <v>1650235</v>
      </c>
      <c r="N216" s="285">
        <v>0</v>
      </c>
      <c r="O216" s="284">
        <v>0</v>
      </c>
      <c r="P216" s="284">
        <v>0</v>
      </c>
      <c r="Q216" s="284">
        <v>0</v>
      </c>
      <c r="R216" s="284">
        <v>0</v>
      </c>
      <c r="S216" s="284">
        <v>0</v>
      </c>
      <c r="T216" s="284">
        <v>0</v>
      </c>
      <c r="U216" s="284">
        <v>0</v>
      </c>
      <c r="V216" s="285">
        <v>0</v>
      </c>
      <c r="W216" s="284">
        <v>0</v>
      </c>
      <c r="X216" s="284">
        <v>0</v>
      </c>
      <c r="Y216" s="9"/>
      <c r="Z216" s="8"/>
    </row>
    <row r="217" spans="1:31" s="7" customFormat="1" ht="15.75" hidden="1" customHeight="1">
      <c r="A217" s="687">
        <f>A216+1</f>
        <v>151</v>
      </c>
      <c r="B217" s="274" t="s">
        <v>1046</v>
      </c>
      <c r="C217" s="277">
        <f>D217+M217</f>
        <v>1906071</v>
      </c>
      <c r="D217" s="284">
        <f>SUM(E217:I217)</f>
        <v>255836</v>
      </c>
      <c r="E217" s="284">
        <v>0</v>
      </c>
      <c r="F217" s="284">
        <v>0</v>
      </c>
      <c r="G217" s="284">
        <v>0</v>
      </c>
      <c r="H217" s="284">
        <v>0</v>
      </c>
      <c r="I217" s="284">
        <v>255836</v>
      </c>
      <c r="J217" s="238">
        <v>0</v>
      </c>
      <c r="K217" s="284">
        <v>0</v>
      </c>
      <c r="L217" s="172">
        <v>431</v>
      </c>
      <c r="M217" s="284">
        <v>1650235</v>
      </c>
      <c r="N217" s="284">
        <v>0</v>
      </c>
      <c r="O217" s="284">
        <v>0</v>
      </c>
      <c r="P217" s="284">
        <v>0</v>
      </c>
      <c r="Q217" s="284">
        <v>0</v>
      </c>
      <c r="R217" s="284">
        <v>0</v>
      </c>
      <c r="S217" s="284">
        <v>0</v>
      </c>
      <c r="T217" s="284">
        <v>0</v>
      </c>
      <c r="U217" s="284">
        <v>0</v>
      </c>
      <c r="V217" s="284">
        <v>0</v>
      </c>
      <c r="W217" s="284">
        <v>0</v>
      </c>
      <c r="X217" s="284">
        <v>0</v>
      </c>
      <c r="Y217" s="9"/>
      <c r="Z217" s="8"/>
    </row>
    <row r="218" spans="1:31" s="7" customFormat="1" ht="15.75" hidden="1" customHeight="1">
      <c r="A218" s="688">
        <f>A217+1</f>
        <v>152</v>
      </c>
      <c r="B218" s="274" t="s">
        <v>1047</v>
      </c>
      <c r="C218" s="277">
        <f>D218+M218</f>
        <v>4955383.5999999996</v>
      </c>
      <c r="D218" s="284">
        <f>SUM(E218:I218)</f>
        <v>2115018.5</v>
      </c>
      <c r="E218" s="284">
        <v>865590</v>
      </c>
      <c r="F218" s="284">
        <v>0</v>
      </c>
      <c r="G218" s="284">
        <v>755798.5</v>
      </c>
      <c r="H218" s="284">
        <v>0</v>
      </c>
      <c r="I218" s="284">
        <v>493630</v>
      </c>
      <c r="J218" s="261">
        <v>0</v>
      </c>
      <c r="K218" s="284">
        <v>0</v>
      </c>
      <c r="L218" s="172">
        <v>1023.8</v>
      </c>
      <c r="M218" s="284">
        <v>2840365.1</v>
      </c>
      <c r="N218" s="285">
        <v>0</v>
      </c>
      <c r="O218" s="284">
        <v>0</v>
      </c>
      <c r="P218" s="284">
        <v>0</v>
      </c>
      <c r="Q218" s="284">
        <v>0</v>
      </c>
      <c r="R218" s="284">
        <v>0</v>
      </c>
      <c r="S218" s="284">
        <v>0</v>
      </c>
      <c r="T218" s="284">
        <v>0</v>
      </c>
      <c r="U218" s="284">
        <v>0</v>
      </c>
      <c r="V218" s="285">
        <v>0</v>
      </c>
      <c r="W218" s="284">
        <v>0</v>
      </c>
      <c r="X218" s="284">
        <v>0</v>
      </c>
      <c r="Y218" s="9"/>
      <c r="Z218" s="8"/>
    </row>
    <row r="219" spans="1:31" s="17" customFormat="1" ht="12.75" hidden="1" customHeight="1" thickBot="1">
      <c r="A219" s="1527" t="s">
        <v>518</v>
      </c>
      <c r="B219" s="1528"/>
      <c r="C219" s="657">
        <f t="shared" ref="C219:X219" si="45">SUM(C216:C218)</f>
        <v>8767525.5999999996</v>
      </c>
      <c r="D219" s="657">
        <f t="shared" si="45"/>
        <v>2626690.5</v>
      </c>
      <c r="E219" s="657">
        <f t="shared" si="45"/>
        <v>865590</v>
      </c>
      <c r="F219" s="657">
        <f t="shared" si="45"/>
        <v>0</v>
      </c>
      <c r="G219" s="657">
        <f t="shared" si="45"/>
        <v>755798.5</v>
      </c>
      <c r="H219" s="657">
        <f t="shared" si="45"/>
        <v>0</v>
      </c>
      <c r="I219" s="657">
        <f t="shared" si="45"/>
        <v>1005302</v>
      </c>
      <c r="J219" s="657">
        <f t="shared" si="45"/>
        <v>0</v>
      </c>
      <c r="K219" s="657">
        <f t="shared" si="45"/>
        <v>0</v>
      </c>
      <c r="L219" s="657">
        <f t="shared" si="45"/>
        <v>1886.8</v>
      </c>
      <c r="M219" s="657">
        <f t="shared" si="45"/>
        <v>6140835.0999999996</v>
      </c>
      <c r="N219" s="657">
        <f t="shared" si="45"/>
        <v>0</v>
      </c>
      <c r="O219" s="657">
        <f t="shared" si="45"/>
        <v>0</v>
      </c>
      <c r="P219" s="657">
        <f t="shared" si="45"/>
        <v>0</v>
      </c>
      <c r="Q219" s="657">
        <f t="shared" si="45"/>
        <v>0</v>
      </c>
      <c r="R219" s="657">
        <f t="shared" si="45"/>
        <v>0</v>
      </c>
      <c r="S219" s="657">
        <f t="shared" si="45"/>
        <v>0</v>
      </c>
      <c r="T219" s="657">
        <f t="shared" si="45"/>
        <v>0</v>
      </c>
      <c r="U219" s="657">
        <f t="shared" si="45"/>
        <v>0</v>
      </c>
      <c r="V219" s="657">
        <f t="shared" si="45"/>
        <v>0</v>
      </c>
      <c r="W219" s="657">
        <f t="shared" si="45"/>
        <v>0</v>
      </c>
      <c r="X219" s="657">
        <f t="shared" si="45"/>
        <v>0</v>
      </c>
      <c r="Y219" s="29"/>
      <c r="Z219" s="28"/>
      <c r="AA219" s="28"/>
      <c r="AB219" s="28"/>
    </row>
    <row r="220" spans="1:31" customFormat="1" ht="15.75">
      <c r="A220" s="1595" t="s">
        <v>1044</v>
      </c>
      <c r="B220" s="1596"/>
      <c r="C220" s="1596"/>
      <c r="D220" s="1596"/>
      <c r="E220" s="1596"/>
      <c r="F220" s="1597"/>
      <c r="G220" s="1532"/>
      <c r="H220" s="1533"/>
      <c r="I220" s="1533"/>
      <c r="J220" s="1533"/>
      <c r="K220" s="1533"/>
      <c r="L220" s="1533"/>
      <c r="M220" s="1533"/>
      <c r="N220" s="1533"/>
      <c r="O220" s="1533"/>
      <c r="P220" s="1533"/>
      <c r="Q220" s="1533"/>
      <c r="R220" s="1533"/>
      <c r="S220" s="1533"/>
      <c r="T220" s="1533"/>
      <c r="U220" s="1533"/>
      <c r="V220" s="1533"/>
      <c r="W220" s="1533"/>
      <c r="X220" s="1533"/>
      <c r="Y220" s="1608"/>
    </row>
    <row r="221" spans="1:31" s="186" customFormat="1" ht="20.25" customHeight="1">
      <c r="A221" s="685">
        <f>A218+1</f>
        <v>153</v>
      </c>
      <c r="B221" s="275" t="s">
        <v>1052</v>
      </c>
      <c r="C221" s="284" t="e">
        <f>D221+L221</f>
        <v>#VALUE!</v>
      </c>
      <c r="D221" s="35"/>
      <c r="E221" s="35"/>
      <c r="F221" s="35"/>
      <c r="G221" s="35"/>
      <c r="H221" s="35"/>
      <c r="I221" s="35"/>
      <c r="J221" s="35"/>
      <c r="K221" s="35"/>
      <c r="L221" s="35" t="s">
        <v>1048</v>
      </c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205" t="s">
        <v>1049</v>
      </c>
    </row>
    <row r="222" spans="1:31" s="186" customFormat="1" ht="20.25" customHeight="1">
      <c r="A222" s="685">
        <f>A221+1</f>
        <v>154</v>
      </c>
      <c r="B222" s="275" t="s">
        <v>1051</v>
      </c>
      <c r="C222" s="284" t="e">
        <f>D222+L222</f>
        <v>#VALUE!</v>
      </c>
      <c r="D222" s="35"/>
      <c r="E222" s="35"/>
      <c r="F222" s="35"/>
      <c r="G222" s="35"/>
      <c r="H222" s="35"/>
      <c r="I222" s="35"/>
      <c r="J222" s="35"/>
      <c r="K222" s="35"/>
      <c r="L222" s="35" t="s">
        <v>1050</v>
      </c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205" t="s">
        <v>1049</v>
      </c>
    </row>
    <row r="223" spans="1:31" s="184" customFormat="1" ht="14.25" thickBot="1">
      <c r="A223" s="685">
        <f>A222+1</f>
        <v>155</v>
      </c>
      <c r="B223" s="276" t="s">
        <v>1053</v>
      </c>
      <c r="C223" s="284" t="e">
        <f>D223+M223</f>
        <v>#VALUE!</v>
      </c>
      <c r="D223" s="206" t="s">
        <v>1054</v>
      </c>
      <c r="E223" s="206" t="s">
        <v>1054</v>
      </c>
      <c r="F223" s="206" t="s">
        <v>1054</v>
      </c>
      <c r="G223" s="206" t="s">
        <v>1054</v>
      </c>
      <c r="H223" s="206" t="s">
        <v>1054</v>
      </c>
      <c r="I223" s="206" t="s">
        <v>1054</v>
      </c>
      <c r="J223" s="206" t="s">
        <v>1054</v>
      </c>
      <c r="K223" s="206" t="s">
        <v>1054</v>
      </c>
      <c r="L223" s="206" t="s">
        <v>1055</v>
      </c>
      <c r="M223" s="206" t="s">
        <v>682</v>
      </c>
      <c r="N223" s="206" t="s">
        <v>1056</v>
      </c>
      <c r="O223" s="207" t="s">
        <v>1054</v>
      </c>
      <c r="P223" s="206" t="s">
        <v>1057</v>
      </c>
      <c r="Q223" s="206" t="s">
        <v>1054</v>
      </c>
      <c r="R223" s="208" t="s">
        <v>1058</v>
      </c>
      <c r="S223" s="208" t="s">
        <v>1054</v>
      </c>
      <c r="T223" s="208" t="s">
        <v>1054</v>
      </c>
      <c r="U223" s="208" t="s">
        <v>1054</v>
      </c>
      <c r="V223" s="208" t="s">
        <v>1054</v>
      </c>
    </row>
    <row r="224" spans="1:31" s="7" customFormat="1" ht="15.75" hidden="1" customHeight="1">
      <c r="A224" s="1475" t="s">
        <v>518</v>
      </c>
      <c r="B224" s="1475"/>
      <c r="C224" s="52" t="e">
        <f>SUM(C222:C223)</f>
        <v>#VALUE!</v>
      </c>
      <c r="D224" s="52">
        <f t="shared" ref="D224:X224" si="46">SUM(D222:D223)</f>
        <v>0</v>
      </c>
      <c r="E224" s="52">
        <f t="shared" si="46"/>
        <v>0</v>
      </c>
      <c r="F224" s="52">
        <f t="shared" si="46"/>
        <v>0</v>
      </c>
      <c r="G224" s="52">
        <f t="shared" si="46"/>
        <v>0</v>
      </c>
      <c r="H224" s="52">
        <f t="shared" si="46"/>
        <v>0</v>
      </c>
      <c r="I224" s="52">
        <f t="shared" si="46"/>
        <v>0</v>
      </c>
      <c r="J224" s="52">
        <f t="shared" si="46"/>
        <v>0</v>
      </c>
      <c r="K224" s="52">
        <f t="shared" si="46"/>
        <v>0</v>
      </c>
      <c r="L224" s="52">
        <f>SUM(L223:L223)</f>
        <v>0</v>
      </c>
      <c r="M224" s="52">
        <f t="shared" si="46"/>
        <v>0</v>
      </c>
      <c r="N224" s="52">
        <f>SUM(N223:N223)</f>
        <v>0</v>
      </c>
      <c r="O224" s="52">
        <f t="shared" si="46"/>
        <v>0</v>
      </c>
      <c r="P224" s="52">
        <f t="shared" si="46"/>
        <v>0</v>
      </c>
      <c r="Q224" s="52">
        <f t="shared" si="46"/>
        <v>0</v>
      </c>
      <c r="R224" s="52">
        <f t="shared" si="46"/>
        <v>0</v>
      </c>
      <c r="S224" s="52">
        <f t="shared" si="46"/>
        <v>0</v>
      </c>
      <c r="T224" s="52">
        <f t="shared" si="46"/>
        <v>0</v>
      </c>
      <c r="U224" s="52">
        <f t="shared" si="46"/>
        <v>0</v>
      </c>
      <c r="V224" s="52">
        <f t="shared" si="46"/>
        <v>0</v>
      </c>
      <c r="W224" s="52">
        <f t="shared" si="46"/>
        <v>0</v>
      </c>
      <c r="X224" s="52">
        <f t="shared" si="46"/>
        <v>0</v>
      </c>
      <c r="Y224" s="9"/>
      <c r="Z224" s="8"/>
      <c r="AA224" s="8"/>
      <c r="AB224" s="8"/>
      <c r="AC224" s="28"/>
      <c r="AE224" s="28"/>
    </row>
    <row r="225" spans="1:31" s="7" customFormat="1" ht="12.75" customHeight="1">
      <c r="A225" s="1540" t="s">
        <v>1059</v>
      </c>
      <c r="B225" s="1541"/>
      <c r="C225" s="1542"/>
      <c r="D225" s="1480"/>
      <c r="E225" s="1514"/>
      <c r="F225" s="1514"/>
      <c r="G225" s="1514"/>
      <c r="H225" s="1514"/>
      <c r="I225" s="1514"/>
      <c r="J225" s="1514"/>
      <c r="K225" s="1514"/>
      <c r="L225" s="1514"/>
      <c r="M225" s="1514"/>
      <c r="N225" s="1514"/>
      <c r="O225" s="1514"/>
      <c r="P225" s="1514"/>
      <c r="Q225" s="1514"/>
      <c r="R225" s="1514"/>
      <c r="S225" s="1514"/>
      <c r="T225" s="1514"/>
      <c r="U225" s="1514"/>
      <c r="V225" s="1514"/>
      <c r="W225" s="1514"/>
      <c r="X225" s="1515"/>
      <c r="Y225" s="9"/>
      <c r="Z225" s="8"/>
    </row>
    <row r="226" spans="1:31" s="7" customFormat="1" ht="13.5" customHeight="1">
      <c r="A226" s="685">
        <f>A223+1</f>
        <v>156</v>
      </c>
      <c r="B226" s="274" t="s">
        <v>1060</v>
      </c>
      <c r="C226" s="284">
        <v>4230639.6500000004</v>
      </c>
      <c r="D226" s="284">
        <f>E226+F226+G226+H226+I226</f>
        <v>0</v>
      </c>
      <c r="E226" s="284">
        <v>0</v>
      </c>
      <c r="F226" s="284">
        <v>0</v>
      </c>
      <c r="G226" s="284">
        <v>0</v>
      </c>
      <c r="H226" s="284">
        <v>0</v>
      </c>
      <c r="I226" s="284">
        <v>0</v>
      </c>
      <c r="J226" s="261">
        <v>0</v>
      </c>
      <c r="K226" s="284">
        <v>0</v>
      </c>
      <c r="L226" s="284">
        <v>356.1</v>
      </c>
      <c r="M226" s="284">
        <v>825388.3</v>
      </c>
      <c r="N226" s="285">
        <v>0</v>
      </c>
      <c r="O226" s="284">
        <v>0</v>
      </c>
      <c r="P226" s="284">
        <v>720.8</v>
      </c>
      <c r="Q226" s="284">
        <v>3405251.35</v>
      </c>
      <c r="R226" s="284">
        <v>0</v>
      </c>
      <c r="S226" s="284">
        <v>0</v>
      </c>
      <c r="T226" s="284">
        <v>0</v>
      </c>
      <c r="U226" s="284">
        <v>0</v>
      </c>
      <c r="V226" s="285">
        <v>0</v>
      </c>
      <c r="W226" s="284">
        <v>0</v>
      </c>
      <c r="X226" s="284">
        <v>0</v>
      </c>
      <c r="Y226" s="9"/>
      <c r="Z226" s="8"/>
    </row>
    <row r="227" spans="1:31" s="17" customFormat="1" ht="14.25" hidden="1" customHeight="1">
      <c r="A227" s="1511" t="s">
        <v>518</v>
      </c>
      <c r="B227" s="1512"/>
      <c r="C227" s="657">
        <f t="shared" ref="C227:X227" si="47">SUM(C226:C226)</f>
        <v>4230639.6500000004</v>
      </c>
      <c r="D227" s="657">
        <f t="shared" si="47"/>
        <v>0</v>
      </c>
      <c r="E227" s="657">
        <f t="shared" si="47"/>
        <v>0</v>
      </c>
      <c r="F227" s="657">
        <f t="shared" si="47"/>
        <v>0</v>
      </c>
      <c r="G227" s="657">
        <f t="shared" si="47"/>
        <v>0</v>
      </c>
      <c r="H227" s="657">
        <f t="shared" si="47"/>
        <v>0</v>
      </c>
      <c r="I227" s="657">
        <f t="shared" si="47"/>
        <v>0</v>
      </c>
      <c r="J227" s="657">
        <f t="shared" si="47"/>
        <v>0</v>
      </c>
      <c r="K227" s="657">
        <f t="shared" si="47"/>
        <v>0</v>
      </c>
      <c r="L227" s="657">
        <f t="shared" si="47"/>
        <v>356.1</v>
      </c>
      <c r="M227" s="657">
        <f t="shared" si="47"/>
        <v>825388.3</v>
      </c>
      <c r="N227" s="657">
        <f t="shared" si="47"/>
        <v>0</v>
      </c>
      <c r="O227" s="657">
        <f t="shared" si="47"/>
        <v>0</v>
      </c>
      <c r="P227" s="657">
        <f t="shared" si="47"/>
        <v>720.8</v>
      </c>
      <c r="Q227" s="657">
        <f t="shared" si="47"/>
        <v>3405251.35</v>
      </c>
      <c r="R227" s="657">
        <f t="shared" si="47"/>
        <v>0</v>
      </c>
      <c r="S227" s="657">
        <f t="shared" si="47"/>
        <v>0</v>
      </c>
      <c r="T227" s="657">
        <f t="shared" si="47"/>
        <v>0</v>
      </c>
      <c r="U227" s="657">
        <f t="shared" si="47"/>
        <v>0</v>
      </c>
      <c r="V227" s="657">
        <f t="shared" si="47"/>
        <v>0</v>
      </c>
      <c r="W227" s="657">
        <f t="shared" si="47"/>
        <v>0</v>
      </c>
      <c r="X227" s="657">
        <f t="shared" si="47"/>
        <v>0</v>
      </c>
      <c r="Y227" s="29"/>
      <c r="Z227" s="28"/>
      <c r="AA227" s="28"/>
      <c r="AB227" s="28"/>
    </row>
    <row r="228" spans="1:31" s="22" customFormat="1" ht="15.75" customHeight="1">
      <c r="A228" s="1598" t="s">
        <v>534</v>
      </c>
      <c r="B228" s="1598"/>
      <c r="C228" s="1598"/>
      <c r="D228" s="1522"/>
      <c r="E228" s="1522"/>
      <c r="F228" s="1522"/>
      <c r="G228" s="1522"/>
      <c r="H228" s="1522"/>
      <c r="I228" s="1522"/>
      <c r="J228" s="1522"/>
      <c r="K228" s="1522"/>
      <c r="L228" s="1522"/>
      <c r="M228" s="1522"/>
      <c r="N228" s="1522"/>
      <c r="O228" s="1522"/>
      <c r="P228" s="1522"/>
      <c r="Q228" s="1522"/>
      <c r="R228" s="1522"/>
      <c r="S228" s="1522"/>
      <c r="T228" s="1522"/>
      <c r="U228" s="1522"/>
      <c r="V228" s="1522"/>
      <c r="W228" s="1522"/>
      <c r="X228" s="1522"/>
      <c r="Y228" s="24"/>
      <c r="Z228" s="23"/>
      <c r="AB228" s="8"/>
      <c r="AC228" s="27"/>
    </row>
    <row r="229" spans="1:31" s="7" customFormat="1" ht="15.75" hidden="1" customHeight="1">
      <c r="A229" s="56">
        <f>A226+1</f>
        <v>157</v>
      </c>
      <c r="B229" s="44" t="s">
        <v>535</v>
      </c>
      <c r="C229" s="52">
        <f>D229+K229+M229+O229+Q229+S229+U229+V229+W229+X229</f>
        <v>2514528.0799999996</v>
      </c>
      <c r="D229" s="52">
        <f>SUM(E229:I229)</f>
        <v>2335375.7599999998</v>
      </c>
      <c r="E229" s="52">
        <v>499374.82</v>
      </c>
      <c r="F229" s="52">
        <v>1471118.98</v>
      </c>
      <c r="G229" s="52">
        <v>198650.64</v>
      </c>
      <c r="H229" s="52"/>
      <c r="I229" s="52">
        <v>166231.32</v>
      </c>
      <c r="J229" s="52"/>
      <c r="K229" s="52"/>
      <c r="L229" s="52"/>
      <c r="M229" s="52"/>
      <c r="N229" s="52"/>
      <c r="O229" s="63"/>
      <c r="P229" s="52"/>
      <c r="Q229" s="52"/>
      <c r="R229" s="52"/>
      <c r="S229" s="52"/>
      <c r="T229" s="52"/>
      <c r="U229" s="52"/>
      <c r="V229" s="52">
        <v>179152.32</v>
      </c>
      <c r="W229" s="284"/>
      <c r="X229" s="284"/>
      <c r="Y229" s="9" t="s">
        <v>890</v>
      </c>
      <c r="Z229" s="8"/>
      <c r="AA229" s="8"/>
      <c r="AB229" s="8"/>
      <c r="AC229" s="28"/>
    </row>
    <row r="230" spans="1:31" s="7" customFormat="1" ht="21.75" customHeight="1">
      <c r="A230" s="685">
        <f>A229+1</f>
        <v>158</v>
      </c>
      <c r="B230" s="272" t="s">
        <v>1061</v>
      </c>
      <c r="C230" s="210">
        <v>500000</v>
      </c>
      <c r="D230" s="285">
        <v>500000</v>
      </c>
      <c r="E230" s="285">
        <v>500000</v>
      </c>
      <c r="F230" s="658">
        <v>0</v>
      </c>
      <c r="G230" s="658">
        <v>0</v>
      </c>
      <c r="H230" s="658">
        <v>0</v>
      </c>
      <c r="I230" s="658">
        <v>0</v>
      </c>
      <c r="J230" s="658">
        <v>0</v>
      </c>
      <c r="K230" s="658">
        <v>0</v>
      </c>
      <c r="L230" s="658">
        <v>0</v>
      </c>
      <c r="M230" s="658">
        <v>0</v>
      </c>
      <c r="N230" s="658">
        <v>0</v>
      </c>
      <c r="O230" s="658">
        <v>0</v>
      </c>
      <c r="P230" s="658">
        <v>0</v>
      </c>
      <c r="Q230" s="658">
        <v>0</v>
      </c>
      <c r="R230" s="658">
        <v>0</v>
      </c>
      <c r="S230" s="658">
        <v>0</v>
      </c>
      <c r="T230" s="658">
        <v>0</v>
      </c>
      <c r="U230" s="658">
        <v>0</v>
      </c>
      <c r="V230" s="658">
        <v>0</v>
      </c>
      <c r="W230" s="658"/>
      <c r="X230" s="1142"/>
      <c r="Y230" s="9"/>
      <c r="Z230" s="8"/>
    </row>
    <row r="231" spans="1:31" s="7" customFormat="1" ht="25.5" customHeight="1">
      <c r="A231" s="685">
        <f>A230+1</f>
        <v>159</v>
      </c>
      <c r="B231" s="273" t="s">
        <v>1062</v>
      </c>
      <c r="C231" s="284">
        <v>900000</v>
      </c>
      <c r="D231" s="285">
        <v>0</v>
      </c>
      <c r="E231" s="284">
        <v>0</v>
      </c>
      <c r="F231" s="284">
        <v>0</v>
      </c>
      <c r="G231" s="284">
        <v>0</v>
      </c>
      <c r="H231" s="284">
        <v>0</v>
      </c>
      <c r="I231" s="284">
        <v>0</v>
      </c>
      <c r="J231" s="284">
        <v>0</v>
      </c>
      <c r="K231" s="284">
        <v>0</v>
      </c>
      <c r="L231" s="211">
        <v>0</v>
      </c>
      <c r="M231" s="284">
        <v>0</v>
      </c>
      <c r="N231" s="210">
        <v>0</v>
      </c>
      <c r="O231" s="284">
        <v>0</v>
      </c>
      <c r="P231" s="284">
        <v>572.77</v>
      </c>
      <c r="Q231" s="210">
        <v>900000</v>
      </c>
      <c r="R231" s="284">
        <v>0</v>
      </c>
      <c r="S231" s="284">
        <v>0</v>
      </c>
      <c r="T231" s="210">
        <v>0</v>
      </c>
      <c r="U231" s="284">
        <v>0</v>
      </c>
      <c r="V231" s="284">
        <v>0</v>
      </c>
      <c r="W231" s="284"/>
      <c r="X231" s="210"/>
      <c r="Y231" s="9"/>
      <c r="Z231" s="8"/>
    </row>
    <row r="232" spans="1:31" s="7" customFormat="1" ht="20.25" customHeight="1">
      <c r="A232" s="685">
        <f>A231+1</f>
        <v>160</v>
      </c>
      <c r="B232" s="273" t="s">
        <v>1063</v>
      </c>
      <c r="C232" s="284">
        <v>900000</v>
      </c>
      <c r="D232" s="285">
        <v>0</v>
      </c>
      <c r="E232" s="284">
        <v>0</v>
      </c>
      <c r="F232" s="284">
        <v>0</v>
      </c>
      <c r="G232" s="284">
        <v>0</v>
      </c>
      <c r="H232" s="284">
        <v>0</v>
      </c>
      <c r="I232" s="284">
        <v>0</v>
      </c>
      <c r="J232" s="284">
        <v>0</v>
      </c>
      <c r="K232" s="284">
        <v>0</v>
      </c>
      <c r="L232" s="211">
        <v>0</v>
      </c>
      <c r="M232" s="284">
        <v>0</v>
      </c>
      <c r="N232" s="284">
        <v>0</v>
      </c>
      <c r="O232" s="284">
        <v>0</v>
      </c>
      <c r="P232" s="284">
        <v>572.25</v>
      </c>
      <c r="Q232" s="284">
        <v>900000</v>
      </c>
      <c r="R232" s="284">
        <v>0</v>
      </c>
      <c r="S232" s="284">
        <v>0</v>
      </c>
      <c r="T232" s="284">
        <v>0</v>
      </c>
      <c r="U232" s="284">
        <v>0</v>
      </c>
      <c r="V232" s="284">
        <v>0</v>
      </c>
      <c r="W232" s="284"/>
      <c r="X232" s="284"/>
      <c r="Y232" s="9"/>
      <c r="Z232" s="8"/>
    </row>
    <row r="233" spans="1:31" s="7" customFormat="1" ht="29.25" customHeight="1">
      <c r="A233" s="685">
        <f>A232+1</f>
        <v>161</v>
      </c>
      <c r="B233" s="273" t="s">
        <v>1064</v>
      </c>
      <c r="C233" s="284">
        <v>3100000</v>
      </c>
      <c r="D233" s="285">
        <v>0</v>
      </c>
      <c r="E233" s="284">
        <v>0</v>
      </c>
      <c r="F233" s="284">
        <v>0</v>
      </c>
      <c r="G233" s="284">
        <v>0</v>
      </c>
      <c r="H233" s="284">
        <v>0</v>
      </c>
      <c r="I233" s="284">
        <v>0</v>
      </c>
      <c r="J233" s="284">
        <v>0</v>
      </c>
      <c r="K233" s="284">
        <v>0</v>
      </c>
      <c r="L233" s="211">
        <v>504</v>
      </c>
      <c r="M233" s="284">
        <v>1800000</v>
      </c>
      <c r="N233" s="284">
        <v>430</v>
      </c>
      <c r="O233" s="284">
        <v>400000</v>
      </c>
      <c r="P233" s="284">
        <v>583.86</v>
      </c>
      <c r="Q233" s="284">
        <v>900000</v>
      </c>
      <c r="R233" s="284">
        <v>0</v>
      </c>
      <c r="S233" s="284">
        <v>0</v>
      </c>
      <c r="T233" s="284">
        <v>0</v>
      </c>
      <c r="U233" s="284">
        <v>0</v>
      </c>
      <c r="V233" s="284">
        <v>0</v>
      </c>
      <c r="W233" s="284"/>
      <c r="X233" s="284"/>
      <c r="Y233" s="9"/>
      <c r="Z233" s="8"/>
    </row>
    <row r="234" spans="1:31" s="7" customFormat="1" ht="15.75" hidden="1" customHeight="1">
      <c r="A234" s="56">
        <f>A233+1</f>
        <v>162</v>
      </c>
      <c r="B234" s="46" t="s">
        <v>536</v>
      </c>
      <c r="C234" s="52">
        <f>D234+K234+M234+O234+Q234+S234+U234+V234+W234+X234</f>
        <v>20803705.620000001</v>
      </c>
      <c r="D234" s="52">
        <f>SUM(E234:I234)</f>
        <v>8487042.6199999992</v>
      </c>
      <c r="E234" s="52">
        <v>1039159.92</v>
      </c>
      <c r="F234" s="52">
        <v>5361503.46</v>
      </c>
      <c r="G234" s="52">
        <v>846970.96</v>
      </c>
      <c r="H234" s="52"/>
      <c r="I234" s="52">
        <v>1239408.28</v>
      </c>
      <c r="J234" s="52"/>
      <c r="K234" s="52"/>
      <c r="L234" s="52"/>
      <c r="M234" s="52"/>
      <c r="N234" s="121"/>
      <c r="O234" s="52">
        <v>5261559.82</v>
      </c>
      <c r="P234" s="121"/>
      <c r="Q234" s="52">
        <v>4661155.76</v>
      </c>
      <c r="R234" s="121"/>
      <c r="S234" s="52">
        <v>2214795.1</v>
      </c>
      <c r="T234" s="52"/>
      <c r="U234" s="52"/>
      <c r="V234" s="52">
        <v>179152.32</v>
      </c>
      <c r="W234" s="284"/>
      <c r="X234" s="284"/>
      <c r="Y234" s="9" t="s">
        <v>890</v>
      </c>
      <c r="Z234" s="8"/>
      <c r="AB234" s="8"/>
      <c r="AC234" s="28"/>
    </row>
    <row r="235" spans="1:31" s="7" customFormat="1" ht="15.75" hidden="1" customHeight="1">
      <c r="A235" s="1475" t="s">
        <v>518</v>
      </c>
      <c r="B235" s="1475"/>
      <c r="C235" s="52">
        <f>SUM(C229:C234)</f>
        <v>28718233.700000003</v>
      </c>
      <c r="D235" s="52">
        <f t="shared" ref="D235:X235" si="48">SUM(D229:D234)</f>
        <v>11322418.379999999</v>
      </c>
      <c r="E235" s="52">
        <f t="shared" si="48"/>
        <v>2038534.7400000002</v>
      </c>
      <c r="F235" s="52">
        <f t="shared" si="48"/>
        <v>6832622.4399999995</v>
      </c>
      <c r="G235" s="52">
        <f t="shared" si="48"/>
        <v>1045621.6</v>
      </c>
      <c r="H235" s="52">
        <f t="shared" si="48"/>
        <v>0</v>
      </c>
      <c r="I235" s="52">
        <f t="shared" si="48"/>
        <v>1405639.6</v>
      </c>
      <c r="J235" s="52">
        <f t="shared" si="48"/>
        <v>0</v>
      </c>
      <c r="K235" s="52">
        <f t="shared" si="48"/>
        <v>0</v>
      </c>
      <c r="L235" s="52">
        <f t="shared" si="48"/>
        <v>504</v>
      </c>
      <c r="M235" s="52">
        <f t="shared" si="48"/>
        <v>1800000</v>
      </c>
      <c r="N235" s="52">
        <f t="shared" si="48"/>
        <v>430</v>
      </c>
      <c r="O235" s="52">
        <f t="shared" si="48"/>
        <v>5661559.8200000003</v>
      </c>
      <c r="P235" s="52">
        <f t="shared" si="48"/>
        <v>1728.88</v>
      </c>
      <c r="Q235" s="52">
        <f t="shared" si="48"/>
        <v>7361155.7599999998</v>
      </c>
      <c r="R235" s="52">
        <f t="shared" si="48"/>
        <v>0</v>
      </c>
      <c r="S235" s="52">
        <f t="shared" si="48"/>
        <v>2214795.1</v>
      </c>
      <c r="T235" s="52">
        <f t="shared" si="48"/>
        <v>0</v>
      </c>
      <c r="U235" s="52">
        <f t="shared" si="48"/>
        <v>0</v>
      </c>
      <c r="V235" s="52">
        <f t="shared" si="48"/>
        <v>358304.64</v>
      </c>
      <c r="W235" s="52">
        <f t="shared" si="48"/>
        <v>0</v>
      </c>
      <c r="X235" s="52">
        <f t="shared" si="48"/>
        <v>0</v>
      </c>
      <c r="Y235" s="9"/>
      <c r="Z235" s="8"/>
      <c r="AA235" s="8"/>
      <c r="AB235" s="8"/>
      <c r="AC235" s="28"/>
      <c r="AE235" s="28"/>
    </row>
    <row r="236" spans="1:31" s="7" customFormat="1" ht="15.75" hidden="1" customHeight="1">
      <c r="A236" s="1479" t="s">
        <v>537</v>
      </c>
      <c r="B236" s="1479"/>
      <c r="C236" s="61">
        <f t="shared" ref="C236:X236" si="49">C175+C192+C214+C235+C151++C178</f>
        <v>166221874.39000002</v>
      </c>
      <c r="D236" s="61">
        <f t="shared" si="49"/>
        <v>70914755.649999991</v>
      </c>
      <c r="E236" s="61">
        <f t="shared" si="49"/>
        <v>14535457.439999999</v>
      </c>
      <c r="F236" s="61">
        <f t="shared" si="49"/>
        <v>38131556.82</v>
      </c>
      <c r="G236" s="61">
        <f t="shared" si="49"/>
        <v>5825103.7699999996</v>
      </c>
      <c r="H236" s="61">
        <f t="shared" si="49"/>
        <v>7473917.0399999991</v>
      </c>
      <c r="I236" s="61">
        <f t="shared" si="49"/>
        <v>4948720.5799999991</v>
      </c>
      <c r="J236" s="61">
        <f t="shared" si="49"/>
        <v>0</v>
      </c>
      <c r="K236" s="61">
        <f t="shared" si="49"/>
        <v>0</v>
      </c>
      <c r="L236" s="61">
        <f t="shared" si="49"/>
        <v>504</v>
      </c>
      <c r="M236" s="61">
        <f t="shared" si="49"/>
        <v>1800000</v>
      </c>
      <c r="N236" s="61">
        <f t="shared" si="49"/>
        <v>430</v>
      </c>
      <c r="O236" s="61">
        <f t="shared" si="49"/>
        <v>8327628.2200000007</v>
      </c>
      <c r="P236" s="61">
        <f t="shared" si="49"/>
        <v>1728.88</v>
      </c>
      <c r="Q236" s="61">
        <f t="shared" si="49"/>
        <v>18650455.299999997</v>
      </c>
      <c r="R236" s="61">
        <f t="shared" si="49"/>
        <v>0</v>
      </c>
      <c r="S236" s="61">
        <f t="shared" si="49"/>
        <v>3245473.18</v>
      </c>
      <c r="T236" s="61">
        <f t="shared" si="49"/>
        <v>0</v>
      </c>
      <c r="U236" s="61">
        <f t="shared" si="49"/>
        <v>0</v>
      </c>
      <c r="V236" s="61">
        <f t="shared" si="49"/>
        <v>1471408.7400000002</v>
      </c>
      <c r="W236" s="61">
        <f t="shared" si="49"/>
        <v>0</v>
      </c>
      <c r="X236" s="61">
        <f t="shared" si="49"/>
        <v>0</v>
      </c>
      <c r="Y236" s="9"/>
      <c r="Z236" s="8"/>
      <c r="AA236" s="8"/>
      <c r="AB236" s="8"/>
      <c r="AC236" s="28"/>
    </row>
    <row r="237" spans="1:31" s="7" customFormat="1" ht="12.75" customHeight="1">
      <c r="A237" s="1591" t="s">
        <v>609</v>
      </c>
      <c r="B237" s="1591"/>
      <c r="C237" s="1591"/>
      <c r="D237" s="1591"/>
      <c r="E237" s="1591"/>
      <c r="F237" s="1591"/>
      <c r="G237" s="1591"/>
      <c r="H237" s="1591"/>
      <c r="I237" s="1591"/>
      <c r="J237" s="1591"/>
      <c r="K237" s="1591"/>
      <c r="L237" s="1591"/>
      <c r="M237" s="1591"/>
      <c r="N237" s="1591"/>
      <c r="O237" s="1591"/>
      <c r="P237" s="1591"/>
      <c r="Q237" s="1591"/>
      <c r="R237" s="1591"/>
      <c r="S237" s="1591"/>
      <c r="T237" s="1591"/>
      <c r="U237" s="1591"/>
      <c r="V237" s="1591"/>
      <c r="W237" s="1591"/>
      <c r="X237" s="1591"/>
      <c r="Y237" s="9"/>
      <c r="Z237" s="8"/>
      <c r="AA237" s="5"/>
      <c r="AB237" s="8"/>
      <c r="AC237" s="28"/>
    </row>
    <row r="238" spans="1:31" s="7" customFormat="1" ht="12.75" customHeight="1">
      <c r="A238" s="1598" t="s">
        <v>1065</v>
      </c>
      <c r="B238" s="1598"/>
      <c r="C238" s="1598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9"/>
      <c r="Z238" s="8"/>
      <c r="AA238" s="5"/>
      <c r="AB238" s="8"/>
      <c r="AC238" s="28"/>
    </row>
    <row r="239" spans="1:31" s="215" customFormat="1" ht="18.75" customHeight="1">
      <c r="A239" s="685">
        <f>A234+1</f>
        <v>163</v>
      </c>
      <c r="B239" s="573" t="s">
        <v>1066</v>
      </c>
      <c r="C239" s="214">
        <v>5000000</v>
      </c>
      <c r="D239" s="213"/>
      <c r="E239" s="213"/>
      <c r="F239" s="213"/>
      <c r="G239" s="213"/>
      <c r="H239" s="213"/>
      <c r="I239" s="213"/>
      <c r="J239" s="222">
        <v>2</v>
      </c>
      <c r="K239" s="683">
        <v>5000000</v>
      </c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</row>
    <row r="240" spans="1:31" s="215" customFormat="1" ht="18.75" hidden="1" customHeight="1">
      <c r="A240" s="687">
        <f t="shared" ref="A240:A250" si="50">A239+1</f>
        <v>164</v>
      </c>
      <c r="B240" s="573" t="s">
        <v>1067</v>
      </c>
      <c r="C240" s="214">
        <v>12500000</v>
      </c>
      <c r="D240" s="216"/>
      <c r="E240" s="216"/>
      <c r="F240" s="216"/>
      <c r="G240" s="216"/>
      <c r="H240" s="216"/>
      <c r="I240" s="216"/>
      <c r="J240" s="222">
        <v>5</v>
      </c>
      <c r="K240" s="683">
        <v>17500000</v>
      </c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</row>
    <row r="241" spans="1:29" s="215" customFormat="1" ht="18.75" customHeight="1">
      <c r="A241" s="685">
        <f t="shared" si="50"/>
        <v>165</v>
      </c>
      <c r="B241" s="573" t="s">
        <v>1068</v>
      </c>
      <c r="C241" s="214">
        <v>10000000</v>
      </c>
      <c r="D241" s="216"/>
      <c r="E241" s="216"/>
      <c r="F241" s="216"/>
      <c r="G241" s="216"/>
      <c r="H241" s="216"/>
      <c r="I241" s="216"/>
      <c r="J241" s="222">
        <v>4</v>
      </c>
      <c r="K241" s="683">
        <v>10000000</v>
      </c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</row>
    <row r="242" spans="1:29" s="215" customFormat="1" ht="18.75" hidden="1" customHeight="1">
      <c r="A242" s="687">
        <f t="shared" si="50"/>
        <v>166</v>
      </c>
      <c r="B242" s="573" t="s">
        <v>1069</v>
      </c>
      <c r="C242" s="214">
        <v>2500000</v>
      </c>
      <c r="D242" s="216"/>
      <c r="E242" s="216"/>
      <c r="F242" s="216"/>
      <c r="G242" s="216"/>
      <c r="H242" s="216"/>
      <c r="I242" s="216"/>
      <c r="J242" s="222">
        <v>1</v>
      </c>
      <c r="K242" s="683">
        <v>3800000</v>
      </c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</row>
    <row r="243" spans="1:29" s="215" customFormat="1" ht="18.75" hidden="1" customHeight="1">
      <c r="A243" s="687">
        <f t="shared" si="50"/>
        <v>167</v>
      </c>
      <c r="B243" s="573" t="s">
        <v>1070</v>
      </c>
      <c r="C243" s="214">
        <v>2500000</v>
      </c>
      <c r="D243" s="216"/>
      <c r="E243" s="216"/>
      <c r="F243" s="216"/>
      <c r="G243" s="216"/>
      <c r="H243" s="216"/>
      <c r="I243" s="216"/>
      <c r="J243" s="222">
        <v>1</v>
      </c>
      <c r="K243" s="683">
        <v>3800000</v>
      </c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</row>
    <row r="244" spans="1:29" s="215" customFormat="1" ht="18.75" hidden="1" customHeight="1">
      <c r="A244" s="687">
        <f t="shared" si="50"/>
        <v>168</v>
      </c>
      <c r="B244" s="574" t="s">
        <v>1071</v>
      </c>
      <c r="C244" s="214">
        <v>3379885</v>
      </c>
      <c r="D244" s="217"/>
      <c r="E244" s="217"/>
      <c r="F244" s="218"/>
      <c r="G244" s="217"/>
      <c r="H244" s="217"/>
      <c r="I244" s="218"/>
      <c r="J244" s="217"/>
      <c r="K244" s="212"/>
      <c r="L244" s="219">
        <v>661</v>
      </c>
      <c r="M244" s="219">
        <v>2307538</v>
      </c>
      <c r="O244" s="217"/>
      <c r="P244" s="219">
        <v>750</v>
      </c>
      <c r="Q244" s="220">
        <v>1072347</v>
      </c>
      <c r="S244" s="217"/>
      <c r="T244" s="217"/>
      <c r="U244" s="217"/>
      <c r="V244" s="217"/>
      <c r="W244" s="217"/>
      <c r="X244" s="217"/>
    </row>
    <row r="245" spans="1:29" s="215" customFormat="1" ht="18.75" hidden="1" customHeight="1">
      <c r="A245" s="687">
        <f t="shared" si="50"/>
        <v>169</v>
      </c>
      <c r="B245" s="575" t="s">
        <v>1072</v>
      </c>
      <c r="C245" s="214">
        <v>6200000</v>
      </c>
      <c r="D245" s="217"/>
      <c r="E245" s="217"/>
      <c r="F245" s="218"/>
      <c r="G245" s="217"/>
      <c r="H245" s="217"/>
      <c r="I245" s="218"/>
      <c r="J245" s="217"/>
      <c r="K245" s="212"/>
      <c r="L245" s="217">
        <v>1203.0999999999999</v>
      </c>
      <c r="M245" s="219">
        <v>4200000</v>
      </c>
      <c r="O245" s="217"/>
      <c r="P245" s="217">
        <v>1390.8</v>
      </c>
      <c r="Q245" s="220">
        <v>2000000</v>
      </c>
      <c r="S245" s="217"/>
      <c r="T245" s="217"/>
      <c r="U245" s="217"/>
      <c r="V245" s="217"/>
      <c r="W245" s="217"/>
      <c r="X245" s="217"/>
    </row>
    <row r="246" spans="1:29" s="215" customFormat="1" ht="18.75" hidden="1" customHeight="1">
      <c r="A246" s="687">
        <f t="shared" si="50"/>
        <v>170</v>
      </c>
      <c r="B246" s="575" t="s">
        <v>1073</v>
      </c>
      <c r="C246" s="214">
        <v>3482114</v>
      </c>
      <c r="D246" s="217"/>
      <c r="E246" s="217"/>
      <c r="F246" s="218"/>
      <c r="G246" s="217"/>
      <c r="H246" s="217"/>
      <c r="I246" s="218"/>
      <c r="J246" s="217"/>
      <c r="K246" s="212"/>
      <c r="L246" s="219">
        <v>661</v>
      </c>
      <c r="M246" s="219">
        <v>2307538</v>
      </c>
      <c r="O246" s="217"/>
      <c r="P246" s="217">
        <v>816.8</v>
      </c>
      <c r="Q246" s="220">
        <v>1174576</v>
      </c>
      <c r="S246" s="217"/>
      <c r="T246" s="217"/>
      <c r="U246" s="217"/>
      <c r="V246" s="217"/>
      <c r="W246" s="217"/>
      <c r="X246" s="217"/>
    </row>
    <row r="247" spans="1:29" s="215" customFormat="1" ht="18.75" hidden="1" customHeight="1">
      <c r="A247" s="687">
        <f t="shared" si="50"/>
        <v>171</v>
      </c>
      <c r="B247" s="575" t="s">
        <v>1074</v>
      </c>
      <c r="C247" s="214">
        <v>2000000</v>
      </c>
      <c r="D247" s="217"/>
      <c r="E247" s="217"/>
      <c r="F247" s="218"/>
      <c r="G247" s="217"/>
      <c r="H247" s="217"/>
      <c r="I247" s="218"/>
      <c r="J247" s="217"/>
      <c r="K247" s="212"/>
      <c r="L247" s="217"/>
      <c r="M247" s="217"/>
      <c r="O247" s="217"/>
      <c r="P247" s="217">
        <v>1390.8</v>
      </c>
      <c r="Q247" s="220">
        <v>2000000</v>
      </c>
      <c r="S247" s="217"/>
      <c r="T247" s="217"/>
      <c r="U247" s="217"/>
      <c r="V247" s="217"/>
      <c r="W247" s="217"/>
      <c r="X247" s="217"/>
    </row>
    <row r="248" spans="1:29" s="215" customFormat="1" ht="18.75" hidden="1" customHeight="1">
      <c r="A248" s="687">
        <f t="shared" si="50"/>
        <v>172</v>
      </c>
      <c r="B248" s="576" t="s">
        <v>1075</v>
      </c>
      <c r="C248" s="214">
        <v>6200000</v>
      </c>
      <c r="D248" s="217"/>
      <c r="E248" s="217"/>
      <c r="F248" s="218"/>
      <c r="G248" s="217"/>
      <c r="H248" s="217"/>
      <c r="I248" s="218"/>
      <c r="J248" s="217"/>
      <c r="K248" s="212"/>
      <c r="L248" s="217">
        <v>1203.0999999999999</v>
      </c>
      <c r="M248" s="683">
        <v>9350000</v>
      </c>
      <c r="O248" s="217"/>
      <c r="P248" s="217">
        <v>1390.8</v>
      </c>
      <c r="Q248" s="683">
        <v>17000000</v>
      </c>
      <c r="S248" s="217"/>
      <c r="T248" s="217"/>
      <c r="U248" s="217"/>
      <c r="V248" s="217"/>
      <c r="W248" s="217"/>
      <c r="X248" s="217"/>
    </row>
    <row r="249" spans="1:29" s="215" customFormat="1" ht="18.75" hidden="1" customHeight="1">
      <c r="A249" s="687">
        <f t="shared" si="50"/>
        <v>173</v>
      </c>
      <c r="B249" s="575" t="s">
        <v>1076</v>
      </c>
      <c r="C249" s="214">
        <v>3482114</v>
      </c>
      <c r="D249" s="217"/>
      <c r="E249" s="217"/>
      <c r="F249" s="218"/>
      <c r="G249" s="217"/>
      <c r="H249" s="217"/>
      <c r="I249" s="218"/>
      <c r="J249" s="217"/>
      <c r="K249" s="212"/>
      <c r="L249" s="219">
        <v>661</v>
      </c>
      <c r="M249" s="219">
        <v>2307538</v>
      </c>
      <c r="O249" s="217"/>
      <c r="P249" s="217">
        <v>816.8</v>
      </c>
      <c r="Q249" s="220">
        <v>1174576</v>
      </c>
      <c r="S249" s="217"/>
      <c r="T249" s="217"/>
      <c r="U249" s="217"/>
      <c r="V249" s="217"/>
      <c r="W249" s="217"/>
      <c r="X249" s="217"/>
    </row>
    <row r="250" spans="1:29" s="215" customFormat="1" ht="18.75" hidden="1" customHeight="1">
      <c r="A250" s="687">
        <f t="shared" si="50"/>
        <v>174</v>
      </c>
      <c r="B250" s="575" t="s">
        <v>1077</v>
      </c>
      <c r="C250" s="214">
        <v>6200000</v>
      </c>
      <c r="D250" s="217"/>
      <c r="E250" s="217"/>
      <c r="F250" s="218"/>
      <c r="G250" s="217"/>
      <c r="H250" s="217"/>
      <c r="I250" s="218"/>
      <c r="J250" s="217"/>
      <c r="K250" s="212"/>
      <c r="L250" s="217">
        <v>1203.0999999999999</v>
      </c>
      <c r="M250" s="219">
        <v>4200000</v>
      </c>
      <c r="O250" s="217"/>
      <c r="P250" s="217">
        <v>1390.8</v>
      </c>
      <c r="Q250" s="220">
        <v>2000000</v>
      </c>
      <c r="S250" s="217"/>
      <c r="T250" s="217"/>
      <c r="U250" s="217"/>
      <c r="V250" s="217"/>
      <c r="W250" s="217"/>
      <c r="X250" s="217"/>
    </row>
    <row r="251" spans="1:29" s="215" customFormat="1" ht="15" hidden="1">
      <c r="A251" s="1475" t="s">
        <v>518</v>
      </c>
      <c r="B251" s="1475"/>
      <c r="C251" s="52">
        <f>SUM(C239:C250)</f>
        <v>63444113</v>
      </c>
      <c r="D251" s="52">
        <f t="shared" ref="D251:X251" si="51">SUM(D239:D250)</f>
        <v>0</v>
      </c>
      <c r="E251" s="52">
        <f t="shared" si="51"/>
        <v>0</v>
      </c>
      <c r="F251" s="52">
        <f t="shared" si="51"/>
        <v>0</v>
      </c>
      <c r="G251" s="52">
        <f t="shared" si="51"/>
        <v>0</v>
      </c>
      <c r="H251" s="52">
        <f t="shared" si="51"/>
        <v>0</v>
      </c>
      <c r="I251" s="52">
        <f t="shared" si="51"/>
        <v>0</v>
      </c>
      <c r="J251" s="52">
        <f t="shared" si="51"/>
        <v>13</v>
      </c>
      <c r="K251" s="52">
        <f t="shared" si="51"/>
        <v>40100000</v>
      </c>
      <c r="L251" s="52">
        <f t="shared" si="51"/>
        <v>5592.2999999999993</v>
      </c>
      <c r="M251" s="52">
        <f t="shared" si="51"/>
        <v>24672614</v>
      </c>
      <c r="N251" s="52">
        <f t="shared" si="51"/>
        <v>0</v>
      </c>
      <c r="O251" s="52">
        <f t="shared" si="51"/>
        <v>0</v>
      </c>
      <c r="P251" s="52">
        <f t="shared" si="51"/>
        <v>7946.8000000000011</v>
      </c>
      <c r="Q251" s="52">
        <f t="shared" si="51"/>
        <v>26421499</v>
      </c>
      <c r="R251" s="52">
        <f t="shared" si="51"/>
        <v>0</v>
      </c>
      <c r="S251" s="52">
        <f t="shared" si="51"/>
        <v>0</v>
      </c>
      <c r="T251" s="52">
        <f t="shared" si="51"/>
        <v>0</v>
      </c>
      <c r="U251" s="52">
        <f t="shared" si="51"/>
        <v>0</v>
      </c>
      <c r="V251" s="52">
        <f t="shared" si="51"/>
        <v>0</v>
      </c>
      <c r="W251" s="52">
        <f t="shared" si="51"/>
        <v>0</v>
      </c>
      <c r="X251" s="52">
        <f t="shared" si="51"/>
        <v>0</v>
      </c>
    </row>
    <row r="252" spans="1:29" s="215" customFormat="1" ht="15" hidden="1">
      <c r="A252" s="223"/>
      <c r="B252" s="1143"/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24"/>
    </row>
    <row r="253" spans="1:29" s="7" customFormat="1" ht="18" hidden="1" customHeight="1" thickBot="1">
      <c r="A253" s="1479" t="s">
        <v>1080</v>
      </c>
      <c r="B253" s="1479"/>
      <c r="C253" s="1479"/>
      <c r="D253" s="1452"/>
      <c r="E253" s="1452"/>
      <c r="F253" s="1452"/>
      <c r="G253" s="1452"/>
      <c r="H253" s="1452"/>
      <c r="I253" s="1452"/>
      <c r="J253" s="1452"/>
      <c r="K253" s="1452"/>
      <c r="L253" s="1452"/>
      <c r="M253" s="1452"/>
      <c r="N253" s="1452"/>
      <c r="O253" s="1452"/>
      <c r="P253" s="1452"/>
      <c r="Q253" s="1452"/>
      <c r="R253" s="1452"/>
      <c r="S253" s="1452"/>
      <c r="T253" s="1452"/>
      <c r="U253" s="1452"/>
      <c r="V253" s="1452"/>
      <c r="W253" s="1452"/>
      <c r="X253" s="1452"/>
      <c r="Y253" s="9"/>
      <c r="Z253" s="8"/>
      <c r="AA253" s="5"/>
      <c r="AB253" s="8"/>
      <c r="AC253" s="28"/>
    </row>
    <row r="254" spans="1:29" s="229" customFormat="1" ht="20.25" hidden="1" customHeight="1">
      <c r="A254" s="687">
        <f>A250+1</f>
        <v>175</v>
      </c>
      <c r="B254" s="268" t="s">
        <v>1082</v>
      </c>
      <c r="C254" s="227"/>
      <c r="D254" s="227"/>
      <c r="E254" s="227" t="s">
        <v>1078</v>
      </c>
      <c r="F254" s="227" t="s">
        <v>1078</v>
      </c>
      <c r="G254" s="227"/>
      <c r="H254" s="227" t="s">
        <v>1079</v>
      </c>
      <c r="I254" s="227" t="s">
        <v>1079</v>
      </c>
      <c r="J254" s="227" t="s">
        <v>1079</v>
      </c>
      <c r="K254" s="227">
        <v>0</v>
      </c>
      <c r="L254" s="227"/>
      <c r="M254" s="227">
        <v>725</v>
      </c>
      <c r="N254" s="227"/>
      <c r="O254" s="227">
        <v>579.20000000000005</v>
      </c>
      <c r="P254" s="227"/>
      <c r="Q254" s="227">
        <v>2124.3200000000002</v>
      </c>
      <c r="R254" s="227"/>
      <c r="S254" s="227">
        <v>10.94</v>
      </c>
      <c r="T254" s="227"/>
      <c r="U254" s="227"/>
      <c r="V254" s="227"/>
      <c r="W254" s="227"/>
      <c r="X254" s="228">
        <v>350000</v>
      </c>
    </row>
    <row r="255" spans="1:29" s="229" customFormat="1" ht="20.25" hidden="1" customHeight="1">
      <c r="A255" s="56">
        <f t="shared" ref="A255:A264" si="52">A254+1</f>
        <v>176</v>
      </c>
      <c r="B255" s="269" t="s">
        <v>1083</v>
      </c>
      <c r="C255" s="230"/>
      <c r="D255" s="230"/>
      <c r="E255" s="230" t="s">
        <v>1078</v>
      </c>
      <c r="F255" s="230" t="s">
        <v>1078</v>
      </c>
      <c r="G255" s="230"/>
      <c r="H255" s="230" t="s">
        <v>1079</v>
      </c>
      <c r="I255" s="230" t="s">
        <v>1079</v>
      </c>
      <c r="J255" s="230" t="s">
        <v>1079</v>
      </c>
      <c r="K255" s="230">
        <v>0</v>
      </c>
      <c r="L255" s="230"/>
      <c r="M255" s="230">
        <v>959.3</v>
      </c>
      <c r="N255" s="230"/>
      <c r="O255" s="230">
        <v>811.9</v>
      </c>
      <c r="P255" s="230"/>
      <c r="Q255" s="230">
        <v>3278.88</v>
      </c>
      <c r="R255" s="230"/>
      <c r="S255" s="230">
        <v>13.74</v>
      </c>
      <c r="T255" s="230"/>
      <c r="U255" s="230"/>
      <c r="V255" s="230"/>
      <c r="W255" s="230"/>
      <c r="X255" s="231">
        <v>350000</v>
      </c>
    </row>
    <row r="256" spans="1:29" s="229" customFormat="1" ht="20.25" hidden="1" customHeight="1">
      <c r="A256" s="56">
        <f t="shared" si="52"/>
        <v>177</v>
      </c>
      <c r="B256" s="269" t="s">
        <v>1081</v>
      </c>
      <c r="C256" s="230"/>
      <c r="D256" s="230"/>
      <c r="E256" s="230" t="s">
        <v>1078</v>
      </c>
      <c r="F256" s="230" t="s">
        <v>1078</v>
      </c>
      <c r="G256" s="230"/>
      <c r="H256" s="230" t="s">
        <v>1079</v>
      </c>
      <c r="I256" s="230" t="s">
        <v>1079</v>
      </c>
      <c r="J256" s="230" t="s">
        <v>1079</v>
      </c>
      <c r="K256" s="230">
        <v>0</v>
      </c>
      <c r="L256" s="230"/>
      <c r="M256" s="230">
        <v>959.3</v>
      </c>
      <c r="N256" s="230"/>
      <c r="O256" s="230">
        <v>812</v>
      </c>
      <c r="P256" s="230"/>
      <c r="Q256" s="230">
        <v>3278.88</v>
      </c>
      <c r="R256" s="230"/>
      <c r="S256" s="230">
        <v>13.75</v>
      </c>
      <c r="T256" s="230"/>
      <c r="U256" s="230"/>
      <c r="V256" s="230"/>
      <c r="W256" s="230"/>
      <c r="X256" s="231">
        <v>350000</v>
      </c>
    </row>
    <row r="257" spans="1:31" s="229" customFormat="1" ht="20.25" hidden="1" customHeight="1">
      <c r="A257" s="56">
        <f t="shared" si="52"/>
        <v>178</v>
      </c>
      <c r="B257" s="269" t="s">
        <v>1084</v>
      </c>
      <c r="C257" s="230"/>
      <c r="D257" s="230"/>
      <c r="E257" s="230" t="s">
        <v>1078</v>
      </c>
      <c r="F257" s="230" t="s">
        <v>1078</v>
      </c>
      <c r="G257" s="230"/>
      <c r="H257" s="230" t="s">
        <v>1079</v>
      </c>
      <c r="I257" s="230" t="s">
        <v>1079</v>
      </c>
      <c r="J257" s="230" t="s">
        <v>1079</v>
      </c>
      <c r="K257" s="230">
        <v>0</v>
      </c>
      <c r="L257" s="230"/>
      <c r="M257" s="230">
        <v>859.2</v>
      </c>
      <c r="N257" s="230"/>
      <c r="O257" s="230">
        <v>695</v>
      </c>
      <c r="P257" s="230"/>
      <c r="Q257" s="230">
        <v>2884.2</v>
      </c>
      <c r="R257" s="230"/>
      <c r="S257" s="230">
        <v>11.7</v>
      </c>
      <c r="T257" s="230"/>
      <c r="U257" s="230"/>
      <c r="V257" s="230"/>
      <c r="W257" s="230"/>
      <c r="X257" s="231">
        <v>350000</v>
      </c>
    </row>
    <row r="258" spans="1:31" s="229" customFormat="1" ht="20.25" hidden="1" customHeight="1">
      <c r="A258" s="56">
        <f t="shared" si="52"/>
        <v>179</v>
      </c>
      <c r="B258" s="269" t="s">
        <v>1085</v>
      </c>
      <c r="C258" s="230"/>
      <c r="D258" s="230"/>
      <c r="E258" s="230" t="s">
        <v>1078</v>
      </c>
      <c r="F258" s="230" t="s">
        <v>1078</v>
      </c>
      <c r="G258" s="230"/>
      <c r="H258" s="230" t="s">
        <v>1079</v>
      </c>
      <c r="I258" s="230" t="s">
        <v>1079</v>
      </c>
      <c r="J258" s="230" t="s">
        <v>1079</v>
      </c>
      <c r="K258" s="230">
        <v>0</v>
      </c>
      <c r="L258" s="230"/>
      <c r="M258" s="230">
        <v>959.3</v>
      </c>
      <c r="N258" s="230"/>
      <c r="O258" s="230">
        <v>812</v>
      </c>
      <c r="P258" s="230"/>
      <c r="Q258" s="230">
        <v>3278.88</v>
      </c>
      <c r="R258" s="230"/>
      <c r="S258" s="230">
        <v>13.75</v>
      </c>
      <c r="T258" s="230"/>
      <c r="U258" s="230"/>
      <c r="V258" s="230"/>
      <c r="W258" s="230"/>
      <c r="X258" s="231">
        <v>350000</v>
      </c>
    </row>
    <row r="259" spans="1:31" s="229" customFormat="1" ht="20.25" hidden="1" customHeight="1">
      <c r="A259" s="56">
        <f t="shared" si="52"/>
        <v>180</v>
      </c>
      <c r="B259" s="269" t="s">
        <v>1086</v>
      </c>
      <c r="C259" s="230"/>
      <c r="D259" s="230"/>
      <c r="E259" s="230" t="s">
        <v>1078</v>
      </c>
      <c r="F259" s="230" t="s">
        <v>1078</v>
      </c>
      <c r="G259" s="230"/>
      <c r="H259" s="230" t="s">
        <v>1079</v>
      </c>
      <c r="I259" s="230" t="s">
        <v>1079</v>
      </c>
      <c r="J259" s="230" t="s">
        <v>1079</v>
      </c>
      <c r="K259" s="230">
        <v>0</v>
      </c>
      <c r="L259" s="230"/>
      <c r="M259" s="230">
        <v>298.5</v>
      </c>
      <c r="N259" s="230"/>
      <c r="O259" s="230">
        <v>217.1</v>
      </c>
      <c r="P259" s="230"/>
      <c r="Q259" s="230">
        <v>1147.04</v>
      </c>
      <c r="R259" s="230"/>
      <c r="S259" s="230">
        <v>5.57</v>
      </c>
      <c r="T259" s="230"/>
      <c r="U259" s="230"/>
      <c r="V259" s="230"/>
      <c r="W259" s="230"/>
      <c r="X259" s="231">
        <v>350000</v>
      </c>
    </row>
    <row r="260" spans="1:31" s="229" customFormat="1" ht="20.25" hidden="1" customHeight="1">
      <c r="A260" s="56">
        <f t="shared" si="52"/>
        <v>181</v>
      </c>
      <c r="B260" s="269" t="s">
        <v>1087</v>
      </c>
      <c r="C260" s="230"/>
      <c r="D260" s="230"/>
      <c r="E260" s="230" t="s">
        <v>1078</v>
      </c>
      <c r="F260" s="230" t="s">
        <v>1078</v>
      </c>
      <c r="G260" s="230"/>
      <c r="H260" s="230" t="s">
        <v>1079</v>
      </c>
      <c r="I260" s="230" t="s">
        <v>1079</v>
      </c>
      <c r="J260" s="230" t="s">
        <v>1079</v>
      </c>
      <c r="K260" s="230">
        <v>0</v>
      </c>
      <c r="L260" s="230"/>
      <c r="M260" s="230">
        <v>290.5</v>
      </c>
      <c r="N260" s="230"/>
      <c r="O260" s="230">
        <v>217.1</v>
      </c>
      <c r="P260" s="230"/>
      <c r="Q260" s="230">
        <v>1147.04</v>
      </c>
      <c r="R260" s="230"/>
      <c r="S260" s="230">
        <v>5.57</v>
      </c>
      <c r="T260" s="230"/>
      <c r="U260" s="230"/>
      <c r="V260" s="230"/>
      <c r="W260" s="230"/>
      <c r="X260" s="231">
        <v>350000</v>
      </c>
    </row>
    <row r="261" spans="1:31" s="229" customFormat="1" ht="20.25" hidden="1" customHeight="1">
      <c r="A261" s="687">
        <f t="shared" si="52"/>
        <v>182</v>
      </c>
      <c r="B261" s="269" t="s">
        <v>1088</v>
      </c>
      <c r="C261" s="230"/>
      <c r="D261" s="230"/>
      <c r="E261" s="230" t="s">
        <v>1078</v>
      </c>
      <c r="F261" s="230" t="s">
        <v>1078</v>
      </c>
      <c r="G261" s="230"/>
      <c r="H261" s="230" t="s">
        <v>1079</v>
      </c>
      <c r="I261" s="230" t="s">
        <v>1079</v>
      </c>
      <c r="J261" s="230" t="s">
        <v>1079</v>
      </c>
      <c r="K261" s="230">
        <v>0</v>
      </c>
      <c r="L261" s="230"/>
      <c r="M261" s="230">
        <v>298.5</v>
      </c>
      <c r="N261" s="230"/>
      <c r="O261" s="230">
        <v>217.1</v>
      </c>
      <c r="P261" s="230"/>
      <c r="Q261" s="230">
        <v>1147.04</v>
      </c>
      <c r="R261" s="230"/>
      <c r="S261" s="230">
        <v>5.57</v>
      </c>
      <c r="T261" s="230"/>
      <c r="U261" s="230"/>
      <c r="V261" s="230"/>
      <c r="W261" s="230"/>
      <c r="X261" s="231">
        <v>350000</v>
      </c>
    </row>
    <row r="262" spans="1:31" s="229" customFormat="1" ht="20.25" hidden="1" customHeight="1">
      <c r="A262" s="687">
        <f t="shared" si="52"/>
        <v>183</v>
      </c>
      <c r="B262" s="270" t="s">
        <v>1089</v>
      </c>
      <c r="C262" s="230"/>
      <c r="D262" s="230"/>
      <c r="E262" s="230" t="s">
        <v>1078</v>
      </c>
      <c r="F262" s="230" t="s">
        <v>1078</v>
      </c>
      <c r="G262" s="230"/>
      <c r="H262" s="230" t="s">
        <v>1079</v>
      </c>
      <c r="I262" s="230" t="s">
        <v>1079</v>
      </c>
      <c r="J262" s="230" t="s">
        <v>1079</v>
      </c>
      <c r="K262" s="230">
        <v>0</v>
      </c>
      <c r="L262" s="230"/>
      <c r="M262" s="230">
        <v>779.7</v>
      </c>
      <c r="N262" s="230"/>
      <c r="O262" s="230">
        <v>291.39999999999998</v>
      </c>
      <c r="P262" s="230"/>
      <c r="Q262" s="230">
        <v>2008.16</v>
      </c>
      <c r="R262" s="230"/>
      <c r="S262" s="230">
        <v>11.56</v>
      </c>
      <c r="T262" s="230"/>
      <c r="U262" s="230"/>
      <c r="V262" s="230"/>
      <c r="W262" s="230"/>
      <c r="X262" s="231">
        <v>350000</v>
      </c>
    </row>
    <row r="263" spans="1:31" s="229" customFormat="1" ht="20.25" hidden="1" customHeight="1">
      <c r="A263" s="687">
        <f t="shared" si="52"/>
        <v>184</v>
      </c>
      <c r="B263" s="270" t="s">
        <v>1090</v>
      </c>
      <c r="C263" s="230"/>
      <c r="D263" s="230"/>
      <c r="E263" s="230" t="s">
        <v>1078</v>
      </c>
      <c r="F263" s="230" t="s">
        <v>1078</v>
      </c>
      <c r="G263" s="230"/>
      <c r="H263" s="230" t="s">
        <v>1079</v>
      </c>
      <c r="I263" s="230" t="s">
        <v>1079</v>
      </c>
      <c r="J263" s="230" t="s">
        <v>1079</v>
      </c>
      <c r="K263" s="230">
        <v>0</v>
      </c>
      <c r="L263" s="230"/>
      <c r="M263" s="230">
        <v>690.1</v>
      </c>
      <c r="N263" s="230"/>
      <c r="O263" s="230">
        <v>773.62</v>
      </c>
      <c r="P263" s="230"/>
      <c r="Q263" s="230">
        <v>2693.56</v>
      </c>
      <c r="R263" s="230"/>
      <c r="S263" s="230">
        <v>11.56</v>
      </c>
      <c r="T263" s="230"/>
      <c r="U263" s="230"/>
      <c r="V263" s="230"/>
      <c r="W263" s="230"/>
      <c r="X263" s="231">
        <v>350000</v>
      </c>
    </row>
    <row r="264" spans="1:31" s="229" customFormat="1" ht="20.25" hidden="1" customHeight="1" thickBot="1">
      <c r="A264" s="687">
        <f t="shared" si="52"/>
        <v>185</v>
      </c>
      <c r="B264" s="271" t="s">
        <v>1091</v>
      </c>
      <c r="C264" s="232"/>
      <c r="D264" s="232"/>
      <c r="E264" s="232" t="s">
        <v>1078</v>
      </c>
      <c r="F264" s="232" t="s">
        <v>1078</v>
      </c>
      <c r="G264" s="232"/>
      <c r="H264" s="232" t="s">
        <v>1079</v>
      </c>
      <c r="I264" s="232" t="s">
        <v>1079</v>
      </c>
      <c r="J264" s="232" t="s">
        <v>1079</v>
      </c>
      <c r="K264" s="232">
        <v>0</v>
      </c>
      <c r="L264" s="232"/>
      <c r="M264" s="232">
        <v>869.21</v>
      </c>
      <c r="N264" s="232"/>
      <c r="O264" s="232">
        <v>565.21</v>
      </c>
      <c r="P264" s="232"/>
      <c r="Q264" s="232">
        <v>2064.2800000000002</v>
      </c>
      <c r="R264" s="232"/>
      <c r="S264" s="232">
        <v>11.37</v>
      </c>
      <c r="T264" s="232"/>
      <c r="U264" s="232"/>
      <c r="V264" s="232"/>
      <c r="W264" s="232"/>
      <c r="X264" s="233">
        <v>350000</v>
      </c>
    </row>
    <row r="265" spans="1:31" s="7" customFormat="1" ht="18" hidden="1" customHeight="1">
      <c r="A265" s="1475" t="s">
        <v>518</v>
      </c>
      <c r="B265" s="1475"/>
      <c r="C265" s="51">
        <f t="shared" ref="C265:X265" si="53">SUM(C261:C264)</f>
        <v>0</v>
      </c>
      <c r="D265" s="51">
        <f t="shared" si="53"/>
        <v>0</v>
      </c>
      <c r="E265" s="51">
        <f t="shared" si="53"/>
        <v>0</v>
      </c>
      <c r="F265" s="51">
        <f t="shared" si="53"/>
        <v>0</v>
      </c>
      <c r="G265" s="51">
        <f t="shared" si="53"/>
        <v>0</v>
      </c>
      <c r="H265" s="51">
        <f t="shared" si="53"/>
        <v>0</v>
      </c>
      <c r="I265" s="51">
        <f t="shared" si="53"/>
        <v>0</v>
      </c>
      <c r="J265" s="51">
        <f t="shared" si="53"/>
        <v>0</v>
      </c>
      <c r="K265" s="51">
        <f t="shared" si="53"/>
        <v>0</v>
      </c>
      <c r="L265" s="51">
        <f t="shared" si="53"/>
        <v>0</v>
      </c>
      <c r="M265" s="51">
        <f t="shared" si="53"/>
        <v>2637.51</v>
      </c>
      <c r="N265" s="51">
        <f t="shared" si="53"/>
        <v>0</v>
      </c>
      <c r="O265" s="51">
        <f t="shared" si="53"/>
        <v>1847.33</v>
      </c>
      <c r="P265" s="51">
        <f t="shared" si="53"/>
        <v>0</v>
      </c>
      <c r="Q265" s="51">
        <f t="shared" si="53"/>
        <v>7913.0400000000009</v>
      </c>
      <c r="R265" s="51">
        <f t="shared" si="53"/>
        <v>0</v>
      </c>
      <c r="S265" s="51">
        <f t="shared" si="53"/>
        <v>40.06</v>
      </c>
      <c r="T265" s="51">
        <f t="shared" si="53"/>
        <v>0</v>
      </c>
      <c r="U265" s="51">
        <f t="shared" si="53"/>
        <v>0</v>
      </c>
      <c r="V265" s="51">
        <f t="shared" si="53"/>
        <v>0</v>
      </c>
      <c r="W265" s="51">
        <f t="shared" si="53"/>
        <v>0</v>
      </c>
      <c r="X265" s="51">
        <f t="shared" si="53"/>
        <v>1400000</v>
      </c>
      <c r="Y265" s="9"/>
      <c r="Z265" s="8"/>
      <c r="AA265" s="8"/>
      <c r="AB265" s="8"/>
      <c r="AC265" s="28"/>
      <c r="AE265" s="28"/>
    </row>
    <row r="266" spans="1:31" s="7" customFormat="1" ht="18" hidden="1" customHeight="1">
      <c r="A266" s="1479" t="s">
        <v>610</v>
      </c>
      <c r="B266" s="1479"/>
      <c r="C266" s="1479"/>
      <c r="D266" s="1452"/>
      <c r="E266" s="1452"/>
      <c r="F266" s="1452"/>
      <c r="G266" s="1452"/>
      <c r="H266" s="1452"/>
      <c r="I266" s="1452"/>
      <c r="J266" s="1452"/>
      <c r="K266" s="1452"/>
      <c r="L266" s="1452"/>
      <c r="M266" s="1452"/>
      <c r="N266" s="1452"/>
      <c r="O266" s="1452"/>
      <c r="P266" s="1452"/>
      <c r="Q266" s="1452"/>
      <c r="R266" s="1452"/>
      <c r="S266" s="1452"/>
      <c r="T266" s="1452"/>
      <c r="U266" s="1452"/>
      <c r="V266" s="1452"/>
      <c r="W266" s="1452"/>
      <c r="X266" s="1452"/>
      <c r="Y266" s="9"/>
      <c r="Z266" s="8"/>
      <c r="AA266" s="5"/>
      <c r="AB266" s="8"/>
      <c r="AC266" s="28"/>
    </row>
    <row r="267" spans="1:31" s="7" customFormat="1" ht="18" hidden="1" customHeight="1">
      <c r="A267" s="55">
        <f>A264+1</f>
        <v>186</v>
      </c>
      <c r="B267" s="42" t="s">
        <v>713</v>
      </c>
      <c r="C267" s="52">
        <f>D267+K267+M267+O267+Q267+S267+U267+V267+W267+X267</f>
        <v>14077741.020000001</v>
      </c>
      <c r="D267" s="52">
        <f>SUM(E267:I267)</f>
        <v>14077741.020000001</v>
      </c>
      <c r="E267" s="51">
        <v>1815568.06</v>
      </c>
      <c r="F267" s="51">
        <v>8809975.5800000001</v>
      </c>
      <c r="G267" s="51">
        <v>839880.34</v>
      </c>
      <c r="H267" s="51">
        <v>1833642.12</v>
      </c>
      <c r="I267" s="51">
        <v>778674.92</v>
      </c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284"/>
      <c r="X267" s="284"/>
      <c r="Y267" s="9"/>
      <c r="Z267" s="8"/>
      <c r="AA267" s="5"/>
      <c r="AB267" s="8"/>
      <c r="AC267" s="28"/>
    </row>
    <row r="268" spans="1:31" s="7" customFormat="1" ht="18" hidden="1" customHeight="1">
      <c r="A268" s="55">
        <f>A267+1</f>
        <v>187</v>
      </c>
      <c r="B268" s="42" t="s">
        <v>714</v>
      </c>
      <c r="C268" s="52">
        <f>D268+K268+M268+O268+Q268+S268+U268+V268+W268+X268</f>
        <v>10352175.4</v>
      </c>
      <c r="D268" s="52">
        <f>SUM(E268:I268)</f>
        <v>0</v>
      </c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>
        <v>10352175.4</v>
      </c>
      <c r="R268" s="51"/>
      <c r="S268" s="51"/>
      <c r="T268" s="51"/>
      <c r="U268" s="51"/>
      <c r="V268" s="51"/>
      <c r="W268" s="284"/>
      <c r="X268" s="284"/>
      <c r="Y268" s="9"/>
      <c r="Z268" s="8"/>
      <c r="AA268" s="5"/>
      <c r="AB268" s="8"/>
      <c r="AC268" s="28"/>
    </row>
    <row r="269" spans="1:31" s="7" customFormat="1" ht="18" hidden="1" customHeight="1">
      <c r="A269" s="55">
        <f>A268+1</f>
        <v>188</v>
      </c>
      <c r="B269" s="42" t="s">
        <v>741</v>
      </c>
      <c r="C269" s="52">
        <f>D269+K269+M269+O269+Q269+S269+U269+V269+W269+X269</f>
        <v>13223201.540000001</v>
      </c>
      <c r="D269" s="52">
        <f>SUM(E269:I269)</f>
        <v>13223201.540000001</v>
      </c>
      <c r="E269" s="51">
        <v>1802867.72</v>
      </c>
      <c r="F269" s="51">
        <v>8809975.5800000001</v>
      </c>
      <c r="G269" s="51">
        <v>821317.76</v>
      </c>
      <c r="H269" s="51">
        <v>990397.6</v>
      </c>
      <c r="I269" s="51">
        <v>798642.88</v>
      </c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284"/>
      <c r="X269" s="284"/>
      <c r="Y269" s="9"/>
      <c r="Z269" s="8"/>
      <c r="AA269" s="10"/>
      <c r="AB269" s="8"/>
      <c r="AC269" s="28"/>
    </row>
    <row r="270" spans="1:31" s="7" customFormat="1" ht="18" hidden="1" customHeight="1">
      <c r="A270" s="55">
        <f>A269+1</f>
        <v>189</v>
      </c>
      <c r="B270" s="42" t="s">
        <v>742</v>
      </c>
      <c r="C270" s="52">
        <f>D270+K270+M270+O270+Q270+S270+U270+V270+W270+X270</f>
        <v>14521481.199999999</v>
      </c>
      <c r="D270" s="52">
        <f>SUM(E270:I270)</f>
        <v>0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>
        <v>14521481.199999999</v>
      </c>
      <c r="R270" s="51"/>
      <c r="S270" s="51"/>
      <c r="T270" s="51"/>
      <c r="U270" s="51"/>
      <c r="V270" s="51"/>
      <c r="W270" s="284"/>
      <c r="X270" s="284"/>
      <c r="Y270" s="9"/>
      <c r="Z270" s="8"/>
      <c r="AA270" s="10"/>
      <c r="AB270" s="8"/>
      <c r="AC270" s="28"/>
    </row>
    <row r="271" spans="1:31" s="7" customFormat="1" ht="18" hidden="1" customHeight="1">
      <c r="A271" s="1475" t="s">
        <v>518</v>
      </c>
      <c r="B271" s="1475"/>
      <c r="C271" s="51">
        <f t="shared" ref="C271:X271" si="54">SUM(C267:C270)</f>
        <v>52174599.159999996</v>
      </c>
      <c r="D271" s="51">
        <f t="shared" si="54"/>
        <v>27300942.560000002</v>
      </c>
      <c r="E271" s="51">
        <f t="shared" si="54"/>
        <v>3618435.7800000003</v>
      </c>
      <c r="F271" s="51">
        <f t="shared" si="54"/>
        <v>17619951.16</v>
      </c>
      <c r="G271" s="51">
        <f t="shared" si="54"/>
        <v>1661198.1</v>
      </c>
      <c r="H271" s="51">
        <f t="shared" si="54"/>
        <v>2824039.72</v>
      </c>
      <c r="I271" s="51">
        <f t="shared" si="54"/>
        <v>1577317.8</v>
      </c>
      <c r="J271" s="51">
        <f t="shared" si="54"/>
        <v>0</v>
      </c>
      <c r="K271" s="51">
        <f t="shared" si="54"/>
        <v>0</v>
      </c>
      <c r="L271" s="51">
        <f t="shared" si="54"/>
        <v>0</v>
      </c>
      <c r="M271" s="51">
        <f t="shared" si="54"/>
        <v>0</v>
      </c>
      <c r="N271" s="51">
        <f t="shared" si="54"/>
        <v>0</v>
      </c>
      <c r="O271" s="51">
        <f t="shared" si="54"/>
        <v>0</v>
      </c>
      <c r="P271" s="51">
        <f t="shared" si="54"/>
        <v>0</v>
      </c>
      <c r="Q271" s="51">
        <f t="shared" si="54"/>
        <v>24873656.600000001</v>
      </c>
      <c r="R271" s="51">
        <f t="shared" si="54"/>
        <v>0</v>
      </c>
      <c r="S271" s="51">
        <f t="shared" si="54"/>
        <v>0</v>
      </c>
      <c r="T271" s="51">
        <f t="shared" si="54"/>
        <v>0</v>
      </c>
      <c r="U271" s="51">
        <f t="shared" si="54"/>
        <v>0</v>
      </c>
      <c r="V271" s="51">
        <f t="shared" si="54"/>
        <v>0</v>
      </c>
      <c r="W271" s="51">
        <f t="shared" si="54"/>
        <v>0</v>
      </c>
      <c r="X271" s="51">
        <f t="shared" si="54"/>
        <v>0</v>
      </c>
      <c r="Y271" s="9"/>
      <c r="Z271" s="8"/>
      <c r="AA271" s="8"/>
      <c r="AB271" s="8"/>
      <c r="AC271" s="28"/>
      <c r="AE271" s="28"/>
    </row>
    <row r="272" spans="1:31" s="22" customFormat="1" ht="18" customHeight="1">
      <c r="A272" s="1594" t="s">
        <v>1099</v>
      </c>
      <c r="B272" s="1594"/>
      <c r="C272" s="1594"/>
      <c r="D272" s="1523"/>
      <c r="E272" s="1523"/>
      <c r="F272" s="1523"/>
      <c r="G272" s="1523"/>
      <c r="H272" s="1523"/>
      <c r="I272" s="1523"/>
      <c r="J272" s="1523"/>
      <c r="K272" s="1523"/>
      <c r="L272" s="1523"/>
      <c r="M272" s="1523"/>
      <c r="N272" s="1523"/>
      <c r="O272" s="1523"/>
      <c r="P272" s="1523"/>
      <c r="Q272" s="1523"/>
      <c r="R272" s="1523"/>
      <c r="S272" s="1523"/>
      <c r="T272" s="1523"/>
      <c r="U272" s="1523"/>
      <c r="V272" s="1523"/>
      <c r="W272" s="1523"/>
      <c r="X272" s="1523"/>
      <c r="Y272" s="24"/>
      <c r="Z272" s="23"/>
      <c r="AA272" s="21"/>
      <c r="AB272" s="8"/>
      <c r="AC272" s="27"/>
    </row>
    <row r="273" spans="1:31" s="134" customFormat="1" ht="27.75" customHeight="1">
      <c r="A273" s="686">
        <f>A270+1</f>
        <v>190</v>
      </c>
      <c r="B273" s="275" t="s">
        <v>1097</v>
      </c>
      <c r="C273" s="52" t="e">
        <f>D273+K273+M273+O273+Q273+S273+U273+V273+W273+X273</f>
        <v>#VALUE!</v>
      </c>
      <c r="D273" s="234" t="s">
        <v>1092</v>
      </c>
      <c r="E273" s="235" t="s">
        <v>1093</v>
      </c>
      <c r="F273" s="235" t="s">
        <v>1094</v>
      </c>
      <c r="G273" s="235" t="s">
        <v>1093</v>
      </c>
      <c r="H273" s="235" t="s">
        <v>1094</v>
      </c>
      <c r="I273" s="235" t="s">
        <v>1094</v>
      </c>
      <c r="J273" s="235" t="s">
        <v>1095</v>
      </c>
      <c r="K273" s="235" t="s">
        <v>1095</v>
      </c>
      <c r="L273" s="235" t="s">
        <v>1093</v>
      </c>
      <c r="M273" s="235" t="s">
        <v>1093</v>
      </c>
      <c r="N273" s="235" t="s">
        <v>1093</v>
      </c>
      <c r="O273" s="235" t="s">
        <v>1093</v>
      </c>
      <c r="P273" s="175">
        <v>1954.3</v>
      </c>
      <c r="Q273" s="235" t="s">
        <v>1096</v>
      </c>
      <c r="R273" s="235" t="s">
        <v>1093</v>
      </c>
      <c r="S273" s="235">
        <v>0</v>
      </c>
      <c r="T273" s="235" t="s">
        <v>1093</v>
      </c>
      <c r="U273" s="235">
        <v>0</v>
      </c>
      <c r="V273" s="235" t="s">
        <v>1093</v>
      </c>
      <c r="W273" s="235" t="s">
        <v>1093</v>
      </c>
      <c r="X273" s="366"/>
    </row>
    <row r="274" spans="1:31" s="134" customFormat="1" ht="27.75" customHeight="1">
      <c r="A274" s="686">
        <f>A273+1</f>
        <v>191</v>
      </c>
      <c r="B274" s="275" t="s">
        <v>1098</v>
      </c>
      <c r="C274" s="52" t="e">
        <f>D274+K274+M274+O274+Q274+S274+U274+V274+W274+X274</f>
        <v>#VALUE!</v>
      </c>
      <c r="D274" s="234" t="s">
        <v>1092</v>
      </c>
      <c r="E274" s="235" t="s">
        <v>1093</v>
      </c>
      <c r="F274" s="235" t="s">
        <v>1094</v>
      </c>
      <c r="G274" s="235" t="s">
        <v>1093</v>
      </c>
      <c r="H274" s="235" t="s">
        <v>1094</v>
      </c>
      <c r="I274" s="235" t="s">
        <v>1094</v>
      </c>
      <c r="J274" s="235" t="s">
        <v>1095</v>
      </c>
      <c r="K274" s="235" t="s">
        <v>1095</v>
      </c>
      <c r="L274" s="235">
        <v>1721.1</v>
      </c>
      <c r="M274" s="235" t="s">
        <v>1093</v>
      </c>
      <c r="N274" s="235" t="s">
        <v>1093</v>
      </c>
      <c r="O274" s="235" t="s">
        <v>1093</v>
      </c>
      <c r="P274" s="235">
        <v>4884.3999999999996</v>
      </c>
      <c r="Q274" s="235" t="s">
        <v>1096</v>
      </c>
      <c r="R274" s="235" t="s">
        <v>1093</v>
      </c>
      <c r="S274" s="235">
        <v>0</v>
      </c>
      <c r="T274" s="235" t="s">
        <v>1093</v>
      </c>
      <c r="U274" s="235">
        <v>0</v>
      </c>
      <c r="V274" s="235" t="s">
        <v>1093</v>
      </c>
      <c r="W274" s="235" t="s">
        <v>1093</v>
      </c>
      <c r="X274" s="366"/>
    </row>
    <row r="275" spans="1:31" s="7" customFormat="1" ht="18" hidden="1" customHeight="1">
      <c r="A275" s="1536" t="s">
        <v>518</v>
      </c>
      <c r="B275" s="1536"/>
      <c r="C275" s="209" t="e">
        <f t="shared" ref="C275:I275" si="55">SUM(C273:C274)</f>
        <v>#VALUE!</v>
      </c>
      <c r="D275" s="209">
        <f t="shared" si="55"/>
        <v>0</v>
      </c>
      <c r="E275" s="209">
        <f t="shared" si="55"/>
        <v>0</v>
      </c>
      <c r="F275" s="209">
        <f t="shared" si="55"/>
        <v>0</v>
      </c>
      <c r="G275" s="209">
        <f t="shared" si="55"/>
        <v>0</v>
      </c>
      <c r="H275" s="209">
        <f t="shared" si="55"/>
        <v>0</v>
      </c>
      <c r="I275" s="209">
        <f t="shared" si="55"/>
        <v>0</v>
      </c>
      <c r="J275" s="209" t="e">
        <f>SUM(#REF!)</f>
        <v>#REF!</v>
      </c>
      <c r="K275" s="209">
        <f t="shared" ref="K275:X275" si="56">SUM(J273:J274)</f>
        <v>0</v>
      </c>
      <c r="L275" s="209">
        <f t="shared" si="56"/>
        <v>0</v>
      </c>
      <c r="M275" s="209">
        <f t="shared" si="56"/>
        <v>1721.1</v>
      </c>
      <c r="N275" s="209">
        <f t="shared" si="56"/>
        <v>0</v>
      </c>
      <c r="O275" s="209">
        <f t="shared" si="56"/>
        <v>0</v>
      </c>
      <c r="P275" s="209">
        <f t="shared" si="56"/>
        <v>0</v>
      </c>
      <c r="Q275" s="209">
        <f t="shared" si="56"/>
        <v>6838.7</v>
      </c>
      <c r="R275" s="209">
        <f t="shared" si="56"/>
        <v>0</v>
      </c>
      <c r="S275" s="209">
        <f t="shared" si="56"/>
        <v>0</v>
      </c>
      <c r="T275" s="209">
        <f t="shared" si="56"/>
        <v>0</v>
      </c>
      <c r="U275" s="209">
        <f t="shared" si="56"/>
        <v>0</v>
      </c>
      <c r="V275" s="209">
        <f t="shared" si="56"/>
        <v>0</v>
      </c>
      <c r="W275" s="209">
        <f t="shared" si="56"/>
        <v>0</v>
      </c>
      <c r="X275" s="209">
        <f t="shared" si="56"/>
        <v>0</v>
      </c>
      <c r="Y275" s="209">
        <f>SUM(Y273:Y274)</f>
        <v>0</v>
      </c>
      <c r="Z275" s="8"/>
      <c r="AA275" s="8"/>
      <c r="AB275" s="8"/>
      <c r="AC275" s="28"/>
      <c r="AE275" s="28"/>
    </row>
    <row r="276" spans="1:31" s="22" customFormat="1" ht="18" customHeight="1">
      <c r="A276" s="1537" t="s">
        <v>611</v>
      </c>
      <c r="B276" s="1537"/>
      <c r="C276" s="1537"/>
      <c r="D276" s="1452"/>
      <c r="E276" s="1452"/>
      <c r="F276" s="1452"/>
      <c r="G276" s="1452"/>
      <c r="H276" s="1452"/>
      <c r="I276" s="1452"/>
      <c r="J276" s="1452"/>
      <c r="K276" s="1452"/>
      <c r="L276" s="1452"/>
      <c r="M276" s="1452"/>
      <c r="N276" s="1452"/>
      <c r="O276" s="1452"/>
      <c r="P276" s="1452"/>
      <c r="Q276" s="1452"/>
      <c r="R276" s="1452"/>
      <c r="S276" s="1452"/>
      <c r="T276" s="1452"/>
      <c r="U276" s="1452"/>
      <c r="V276" s="1452"/>
      <c r="W276" s="1452"/>
      <c r="X276" s="1452"/>
      <c r="Y276" s="24"/>
      <c r="Z276" s="23"/>
      <c r="AA276" s="21"/>
      <c r="AB276" s="8"/>
      <c r="AC276" s="27"/>
    </row>
    <row r="277" spans="1:31" s="7" customFormat="1" ht="18" hidden="1" customHeight="1">
      <c r="A277" s="55">
        <f>A274+1</f>
        <v>192</v>
      </c>
      <c r="B277" s="42" t="s">
        <v>743</v>
      </c>
      <c r="C277" s="52">
        <f>D277+K277+M277+O277+Q277+S277+U277+V277+W277+X277</f>
        <v>6887091.1299999999</v>
      </c>
      <c r="D277" s="52">
        <f>SUM(E277:I277)</f>
        <v>0</v>
      </c>
      <c r="E277" s="51"/>
      <c r="F277" s="51"/>
      <c r="G277" s="51"/>
      <c r="H277" s="51"/>
      <c r="I277" s="51"/>
      <c r="J277" s="64"/>
      <c r="K277" s="64"/>
      <c r="L277" s="120"/>
      <c r="M277" s="51">
        <v>2506188.91</v>
      </c>
      <c r="N277" s="51"/>
      <c r="O277" s="51"/>
      <c r="P277" s="120"/>
      <c r="Q277" s="51">
        <v>4380902.22</v>
      </c>
      <c r="R277" s="51"/>
      <c r="S277" s="51"/>
      <c r="T277" s="51"/>
      <c r="U277" s="51"/>
      <c r="V277" s="51"/>
      <c r="W277" s="285"/>
      <c r="X277" s="285"/>
      <c r="Y277" s="9"/>
      <c r="Z277" s="8"/>
      <c r="AA277" s="5"/>
      <c r="AB277" s="8"/>
      <c r="AC277" s="28"/>
    </row>
    <row r="278" spans="1:31" s="7" customFormat="1" ht="18" hidden="1" customHeight="1">
      <c r="A278" s="55">
        <f t="shared" ref="A278:A300" si="57">A277+1</f>
        <v>193</v>
      </c>
      <c r="B278" s="42" t="s">
        <v>744</v>
      </c>
      <c r="C278" s="52">
        <f>D278+K278+M278+O278+Q278+S278+U278+V278+W278+X278</f>
        <v>9396033.1999999993</v>
      </c>
      <c r="D278" s="52">
        <f>SUM(E278:I278)</f>
        <v>0</v>
      </c>
      <c r="E278" s="51"/>
      <c r="F278" s="51"/>
      <c r="G278" s="51"/>
      <c r="H278" s="51"/>
      <c r="I278" s="51"/>
      <c r="J278" s="64"/>
      <c r="K278" s="64"/>
      <c r="L278" s="120"/>
      <c r="M278" s="51">
        <v>5288730.5</v>
      </c>
      <c r="N278" s="51"/>
      <c r="O278" s="51"/>
      <c r="P278" s="120"/>
      <c r="Q278" s="51">
        <v>4107302.7</v>
      </c>
      <c r="R278" s="51"/>
      <c r="S278" s="51"/>
      <c r="T278" s="51"/>
      <c r="U278" s="51"/>
      <c r="V278" s="51"/>
      <c r="W278" s="285"/>
      <c r="X278" s="285"/>
      <c r="Y278" s="9"/>
      <c r="Z278" s="8"/>
      <c r="AA278" s="12"/>
      <c r="AB278" s="8"/>
      <c r="AC278" s="28"/>
    </row>
    <row r="279" spans="1:31" s="7" customFormat="1" ht="18" hidden="1" customHeight="1">
      <c r="A279" s="55">
        <f t="shared" si="57"/>
        <v>194</v>
      </c>
      <c r="B279" s="42" t="s">
        <v>745</v>
      </c>
      <c r="C279" s="52">
        <f>D279+K279+M279+O279+Q279+S279+U279+V279+W279+X279</f>
        <v>6529421.4399999995</v>
      </c>
      <c r="D279" s="52">
        <f>SUM(E279:I279)</f>
        <v>6468953.5199999996</v>
      </c>
      <c r="E279" s="51">
        <v>82194.080000000002</v>
      </c>
      <c r="F279" s="51">
        <v>4812103.72</v>
      </c>
      <c r="G279" s="51">
        <v>477078.72</v>
      </c>
      <c r="H279" s="51">
        <v>762805.1</v>
      </c>
      <c r="I279" s="51">
        <v>334771.90000000002</v>
      </c>
      <c r="J279" s="64"/>
      <c r="K279" s="64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64">
        <v>60467.92</v>
      </c>
      <c r="W279" s="284"/>
      <c r="X279" s="284"/>
      <c r="Y279" s="9" t="s">
        <v>890</v>
      </c>
      <c r="Z279" s="8"/>
      <c r="AA279" s="5"/>
      <c r="AB279" s="8"/>
      <c r="AC279" s="28"/>
    </row>
    <row r="280" spans="1:31" s="7" customFormat="1" ht="18" hidden="1" customHeight="1">
      <c r="A280" s="55">
        <f t="shared" si="57"/>
        <v>195</v>
      </c>
      <c r="B280" s="42" t="s">
        <v>746</v>
      </c>
      <c r="C280" s="52">
        <f>D280+K280+M280+O280+Q280+S280+U280+V280+W280+X280</f>
        <v>6692639.04</v>
      </c>
      <c r="D280" s="52">
        <f>SUM(E280:I280)</f>
        <v>6692639.04</v>
      </c>
      <c r="E280" s="51"/>
      <c r="F280" s="51">
        <v>6692639.04</v>
      </c>
      <c r="G280" s="51"/>
      <c r="H280" s="51"/>
      <c r="I280" s="51"/>
      <c r="J280" s="64"/>
      <c r="K280" s="64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64"/>
      <c r="W280" s="285"/>
      <c r="X280" s="285"/>
      <c r="Y280" s="9"/>
      <c r="Z280" s="8"/>
      <c r="AA280" s="5"/>
      <c r="AB280" s="8"/>
      <c r="AC280" s="28"/>
    </row>
    <row r="281" spans="1:31" customFormat="1" ht="15.75" hidden="1">
      <c r="A281" s="688">
        <f t="shared" si="57"/>
        <v>196</v>
      </c>
      <c r="B281" s="281" t="s">
        <v>1102</v>
      </c>
      <c r="C281" s="236">
        <v>2800000</v>
      </c>
      <c r="D281" s="237"/>
      <c r="E281" s="237"/>
      <c r="F281" s="237"/>
      <c r="G281" s="237"/>
      <c r="H281" s="237"/>
      <c r="I281" s="237"/>
      <c r="J281" s="238">
        <v>1</v>
      </c>
      <c r="K281" s="158">
        <v>2800000</v>
      </c>
      <c r="L281" s="237"/>
      <c r="M281" s="237"/>
      <c r="N281" s="237"/>
      <c r="O281" s="237"/>
      <c r="P281" s="239"/>
      <c r="Q281" s="237"/>
      <c r="R281" s="237"/>
      <c r="S281" s="237"/>
      <c r="T281" s="237"/>
      <c r="U281" s="237"/>
      <c r="V281" s="237"/>
      <c r="W281" s="237"/>
      <c r="X281" s="240"/>
      <c r="Y281" s="241"/>
    </row>
    <row r="282" spans="1:31" customFormat="1" ht="15" hidden="1" customHeight="1">
      <c r="A282" s="688">
        <f t="shared" si="57"/>
        <v>197</v>
      </c>
      <c r="B282" s="266" t="s">
        <v>1103</v>
      </c>
      <c r="C282" s="242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243" t="s">
        <v>1100</v>
      </c>
      <c r="Q282" s="134"/>
      <c r="R282" s="134"/>
      <c r="S282" s="134"/>
      <c r="T282" s="134"/>
      <c r="U282" s="134"/>
      <c r="V282" s="134"/>
      <c r="W282" s="134"/>
      <c r="X282" s="134"/>
      <c r="Y282" s="134"/>
    </row>
    <row r="283" spans="1:31" customFormat="1" ht="21" hidden="1" customHeight="1">
      <c r="A283" s="688">
        <f t="shared" si="57"/>
        <v>198</v>
      </c>
      <c r="B283" s="266" t="s">
        <v>1104</v>
      </c>
      <c r="C283" s="244"/>
      <c r="D283" s="245"/>
      <c r="E283" s="246"/>
      <c r="F283" s="246"/>
      <c r="G283" s="246"/>
      <c r="H283" s="245"/>
      <c r="I283" s="245"/>
      <c r="J283" s="245"/>
      <c r="K283" s="245"/>
      <c r="L283" s="246"/>
      <c r="M283" s="247"/>
      <c r="N283" s="248"/>
      <c r="O283" s="246"/>
      <c r="P283" s="243" t="s">
        <v>1100</v>
      </c>
      <c r="Q283" s="243"/>
      <c r="R283" s="243"/>
      <c r="S283" s="243"/>
      <c r="T283" s="246"/>
      <c r="U283" s="249"/>
      <c r="V283" s="249"/>
      <c r="W283" s="249"/>
      <c r="X283" s="250"/>
      <c r="Y283" s="250"/>
    </row>
    <row r="284" spans="1:31" customFormat="1" ht="15.75" hidden="1" customHeight="1">
      <c r="A284" s="688">
        <f t="shared" si="57"/>
        <v>199</v>
      </c>
      <c r="B284" s="266" t="s">
        <v>1105</v>
      </c>
      <c r="C284" s="251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  <c r="N284" s="252">
        <v>936</v>
      </c>
      <c r="O284" s="252" t="s">
        <v>1100</v>
      </c>
      <c r="P284" s="252"/>
      <c r="Q284" s="252"/>
      <c r="R284" s="252"/>
      <c r="S284" s="252"/>
      <c r="T284" s="252"/>
      <c r="U284" s="252"/>
      <c r="V284" s="252"/>
      <c r="W284" s="252"/>
      <c r="X284" s="252"/>
      <c r="Y284" s="252"/>
    </row>
    <row r="285" spans="1:31" s="255" customFormat="1" ht="23.25" hidden="1" customHeight="1">
      <c r="A285" s="688">
        <f t="shared" si="57"/>
        <v>200</v>
      </c>
      <c r="B285" s="281" t="s">
        <v>1106</v>
      </c>
      <c r="C285" s="253"/>
      <c r="D285" s="254"/>
      <c r="E285" s="254"/>
      <c r="F285" s="254"/>
      <c r="G285" s="254"/>
      <c r="H285" s="254"/>
      <c r="I285" s="254"/>
      <c r="J285" s="254"/>
      <c r="K285" s="254"/>
      <c r="L285" s="674"/>
      <c r="M285" s="674" t="s">
        <v>1100</v>
      </c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</row>
    <row r="286" spans="1:31" customFormat="1" ht="18.75" hidden="1" customHeight="1">
      <c r="A286" s="688">
        <f t="shared" si="57"/>
        <v>201</v>
      </c>
      <c r="B286" s="266" t="s">
        <v>1107</v>
      </c>
      <c r="C286" s="256"/>
      <c r="D286" s="252"/>
      <c r="E286" s="257"/>
      <c r="F286" s="257"/>
      <c r="G286" s="257"/>
      <c r="H286" s="252"/>
      <c r="I286" s="252"/>
      <c r="J286" s="252"/>
      <c r="K286" s="258"/>
      <c r="L286" s="252"/>
      <c r="M286" s="257"/>
      <c r="N286" s="252">
        <v>1628</v>
      </c>
      <c r="O286" s="257" t="s">
        <v>1100</v>
      </c>
      <c r="P286" s="257"/>
      <c r="Q286" s="251"/>
      <c r="R286" s="257"/>
      <c r="S286" s="251"/>
      <c r="T286" s="252">
        <v>2680</v>
      </c>
      <c r="U286" s="252" t="s">
        <v>1100</v>
      </c>
      <c r="V286" s="252"/>
      <c r="W286" s="252"/>
      <c r="X286" s="251"/>
      <c r="Y286" s="251"/>
    </row>
    <row r="287" spans="1:31" customFormat="1" ht="24.75" hidden="1" customHeight="1">
      <c r="A287" s="688">
        <f t="shared" si="57"/>
        <v>202</v>
      </c>
      <c r="B287" s="265" t="s">
        <v>1108</v>
      </c>
      <c r="C287" s="256"/>
      <c r="D287" s="252"/>
      <c r="E287" s="257"/>
      <c r="F287" s="257"/>
      <c r="G287" s="257"/>
      <c r="H287" s="252"/>
      <c r="I287" s="252"/>
      <c r="J287" s="252"/>
      <c r="K287" s="258"/>
      <c r="L287" s="252">
        <v>1046.4000000000001</v>
      </c>
      <c r="M287" s="257" t="s">
        <v>1100</v>
      </c>
      <c r="N287" s="38"/>
      <c r="O287" s="257"/>
      <c r="P287" s="257"/>
      <c r="Q287" s="251"/>
      <c r="R287" s="257"/>
      <c r="S287" s="251"/>
      <c r="T287" s="252"/>
      <c r="U287" s="252"/>
      <c r="V287" s="252"/>
      <c r="W287" s="252"/>
      <c r="X287" s="251"/>
      <c r="Y287" s="251"/>
    </row>
    <row r="288" spans="1:31" customFormat="1" ht="21" hidden="1" customHeight="1">
      <c r="A288" s="688">
        <f t="shared" si="57"/>
        <v>203</v>
      </c>
      <c r="B288" s="266" t="s">
        <v>1109</v>
      </c>
      <c r="C288" s="256"/>
      <c r="D288" s="252"/>
      <c r="E288" s="257"/>
      <c r="F288" s="257"/>
      <c r="G288" s="257"/>
      <c r="H288" s="252"/>
      <c r="I288" s="252"/>
      <c r="J288" s="252"/>
      <c r="K288" s="258"/>
      <c r="L288" s="252"/>
      <c r="M288" s="251" t="s">
        <v>1100</v>
      </c>
      <c r="N288" s="38"/>
      <c r="O288" s="251" t="s">
        <v>1100</v>
      </c>
      <c r="P288" s="257"/>
      <c r="Q288" s="251" t="s">
        <v>1100</v>
      </c>
      <c r="R288" s="257"/>
      <c r="S288" s="251"/>
      <c r="T288" s="252"/>
      <c r="U288" s="252"/>
      <c r="V288" s="252"/>
      <c r="W288" s="252"/>
      <c r="X288" s="251"/>
      <c r="Y288" s="251"/>
    </row>
    <row r="289" spans="1:31" customFormat="1" ht="21" hidden="1" customHeight="1">
      <c r="A289" s="688">
        <f t="shared" si="57"/>
        <v>204</v>
      </c>
      <c r="B289" s="266" t="s">
        <v>1110</v>
      </c>
      <c r="C289" s="256"/>
      <c r="D289" s="252"/>
      <c r="E289" s="257"/>
      <c r="F289" s="257"/>
      <c r="G289" s="257"/>
      <c r="H289" s="252"/>
      <c r="I289" s="252"/>
      <c r="J289" s="252"/>
      <c r="K289" s="258"/>
      <c r="L289" s="252"/>
      <c r="M289" s="251" t="s">
        <v>1100</v>
      </c>
      <c r="N289" s="38"/>
      <c r="O289" s="257"/>
      <c r="P289" s="257"/>
      <c r="R289" s="257"/>
      <c r="S289" s="251"/>
      <c r="T289" s="252"/>
      <c r="U289" s="252"/>
      <c r="V289" s="252"/>
      <c r="W289" s="252"/>
      <c r="X289" s="251"/>
      <c r="Y289" s="251"/>
    </row>
    <row r="290" spans="1:31" customFormat="1" ht="16.5" hidden="1" customHeight="1">
      <c r="A290" s="688">
        <f t="shared" si="57"/>
        <v>205</v>
      </c>
      <c r="B290" s="267" t="s">
        <v>1111</v>
      </c>
      <c r="C290" s="256"/>
      <c r="D290" s="252"/>
      <c r="E290" s="257"/>
      <c r="F290" s="257"/>
      <c r="G290" s="257"/>
      <c r="H290" s="252"/>
      <c r="I290" s="252"/>
      <c r="J290" s="252"/>
      <c r="K290" s="258"/>
      <c r="L290" s="252">
        <v>1848</v>
      </c>
      <c r="M290" s="257" t="s">
        <v>1100</v>
      </c>
      <c r="N290" s="38"/>
      <c r="O290" s="257"/>
      <c r="P290" s="257">
        <v>3793.8</v>
      </c>
      <c r="Q290" s="251" t="s">
        <v>1100</v>
      </c>
      <c r="R290" s="257"/>
      <c r="S290" s="251"/>
      <c r="T290" s="252"/>
      <c r="U290" s="252"/>
      <c r="V290" s="252"/>
      <c r="W290" s="252"/>
      <c r="X290" s="251"/>
      <c r="Y290" s="251"/>
    </row>
    <row r="291" spans="1:31" customFormat="1" ht="16.5" customHeight="1">
      <c r="A291" s="686">
        <f t="shared" si="57"/>
        <v>206</v>
      </c>
      <c r="B291" s="280" t="s">
        <v>1112</v>
      </c>
      <c r="C291" s="256">
        <v>600000</v>
      </c>
      <c r="D291" s="259"/>
      <c r="E291" s="259"/>
      <c r="F291" s="259"/>
      <c r="G291" s="259"/>
      <c r="H291" s="259"/>
      <c r="I291" s="259"/>
      <c r="J291" s="252"/>
      <c r="K291" s="252"/>
      <c r="L291" s="252"/>
      <c r="M291" s="259"/>
      <c r="N291" s="257"/>
      <c r="O291" s="257"/>
      <c r="Q291" s="260"/>
      <c r="R291" s="257"/>
      <c r="S291" s="260"/>
      <c r="T291" s="252"/>
      <c r="U291" s="257" t="s">
        <v>1100</v>
      </c>
      <c r="V291" s="261"/>
      <c r="W291" s="261"/>
      <c r="X291" s="251">
        <v>600000</v>
      </c>
      <c r="Y291" s="251"/>
    </row>
    <row r="292" spans="1:31" customFormat="1" ht="14.25" hidden="1" customHeight="1">
      <c r="A292" s="688">
        <f t="shared" si="57"/>
        <v>207</v>
      </c>
      <c r="B292" s="267" t="s">
        <v>1113</v>
      </c>
      <c r="C292" s="256"/>
      <c r="D292" s="259"/>
      <c r="E292" s="259"/>
      <c r="F292" s="259"/>
      <c r="G292" s="259"/>
      <c r="H292" s="259"/>
      <c r="I292" s="259"/>
      <c r="J292" s="252"/>
      <c r="K292" s="252"/>
      <c r="L292" s="252"/>
      <c r="M292" s="259"/>
      <c r="N292" s="257">
        <v>766</v>
      </c>
      <c r="O292" s="257" t="s">
        <v>1100</v>
      </c>
      <c r="P292" s="262">
        <v>3838</v>
      </c>
      <c r="Q292" s="260" t="s">
        <v>1100</v>
      </c>
      <c r="R292" s="257"/>
      <c r="S292" s="260"/>
      <c r="T292" s="252"/>
      <c r="U292" s="257"/>
      <c r="V292" s="261"/>
      <c r="W292" s="261"/>
      <c r="X292" s="251"/>
      <c r="Y292" s="251"/>
    </row>
    <row r="293" spans="1:31" customFormat="1" ht="16.5" hidden="1" customHeight="1">
      <c r="A293" s="688">
        <f t="shared" si="57"/>
        <v>208</v>
      </c>
      <c r="B293" s="280" t="s">
        <v>1114</v>
      </c>
      <c r="C293" s="256">
        <f>K293+X293</f>
        <v>16800000</v>
      </c>
      <c r="D293" s="259"/>
      <c r="E293" s="259"/>
      <c r="F293" s="259"/>
      <c r="G293" s="259"/>
      <c r="H293" s="259"/>
      <c r="I293" s="259"/>
      <c r="J293" s="252">
        <v>6</v>
      </c>
      <c r="K293" s="258">
        <v>16800000</v>
      </c>
      <c r="L293" s="252"/>
      <c r="M293" s="259"/>
      <c r="N293" s="257"/>
      <c r="O293" s="257"/>
      <c r="P293" s="257"/>
      <c r="Q293" s="260"/>
      <c r="R293" s="257"/>
      <c r="S293" s="260"/>
      <c r="T293" s="252"/>
      <c r="U293" s="259"/>
      <c r="V293" s="261"/>
      <c r="W293" s="261"/>
      <c r="X293" s="251"/>
      <c r="Y293" s="251"/>
    </row>
    <row r="294" spans="1:31" customFormat="1" ht="17.25" hidden="1" customHeight="1">
      <c r="A294" s="688">
        <f t="shared" si="57"/>
        <v>209</v>
      </c>
      <c r="B294" s="280" t="s">
        <v>1115</v>
      </c>
      <c r="C294" s="256">
        <f>K294+X294</f>
        <v>16800000</v>
      </c>
      <c r="D294" s="259"/>
      <c r="E294" s="259"/>
      <c r="F294" s="259"/>
      <c r="G294" s="259"/>
      <c r="H294" s="259"/>
      <c r="I294" s="259"/>
      <c r="J294" s="252">
        <v>6</v>
      </c>
      <c r="K294" s="258">
        <v>16800000</v>
      </c>
      <c r="L294" s="252"/>
      <c r="M294" s="259"/>
      <c r="N294" s="257"/>
      <c r="O294" s="257"/>
      <c r="P294" s="257"/>
      <c r="Q294" s="260"/>
      <c r="R294" s="257"/>
      <c r="S294" s="260"/>
      <c r="T294" s="252"/>
      <c r="U294" s="259"/>
      <c r="V294" s="261"/>
      <c r="W294" s="261"/>
      <c r="X294" s="251"/>
      <c r="Y294" s="251"/>
    </row>
    <row r="295" spans="1:31" customFormat="1" ht="19.5" hidden="1" customHeight="1">
      <c r="A295" s="687">
        <f t="shared" si="57"/>
        <v>210</v>
      </c>
      <c r="B295" s="280" t="s">
        <v>1116</v>
      </c>
      <c r="C295" s="256">
        <f>K295+X295</f>
        <v>16800000</v>
      </c>
      <c r="D295" s="259"/>
      <c r="E295" s="259"/>
      <c r="F295" s="259"/>
      <c r="G295" s="259"/>
      <c r="H295" s="259"/>
      <c r="I295" s="259"/>
      <c r="J295" s="252">
        <v>6</v>
      </c>
      <c r="K295" s="258">
        <v>16800000</v>
      </c>
      <c r="L295" s="252"/>
      <c r="M295" s="259"/>
      <c r="N295" s="257"/>
      <c r="O295" s="257"/>
      <c r="P295" s="257"/>
      <c r="Q295" s="260"/>
      <c r="R295" s="257"/>
      <c r="S295" s="260"/>
      <c r="T295" s="252"/>
      <c r="U295" s="259"/>
      <c r="V295" s="261"/>
      <c r="W295" s="261"/>
      <c r="X295" s="251"/>
      <c r="Y295" s="251"/>
    </row>
    <row r="296" spans="1:31" customFormat="1" ht="21.75" hidden="1" customHeight="1">
      <c r="A296" s="687">
        <f t="shared" si="57"/>
        <v>211</v>
      </c>
      <c r="B296" s="280" t="s">
        <v>1101</v>
      </c>
      <c r="C296" s="256">
        <f>K296+X296</f>
        <v>16800000</v>
      </c>
      <c r="D296" s="252"/>
      <c r="E296" s="257"/>
      <c r="F296" s="257"/>
      <c r="G296" s="257"/>
      <c r="H296" s="252"/>
      <c r="I296" s="252"/>
      <c r="J296" s="252">
        <v>6</v>
      </c>
      <c r="K296" s="258">
        <v>16800000</v>
      </c>
      <c r="L296" s="252"/>
      <c r="M296" s="259"/>
      <c r="N296" s="38"/>
      <c r="O296" s="257"/>
      <c r="P296" s="257"/>
      <c r="Q296" s="251"/>
      <c r="R296" s="257"/>
      <c r="S296" s="251"/>
      <c r="T296" s="252"/>
      <c r="U296" s="252"/>
      <c r="V296" s="252"/>
      <c r="W296" s="252"/>
      <c r="X296" s="251"/>
      <c r="Y296" s="251"/>
    </row>
    <row r="297" spans="1:31" customFormat="1" ht="19.5" hidden="1" customHeight="1">
      <c r="A297" s="687">
        <f t="shared" si="57"/>
        <v>212</v>
      </c>
      <c r="B297" s="265" t="s">
        <v>1117</v>
      </c>
      <c r="C297" s="256"/>
      <c r="D297" s="252"/>
      <c r="E297" s="257"/>
      <c r="F297" s="257"/>
      <c r="G297" s="257"/>
      <c r="H297" s="252"/>
      <c r="I297" s="252"/>
      <c r="J297" s="252"/>
      <c r="K297" s="258"/>
      <c r="L297" s="252"/>
      <c r="M297" s="259"/>
      <c r="N297" s="38"/>
      <c r="O297" s="257"/>
      <c r="P297" s="257"/>
      <c r="Q297" s="263" t="s">
        <v>1100</v>
      </c>
      <c r="R297" s="257"/>
      <c r="S297" s="251"/>
      <c r="T297" s="252"/>
      <c r="U297" s="252"/>
      <c r="V297" s="252"/>
      <c r="W297" s="252"/>
      <c r="X297" s="251"/>
      <c r="Y297" s="251"/>
    </row>
    <row r="298" spans="1:31" customFormat="1" ht="17.25" hidden="1" customHeight="1">
      <c r="A298" s="687">
        <f t="shared" si="57"/>
        <v>213</v>
      </c>
      <c r="B298" s="267" t="s">
        <v>1118</v>
      </c>
      <c r="C298" s="256"/>
      <c r="D298" s="252"/>
      <c r="E298" s="257"/>
      <c r="F298" s="257"/>
      <c r="G298" s="257"/>
      <c r="H298" s="252"/>
      <c r="I298" s="252"/>
      <c r="J298" s="252"/>
      <c r="K298" s="258"/>
      <c r="L298" s="252"/>
      <c r="M298" s="259"/>
      <c r="N298" s="38"/>
      <c r="O298" s="257"/>
      <c r="P298" s="257"/>
      <c r="Q298" s="263" t="s">
        <v>1100</v>
      </c>
      <c r="R298" s="257"/>
      <c r="S298" s="251"/>
      <c r="T298" s="252"/>
      <c r="U298" s="252"/>
      <c r="V298" s="252"/>
      <c r="W298" s="252"/>
      <c r="X298" s="251"/>
      <c r="Y298" s="251"/>
    </row>
    <row r="299" spans="1:31" customFormat="1" ht="15.75" hidden="1" customHeight="1">
      <c r="A299" s="687">
        <f t="shared" si="57"/>
        <v>214</v>
      </c>
      <c r="B299" s="265" t="s">
        <v>1119</v>
      </c>
      <c r="C299" s="256"/>
      <c r="D299" s="252"/>
      <c r="E299" s="257"/>
      <c r="F299" s="257"/>
      <c r="G299" s="257"/>
      <c r="H299" s="252"/>
      <c r="I299" s="252"/>
      <c r="J299" s="252"/>
      <c r="K299" s="258"/>
      <c r="L299" s="252"/>
      <c r="M299" s="259"/>
      <c r="N299" s="38"/>
      <c r="O299" s="263" t="s">
        <v>1100</v>
      </c>
      <c r="P299" s="257"/>
      <c r="Q299" s="251"/>
      <c r="R299" s="257"/>
      <c r="S299" s="251"/>
      <c r="T299" s="252"/>
      <c r="U299" s="252"/>
      <c r="V299" s="252"/>
      <c r="W299" s="252"/>
      <c r="X299" s="251"/>
      <c r="Y299" s="251"/>
    </row>
    <row r="300" spans="1:31" customFormat="1" ht="17.25" hidden="1" customHeight="1">
      <c r="A300" s="687">
        <f t="shared" si="57"/>
        <v>215</v>
      </c>
      <c r="B300" s="264" t="s">
        <v>1120</v>
      </c>
      <c r="C300" s="256"/>
      <c r="D300" s="252"/>
      <c r="E300" s="257"/>
      <c r="F300" s="257"/>
      <c r="G300" s="257"/>
      <c r="H300" s="252"/>
      <c r="I300" s="252"/>
      <c r="J300" s="252"/>
      <c r="K300" s="258"/>
      <c r="L300" s="252"/>
      <c r="M300" s="259"/>
      <c r="N300" s="38"/>
      <c r="O300" s="257"/>
      <c r="P300" s="257"/>
      <c r="Q300" s="263" t="s">
        <v>1100</v>
      </c>
      <c r="R300" s="257"/>
      <c r="S300" s="251"/>
      <c r="T300" s="252"/>
      <c r="U300" s="252"/>
      <c r="V300" s="252"/>
      <c r="W300" s="252"/>
      <c r="X300" s="251"/>
      <c r="Y300" s="251"/>
    </row>
    <row r="301" spans="1:31" s="7" customFormat="1" ht="18" hidden="1" customHeight="1">
      <c r="A301" s="1475" t="s">
        <v>518</v>
      </c>
      <c r="B301" s="1475"/>
      <c r="C301" s="52">
        <f t="shared" ref="C301:X301" si="58">SUM(C277:C280)</f>
        <v>29505184.809999995</v>
      </c>
      <c r="D301" s="52">
        <f t="shared" si="58"/>
        <v>13161592.559999999</v>
      </c>
      <c r="E301" s="52">
        <f t="shared" si="58"/>
        <v>82194.080000000002</v>
      </c>
      <c r="F301" s="52">
        <f t="shared" si="58"/>
        <v>11504742.76</v>
      </c>
      <c r="G301" s="52">
        <f t="shared" si="58"/>
        <v>477078.72</v>
      </c>
      <c r="H301" s="52">
        <f t="shared" si="58"/>
        <v>762805.1</v>
      </c>
      <c r="I301" s="52">
        <f t="shared" si="58"/>
        <v>334771.90000000002</v>
      </c>
      <c r="J301" s="52">
        <f t="shared" si="58"/>
        <v>0</v>
      </c>
      <c r="K301" s="52">
        <f t="shared" si="58"/>
        <v>0</v>
      </c>
      <c r="L301" s="52">
        <f t="shared" si="58"/>
        <v>0</v>
      </c>
      <c r="M301" s="52">
        <f t="shared" si="58"/>
        <v>7794919.4100000001</v>
      </c>
      <c r="N301" s="52">
        <f t="shared" si="58"/>
        <v>0</v>
      </c>
      <c r="O301" s="52">
        <f t="shared" si="58"/>
        <v>0</v>
      </c>
      <c r="P301" s="52">
        <f t="shared" si="58"/>
        <v>0</v>
      </c>
      <c r="Q301" s="52">
        <f t="shared" si="58"/>
        <v>8488204.9199999999</v>
      </c>
      <c r="R301" s="52">
        <f t="shared" si="58"/>
        <v>0</v>
      </c>
      <c r="S301" s="52">
        <f t="shared" si="58"/>
        <v>0</v>
      </c>
      <c r="T301" s="52">
        <f t="shared" si="58"/>
        <v>0</v>
      </c>
      <c r="U301" s="52">
        <f t="shared" si="58"/>
        <v>0</v>
      </c>
      <c r="V301" s="52">
        <f t="shared" si="58"/>
        <v>60467.92</v>
      </c>
      <c r="W301" s="52">
        <f t="shared" si="58"/>
        <v>0</v>
      </c>
      <c r="X301" s="52">
        <f t="shared" si="58"/>
        <v>0</v>
      </c>
      <c r="Y301" s="9"/>
      <c r="Z301" s="8"/>
      <c r="AA301" s="8"/>
      <c r="AB301" s="8"/>
      <c r="AC301" s="28"/>
      <c r="AE301" s="28"/>
    </row>
    <row r="302" spans="1:31" s="22" customFormat="1" ht="18" customHeight="1">
      <c r="A302" s="1537" t="s">
        <v>612</v>
      </c>
      <c r="B302" s="1537"/>
      <c r="C302" s="1537"/>
      <c r="D302" s="1452"/>
      <c r="E302" s="1452"/>
      <c r="F302" s="1452"/>
      <c r="G302" s="1452"/>
      <c r="H302" s="1452"/>
      <c r="I302" s="1452"/>
      <c r="J302" s="1452"/>
      <c r="K302" s="1452"/>
      <c r="L302" s="1452"/>
      <c r="M302" s="1452"/>
      <c r="N302" s="1452"/>
      <c r="O302" s="1452"/>
      <c r="P302" s="1452"/>
      <c r="Q302" s="1452"/>
      <c r="R302" s="1452"/>
      <c r="S302" s="1452"/>
      <c r="T302" s="1452"/>
      <c r="U302" s="1452"/>
      <c r="V302" s="1452"/>
      <c r="W302" s="1452"/>
      <c r="X302" s="1452"/>
      <c r="Y302" s="24"/>
      <c r="Z302" s="23"/>
      <c r="AA302" s="21"/>
      <c r="AB302" s="8"/>
      <c r="AC302" s="27"/>
    </row>
    <row r="303" spans="1:31" s="7" customFormat="1" ht="18" customHeight="1">
      <c r="A303" s="686">
        <f>A300+1</f>
        <v>216</v>
      </c>
      <c r="B303" s="47" t="s">
        <v>747</v>
      </c>
      <c r="C303" s="52">
        <f>D303+K303+M303+O303+Q303+S303+U303+V303+W303+X303</f>
        <v>2987765.9</v>
      </c>
      <c r="D303" s="52">
        <f>SUM(E303:I303)</f>
        <v>0</v>
      </c>
      <c r="E303" s="51"/>
      <c r="F303" s="51"/>
      <c r="G303" s="51"/>
      <c r="H303" s="51"/>
      <c r="I303" s="51"/>
      <c r="J303" s="51"/>
      <c r="K303" s="51"/>
      <c r="L303" s="120"/>
      <c r="M303" s="51">
        <v>2987765.9</v>
      </c>
      <c r="N303" s="51"/>
      <c r="O303" s="51"/>
      <c r="P303" s="51"/>
      <c r="Q303" s="51"/>
      <c r="R303" s="51"/>
      <c r="S303" s="51"/>
      <c r="T303" s="51"/>
      <c r="U303" s="51"/>
      <c r="V303" s="64"/>
      <c r="W303" s="284"/>
      <c r="X303" s="284"/>
      <c r="Y303" s="9"/>
      <c r="Z303" s="8"/>
      <c r="AA303" s="10"/>
      <c r="AB303" s="8"/>
      <c r="AC303" s="28"/>
    </row>
    <row r="304" spans="1:31" s="225" customFormat="1" ht="15.75" customHeight="1">
      <c r="A304" s="685">
        <f t="shared" ref="A304:A320" si="59">A303+1</f>
        <v>217</v>
      </c>
      <c r="B304" s="269" t="s">
        <v>1121</v>
      </c>
      <c r="C304" s="226">
        <v>1950</v>
      </c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</row>
    <row r="305" spans="1:24" s="225" customFormat="1" ht="15.75" customHeight="1">
      <c r="A305" s="685">
        <f t="shared" si="59"/>
        <v>218</v>
      </c>
      <c r="B305" s="269" t="s">
        <v>1122</v>
      </c>
      <c r="C305" s="226">
        <v>1200</v>
      </c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</row>
    <row r="306" spans="1:24" s="225" customFormat="1" ht="15.75" customHeight="1">
      <c r="A306" s="685">
        <f t="shared" si="59"/>
        <v>219</v>
      </c>
      <c r="B306" s="269" t="s">
        <v>1137</v>
      </c>
      <c r="C306" s="226">
        <v>2800</v>
      </c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</row>
    <row r="307" spans="1:24" s="225" customFormat="1" ht="15.75" customHeight="1">
      <c r="A307" s="685">
        <f t="shared" si="59"/>
        <v>220</v>
      </c>
      <c r="B307" s="269" t="s">
        <v>1123</v>
      </c>
      <c r="C307" s="226">
        <v>1500</v>
      </c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</row>
    <row r="308" spans="1:24" s="225" customFormat="1" ht="15.75" customHeight="1">
      <c r="A308" s="685">
        <f t="shared" si="59"/>
        <v>221</v>
      </c>
      <c r="B308" s="269" t="s">
        <v>1124</v>
      </c>
      <c r="C308" s="282">
        <v>2750</v>
      </c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</row>
    <row r="309" spans="1:24" s="225" customFormat="1" ht="15.75" customHeight="1">
      <c r="A309" s="685">
        <f t="shared" si="59"/>
        <v>222</v>
      </c>
      <c r="B309" s="269" t="s">
        <v>1136</v>
      </c>
      <c r="C309" s="282">
        <v>600</v>
      </c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</row>
    <row r="310" spans="1:24" s="225" customFormat="1" ht="15.75" hidden="1" customHeight="1">
      <c r="A310" s="687">
        <f t="shared" si="59"/>
        <v>223</v>
      </c>
      <c r="B310" s="269" t="s">
        <v>1125</v>
      </c>
      <c r="C310" s="226">
        <v>1850</v>
      </c>
      <c r="D310" s="132"/>
      <c r="E310" s="132"/>
      <c r="F310" s="132"/>
      <c r="G310" s="132"/>
      <c r="H310" s="132"/>
      <c r="I310" s="132"/>
      <c r="J310" s="132"/>
      <c r="K310" s="132"/>
      <c r="L310" s="675"/>
      <c r="M310" s="675"/>
      <c r="N310" s="132"/>
      <c r="O310" s="132"/>
      <c r="P310" s="675"/>
      <c r="Q310" s="675"/>
      <c r="R310" s="132"/>
      <c r="S310" s="132"/>
      <c r="T310" s="132"/>
      <c r="U310" s="132"/>
      <c r="V310" s="132"/>
      <c r="W310" s="132"/>
      <c r="X310" s="132"/>
    </row>
    <row r="311" spans="1:24" s="225" customFormat="1" ht="15.75" hidden="1" customHeight="1">
      <c r="A311" s="687">
        <f t="shared" si="59"/>
        <v>224</v>
      </c>
      <c r="B311" s="269" t="s">
        <v>1126</v>
      </c>
      <c r="C311" s="226">
        <v>1700</v>
      </c>
      <c r="D311" s="132"/>
      <c r="E311" s="132"/>
      <c r="F311" s="132"/>
      <c r="G311" s="675"/>
      <c r="H311" s="132"/>
      <c r="I311" s="132"/>
      <c r="J311" s="132"/>
      <c r="K311" s="132"/>
      <c r="L311" s="132"/>
      <c r="M311" s="132"/>
      <c r="N311" s="132"/>
      <c r="O311" s="132"/>
      <c r="P311" s="675"/>
      <c r="Q311" s="675"/>
      <c r="R311" s="132"/>
      <c r="S311" s="132"/>
      <c r="T311" s="132"/>
      <c r="U311" s="132"/>
      <c r="V311" s="132"/>
      <c r="W311" s="132"/>
      <c r="X311" s="132"/>
    </row>
    <row r="312" spans="1:24" s="225" customFormat="1" ht="15.75" hidden="1" customHeight="1">
      <c r="A312" s="687">
        <f t="shared" si="59"/>
        <v>225</v>
      </c>
      <c r="B312" s="269" t="s">
        <v>1127</v>
      </c>
      <c r="C312" s="226">
        <v>1500</v>
      </c>
      <c r="D312" s="132"/>
      <c r="E312" s="132"/>
      <c r="F312" s="132"/>
      <c r="G312" s="675"/>
      <c r="H312" s="132"/>
      <c r="I312" s="132"/>
      <c r="J312" s="132"/>
      <c r="K312" s="132"/>
      <c r="L312" s="132"/>
      <c r="M312" s="132"/>
      <c r="N312" s="132"/>
      <c r="O312" s="132"/>
      <c r="P312" s="675"/>
      <c r="Q312" s="675"/>
      <c r="R312" s="132"/>
      <c r="S312" s="132"/>
      <c r="T312" s="132"/>
      <c r="U312" s="132"/>
      <c r="V312" s="132"/>
      <c r="W312" s="132"/>
      <c r="X312" s="132"/>
    </row>
    <row r="313" spans="1:24" s="225" customFormat="1" ht="15.75" hidden="1" customHeight="1">
      <c r="A313" s="687">
        <f t="shared" si="59"/>
        <v>226</v>
      </c>
      <c r="B313" s="269" t="s">
        <v>1128</v>
      </c>
      <c r="C313" s="226">
        <v>1600</v>
      </c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675"/>
      <c r="Q313" s="675"/>
      <c r="R313" s="132"/>
      <c r="S313" s="132"/>
      <c r="T313" s="132"/>
      <c r="U313" s="132"/>
      <c r="V313" s="132"/>
      <c r="W313" s="132"/>
      <c r="X313" s="132"/>
    </row>
    <row r="314" spans="1:24" s="225" customFormat="1" ht="15.75" hidden="1" customHeight="1">
      <c r="A314" s="687">
        <f t="shared" si="59"/>
        <v>227</v>
      </c>
      <c r="B314" s="269" t="s">
        <v>1129</v>
      </c>
      <c r="C314" s="226">
        <v>3410</v>
      </c>
      <c r="D314" s="132"/>
      <c r="E314" s="675"/>
      <c r="F314" s="132"/>
      <c r="G314" s="132"/>
      <c r="H314" s="132"/>
      <c r="I314" s="132"/>
      <c r="J314" s="132"/>
      <c r="K314" s="132"/>
      <c r="L314" s="132"/>
      <c r="M314" s="132"/>
      <c r="N314" s="675"/>
      <c r="O314" s="675"/>
      <c r="P314" s="675"/>
      <c r="Q314" s="675"/>
      <c r="R314" s="132"/>
      <c r="S314" s="132"/>
      <c r="T314" s="132"/>
      <c r="U314" s="132"/>
      <c r="V314" s="132"/>
      <c r="W314" s="132"/>
      <c r="X314" s="132"/>
    </row>
    <row r="315" spans="1:24" s="225" customFormat="1" ht="15.75" hidden="1" customHeight="1">
      <c r="A315" s="687">
        <f t="shared" si="59"/>
        <v>228</v>
      </c>
      <c r="B315" s="269" t="s">
        <v>1130</v>
      </c>
      <c r="C315" s="226">
        <v>1750</v>
      </c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675"/>
      <c r="Q315" s="675"/>
      <c r="R315" s="132"/>
      <c r="S315" s="132"/>
      <c r="T315" s="132"/>
      <c r="U315" s="132"/>
      <c r="V315" s="132"/>
      <c r="W315" s="132"/>
      <c r="X315" s="132"/>
    </row>
    <row r="316" spans="1:24" s="225" customFormat="1" ht="15.75" hidden="1" customHeight="1">
      <c r="A316" s="687">
        <f t="shared" si="59"/>
        <v>229</v>
      </c>
      <c r="B316" s="269" t="s">
        <v>1131</v>
      </c>
      <c r="C316" s="226">
        <v>1100</v>
      </c>
      <c r="D316" s="132"/>
      <c r="E316" s="132"/>
      <c r="F316" s="675"/>
      <c r="G316" s="675"/>
      <c r="H316" s="132"/>
      <c r="I316" s="132"/>
      <c r="J316" s="132"/>
      <c r="K316" s="132"/>
      <c r="L316" s="132"/>
      <c r="M316" s="132"/>
      <c r="N316" s="132"/>
      <c r="O316" s="132"/>
      <c r="P316" s="675"/>
      <c r="Q316" s="675"/>
      <c r="R316" s="132"/>
      <c r="S316" s="132"/>
      <c r="T316" s="132"/>
      <c r="U316" s="132"/>
      <c r="V316" s="132"/>
      <c r="W316" s="132"/>
      <c r="X316" s="132"/>
    </row>
    <row r="317" spans="1:24" s="225" customFormat="1" ht="15.75" hidden="1" customHeight="1">
      <c r="A317" s="56">
        <f t="shared" si="59"/>
        <v>230</v>
      </c>
      <c r="B317" s="269" t="s">
        <v>1132</v>
      </c>
      <c r="C317" s="226">
        <v>1750</v>
      </c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</row>
    <row r="318" spans="1:24" s="225" customFormat="1" ht="15.75" hidden="1" customHeight="1">
      <c r="A318" s="687">
        <f t="shared" si="59"/>
        <v>231</v>
      </c>
      <c r="B318" s="269" t="s">
        <v>1133</v>
      </c>
      <c r="C318" s="226">
        <v>1100</v>
      </c>
      <c r="D318" s="132"/>
      <c r="E318" s="132"/>
      <c r="F318" s="675"/>
      <c r="G318" s="675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</row>
    <row r="319" spans="1:24" s="225" customFormat="1" ht="15.75" hidden="1" customHeight="1">
      <c r="A319" s="687">
        <f t="shared" si="59"/>
        <v>232</v>
      </c>
      <c r="B319" s="269" t="s">
        <v>1134</v>
      </c>
      <c r="C319" s="282">
        <v>2900</v>
      </c>
      <c r="D319" s="132"/>
      <c r="E319" s="132"/>
      <c r="F319" s="675"/>
      <c r="G319" s="675"/>
      <c r="H319" s="675"/>
      <c r="I319" s="675"/>
      <c r="J319" s="132"/>
      <c r="K319" s="132"/>
      <c r="L319" s="132"/>
      <c r="M319" s="132"/>
      <c r="N319" s="132"/>
      <c r="O319" s="132"/>
      <c r="P319" s="675"/>
      <c r="Q319" s="675"/>
      <c r="R319" s="132"/>
      <c r="S319" s="132"/>
      <c r="T319" s="132"/>
      <c r="U319" s="132"/>
      <c r="V319" s="132"/>
      <c r="W319" s="132"/>
      <c r="X319" s="132"/>
    </row>
    <row r="320" spans="1:24" s="225" customFormat="1" ht="15.75" customHeight="1">
      <c r="A320" s="685">
        <f t="shared" si="59"/>
        <v>233</v>
      </c>
      <c r="B320" s="269" t="s">
        <v>1135</v>
      </c>
      <c r="C320" s="283">
        <v>800</v>
      </c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</row>
    <row r="321" spans="1:31" s="7" customFormat="1" ht="18" hidden="1" customHeight="1">
      <c r="A321" s="1475" t="s">
        <v>518</v>
      </c>
      <c r="B321" s="1475"/>
      <c r="C321" s="51">
        <f>SUM(C303:C303)</f>
        <v>2987765.9</v>
      </c>
      <c r="D321" s="51">
        <f>SUM(D303:D303)</f>
        <v>0</v>
      </c>
      <c r="E321" s="51">
        <f>SUM(E303:E303)</f>
        <v>0</v>
      </c>
      <c r="F321" s="51"/>
      <c r="G321" s="51"/>
      <c r="H321" s="51"/>
      <c r="I321" s="51"/>
      <c r="J321" s="51"/>
      <c r="K321" s="51"/>
      <c r="L321" s="51">
        <f>SUM(L303:L303)</f>
        <v>0</v>
      </c>
      <c r="M321" s="51">
        <f>SUM(M303:M303)</f>
        <v>2987765.9</v>
      </c>
      <c r="N321" s="51"/>
      <c r="O321" s="51"/>
      <c r="P321" s="51"/>
      <c r="Q321" s="51"/>
      <c r="R321" s="51"/>
      <c r="S321" s="51"/>
      <c r="T321" s="51"/>
      <c r="U321" s="51"/>
      <c r="V321" s="51"/>
      <c r="W321" s="285">
        <f>SUM(W303:W303)</f>
        <v>0</v>
      </c>
      <c r="X321" s="285">
        <f>SUM(X303:X303)</f>
        <v>0</v>
      </c>
      <c r="Y321" s="9"/>
      <c r="Z321" s="8"/>
      <c r="AA321" s="8"/>
      <c r="AB321" s="8"/>
      <c r="AC321" s="28"/>
      <c r="AE321" s="28"/>
    </row>
    <row r="322" spans="1:31" s="7" customFormat="1" ht="18" hidden="1" customHeight="1">
      <c r="A322" s="1479" t="s">
        <v>613</v>
      </c>
      <c r="B322" s="1479"/>
      <c r="C322" s="60">
        <f>+C271+C301+C321</f>
        <v>84667549.870000005</v>
      </c>
      <c r="D322" s="60">
        <f t="shared" ref="D322:X322" si="60">+D271+D301+D321</f>
        <v>40462535.120000005</v>
      </c>
      <c r="E322" s="60">
        <f t="shared" si="60"/>
        <v>3700629.8600000003</v>
      </c>
      <c r="F322" s="60">
        <f t="shared" si="60"/>
        <v>29124693.920000002</v>
      </c>
      <c r="G322" s="60">
        <f t="shared" si="60"/>
        <v>2138276.8200000003</v>
      </c>
      <c r="H322" s="60">
        <f t="shared" si="60"/>
        <v>3586844.8200000003</v>
      </c>
      <c r="I322" s="60">
        <f t="shared" si="60"/>
        <v>1912089.7000000002</v>
      </c>
      <c r="J322" s="60">
        <f t="shared" si="60"/>
        <v>0</v>
      </c>
      <c r="K322" s="60">
        <f t="shared" si="60"/>
        <v>0</v>
      </c>
      <c r="L322" s="60">
        <f t="shared" si="60"/>
        <v>0</v>
      </c>
      <c r="M322" s="60">
        <f t="shared" si="60"/>
        <v>10782685.310000001</v>
      </c>
      <c r="N322" s="60">
        <f t="shared" si="60"/>
        <v>0</v>
      </c>
      <c r="O322" s="60">
        <f t="shared" si="60"/>
        <v>0</v>
      </c>
      <c r="P322" s="60">
        <f t="shared" si="60"/>
        <v>0</v>
      </c>
      <c r="Q322" s="60">
        <f t="shared" si="60"/>
        <v>33361861.520000003</v>
      </c>
      <c r="R322" s="60">
        <f t="shared" si="60"/>
        <v>0</v>
      </c>
      <c r="S322" s="60">
        <f t="shared" si="60"/>
        <v>0</v>
      </c>
      <c r="T322" s="60">
        <f t="shared" si="60"/>
        <v>0</v>
      </c>
      <c r="U322" s="60">
        <f t="shared" si="60"/>
        <v>0</v>
      </c>
      <c r="V322" s="60">
        <f t="shared" si="60"/>
        <v>60467.92</v>
      </c>
      <c r="W322" s="60">
        <f t="shared" si="60"/>
        <v>0</v>
      </c>
      <c r="X322" s="60">
        <f t="shared" si="60"/>
        <v>0</v>
      </c>
      <c r="Y322" s="9"/>
      <c r="Z322" s="8"/>
      <c r="AA322" s="8"/>
      <c r="AB322" s="8"/>
      <c r="AC322" s="28"/>
    </row>
    <row r="323" spans="1:31" s="7" customFormat="1" ht="12.75" customHeight="1">
      <c r="A323" s="1591" t="s">
        <v>538</v>
      </c>
      <c r="B323" s="1591"/>
      <c r="C323" s="1591"/>
      <c r="D323" s="1591"/>
      <c r="E323" s="1591"/>
      <c r="F323" s="1591"/>
      <c r="G323" s="1591"/>
      <c r="H323" s="1591"/>
      <c r="I323" s="1591"/>
      <c r="J323" s="1591"/>
      <c r="K323" s="1591"/>
      <c r="L323" s="1591"/>
      <c r="M323" s="1591"/>
      <c r="N323" s="1591"/>
      <c r="O323" s="1591"/>
      <c r="P323" s="1591"/>
      <c r="Q323" s="1591"/>
      <c r="R323" s="1591"/>
      <c r="S323" s="1591"/>
      <c r="T323" s="1591"/>
      <c r="U323" s="1591"/>
      <c r="V323" s="1591"/>
      <c r="W323" s="1591"/>
      <c r="X323" s="1591"/>
      <c r="Y323" s="9"/>
      <c r="Z323" s="8"/>
      <c r="AB323" s="8"/>
      <c r="AC323" s="28"/>
    </row>
    <row r="324" spans="1:31" s="7" customFormat="1" ht="12.75" customHeight="1">
      <c r="A324" s="1537" t="s">
        <v>1138</v>
      </c>
      <c r="B324" s="1537"/>
      <c r="C324" s="1537"/>
      <c r="D324" s="1452"/>
      <c r="E324" s="1452"/>
      <c r="F324" s="1452"/>
      <c r="G324" s="1452"/>
      <c r="H324" s="1452"/>
      <c r="I324" s="1452"/>
      <c r="J324" s="1452"/>
      <c r="K324" s="1452"/>
      <c r="L324" s="1452"/>
      <c r="M324" s="1452"/>
      <c r="N324" s="1452"/>
      <c r="O324" s="1452"/>
      <c r="P324" s="1452"/>
      <c r="Q324" s="1452"/>
      <c r="R324" s="1452"/>
      <c r="S324" s="1452"/>
      <c r="T324" s="1452"/>
      <c r="U324" s="1452"/>
      <c r="V324" s="1452"/>
      <c r="W324" s="1452"/>
      <c r="X324" s="1452"/>
      <c r="Y324" s="9"/>
      <c r="Z324" s="8"/>
    </row>
    <row r="325" spans="1:31" s="22" customFormat="1" ht="18.75" hidden="1" customHeight="1">
      <c r="A325" s="688">
        <f>A320+1</f>
        <v>234</v>
      </c>
      <c r="B325" s="297" t="s">
        <v>1139</v>
      </c>
      <c r="C325" s="284"/>
      <c r="D325" s="285"/>
      <c r="E325" s="658"/>
      <c r="F325" s="658"/>
      <c r="G325" s="658"/>
      <c r="H325" s="658"/>
      <c r="I325" s="658"/>
      <c r="J325" s="658"/>
      <c r="K325" s="658"/>
      <c r="L325" s="285">
        <v>550</v>
      </c>
      <c r="M325" s="658"/>
      <c r="N325" s="658"/>
      <c r="O325" s="658"/>
      <c r="P325" s="285">
        <v>1403</v>
      </c>
      <c r="Q325" s="658"/>
      <c r="R325" s="658"/>
      <c r="S325" s="658"/>
      <c r="T325" s="658"/>
      <c r="U325" s="658"/>
      <c r="V325" s="658"/>
      <c r="W325" s="672" t="s">
        <v>1235</v>
      </c>
      <c r="X325" s="658"/>
      <c r="Y325" s="286" t="s">
        <v>1442</v>
      </c>
      <c r="Z325" s="23"/>
    </row>
    <row r="326" spans="1:31" s="7" customFormat="1" ht="19.5" hidden="1" customHeight="1">
      <c r="A326" s="688">
        <f>A325+1</f>
        <v>235</v>
      </c>
      <c r="B326" s="274" t="s">
        <v>1140</v>
      </c>
      <c r="C326" s="284"/>
      <c r="D326" s="285"/>
      <c r="E326" s="285"/>
      <c r="F326" s="285"/>
      <c r="G326" s="285"/>
      <c r="H326" s="285"/>
      <c r="I326" s="285"/>
      <c r="J326" s="261"/>
      <c r="K326" s="285"/>
      <c r="L326" s="285">
        <v>1025</v>
      </c>
      <c r="M326" s="285"/>
      <c r="N326" s="285"/>
      <c r="O326" s="285"/>
      <c r="P326" s="285">
        <v>3371</v>
      </c>
      <c r="Q326" s="285"/>
      <c r="R326" s="285"/>
      <c r="S326" s="285"/>
      <c r="T326" s="285"/>
      <c r="U326" s="285"/>
      <c r="V326" s="284"/>
      <c r="W326" s="672" t="s">
        <v>1235</v>
      </c>
      <c r="X326" s="284"/>
      <c r="Y326" s="286" t="s">
        <v>1442</v>
      </c>
      <c r="Z326" s="8"/>
    </row>
    <row r="327" spans="1:31" s="7" customFormat="1" ht="21" hidden="1" customHeight="1">
      <c r="A327" s="688">
        <f>A326+1</f>
        <v>236</v>
      </c>
      <c r="B327" s="274" t="s">
        <v>1141</v>
      </c>
      <c r="C327" s="284"/>
      <c r="D327" s="285"/>
      <c r="E327" s="285"/>
      <c r="F327" s="285"/>
      <c r="G327" s="285"/>
      <c r="H327" s="285"/>
      <c r="I327" s="285"/>
      <c r="J327" s="261"/>
      <c r="K327" s="285"/>
      <c r="L327" s="285">
        <v>1085</v>
      </c>
      <c r="M327" s="285"/>
      <c r="N327" s="285"/>
      <c r="O327" s="285"/>
      <c r="P327" s="285">
        <v>5914.2</v>
      </c>
      <c r="Q327" s="285"/>
      <c r="R327" s="285"/>
      <c r="S327" s="285"/>
      <c r="T327" s="285"/>
      <c r="U327" s="285"/>
      <c r="V327" s="284"/>
      <c r="W327" s="672" t="s">
        <v>1235</v>
      </c>
      <c r="X327" s="284"/>
      <c r="Y327" s="9" t="s">
        <v>1443</v>
      </c>
      <c r="Z327" s="8"/>
    </row>
    <row r="328" spans="1:31" s="7" customFormat="1" ht="21" hidden="1" customHeight="1">
      <c r="A328" s="688">
        <f>A327+1</f>
        <v>237</v>
      </c>
      <c r="B328" s="274" t="s">
        <v>1142</v>
      </c>
      <c r="C328" s="284"/>
      <c r="D328" s="285"/>
      <c r="E328" s="285"/>
      <c r="F328" s="285"/>
      <c r="G328" s="287"/>
      <c r="H328" s="285"/>
      <c r="I328" s="285"/>
      <c r="J328" s="288"/>
      <c r="K328" s="285"/>
      <c r="L328" s="285">
        <v>1795</v>
      </c>
      <c r="M328" s="285"/>
      <c r="N328" s="285"/>
      <c r="O328" s="285"/>
      <c r="P328" s="285">
        <v>8051</v>
      </c>
      <c r="Q328" s="285"/>
      <c r="R328" s="285"/>
      <c r="S328" s="285"/>
      <c r="T328" s="289"/>
      <c r="U328" s="285"/>
      <c r="V328" s="284"/>
      <c r="W328" s="51"/>
      <c r="X328" s="284"/>
      <c r="Y328" s="9"/>
      <c r="Z328" s="8"/>
      <c r="AA328" s="8"/>
      <c r="AB328" s="8"/>
      <c r="AD328" s="8"/>
    </row>
    <row r="329" spans="1:31" s="7" customFormat="1" ht="18" hidden="1" customHeight="1">
      <c r="A329" s="688">
        <f t="shared" ref="A329:A354" si="61">A328+1</f>
        <v>238</v>
      </c>
      <c r="B329" s="274" t="s">
        <v>1143</v>
      </c>
      <c r="C329" s="284"/>
      <c r="D329" s="285"/>
      <c r="E329" s="285"/>
      <c r="F329" s="285"/>
      <c r="G329" s="285"/>
      <c r="H329" s="285"/>
      <c r="I329" s="285"/>
      <c r="J329" s="261"/>
      <c r="K329" s="285"/>
      <c r="L329" s="285">
        <v>890</v>
      </c>
      <c r="M329" s="285"/>
      <c r="N329" s="285"/>
      <c r="O329" s="285"/>
      <c r="P329" s="285">
        <v>2975</v>
      </c>
      <c r="Q329" s="285"/>
      <c r="R329" s="285"/>
      <c r="S329" s="285"/>
      <c r="T329" s="285"/>
      <c r="U329" s="285"/>
      <c r="V329" s="284"/>
      <c r="W329" s="672" t="s">
        <v>1235</v>
      </c>
      <c r="X329" s="284"/>
      <c r="Y329" s="9" t="s">
        <v>1444</v>
      </c>
      <c r="Z329" s="8"/>
    </row>
    <row r="330" spans="1:31" s="7" customFormat="1" ht="21" hidden="1" customHeight="1">
      <c r="A330" s="688">
        <f t="shared" si="61"/>
        <v>239</v>
      </c>
      <c r="B330" s="274" t="s">
        <v>1144</v>
      </c>
      <c r="C330" s="284"/>
      <c r="D330" s="285"/>
      <c r="E330" s="285"/>
      <c r="F330" s="285"/>
      <c r="G330" s="287"/>
      <c r="H330" s="285"/>
      <c r="I330" s="285"/>
      <c r="J330" s="288"/>
      <c r="K330" s="285"/>
      <c r="L330" s="285">
        <v>1181</v>
      </c>
      <c r="M330" s="285"/>
      <c r="N330" s="285"/>
      <c r="O330" s="285"/>
      <c r="P330" s="285">
        <v>6198</v>
      </c>
      <c r="Q330" s="285"/>
      <c r="R330" s="285"/>
      <c r="S330" s="285"/>
      <c r="T330" s="289"/>
      <c r="U330" s="285"/>
      <c r="V330" s="284"/>
      <c r="W330" s="672" t="s">
        <v>1235</v>
      </c>
      <c r="X330" s="284"/>
      <c r="Y330" s="286" t="s">
        <v>1442</v>
      </c>
      <c r="Z330" s="8"/>
      <c r="AA330" s="8"/>
      <c r="AB330" s="8"/>
      <c r="AD330" s="8"/>
    </row>
    <row r="331" spans="1:31" s="7" customFormat="1" ht="21" hidden="1" customHeight="1">
      <c r="A331" s="688">
        <f t="shared" si="61"/>
        <v>240</v>
      </c>
      <c r="B331" s="274" t="s">
        <v>0</v>
      </c>
      <c r="C331" s="284"/>
      <c r="D331" s="285"/>
      <c r="E331" s="285"/>
      <c r="F331" s="285"/>
      <c r="G331" s="287"/>
      <c r="H331" s="285"/>
      <c r="I331" s="285"/>
      <c r="J331" s="288"/>
      <c r="K331" s="285"/>
      <c r="L331" s="285">
        <v>391</v>
      </c>
      <c r="M331" s="285"/>
      <c r="N331" s="285"/>
      <c r="O331" s="285"/>
      <c r="P331" s="285">
        <v>2304</v>
      </c>
      <c r="Q331" s="285"/>
      <c r="R331" s="285"/>
      <c r="S331" s="285"/>
      <c r="T331" s="289"/>
      <c r="U331" s="285"/>
      <c r="V331" s="284"/>
      <c r="W331" s="672" t="s">
        <v>1235</v>
      </c>
      <c r="X331" s="284"/>
      <c r="Y331" s="286" t="s">
        <v>1442</v>
      </c>
      <c r="Z331" s="8"/>
      <c r="AA331" s="8"/>
      <c r="AB331" s="8"/>
      <c r="AD331" s="8"/>
    </row>
    <row r="332" spans="1:31" s="7" customFormat="1" ht="20.25" hidden="1" customHeight="1">
      <c r="A332" s="688">
        <f t="shared" si="61"/>
        <v>241</v>
      </c>
      <c r="B332" s="274" t="s">
        <v>1</v>
      </c>
      <c r="C332" s="284"/>
      <c r="D332" s="285"/>
      <c r="E332" s="285"/>
      <c r="F332" s="285"/>
      <c r="G332" s="285"/>
      <c r="H332" s="285"/>
      <c r="I332" s="285"/>
      <c r="J332" s="261"/>
      <c r="K332" s="285"/>
      <c r="L332" s="285">
        <v>859</v>
      </c>
      <c r="M332" s="285"/>
      <c r="N332" s="285"/>
      <c r="O332" s="285"/>
      <c r="P332" s="285">
        <v>2353</v>
      </c>
      <c r="Q332" s="285"/>
      <c r="R332" s="285"/>
      <c r="S332" s="285"/>
      <c r="T332" s="285"/>
      <c r="U332" s="285"/>
      <c r="V332" s="284"/>
      <c r="W332" s="51"/>
      <c r="X332" s="284"/>
      <c r="Y332" s="9"/>
      <c r="Z332" s="8"/>
    </row>
    <row r="333" spans="1:31" s="7" customFormat="1" ht="21" hidden="1" customHeight="1">
      <c r="A333" s="688">
        <f t="shared" si="61"/>
        <v>242</v>
      </c>
      <c r="B333" s="274" t="s">
        <v>2</v>
      </c>
      <c r="C333" s="284"/>
      <c r="D333" s="285"/>
      <c r="E333" s="285"/>
      <c r="F333" s="285"/>
      <c r="G333" s="287"/>
      <c r="H333" s="285"/>
      <c r="I333" s="285"/>
      <c r="J333" s="288"/>
      <c r="K333" s="285"/>
      <c r="L333" s="285">
        <v>1474</v>
      </c>
      <c r="M333" s="285"/>
      <c r="N333" s="285"/>
      <c r="O333" s="285"/>
      <c r="P333" s="285">
        <v>1235</v>
      </c>
      <c r="Q333" s="285"/>
      <c r="R333" s="285"/>
      <c r="S333" s="285"/>
      <c r="T333" s="289"/>
      <c r="U333" s="285"/>
      <c r="V333" s="284"/>
      <c r="W333" s="672" t="s">
        <v>1235</v>
      </c>
      <c r="X333" s="284"/>
      <c r="Y333" s="286" t="s">
        <v>1442</v>
      </c>
      <c r="Z333" s="8"/>
      <c r="AA333" s="8"/>
      <c r="AB333" s="8"/>
      <c r="AD333" s="8"/>
    </row>
    <row r="334" spans="1:31" s="7" customFormat="1" ht="21" hidden="1" customHeight="1">
      <c r="A334" s="688">
        <f t="shared" si="61"/>
        <v>243</v>
      </c>
      <c r="B334" s="274" t="s">
        <v>3</v>
      </c>
      <c r="C334" s="284"/>
      <c r="D334" s="285"/>
      <c r="E334" s="285"/>
      <c r="F334" s="285"/>
      <c r="G334" s="287"/>
      <c r="H334" s="285"/>
      <c r="I334" s="285"/>
      <c r="J334" s="288"/>
      <c r="K334" s="285"/>
      <c r="L334" s="285">
        <v>1970</v>
      </c>
      <c r="M334" s="285"/>
      <c r="N334" s="285"/>
      <c r="O334" s="285"/>
      <c r="P334" s="285">
        <v>3510</v>
      </c>
      <c r="Q334" s="285"/>
      <c r="R334" s="285"/>
      <c r="S334" s="285"/>
      <c r="T334" s="289"/>
      <c r="U334" s="285"/>
      <c r="V334" s="284"/>
      <c r="W334" s="672" t="s">
        <v>1235</v>
      </c>
      <c r="X334" s="284"/>
      <c r="Y334" s="286" t="s">
        <v>1442</v>
      </c>
      <c r="Z334" s="8"/>
      <c r="AA334" s="8"/>
      <c r="AB334" s="8"/>
      <c r="AD334" s="8"/>
    </row>
    <row r="335" spans="1:31" s="7" customFormat="1" ht="21" hidden="1" customHeight="1">
      <c r="A335" s="688">
        <f t="shared" si="61"/>
        <v>244</v>
      </c>
      <c r="B335" s="274" t="s">
        <v>4</v>
      </c>
      <c r="C335" s="284"/>
      <c r="D335" s="285"/>
      <c r="E335" s="285"/>
      <c r="F335" s="285"/>
      <c r="G335" s="287"/>
      <c r="H335" s="285"/>
      <c r="I335" s="285"/>
      <c r="J335" s="288"/>
      <c r="K335" s="285"/>
      <c r="L335" s="285">
        <v>422</v>
      </c>
      <c r="M335" s="285"/>
      <c r="N335" s="285"/>
      <c r="O335" s="285"/>
      <c r="P335" s="285">
        <v>1132</v>
      </c>
      <c r="Q335" s="285"/>
      <c r="R335" s="285"/>
      <c r="S335" s="285"/>
      <c r="T335" s="289"/>
      <c r="U335" s="285"/>
      <c r="V335" s="284"/>
      <c r="W335" s="51"/>
      <c r="X335" s="284"/>
      <c r="Y335" s="9"/>
      <c r="Z335" s="8"/>
      <c r="AA335" s="8"/>
      <c r="AB335" s="8"/>
      <c r="AD335" s="8"/>
    </row>
    <row r="336" spans="1:31" s="7" customFormat="1" ht="21" hidden="1" customHeight="1">
      <c r="A336" s="688">
        <f t="shared" si="61"/>
        <v>245</v>
      </c>
      <c r="B336" s="274" t="s">
        <v>5</v>
      </c>
      <c r="C336" s="284"/>
      <c r="D336" s="285"/>
      <c r="E336" s="285"/>
      <c r="F336" s="285"/>
      <c r="G336" s="287"/>
      <c r="H336" s="285"/>
      <c r="I336" s="285"/>
      <c r="J336" s="261"/>
      <c r="K336" s="285"/>
      <c r="L336" s="290">
        <v>872</v>
      </c>
      <c r="M336" s="290"/>
      <c r="N336" s="290"/>
      <c r="O336" s="290"/>
      <c r="P336" s="290">
        <v>1942</v>
      </c>
      <c r="Q336" s="285"/>
      <c r="R336" s="285"/>
      <c r="S336" s="285"/>
      <c r="T336" s="289"/>
      <c r="U336" s="285"/>
      <c r="V336" s="284"/>
      <c r="W336" s="51"/>
      <c r="X336" s="284"/>
      <c r="Y336" s="9"/>
      <c r="Z336" s="8"/>
      <c r="AA336" s="8"/>
      <c r="AB336" s="8"/>
      <c r="AD336" s="8"/>
    </row>
    <row r="337" spans="1:30" s="7" customFormat="1" ht="21" hidden="1" customHeight="1">
      <c r="A337" s="688">
        <f t="shared" si="61"/>
        <v>246</v>
      </c>
      <c r="B337" s="274" t="s">
        <v>6</v>
      </c>
      <c r="C337" s="284"/>
      <c r="D337" s="285"/>
      <c r="E337" s="285"/>
      <c r="F337" s="285"/>
      <c r="G337" s="287"/>
      <c r="H337" s="285"/>
      <c r="I337" s="285"/>
      <c r="J337" s="261"/>
      <c r="K337" s="285"/>
      <c r="L337" s="290">
        <v>533</v>
      </c>
      <c r="M337" s="290"/>
      <c r="N337" s="290"/>
      <c r="O337" s="290"/>
      <c r="P337" s="290">
        <v>1306.5</v>
      </c>
      <c r="Q337" s="285"/>
      <c r="R337" s="285"/>
      <c r="S337" s="285"/>
      <c r="T337" s="289"/>
      <c r="U337" s="285"/>
      <c r="V337" s="284"/>
      <c r="W337" s="51"/>
      <c r="X337" s="284"/>
      <c r="Y337" s="9"/>
      <c r="Z337" s="8"/>
      <c r="AA337" s="8"/>
      <c r="AB337" s="8"/>
      <c r="AD337" s="8"/>
    </row>
    <row r="338" spans="1:30" s="295" customFormat="1" ht="23.25" hidden="1" customHeight="1">
      <c r="A338" s="688">
        <f t="shared" si="61"/>
        <v>247</v>
      </c>
      <c r="B338" s="297" t="s">
        <v>7</v>
      </c>
      <c r="C338" s="284"/>
      <c r="D338" s="285"/>
      <c r="E338" s="285"/>
      <c r="F338" s="291"/>
      <c r="G338" s="291"/>
      <c r="H338" s="291"/>
      <c r="I338" s="291"/>
      <c r="J338" s="285"/>
      <c r="K338" s="285"/>
      <c r="L338" s="285">
        <v>636</v>
      </c>
      <c r="M338" s="285"/>
      <c r="N338" s="285"/>
      <c r="O338" s="285"/>
      <c r="P338" s="285">
        <v>1330</v>
      </c>
      <c r="Q338" s="285"/>
      <c r="R338" s="285"/>
      <c r="S338" s="285"/>
      <c r="T338" s="285"/>
      <c r="U338" s="285"/>
      <c r="V338" s="291"/>
      <c r="W338" s="672" t="s">
        <v>1235</v>
      </c>
      <c r="X338" s="292"/>
      <c r="Y338" s="286" t="s">
        <v>1445</v>
      </c>
      <c r="Z338" s="294"/>
      <c r="AA338" s="294"/>
      <c r="AB338" s="294"/>
    </row>
    <row r="339" spans="1:30" s="295" customFormat="1" ht="24" hidden="1" customHeight="1">
      <c r="A339" s="688">
        <f t="shared" si="61"/>
        <v>248</v>
      </c>
      <c r="B339" s="297" t="s">
        <v>8</v>
      </c>
      <c r="C339" s="284"/>
      <c r="D339" s="285"/>
      <c r="E339" s="285"/>
      <c r="F339" s="291"/>
      <c r="G339" s="291"/>
      <c r="H339" s="291"/>
      <c r="I339" s="291"/>
      <c r="J339" s="285"/>
      <c r="K339" s="285"/>
      <c r="L339" s="285">
        <v>1605</v>
      </c>
      <c r="M339" s="285"/>
      <c r="N339" s="285"/>
      <c r="O339" s="285"/>
      <c r="P339" s="285">
        <v>4640</v>
      </c>
      <c r="Q339" s="285"/>
      <c r="R339" s="285"/>
      <c r="S339" s="285"/>
      <c r="T339" s="285"/>
      <c r="U339" s="285"/>
      <c r="V339" s="291"/>
      <c r="W339" s="672" t="s">
        <v>1235</v>
      </c>
      <c r="X339" s="292"/>
      <c r="Y339" s="286" t="s">
        <v>1446</v>
      </c>
      <c r="Z339" s="294"/>
      <c r="AA339" s="294"/>
      <c r="AB339" s="294"/>
    </row>
    <row r="340" spans="1:30" s="295" customFormat="1" ht="24" hidden="1" customHeight="1">
      <c r="A340" s="688">
        <f t="shared" si="61"/>
        <v>249</v>
      </c>
      <c r="B340" s="297" t="s">
        <v>9</v>
      </c>
      <c r="C340" s="284"/>
      <c r="D340" s="285"/>
      <c r="E340" s="285"/>
      <c r="F340" s="291"/>
      <c r="G340" s="291"/>
      <c r="H340" s="291"/>
      <c r="I340" s="291"/>
      <c r="J340" s="285"/>
      <c r="K340" s="285"/>
      <c r="L340" s="285">
        <v>2460</v>
      </c>
      <c r="M340" s="285"/>
      <c r="N340" s="285"/>
      <c r="O340" s="285"/>
      <c r="P340" s="285">
        <v>1500</v>
      </c>
      <c r="Q340" s="285"/>
      <c r="R340" s="285"/>
      <c r="S340" s="285"/>
      <c r="T340" s="285"/>
      <c r="U340" s="285"/>
      <c r="V340" s="291"/>
      <c r="W340" s="672" t="s">
        <v>1235</v>
      </c>
      <c r="X340" s="292"/>
      <c r="Y340" s="293" t="s">
        <v>1444</v>
      </c>
      <c r="Z340" s="294"/>
      <c r="AA340" s="294"/>
      <c r="AB340" s="294"/>
    </row>
    <row r="341" spans="1:30" s="295" customFormat="1" ht="26.25" hidden="1" customHeight="1">
      <c r="A341" s="688">
        <f t="shared" si="61"/>
        <v>250</v>
      </c>
      <c r="B341" s="297" t="s">
        <v>10</v>
      </c>
      <c r="C341" s="284"/>
      <c r="D341" s="285"/>
      <c r="E341" s="285"/>
      <c r="F341" s="291"/>
      <c r="G341" s="291"/>
      <c r="H341" s="291"/>
      <c r="I341" s="291"/>
      <c r="J341" s="285"/>
      <c r="K341" s="285"/>
      <c r="L341" s="285">
        <v>1611</v>
      </c>
      <c r="M341" s="285"/>
      <c r="N341" s="285"/>
      <c r="O341" s="285"/>
      <c r="P341" s="285">
        <v>4120</v>
      </c>
      <c r="Q341" s="285"/>
      <c r="R341" s="285"/>
      <c r="S341" s="285"/>
      <c r="T341" s="285"/>
      <c r="U341" s="285"/>
      <c r="V341" s="291"/>
      <c r="W341" s="672" t="s">
        <v>1235</v>
      </c>
      <c r="X341" s="292"/>
      <c r="Y341" s="286" t="s">
        <v>1445</v>
      </c>
      <c r="Z341" s="294"/>
      <c r="AA341" s="294"/>
      <c r="AB341" s="294"/>
    </row>
    <row r="342" spans="1:30" s="295" customFormat="1" ht="19.5" hidden="1" customHeight="1">
      <c r="A342" s="688">
        <f t="shared" si="61"/>
        <v>251</v>
      </c>
      <c r="B342" s="297" t="s">
        <v>11</v>
      </c>
      <c r="C342" s="284"/>
      <c r="D342" s="285"/>
      <c r="E342" s="285"/>
      <c r="F342" s="291"/>
      <c r="G342" s="291"/>
      <c r="H342" s="291"/>
      <c r="I342" s="291"/>
      <c r="J342" s="285"/>
      <c r="K342" s="285"/>
      <c r="L342" s="285">
        <v>446.46</v>
      </c>
      <c r="M342" s="285"/>
      <c r="N342" s="285"/>
      <c r="O342" s="285"/>
      <c r="P342" s="285">
        <v>1478</v>
      </c>
      <c r="Q342" s="285"/>
      <c r="R342" s="285"/>
      <c r="S342" s="285"/>
      <c r="T342" s="285"/>
      <c r="U342" s="285"/>
      <c r="V342" s="291"/>
      <c r="W342" s="672" t="s">
        <v>1235</v>
      </c>
      <c r="X342" s="292"/>
      <c r="Y342" s="286" t="s">
        <v>1445</v>
      </c>
      <c r="Z342" s="294"/>
      <c r="AA342" s="294"/>
      <c r="AB342" s="294"/>
    </row>
    <row r="343" spans="1:30" s="295" customFormat="1" ht="21.75" hidden="1" customHeight="1">
      <c r="A343" s="688">
        <f t="shared" si="61"/>
        <v>252</v>
      </c>
      <c r="B343" s="297" t="s">
        <v>12</v>
      </c>
      <c r="C343" s="284"/>
      <c r="D343" s="285"/>
      <c r="E343" s="285"/>
      <c r="F343" s="291"/>
      <c r="G343" s="291"/>
      <c r="H343" s="291"/>
      <c r="I343" s="291"/>
      <c r="J343" s="285"/>
      <c r="K343" s="285"/>
      <c r="L343" s="285">
        <v>523</v>
      </c>
      <c r="M343" s="285"/>
      <c r="N343" s="285"/>
      <c r="O343" s="285"/>
      <c r="P343" s="285">
        <v>1728</v>
      </c>
      <c r="Q343" s="285"/>
      <c r="R343" s="285"/>
      <c r="S343" s="285"/>
      <c r="T343" s="285"/>
      <c r="U343" s="285"/>
      <c r="V343" s="291"/>
      <c r="W343" s="672" t="s">
        <v>1235</v>
      </c>
      <c r="X343" s="292"/>
      <c r="Y343" s="286" t="s">
        <v>1445</v>
      </c>
      <c r="Z343" s="294"/>
      <c r="AA343" s="294"/>
      <c r="AB343" s="294"/>
    </row>
    <row r="344" spans="1:30" s="295" customFormat="1" ht="20.25" hidden="1" customHeight="1">
      <c r="A344" s="688">
        <f t="shared" si="61"/>
        <v>253</v>
      </c>
      <c r="B344" s="297" t="s">
        <v>13</v>
      </c>
      <c r="C344" s="284"/>
      <c r="D344" s="285"/>
      <c r="E344" s="285"/>
      <c r="F344" s="291"/>
      <c r="G344" s="291"/>
      <c r="H344" s="291"/>
      <c r="I344" s="291"/>
      <c r="J344" s="285"/>
      <c r="K344" s="285"/>
      <c r="L344" s="285">
        <v>1128</v>
      </c>
      <c r="M344" s="285"/>
      <c r="N344" s="285"/>
      <c r="O344" s="285"/>
      <c r="P344" s="285">
        <v>3510</v>
      </c>
      <c r="Q344" s="285"/>
      <c r="R344" s="285"/>
      <c r="S344" s="285"/>
      <c r="T344" s="285"/>
      <c r="U344" s="285"/>
      <c r="V344" s="291"/>
      <c r="W344" s="672" t="s">
        <v>1235</v>
      </c>
      <c r="X344" s="292"/>
      <c r="Y344" s="286" t="s">
        <v>1445</v>
      </c>
      <c r="Z344" s="294"/>
      <c r="AA344" s="294"/>
      <c r="AB344" s="294"/>
    </row>
    <row r="345" spans="1:30" s="295" customFormat="1" ht="23.25" hidden="1" customHeight="1">
      <c r="A345" s="688">
        <f t="shared" si="61"/>
        <v>254</v>
      </c>
      <c r="B345" s="297" t="s">
        <v>14</v>
      </c>
      <c r="C345" s="284"/>
      <c r="D345" s="285"/>
      <c r="E345" s="285"/>
      <c r="F345" s="291"/>
      <c r="G345" s="291"/>
      <c r="H345" s="291"/>
      <c r="I345" s="291"/>
      <c r="J345" s="285"/>
      <c r="K345" s="285"/>
      <c r="L345" s="285">
        <v>937</v>
      </c>
      <c r="M345" s="285"/>
      <c r="N345" s="285"/>
      <c r="O345" s="285"/>
      <c r="P345" s="285">
        <v>1327</v>
      </c>
      <c r="Q345" s="285"/>
      <c r="R345" s="285"/>
      <c r="S345" s="285"/>
      <c r="T345" s="285"/>
      <c r="U345" s="285"/>
      <c r="V345" s="291"/>
      <c r="W345" s="672" t="s">
        <v>1235</v>
      </c>
      <c r="X345" s="292"/>
      <c r="Y345" s="286" t="s">
        <v>1445</v>
      </c>
      <c r="Z345" s="294"/>
      <c r="AA345" s="294"/>
      <c r="AB345" s="294"/>
    </row>
    <row r="346" spans="1:30" s="295" customFormat="1" ht="17.25" hidden="1" customHeight="1">
      <c r="A346" s="688">
        <f t="shared" si="61"/>
        <v>255</v>
      </c>
      <c r="B346" s="297" t="s">
        <v>15</v>
      </c>
      <c r="C346" s="284"/>
      <c r="D346" s="285"/>
      <c r="E346" s="285"/>
      <c r="F346" s="291"/>
      <c r="G346" s="291"/>
      <c r="H346" s="291"/>
      <c r="I346" s="291"/>
      <c r="J346" s="285"/>
      <c r="K346" s="285"/>
      <c r="L346" s="285">
        <v>554</v>
      </c>
      <c r="M346" s="285"/>
      <c r="N346" s="285"/>
      <c r="O346" s="285"/>
      <c r="P346" s="285">
        <v>1401</v>
      </c>
      <c r="Q346" s="285"/>
      <c r="R346" s="285"/>
      <c r="S346" s="285"/>
      <c r="T346" s="285"/>
      <c r="U346" s="285"/>
      <c r="V346" s="291"/>
      <c r="W346" s="672" t="s">
        <v>1235</v>
      </c>
      <c r="X346" s="292"/>
      <c r="Y346" s="286" t="s">
        <v>1445</v>
      </c>
      <c r="Z346" s="294"/>
      <c r="AA346" s="294"/>
      <c r="AB346" s="294"/>
    </row>
    <row r="347" spans="1:30" s="295" customFormat="1" ht="17.25" hidden="1" customHeight="1">
      <c r="A347" s="688">
        <f t="shared" si="61"/>
        <v>256</v>
      </c>
      <c r="B347" s="297" t="s">
        <v>16</v>
      </c>
      <c r="C347" s="284"/>
      <c r="D347" s="285"/>
      <c r="E347" s="285"/>
      <c r="F347" s="291"/>
      <c r="G347" s="291"/>
      <c r="H347" s="291"/>
      <c r="I347" s="291"/>
      <c r="J347" s="285"/>
      <c r="K347" s="285"/>
      <c r="L347" s="285">
        <v>1057</v>
      </c>
      <c r="M347" s="285"/>
      <c r="N347" s="285"/>
      <c r="O347" s="285"/>
      <c r="P347" s="285">
        <v>2974.6</v>
      </c>
      <c r="Q347" s="285"/>
      <c r="R347" s="285"/>
      <c r="S347" s="285"/>
      <c r="T347" s="285"/>
      <c r="U347" s="285"/>
      <c r="V347" s="291"/>
      <c r="W347" s="672" t="s">
        <v>1235</v>
      </c>
      <c r="X347" s="292"/>
      <c r="Y347" s="293" t="s">
        <v>1447</v>
      </c>
      <c r="Z347" s="294"/>
      <c r="AA347" s="294"/>
      <c r="AB347" s="294"/>
    </row>
    <row r="348" spans="1:30" s="295" customFormat="1" ht="21.75" hidden="1" customHeight="1">
      <c r="A348" s="688">
        <f t="shared" si="61"/>
        <v>257</v>
      </c>
      <c r="B348" s="297" t="s">
        <v>17</v>
      </c>
      <c r="C348" s="284"/>
      <c r="D348" s="285"/>
      <c r="E348" s="285"/>
      <c r="F348" s="291"/>
      <c r="G348" s="291"/>
      <c r="H348" s="291"/>
      <c r="I348" s="291"/>
      <c r="J348" s="285"/>
      <c r="K348" s="285"/>
      <c r="L348" s="285">
        <v>2374</v>
      </c>
      <c r="M348" s="285"/>
      <c r="N348" s="285"/>
      <c r="O348" s="285"/>
      <c r="P348" s="285">
        <v>6867</v>
      </c>
      <c r="Q348" s="285"/>
      <c r="R348" s="285"/>
      <c r="S348" s="285"/>
      <c r="T348" s="285"/>
      <c r="U348" s="285"/>
      <c r="V348" s="291"/>
      <c r="W348" s="672" t="s">
        <v>1235</v>
      </c>
      <c r="X348" s="292"/>
      <c r="Y348" s="293" t="s">
        <v>1448</v>
      </c>
      <c r="Z348" s="294"/>
      <c r="AA348" s="294"/>
      <c r="AB348" s="294"/>
    </row>
    <row r="349" spans="1:30" s="295" customFormat="1" ht="21.75" hidden="1" customHeight="1">
      <c r="A349" s="688">
        <f t="shared" si="61"/>
        <v>258</v>
      </c>
      <c r="B349" s="298" t="s">
        <v>18</v>
      </c>
      <c r="C349" s="284"/>
      <c r="D349" s="285"/>
      <c r="E349" s="285"/>
      <c r="F349" s="291"/>
      <c r="G349" s="291"/>
      <c r="H349" s="291"/>
      <c r="I349" s="291"/>
      <c r="J349" s="285"/>
      <c r="K349" s="285"/>
      <c r="L349" s="285">
        <v>896</v>
      </c>
      <c r="M349" s="285"/>
      <c r="N349" s="285"/>
      <c r="O349" s="285"/>
      <c r="P349" s="285">
        <v>1793</v>
      </c>
      <c r="Q349" s="285"/>
      <c r="R349" s="285"/>
      <c r="S349" s="285"/>
      <c r="T349" s="285"/>
      <c r="U349" s="285"/>
      <c r="V349" s="284"/>
      <c r="W349" s="672" t="s">
        <v>1235</v>
      </c>
      <c r="X349" s="292"/>
      <c r="Y349" s="293" t="s">
        <v>1449</v>
      </c>
      <c r="Z349" s="294"/>
      <c r="AA349" s="294"/>
      <c r="AB349" s="294"/>
    </row>
    <row r="350" spans="1:30" s="295" customFormat="1" ht="24" hidden="1" customHeight="1">
      <c r="A350" s="688">
        <f t="shared" si="61"/>
        <v>259</v>
      </c>
      <c r="B350" s="297" t="s">
        <v>19</v>
      </c>
      <c r="C350" s="284"/>
      <c r="D350" s="285"/>
      <c r="E350" s="285"/>
      <c r="F350" s="291"/>
      <c r="G350" s="291"/>
      <c r="H350" s="291"/>
      <c r="I350" s="291"/>
      <c r="J350" s="285"/>
      <c r="K350" s="285"/>
      <c r="L350" s="285">
        <v>1900</v>
      </c>
      <c r="M350" s="285"/>
      <c r="N350" s="285"/>
      <c r="O350" s="285"/>
      <c r="P350" s="285">
        <v>4752</v>
      </c>
      <c r="Q350" s="285"/>
      <c r="R350" s="285"/>
      <c r="S350" s="285"/>
      <c r="T350" s="285"/>
      <c r="U350" s="285"/>
      <c r="V350" s="291"/>
      <c r="W350" s="672" t="s">
        <v>1235</v>
      </c>
      <c r="X350" s="292"/>
      <c r="Y350" s="293" t="s">
        <v>1450</v>
      </c>
      <c r="Z350" s="294"/>
      <c r="AA350" s="294"/>
      <c r="AB350" s="294"/>
    </row>
    <row r="351" spans="1:30" s="295" customFormat="1" ht="24" hidden="1" customHeight="1">
      <c r="A351" s="688">
        <f t="shared" si="61"/>
        <v>260</v>
      </c>
      <c r="B351" s="297" t="s">
        <v>20</v>
      </c>
      <c r="C351" s="284"/>
      <c r="D351" s="285"/>
      <c r="E351" s="285"/>
      <c r="F351" s="291"/>
      <c r="G351" s="296"/>
      <c r="H351" s="291"/>
      <c r="I351" s="291"/>
      <c r="J351" s="285"/>
      <c r="K351" s="285"/>
      <c r="L351" s="285">
        <v>1777.09</v>
      </c>
      <c r="M351" s="285"/>
      <c r="N351" s="285"/>
      <c r="O351" s="285"/>
      <c r="P351" s="285">
        <v>5800</v>
      </c>
      <c r="Q351" s="285"/>
      <c r="R351" s="285"/>
      <c r="S351" s="285"/>
      <c r="T351" s="289"/>
      <c r="U351" s="285"/>
      <c r="V351" s="291"/>
      <c r="W351" s="672" t="s">
        <v>1235</v>
      </c>
      <c r="X351" s="292"/>
      <c r="Y351" s="293" t="s">
        <v>1447</v>
      </c>
      <c r="Z351" s="294"/>
      <c r="AA351" s="294"/>
      <c r="AB351" s="294"/>
    </row>
    <row r="352" spans="1:30" s="295" customFormat="1" ht="24" hidden="1" customHeight="1">
      <c r="A352" s="688">
        <f t="shared" si="61"/>
        <v>261</v>
      </c>
      <c r="B352" s="297" t="s">
        <v>21</v>
      </c>
      <c r="C352" s="284"/>
      <c r="D352" s="285"/>
      <c r="E352" s="285"/>
      <c r="F352" s="291"/>
      <c r="G352" s="296"/>
      <c r="H352" s="291"/>
      <c r="I352" s="291"/>
      <c r="J352" s="285"/>
      <c r="K352" s="285"/>
      <c r="L352" s="285">
        <v>820</v>
      </c>
      <c r="M352" s="285"/>
      <c r="N352" s="285"/>
      <c r="O352" s="285"/>
      <c r="P352" s="285">
        <v>1830</v>
      </c>
      <c r="Q352" s="285"/>
      <c r="R352" s="285"/>
      <c r="S352" s="285"/>
      <c r="T352" s="289"/>
      <c r="U352" s="285"/>
      <c r="V352" s="291"/>
      <c r="W352" s="672" t="s">
        <v>1235</v>
      </c>
      <c r="X352" s="292"/>
      <c r="Y352" s="293" t="s">
        <v>1447</v>
      </c>
      <c r="Z352" s="294"/>
      <c r="AA352" s="294"/>
      <c r="AB352" s="294"/>
    </row>
    <row r="353" spans="1:30" s="7" customFormat="1" ht="21" hidden="1" customHeight="1">
      <c r="A353" s="688">
        <f t="shared" si="61"/>
        <v>262</v>
      </c>
      <c r="B353" s="274" t="s">
        <v>22</v>
      </c>
      <c r="C353" s="284"/>
      <c r="D353" s="285"/>
      <c r="E353" s="285"/>
      <c r="F353" s="285"/>
      <c r="G353" s="287"/>
      <c r="H353" s="285"/>
      <c r="I353" s="285"/>
      <c r="J353" s="261"/>
      <c r="K353" s="285"/>
      <c r="L353" s="290">
        <v>670</v>
      </c>
      <c r="M353" s="290"/>
      <c r="N353" s="290"/>
      <c r="O353" s="290"/>
      <c r="P353" s="290">
        <v>768.7</v>
      </c>
      <c r="Q353" s="285"/>
      <c r="R353" s="285"/>
      <c r="S353" s="285"/>
      <c r="T353" s="289"/>
      <c r="U353" s="285"/>
      <c r="V353" s="284"/>
      <c r="W353" s="672" t="s">
        <v>1235</v>
      </c>
      <c r="X353" s="284"/>
      <c r="Y353" s="293" t="s">
        <v>1451</v>
      </c>
      <c r="Z353" s="8"/>
      <c r="AA353" s="8"/>
      <c r="AB353" s="8"/>
      <c r="AD353" s="8"/>
    </row>
    <row r="354" spans="1:30" s="7" customFormat="1" ht="21" customHeight="1">
      <c r="A354" s="686">
        <f t="shared" si="61"/>
        <v>263</v>
      </c>
      <c r="B354" s="367" t="s">
        <v>1152</v>
      </c>
      <c r="C354" s="284"/>
      <c r="D354" s="285"/>
      <c r="E354" s="285"/>
      <c r="F354" s="285"/>
      <c r="G354" s="287"/>
      <c r="H354" s="285"/>
      <c r="I354" s="285"/>
      <c r="J354" s="261"/>
      <c r="K354" s="285"/>
      <c r="L354" s="290"/>
      <c r="M354" s="290"/>
      <c r="N354" s="290"/>
      <c r="O354" s="290"/>
      <c r="P354" s="368"/>
      <c r="Q354" s="369"/>
      <c r="R354" s="285"/>
      <c r="S354" s="285"/>
      <c r="T354" s="289"/>
      <c r="U354" s="285"/>
      <c r="V354" s="284"/>
      <c r="W354" s="284"/>
      <c r="X354" s="284"/>
      <c r="Y354" s="9"/>
      <c r="Z354" s="8"/>
      <c r="AA354" s="8"/>
      <c r="AB354" s="8"/>
      <c r="AD354" s="8"/>
    </row>
    <row r="355" spans="1:30" s="7" customFormat="1" ht="17.25" hidden="1" customHeight="1">
      <c r="A355" s="1482" t="s">
        <v>518</v>
      </c>
      <c r="B355" s="1482"/>
      <c r="C355" s="284"/>
      <c r="D355" s="284"/>
      <c r="E355" s="284"/>
      <c r="F355" s="284"/>
      <c r="G355" s="284"/>
      <c r="H355" s="284"/>
      <c r="I355" s="284"/>
      <c r="J355" s="284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9"/>
      <c r="Z355" s="8"/>
      <c r="AA355" s="8"/>
      <c r="AB355" s="8"/>
    </row>
    <row r="356" spans="1:30" s="22" customFormat="1" ht="15" customHeight="1">
      <c r="A356" s="1537" t="s">
        <v>539</v>
      </c>
      <c r="B356" s="1537"/>
      <c r="C356" s="1537"/>
      <c r="D356" s="1452"/>
      <c r="E356" s="1452"/>
      <c r="F356" s="1452"/>
      <c r="G356" s="1452"/>
      <c r="H356" s="1452"/>
      <c r="I356" s="1452"/>
      <c r="J356" s="1452"/>
      <c r="K356" s="1452"/>
      <c r="L356" s="1452"/>
      <c r="M356" s="1452"/>
      <c r="N356" s="1452"/>
      <c r="O356" s="1452"/>
      <c r="P356" s="1452"/>
      <c r="Q356" s="1452"/>
      <c r="R356" s="1452"/>
      <c r="S356" s="1452"/>
      <c r="T356" s="1452"/>
      <c r="U356" s="1452"/>
      <c r="V356" s="1452"/>
      <c r="W356" s="1452"/>
      <c r="X356" s="1452"/>
      <c r="Y356" s="24"/>
      <c r="Z356" s="23"/>
      <c r="AB356" s="8"/>
      <c r="AC356" s="27"/>
    </row>
    <row r="357" spans="1:30" s="7" customFormat="1" ht="15" hidden="1" customHeight="1">
      <c r="A357" s="55">
        <f>A354+1</f>
        <v>264</v>
      </c>
      <c r="B357" s="42" t="s">
        <v>748</v>
      </c>
      <c r="C357" s="52">
        <f t="shared" ref="C357:C362" si="62">D357+K357+M357+O357+Q357+S357+U357+V357+W357+X357</f>
        <v>421092.44</v>
      </c>
      <c r="D357" s="52">
        <f t="shared" ref="D357:D362" si="63">SUM(E357:I357)</f>
        <v>421092.44</v>
      </c>
      <c r="E357" s="51">
        <v>421092.44</v>
      </c>
      <c r="F357" s="51"/>
      <c r="G357" s="51"/>
      <c r="H357" s="51"/>
      <c r="I357" s="51"/>
      <c r="J357" s="51"/>
      <c r="K357" s="51"/>
      <c r="L357" s="52"/>
      <c r="M357" s="52"/>
      <c r="N357" s="52"/>
      <c r="O357" s="51"/>
      <c r="P357" s="52"/>
      <c r="Q357" s="51"/>
      <c r="R357" s="51"/>
      <c r="S357" s="51"/>
      <c r="T357" s="51"/>
      <c r="U357" s="51"/>
      <c r="V357" s="52"/>
      <c r="W357" s="284"/>
      <c r="X357" s="284"/>
      <c r="Y357" s="9"/>
      <c r="Z357" s="8"/>
      <c r="AB357" s="8"/>
      <c r="AC357" s="28"/>
    </row>
    <row r="358" spans="1:30" s="7" customFormat="1" ht="15" hidden="1" customHeight="1">
      <c r="A358" s="55">
        <f t="shared" ref="A358:A383" si="64">A357+1</f>
        <v>265</v>
      </c>
      <c r="B358" s="42" t="s">
        <v>749</v>
      </c>
      <c r="C358" s="52">
        <f t="shared" si="62"/>
        <v>10690054.24</v>
      </c>
      <c r="D358" s="52">
        <f t="shared" si="63"/>
        <v>0</v>
      </c>
      <c r="E358" s="51"/>
      <c r="F358" s="51"/>
      <c r="G358" s="51"/>
      <c r="H358" s="51"/>
      <c r="I358" s="51"/>
      <c r="J358" s="51"/>
      <c r="K358" s="51"/>
      <c r="L358" s="52"/>
      <c r="M358" s="51"/>
      <c r="N358" s="121"/>
      <c r="O358" s="51">
        <v>10690054.24</v>
      </c>
      <c r="P358" s="52"/>
      <c r="Q358" s="51"/>
      <c r="R358" s="51"/>
      <c r="S358" s="51"/>
      <c r="T358" s="51"/>
      <c r="U358" s="51"/>
      <c r="V358" s="52"/>
      <c r="W358" s="285"/>
      <c r="X358" s="285"/>
      <c r="Y358" s="9"/>
      <c r="Z358" s="8"/>
      <c r="AB358" s="8"/>
      <c r="AC358" s="28"/>
    </row>
    <row r="359" spans="1:30" s="7" customFormat="1" ht="15" hidden="1" customHeight="1">
      <c r="A359" s="55">
        <f t="shared" si="64"/>
        <v>266</v>
      </c>
      <c r="B359" s="42" t="s">
        <v>750</v>
      </c>
      <c r="C359" s="52">
        <f t="shared" si="62"/>
        <v>428804.92</v>
      </c>
      <c r="D359" s="52">
        <f t="shared" si="63"/>
        <v>428804.92</v>
      </c>
      <c r="E359" s="51">
        <v>428804.92</v>
      </c>
      <c r="F359" s="51"/>
      <c r="G359" s="51"/>
      <c r="H359" s="51"/>
      <c r="I359" s="51"/>
      <c r="J359" s="51"/>
      <c r="K359" s="51"/>
      <c r="L359" s="52"/>
      <c r="M359" s="51"/>
      <c r="N359" s="52"/>
      <c r="O359" s="51"/>
      <c r="P359" s="52"/>
      <c r="Q359" s="51"/>
      <c r="R359" s="51"/>
      <c r="S359" s="51"/>
      <c r="T359" s="51"/>
      <c r="U359" s="51"/>
      <c r="V359" s="52"/>
      <c r="W359" s="285"/>
      <c r="X359" s="285"/>
      <c r="Y359" s="9"/>
      <c r="Z359" s="8"/>
      <c r="AB359" s="8"/>
      <c r="AC359" s="28"/>
    </row>
    <row r="360" spans="1:30" s="7" customFormat="1" ht="15" hidden="1" customHeight="1">
      <c r="A360" s="55">
        <f t="shared" si="64"/>
        <v>267</v>
      </c>
      <c r="B360" s="42" t="s">
        <v>751</v>
      </c>
      <c r="C360" s="52">
        <f t="shared" si="62"/>
        <v>10264397.560000001</v>
      </c>
      <c r="D360" s="52">
        <f t="shared" si="63"/>
        <v>0</v>
      </c>
      <c r="E360" s="51"/>
      <c r="F360" s="51"/>
      <c r="G360" s="51"/>
      <c r="H360" s="51"/>
      <c r="I360" s="51"/>
      <c r="J360" s="51"/>
      <c r="K360" s="51"/>
      <c r="L360" s="52"/>
      <c r="M360" s="51"/>
      <c r="N360" s="52"/>
      <c r="O360" s="51"/>
      <c r="P360" s="121"/>
      <c r="Q360" s="51">
        <v>10264397.560000001</v>
      </c>
      <c r="R360" s="51"/>
      <c r="S360" s="51"/>
      <c r="T360" s="51"/>
      <c r="U360" s="51"/>
      <c r="V360" s="52"/>
      <c r="W360" s="284"/>
      <c r="X360" s="284"/>
      <c r="Y360" s="9"/>
      <c r="Z360" s="8"/>
      <c r="AB360" s="8"/>
      <c r="AC360" s="28"/>
    </row>
    <row r="361" spans="1:30" s="7" customFormat="1" ht="15" hidden="1" customHeight="1">
      <c r="A361" s="55">
        <f t="shared" si="64"/>
        <v>268</v>
      </c>
      <c r="B361" s="42" t="s">
        <v>752</v>
      </c>
      <c r="C361" s="52">
        <f t="shared" si="62"/>
        <v>7146921.3399999999</v>
      </c>
      <c r="D361" s="52">
        <f t="shared" si="63"/>
        <v>793695.14</v>
      </c>
      <c r="E361" s="51">
        <v>793695.14</v>
      </c>
      <c r="F361" s="51"/>
      <c r="G361" s="51"/>
      <c r="H361" s="51"/>
      <c r="I361" s="51"/>
      <c r="J361" s="51"/>
      <c r="K361" s="51"/>
      <c r="L361" s="52"/>
      <c r="M361" s="51"/>
      <c r="N361" s="52"/>
      <c r="O361" s="51"/>
      <c r="P361" s="121"/>
      <c r="Q361" s="51">
        <v>6353226.2000000002</v>
      </c>
      <c r="R361" s="51"/>
      <c r="S361" s="52"/>
      <c r="T361" s="51"/>
      <c r="U361" s="51"/>
      <c r="V361" s="52"/>
      <c r="W361" s="284"/>
      <c r="X361" s="284"/>
      <c r="Y361" s="9"/>
      <c r="Z361" s="8"/>
      <c r="AB361" s="8"/>
      <c r="AC361" s="28"/>
    </row>
    <row r="362" spans="1:30" s="7" customFormat="1" ht="15" hidden="1" customHeight="1">
      <c r="A362" s="55">
        <f t="shared" si="64"/>
        <v>269</v>
      </c>
      <c r="B362" s="42" t="s">
        <v>756</v>
      </c>
      <c r="C362" s="52">
        <f t="shared" si="62"/>
        <v>22051334.960000001</v>
      </c>
      <c r="D362" s="52">
        <f t="shared" si="63"/>
        <v>0</v>
      </c>
      <c r="E362" s="51"/>
      <c r="F362" s="51"/>
      <c r="G362" s="51"/>
      <c r="H362" s="51"/>
      <c r="I362" s="51"/>
      <c r="J362" s="51"/>
      <c r="K362" s="51"/>
      <c r="L362" s="121"/>
      <c r="M362" s="51">
        <v>1879107.52</v>
      </c>
      <c r="N362" s="120"/>
      <c r="O362" s="51">
        <v>10011643.92</v>
      </c>
      <c r="P362" s="120"/>
      <c r="Q362" s="51">
        <v>10160583.52</v>
      </c>
      <c r="R362" s="51"/>
      <c r="S362" s="51"/>
      <c r="T362" s="51"/>
      <c r="U362" s="51"/>
      <c r="V362" s="52"/>
      <c r="W362" s="284"/>
      <c r="X362" s="284"/>
      <c r="Y362" s="9"/>
      <c r="Z362" s="8"/>
      <c r="AB362" s="8"/>
      <c r="AC362" s="28"/>
    </row>
    <row r="363" spans="1:30" s="7" customFormat="1" ht="12.75" customHeight="1">
      <c r="A363" s="686">
        <f t="shared" si="64"/>
        <v>270</v>
      </c>
      <c r="B363" s="274" t="s">
        <v>35</v>
      </c>
      <c r="C363" s="284"/>
      <c r="D363" s="285"/>
      <c r="E363" s="285"/>
      <c r="F363" s="285" t="s">
        <v>23</v>
      </c>
      <c r="G363" s="285"/>
      <c r="H363" s="285"/>
      <c r="I363" s="285"/>
      <c r="J363" s="285"/>
      <c r="K363" s="285"/>
      <c r="L363" s="284"/>
      <c r="M363" s="285"/>
      <c r="N363" s="285"/>
      <c r="O363" s="285"/>
      <c r="P363" s="284"/>
      <c r="Q363" s="285"/>
      <c r="R363" s="284"/>
      <c r="S363" s="285"/>
      <c r="T363" s="285"/>
      <c r="U363" s="285"/>
      <c r="V363" s="285"/>
      <c r="W363" s="285"/>
      <c r="X363" s="284"/>
      <c r="Y363" s="285" t="s">
        <v>896</v>
      </c>
      <c r="Z363" s="285" t="s">
        <v>24</v>
      </c>
      <c r="AA363" s="9"/>
      <c r="AB363" s="8"/>
    </row>
    <row r="364" spans="1:30" s="7" customFormat="1" ht="12.75" customHeight="1">
      <c r="A364" s="686">
        <f t="shared" si="64"/>
        <v>271</v>
      </c>
      <c r="B364" s="274" t="s">
        <v>36</v>
      </c>
      <c r="C364" s="284"/>
      <c r="D364" s="285"/>
      <c r="E364" s="285"/>
      <c r="F364" s="285"/>
      <c r="G364" s="285"/>
      <c r="H364" s="285"/>
      <c r="I364" s="285"/>
      <c r="J364" s="285"/>
      <c r="K364" s="285"/>
      <c r="L364" s="284"/>
      <c r="M364" s="285"/>
      <c r="N364" s="285"/>
      <c r="O364" s="285" t="s">
        <v>23</v>
      </c>
      <c r="P364" s="284"/>
      <c r="Q364" s="285"/>
      <c r="R364" s="277" t="s">
        <v>23</v>
      </c>
      <c r="S364" s="299" t="s">
        <v>23</v>
      </c>
      <c r="T364" s="285"/>
      <c r="U364" s="285"/>
      <c r="V364" s="285"/>
      <c r="W364" s="285"/>
      <c r="X364" s="284"/>
      <c r="Y364" s="284"/>
      <c r="Z364" s="284"/>
      <c r="AA364" s="9"/>
      <c r="AB364" s="8"/>
    </row>
    <row r="365" spans="1:30" s="7" customFormat="1" ht="12.75" customHeight="1">
      <c r="A365" s="686">
        <f t="shared" si="64"/>
        <v>272</v>
      </c>
      <c r="B365" s="274" t="s">
        <v>34</v>
      </c>
      <c r="C365" s="284"/>
      <c r="D365" s="285"/>
      <c r="E365" s="285"/>
      <c r="F365" s="285"/>
      <c r="G365" s="285"/>
      <c r="H365" s="285"/>
      <c r="I365" s="285" t="s">
        <v>23</v>
      </c>
      <c r="J365" s="285"/>
      <c r="K365" s="285"/>
      <c r="L365" s="284"/>
      <c r="M365" s="285"/>
      <c r="N365" s="285"/>
      <c r="O365" s="285"/>
      <c r="P365" s="284"/>
      <c r="Q365" s="285"/>
      <c r="R365" s="284"/>
      <c r="S365" s="285"/>
      <c r="T365" s="285"/>
      <c r="U365" s="284"/>
      <c r="V365" s="285"/>
      <c r="W365" s="285"/>
      <c r="X365" s="284"/>
      <c r="Y365" s="284"/>
      <c r="Z365" s="284"/>
      <c r="AA365" s="9"/>
      <c r="AB365" s="8"/>
    </row>
    <row r="366" spans="1:30" s="7" customFormat="1" ht="12.75" customHeight="1">
      <c r="A366" s="686">
        <f t="shared" si="64"/>
        <v>273</v>
      </c>
      <c r="B366" s="274" t="s">
        <v>37</v>
      </c>
      <c r="C366" s="284"/>
      <c r="D366" s="285"/>
      <c r="E366" s="285"/>
      <c r="F366" s="285"/>
      <c r="G366" s="285"/>
      <c r="H366" s="285"/>
      <c r="I366" s="285"/>
      <c r="J366" s="285"/>
      <c r="K366" s="285"/>
      <c r="L366" s="284"/>
      <c r="M366" s="285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284"/>
      <c r="Y366" s="284" t="s">
        <v>896</v>
      </c>
      <c r="Z366" s="284"/>
      <c r="AA366" s="9"/>
      <c r="AB366" s="8"/>
    </row>
    <row r="367" spans="1:30" s="7" customFormat="1" ht="12.75" customHeight="1">
      <c r="A367" s="686">
        <f t="shared" si="64"/>
        <v>274</v>
      </c>
      <c r="B367" s="274" t="s">
        <v>25</v>
      </c>
      <c r="C367" s="284"/>
      <c r="D367" s="285"/>
      <c r="E367" s="285"/>
      <c r="F367" s="285"/>
      <c r="G367" s="285"/>
      <c r="H367" s="285"/>
      <c r="I367" s="285"/>
      <c r="J367" s="285"/>
      <c r="K367" s="285"/>
      <c r="L367" s="284"/>
      <c r="M367" s="285"/>
      <c r="N367" s="285"/>
      <c r="O367" s="285"/>
      <c r="P367" s="284"/>
      <c r="Q367" s="285"/>
      <c r="R367" s="284"/>
      <c r="S367" s="285"/>
      <c r="T367" s="285"/>
      <c r="U367" s="285"/>
      <c r="V367" s="285"/>
      <c r="W367" s="285"/>
      <c r="X367" s="284"/>
      <c r="Y367" s="284" t="s">
        <v>896</v>
      </c>
      <c r="Z367" s="284" t="s">
        <v>24</v>
      </c>
      <c r="AA367" s="9"/>
      <c r="AB367" s="8"/>
    </row>
    <row r="368" spans="1:30" s="7" customFormat="1">
      <c r="A368" s="686">
        <f t="shared" si="64"/>
        <v>275</v>
      </c>
      <c r="B368" s="274" t="s">
        <v>26</v>
      </c>
      <c r="C368" s="284"/>
      <c r="D368" s="285"/>
      <c r="E368" s="285"/>
      <c r="F368" s="285"/>
      <c r="G368" s="285"/>
      <c r="H368" s="285"/>
      <c r="I368" s="285"/>
      <c r="J368" s="285"/>
      <c r="K368" s="285"/>
      <c r="L368" s="284"/>
      <c r="M368" s="285"/>
      <c r="N368" s="285"/>
      <c r="O368" s="285" t="s">
        <v>23</v>
      </c>
      <c r="P368" s="284"/>
      <c r="Q368" s="285"/>
      <c r="R368" s="277" t="s">
        <v>23</v>
      </c>
      <c r="S368" s="277" t="s">
        <v>23</v>
      </c>
      <c r="T368" s="285"/>
      <c r="U368" s="285"/>
      <c r="V368" s="285"/>
      <c r="W368" s="285"/>
      <c r="X368" s="284"/>
      <c r="Y368" s="284" t="s">
        <v>896</v>
      </c>
      <c r="Z368" s="284" t="s">
        <v>24</v>
      </c>
      <c r="AA368" s="9"/>
      <c r="AB368" s="8"/>
      <c r="AC368" s="8"/>
      <c r="AD368" s="8"/>
    </row>
    <row r="369" spans="1:31" s="22" customFormat="1" ht="12.75" customHeight="1">
      <c r="A369" s="686">
        <f t="shared" si="64"/>
        <v>276</v>
      </c>
      <c r="B369" s="274" t="s">
        <v>27</v>
      </c>
      <c r="C369" s="284"/>
      <c r="D369" s="285"/>
      <c r="E369" s="658"/>
      <c r="F369" s="658"/>
      <c r="G369" s="658"/>
      <c r="H369" s="658"/>
      <c r="I369" s="658"/>
      <c r="J369" s="658"/>
      <c r="K369" s="658"/>
      <c r="L369" s="285"/>
      <c r="M369" s="285"/>
      <c r="N369" s="285"/>
      <c r="O369" s="285"/>
      <c r="P369" s="658"/>
      <c r="Q369" s="658"/>
      <c r="R369" s="658"/>
      <c r="S369" s="658"/>
      <c r="T369" s="658"/>
      <c r="U369" s="658"/>
      <c r="V369" s="658"/>
      <c r="W369" s="658"/>
      <c r="X369" s="658"/>
      <c r="Y369" s="285" t="s">
        <v>896</v>
      </c>
      <c r="Z369" s="658" t="s">
        <v>24</v>
      </c>
      <c r="AA369" s="24"/>
      <c r="AB369" s="23"/>
    </row>
    <row r="370" spans="1:31" s="22" customFormat="1" ht="12.75" customHeight="1">
      <c r="A370" s="686">
        <f t="shared" si="64"/>
        <v>277</v>
      </c>
      <c r="B370" s="274" t="s">
        <v>28</v>
      </c>
      <c r="C370" s="284"/>
      <c r="D370" s="285"/>
      <c r="E370" s="658"/>
      <c r="F370" s="658"/>
      <c r="G370" s="658"/>
      <c r="H370" s="658"/>
      <c r="I370" s="658"/>
      <c r="J370" s="658"/>
      <c r="K370" s="658"/>
      <c r="L370" s="285"/>
      <c r="M370" s="285"/>
      <c r="N370" s="285"/>
      <c r="O370" s="285" t="s">
        <v>23</v>
      </c>
      <c r="P370" s="658"/>
      <c r="Q370" s="658"/>
      <c r="R370" s="300" t="s">
        <v>23</v>
      </c>
      <c r="S370" s="300" t="s">
        <v>23</v>
      </c>
      <c r="T370" s="658"/>
      <c r="U370" s="658"/>
      <c r="V370" s="658"/>
      <c r="W370" s="658"/>
      <c r="X370" s="658"/>
      <c r="Y370" s="285"/>
      <c r="Z370" s="658"/>
      <c r="AA370" s="24"/>
      <c r="AB370" s="23"/>
    </row>
    <row r="371" spans="1:31" s="22" customFormat="1" ht="12.75" customHeight="1">
      <c r="A371" s="686">
        <f t="shared" si="64"/>
        <v>278</v>
      </c>
      <c r="B371" s="274" t="s">
        <v>38</v>
      </c>
      <c r="C371" s="284"/>
      <c r="D371" s="285"/>
      <c r="E371" s="658"/>
      <c r="F371" s="658"/>
      <c r="G371" s="658"/>
      <c r="H371" s="658"/>
      <c r="I371" s="658"/>
      <c r="J371" s="658"/>
      <c r="K371" s="658"/>
      <c r="L371" s="285"/>
      <c r="M371" s="285"/>
      <c r="N371" s="285"/>
      <c r="O371" s="285" t="s">
        <v>23</v>
      </c>
      <c r="P371" s="658"/>
      <c r="Q371" s="658"/>
      <c r="R371" s="300" t="s">
        <v>23</v>
      </c>
      <c r="S371" s="300" t="s">
        <v>23</v>
      </c>
      <c r="T371" s="658"/>
      <c r="U371" s="658"/>
      <c r="V371" s="658"/>
      <c r="W371" s="658"/>
      <c r="X371" s="658"/>
      <c r="Y371" s="285"/>
      <c r="Z371" s="658"/>
      <c r="AA371" s="24"/>
      <c r="AB371" s="23"/>
    </row>
    <row r="372" spans="1:31" s="22" customFormat="1" ht="12.75" customHeight="1">
      <c r="A372" s="686">
        <f t="shared" si="64"/>
        <v>279</v>
      </c>
      <c r="B372" s="274" t="s">
        <v>39</v>
      </c>
      <c r="C372" s="284"/>
      <c r="D372" s="285"/>
      <c r="E372" s="658"/>
      <c r="F372" s="658"/>
      <c r="G372" s="658"/>
      <c r="H372" s="658"/>
      <c r="I372" s="658"/>
      <c r="J372" s="658"/>
      <c r="K372" s="658"/>
      <c r="L372" s="285"/>
      <c r="M372" s="285"/>
      <c r="N372" s="285"/>
      <c r="O372" s="285"/>
      <c r="P372" s="658"/>
      <c r="Q372" s="658"/>
      <c r="R372" s="658"/>
      <c r="S372" s="658"/>
      <c r="T372" s="658"/>
      <c r="U372" s="658"/>
      <c r="V372" s="658"/>
      <c r="W372" s="658"/>
      <c r="X372" s="658"/>
      <c r="Y372" s="285" t="s">
        <v>896</v>
      </c>
      <c r="Z372" s="658"/>
      <c r="AA372" s="24"/>
      <c r="AB372" s="23"/>
    </row>
    <row r="373" spans="1:31" s="22" customFormat="1" ht="12.75" customHeight="1">
      <c r="A373" s="686">
        <f t="shared" si="64"/>
        <v>280</v>
      </c>
      <c r="B373" s="274" t="s">
        <v>40</v>
      </c>
      <c r="C373" s="284"/>
      <c r="D373" s="285"/>
      <c r="E373" s="658"/>
      <c r="F373" s="658"/>
      <c r="G373" s="658"/>
      <c r="H373" s="658"/>
      <c r="I373" s="658"/>
      <c r="J373" s="658"/>
      <c r="K373" s="658"/>
      <c r="L373" s="285"/>
      <c r="M373" s="285"/>
      <c r="N373" s="285"/>
      <c r="O373" s="285" t="s">
        <v>23</v>
      </c>
      <c r="P373" s="658"/>
      <c r="Q373" s="658"/>
      <c r="R373" s="300" t="s">
        <v>23</v>
      </c>
      <c r="S373" s="300" t="s">
        <v>23</v>
      </c>
      <c r="T373" s="658"/>
      <c r="U373" s="658"/>
      <c r="V373" s="658"/>
      <c r="W373" s="658"/>
      <c r="X373" s="658"/>
      <c r="Y373" s="285"/>
      <c r="Z373" s="658"/>
      <c r="AA373" s="24"/>
      <c r="AB373" s="23"/>
    </row>
    <row r="374" spans="1:31" s="22" customFormat="1" ht="12.75" customHeight="1">
      <c r="A374" s="686">
        <f t="shared" si="64"/>
        <v>281</v>
      </c>
      <c r="B374" s="274" t="s">
        <v>41</v>
      </c>
      <c r="C374" s="284"/>
      <c r="D374" s="285"/>
      <c r="E374" s="658"/>
      <c r="F374" s="658"/>
      <c r="G374" s="658"/>
      <c r="H374" s="658"/>
      <c r="I374" s="658"/>
      <c r="J374" s="658"/>
      <c r="K374" s="658"/>
      <c r="L374" s="285"/>
      <c r="M374" s="285"/>
      <c r="N374" s="285"/>
      <c r="O374" s="285"/>
      <c r="P374" s="658"/>
      <c r="Q374" s="658"/>
      <c r="R374" s="658"/>
      <c r="S374" s="658"/>
      <c r="T374" s="658"/>
      <c r="U374" s="658"/>
      <c r="V374" s="658"/>
      <c r="W374" s="658"/>
      <c r="X374" s="658"/>
      <c r="Y374" s="285" t="s">
        <v>896</v>
      </c>
      <c r="Z374" s="658"/>
      <c r="AA374" s="24"/>
      <c r="AB374" s="23"/>
    </row>
    <row r="375" spans="1:31" s="22" customFormat="1" ht="12.75" customHeight="1">
      <c r="A375" s="686">
        <f t="shared" si="64"/>
        <v>282</v>
      </c>
      <c r="B375" s="274" t="s">
        <v>42</v>
      </c>
      <c r="C375" s="284"/>
      <c r="D375" s="285"/>
      <c r="E375" s="658"/>
      <c r="F375" s="658"/>
      <c r="G375" s="658"/>
      <c r="H375" s="658"/>
      <c r="I375" s="658"/>
      <c r="J375" s="658"/>
      <c r="K375" s="658"/>
      <c r="L375" s="285"/>
      <c r="M375" s="285" t="s">
        <v>23</v>
      </c>
      <c r="N375" s="285"/>
      <c r="O375" s="285"/>
      <c r="P375" s="658"/>
      <c r="Q375" s="658"/>
      <c r="R375" s="658"/>
      <c r="S375" s="658"/>
      <c r="T375" s="658"/>
      <c r="U375" s="658"/>
      <c r="V375" s="658"/>
      <c r="W375" s="658"/>
      <c r="X375" s="658"/>
      <c r="Y375" s="285" t="s">
        <v>896</v>
      </c>
      <c r="Z375" s="658"/>
      <c r="AA375" s="24"/>
      <c r="AB375" s="23"/>
    </row>
    <row r="376" spans="1:31" s="7" customFormat="1" ht="15" hidden="1" customHeight="1">
      <c r="A376" s="55">
        <f t="shared" si="64"/>
        <v>283</v>
      </c>
      <c r="B376" s="42" t="s">
        <v>753</v>
      </c>
      <c r="C376" s="52">
        <f>D376+K376+M376+O376+Q376+S376+U376+V376+W376+X376</f>
        <v>4511549.46</v>
      </c>
      <c r="D376" s="52">
        <f>SUM(E376:I376)</f>
        <v>0</v>
      </c>
      <c r="E376" s="51"/>
      <c r="F376" s="51"/>
      <c r="G376" s="51"/>
      <c r="H376" s="51"/>
      <c r="I376" s="51"/>
      <c r="J376" s="51"/>
      <c r="K376" s="51"/>
      <c r="L376" s="52"/>
      <c r="M376" s="51"/>
      <c r="N376" s="121"/>
      <c r="O376" s="51">
        <v>4511549.46</v>
      </c>
      <c r="P376" s="52"/>
      <c r="Q376" s="51"/>
      <c r="R376" s="51"/>
      <c r="S376" s="51"/>
      <c r="T376" s="51"/>
      <c r="U376" s="51"/>
      <c r="V376" s="52"/>
      <c r="W376" s="284"/>
      <c r="X376" s="284"/>
      <c r="Y376" s="9"/>
      <c r="Z376" s="8"/>
      <c r="AB376" s="8"/>
      <c r="AC376" s="28"/>
    </row>
    <row r="377" spans="1:31" s="7" customFormat="1" ht="15" hidden="1" customHeight="1">
      <c r="A377" s="55">
        <f t="shared" si="64"/>
        <v>284</v>
      </c>
      <c r="B377" s="42" t="s">
        <v>754</v>
      </c>
      <c r="C377" s="52">
        <f>D377+K377+M377+O377+Q377+S377+U377+V377+W377+X377</f>
        <v>4511549.46</v>
      </c>
      <c r="D377" s="52">
        <f>SUM(E377:I377)</f>
        <v>0</v>
      </c>
      <c r="E377" s="51"/>
      <c r="F377" s="51"/>
      <c r="G377" s="51"/>
      <c r="H377" s="51"/>
      <c r="I377" s="51"/>
      <c r="J377" s="51"/>
      <c r="K377" s="51"/>
      <c r="L377" s="52"/>
      <c r="M377" s="51"/>
      <c r="N377" s="121"/>
      <c r="O377" s="51">
        <v>4511549.46</v>
      </c>
      <c r="P377" s="52"/>
      <c r="Q377" s="52"/>
      <c r="R377" s="51"/>
      <c r="S377" s="51"/>
      <c r="T377" s="51"/>
      <c r="U377" s="51"/>
      <c r="V377" s="52"/>
      <c r="W377" s="284"/>
      <c r="X377" s="284"/>
      <c r="Y377" s="9"/>
      <c r="Z377" s="8"/>
      <c r="AA377" s="8"/>
      <c r="AB377" s="8"/>
      <c r="AC377" s="28"/>
    </row>
    <row r="378" spans="1:31" s="22" customFormat="1" ht="12.75" customHeight="1">
      <c r="A378" s="686">
        <f t="shared" si="64"/>
        <v>285</v>
      </c>
      <c r="B378" s="298" t="s">
        <v>29</v>
      </c>
      <c r="C378" s="284"/>
      <c r="D378" s="285"/>
      <c r="E378" s="658"/>
      <c r="F378" s="658"/>
      <c r="G378" s="658"/>
      <c r="H378" s="658"/>
      <c r="I378" s="658"/>
      <c r="J378" s="658"/>
      <c r="K378" s="658"/>
      <c r="L378" s="285"/>
      <c r="M378" s="285"/>
      <c r="N378" s="285"/>
      <c r="O378" s="285" t="s">
        <v>23</v>
      </c>
      <c r="P378" s="658" t="s">
        <v>23</v>
      </c>
      <c r="Q378" s="300" t="s">
        <v>23</v>
      </c>
      <c r="R378" s="299" t="s">
        <v>23</v>
      </c>
      <c r="S378" s="299" t="s">
        <v>23</v>
      </c>
      <c r="T378" s="658"/>
      <c r="U378" s="658"/>
      <c r="V378" s="658"/>
      <c r="W378" s="658"/>
      <c r="X378" s="658"/>
      <c r="Y378" s="285"/>
      <c r="Z378" s="658"/>
      <c r="AA378" s="24"/>
      <c r="AB378" s="23"/>
    </row>
    <row r="379" spans="1:31" s="22" customFormat="1" ht="12.75" customHeight="1">
      <c r="A379" s="686">
        <f t="shared" si="64"/>
        <v>286</v>
      </c>
      <c r="B379" s="298" t="s">
        <v>30</v>
      </c>
      <c r="C379" s="284"/>
      <c r="D379" s="285"/>
      <c r="E379" s="658"/>
      <c r="F379" s="658"/>
      <c r="G379" s="658"/>
      <c r="H379" s="658"/>
      <c r="I379" s="658"/>
      <c r="J379" s="658"/>
      <c r="K379" s="658"/>
      <c r="L379" s="285"/>
      <c r="M379" s="285"/>
      <c r="N379" s="285"/>
      <c r="O379" s="285" t="s">
        <v>23</v>
      </c>
      <c r="P379" s="658"/>
      <c r="Q379" s="658"/>
      <c r="R379" s="299"/>
      <c r="S379" s="299"/>
      <c r="T379" s="658"/>
      <c r="U379" s="658"/>
      <c r="V379" s="658"/>
      <c r="W379" s="658"/>
      <c r="X379" s="658"/>
      <c r="Y379" s="285"/>
      <c r="Z379" s="658"/>
      <c r="AA379" s="24"/>
      <c r="AB379" s="23"/>
    </row>
    <row r="380" spans="1:31" s="7" customFormat="1">
      <c r="A380" s="686">
        <f t="shared" si="64"/>
        <v>287</v>
      </c>
      <c r="B380" s="298" t="s">
        <v>31</v>
      </c>
      <c r="C380" s="284"/>
      <c r="D380" s="285"/>
      <c r="E380" s="285"/>
      <c r="F380" s="285"/>
      <c r="G380" s="285"/>
      <c r="H380" s="285"/>
      <c r="I380" s="285"/>
      <c r="J380" s="285"/>
      <c r="K380" s="285"/>
      <c r="L380" s="284"/>
      <c r="M380" s="285"/>
      <c r="N380" s="285"/>
      <c r="O380" s="285" t="s">
        <v>23</v>
      </c>
      <c r="P380" s="285"/>
      <c r="Q380" s="285"/>
      <c r="R380" s="299"/>
      <c r="S380" s="277"/>
      <c r="T380" s="285"/>
      <c r="U380" s="285"/>
      <c r="V380" s="285"/>
      <c r="W380" s="285"/>
      <c r="X380" s="284"/>
      <c r="Y380" s="284" t="s">
        <v>896</v>
      </c>
      <c r="Z380" s="284"/>
      <c r="AA380" s="301"/>
      <c r="AB380" s="8"/>
      <c r="AC380" s="8"/>
      <c r="AD380" s="8"/>
    </row>
    <row r="381" spans="1:31" s="7" customFormat="1" ht="15" hidden="1" customHeight="1">
      <c r="A381" s="55">
        <f t="shared" si="64"/>
        <v>288</v>
      </c>
      <c r="B381" s="42" t="s">
        <v>755</v>
      </c>
      <c r="C381" s="52">
        <f>D381+K381+M381+O381+Q381+S381+U381+V381+W381+X381</f>
        <v>437954.64</v>
      </c>
      <c r="D381" s="52">
        <f>SUM(E381:I381)</f>
        <v>437954.64</v>
      </c>
      <c r="E381" s="51">
        <v>437954.64</v>
      </c>
      <c r="F381" s="51"/>
      <c r="G381" s="51"/>
      <c r="H381" s="51"/>
      <c r="I381" s="51"/>
      <c r="J381" s="51"/>
      <c r="K381" s="51"/>
      <c r="L381" s="52"/>
      <c r="M381" s="51"/>
      <c r="N381" s="51"/>
      <c r="O381" s="51"/>
      <c r="P381" s="51"/>
      <c r="Q381" s="51"/>
      <c r="R381" s="51"/>
      <c r="S381" s="51"/>
      <c r="T381" s="51"/>
      <c r="U381" s="51"/>
      <c r="V381" s="52"/>
      <c r="W381" s="284"/>
      <c r="X381" s="284"/>
      <c r="Y381" s="9"/>
      <c r="Z381" s="8"/>
      <c r="AB381" s="8"/>
      <c r="AC381" s="28"/>
    </row>
    <row r="382" spans="1:31" s="7" customFormat="1">
      <c r="A382" s="686">
        <f t="shared" si="64"/>
        <v>289</v>
      </c>
      <c r="B382" s="298" t="s">
        <v>32</v>
      </c>
      <c r="C382" s="284"/>
      <c r="D382" s="285"/>
      <c r="E382" s="285"/>
      <c r="F382" s="285"/>
      <c r="G382" s="285"/>
      <c r="H382" s="285"/>
      <c r="I382" s="285"/>
      <c r="J382" s="285"/>
      <c r="K382" s="285"/>
      <c r="L382" s="284"/>
      <c r="M382" s="285"/>
      <c r="N382" s="285"/>
      <c r="O382" s="285"/>
      <c r="P382" s="285"/>
      <c r="Q382" s="285"/>
      <c r="R382" s="285"/>
      <c r="S382" s="284"/>
      <c r="T382" s="285"/>
      <c r="U382" s="285"/>
      <c r="V382" s="285"/>
      <c r="W382" s="285"/>
      <c r="X382" s="284"/>
      <c r="Y382" s="284" t="s">
        <v>896</v>
      </c>
      <c r="Z382" s="284"/>
      <c r="AA382" s="301"/>
      <c r="AB382" s="8"/>
      <c r="AC382" s="8"/>
      <c r="AD382" s="8"/>
    </row>
    <row r="383" spans="1:31" s="7" customFormat="1" ht="12.75" customHeight="1">
      <c r="A383" s="686">
        <f t="shared" si="64"/>
        <v>290</v>
      </c>
      <c r="B383" s="274" t="s">
        <v>33</v>
      </c>
      <c r="C383" s="284"/>
      <c r="D383" s="285"/>
      <c r="E383" s="285"/>
      <c r="F383" s="285"/>
      <c r="G383" s="285"/>
      <c r="H383" s="285"/>
      <c r="I383" s="285"/>
      <c r="J383" s="285"/>
      <c r="K383" s="285"/>
      <c r="L383" s="284"/>
      <c r="M383" s="285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284"/>
      <c r="Y383" s="284" t="s">
        <v>896</v>
      </c>
      <c r="Z383" s="284"/>
      <c r="AA383" s="9"/>
      <c r="AB383" s="8"/>
    </row>
    <row r="384" spans="1:31" s="7" customFormat="1" ht="15" hidden="1" customHeight="1">
      <c r="A384" s="1475" t="s">
        <v>518</v>
      </c>
      <c r="B384" s="1475"/>
      <c r="C384" s="52">
        <f t="shared" ref="C384:X384" si="65">SUM(C357:C381)</f>
        <v>60463659.020000003</v>
      </c>
      <c r="D384" s="52">
        <f t="shared" si="65"/>
        <v>2081547.1400000001</v>
      </c>
      <c r="E384" s="52">
        <f t="shared" si="65"/>
        <v>2081547.1400000001</v>
      </c>
      <c r="F384" s="52">
        <f t="shared" si="65"/>
        <v>0</v>
      </c>
      <c r="G384" s="52">
        <f t="shared" si="65"/>
        <v>0</v>
      </c>
      <c r="H384" s="52">
        <f t="shared" si="65"/>
        <v>0</v>
      </c>
      <c r="I384" s="52">
        <f t="shared" si="65"/>
        <v>0</v>
      </c>
      <c r="J384" s="52">
        <f t="shared" si="65"/>
        <v>0</v>
      </c>
      <c r="K384" s="52">
        <f t="shared" si="65"/>
        <v>0</v>
      </c>
      <c r="L384" s="52">
        <f t="shared" si="65"/>
        <v>0</v>
      </c>
      <c r="M384" s="52">
        <f t="shared" si="65"/>
        <v>1879107.52</v>
      </c>
      <c r="N384" s="52">
        <f t="shared" si="65"/>
        <v>0</v>
      </c>
      <c r="O384" s="52">
        <f t="shared" si="65"/>
        <v>29724797.080000002</v>
      </c>
      <c r="P384" s="52">
        <f t="shared" si="65"/>
        <v>0</v>
      </c>
      <c r="Q384" s="52">
        <f t="shared" si="65"/>
        <v>26778207.280000001</v>
      </c>
      <c r="R384" s="52">
        <f t="shared" si="65"/>
        <v>0</v>
      </c>
      <c r="S384" s="52">
        <f t="shared" si="65"/>
        <v>0</v>
      </c>
      <c r="T384" s="52">
        <f t="shared" si="65"/>
        <v>0</v>
      </c>
      <c r="U384" s="52">
        <f t="shared" si="65"/>
        <v>0</v>
      </c>
      <c r="V384" s="52">
        <f t="shared" si="65"/>
        <v>0</v>
      </c>
      <c r="W384" s="52">
        <f t="shared" si="65"/>
        <v>0</v>
      </c>
      <c r="X384" s="52">
        <f t="shared" si="65"/>
        <v>0</v>
      </c>
      <c r="Y384" s="9"/>
      <c r="Z384" s="8"/>
      <c r="AA384" s="8"/>
      <c r="AB384" s="8"/>
      <c r="AC384" s="28"/>
      <c r="AE384" s="28"/>
    </row>
    <row r="385" spans="1:31" s="7" customFormat="1" ht="12.75" hidden="1" customHeight="1">
      <c r="A385" s="1538" t="s">
        <v>43</v>
      </c>
      <c r="B385" s="1538"/>
      <c r="C385" s="1538"/>
      <c r="D385" s="658"/>
      <c r="E385" s="658"/>
      <c r="F385" s="658"/>
      <c r="G385" s="658"/>
      <c r="H385" s="658"/>
      <c r="I385" s="658"/>
      <c r="J385" s="658"/>
      <c r="K385" s="658"/>
      <c r="L385" s="658"/>
      <c r="M385" s="658"/>
      <c r="N385" s="658"/>
      <c r="O385" s="658"/>
      <c r="P385" s="658"/>
      <c r="Q385" s="658"/>
      <c r="R385" s="238">
        <v>18</v>
      </c>
      <c r="S385" s="238">
        <v>19</v>
      </c>
      <c r="T385" s="238">
        <v>20</v>
      </c>
      <c r="U385" s="238">
        <v>21</v>
      </c>
      <c r="V385" s="238">
        <v>22</v>
      </c>
      <c r="W385" s="261">
        <v>23</v>
      </c>
      <c r="X385" s="261">
        <v>24</v>
      </c>
      <c r="Y385" s="9"/>
      <c r="Z385" s="8"/>
      <c r="AA385" s="8"/>
      <c r="AB385" s="8"/>
    </row>
    <row r="386" spans="1:31" s="7" customFormat="1" ht="12.75" hidden="1" customHeight="1">
      <c r="A386" s="688">
        <f>A383+1</f>
        <v>291</v>
      </c>
      <c r="B386" s="304" t="s">
        <v>44</v>
      </c>
      <c r="C386" s="284">
        <v>8041800</v>
      </c>
      <c r="D386" s="284">
        <v>870500</v>
      </c>
      <c r="E386" s="284">
        <v>870500</v>
      </c>
      <c r="F386" s="284"/>
      <c r="G386" s="284"/>
      <c r="H386" s="284"/>
      <c r="I386" s="284"/>
      <c r="J386" s="284"/>
      <c r="K386" s="284"/>
      <c r="L386" s="284"/>
      <c r="M386" s="284"/>
      <c r="N386" s="284"/>
      <c r="O386" s="284"/>
      <c r="P386" s="302">
        <v>2071</v>
      </c>
      <c r="Q386" s="302">
        <v>2423000</v>
      </c>
      <c r="R386" s="302">
        <v>1520</v>
      </c>
      <c r="S386" s="302">
        <v>4748300</v>
      </c>
      <c r="T386" s="302"/>
      <c r="U386" s="302"/>
      <c r="V386" s="302"/>
      <c r="W386" s="303"/>
      <c r="X386" s="303"/>
      <c r="Y386" s="162"/>
      <c r="Z386" s="8"/>
      <c r="AA386" s="8"/>
      <c r="AB386" s="8"/>
    </row>
    <row r="387" spans="1:31" s="7" customFormat="1" ht="12.75" hidden="1" customHeight="1">
      <c r="A387" s="688">
        <f>A386+1</f>
        <v>292</v>
      </c>
      <c r="B387" s="304" t="s">
        <v>45</v>
      </c>
      <c r="C387" s="284">
        <v>10867064</v>
      </c>
      <c r="D387" s="284">
        <v>670500</v>
      </c>
      <c r="E387" s="284"/>
      <c r="F387" s="284"/>
      <c r="G387" s="284">
        <v>670500</v>
      </c>
      <c r="H387" s="284"/>
      <c r="I387" s="284"/>
      <c r="J387" s="284"/>
      <c r="K387" s="284"/>
      <c r="L387" s="284"/>
      <c r="M387" s="284"/>
      <c r="N387" s="284"/>
      <c r="O387" s="284"/>
      <c r="P387" s="302">
        <v>2521</v>
      </c>
      <c r="Q387" s="302">
        <v>3487652</v>
      </c>
      <c r="R387" s="302">
        <v>2312</v>
      </c>
      <c r="S387" s="302">
        <v>6708912</v>
      </c>
      <c r="T387" s="302"/>
      <c r="U387" s="302"/>
      <c r="V387" s="302"/>
      <c r="W387" s="303"/>
      <c r="X387" s="303"/>
      <c r="Y387" s="162"/>
      <c r="Z387" s="8"/>
      <c r="AA387" s="8"/>
      <c r="AB387" s="8"/>
    </row>
    <row r="388" spans="1:31" s="7" customFormat="1" ht="12.75" hidden="1" customHeight="1">
      <c r="A388" s="688">
        <f>A387+1</f>
        <v>293</v>
      </c>
      <c r="B388" s="304" t="s">
        <v>46</v>
      </c>
      <c r="C388" s="302">
        <v>2780415</v>
      </c>
      <c r="D388" s="284"/>
      <c r="E388" s="284"/>
      <c r="F388" s="284"/>
      <c r="G388" s="284"/>
      <c r="H388" s="284"/>
      <c r="I388" s="284"/>
      <c r="J388" s="284"/>
      <c r="K388" s="284"/>
      <c r="L388" s="284"/>
      <c r="M388" s="284"/>
      <c r="N388" s="284"/>
      <c r="O388" s="284"/>
      <c r="P388" s="302"/>
      <c r="Q388" s="302"/>
      <c r="R388" s="302"/>
      <c r="S388" s="302"/>
      <c r="T388" s="302">
        <v>1254</v>
      </c>
      <c r="U388" s="302">
        <v>2780415</v>
      </c>
      <c r="V388" s="302"/>
      <c r="W388" s="303"/>
      <c r="X388" s="303"/>
      <c r="Y388" s="162"/>
      <c r="Z388" s="8"/>
      <c r="AA388" s="8"/>
      <c r="AB388" s="8"/>
    </row>
    <row r="389" spans="1:31" s="7" customFormat="1" ht="12.75" hidden="1" customHeight="1">
      <c r="A389" s="1453" t="s">
        <v>518</v>
      </c>
      <c r="B389" s="1454"/>
      <c r="C389" s="284">
        <v>21689279</v>
      </c>
      <c r="D389" s="284">
        <v>1541000</v>
      </c>
      <c r="E389" s="284">
        <v>870500</v>
      </c>
      <c r="F389" s="284" t="e">
        <f>SUM(#REF!)</f>
        <v>#REF!</v>
      </c>
      <c r="G389" s="284">
        <v>670500</v>
      </c>
      <c r="H389" s="284" t="e">
        <f>SUM(#REF!)</f>
        <v>#REF!</v>
      </c>
      <c r="I389" s="284" t="e">
        <f>SUM(#REF!)</f>
        <v>#REF!</v>
      </c>
      <c r="J389" s="284" t="e">
        <f>SUM(#REF!)</f>
        <v>#REF!</v>
      </c>
      <c r="K389" s="284" t="e">
        <f>SUM(#REF!)</f>
        <v>#REF!</v>
      </c>
      <c r="L389" s="284" t="e">
        <f>SUM(#REF!)</f>
        <v>#REF!</v>
      </c>
      <c r="M389" s="284" t="e">
        <f>SUM(#REF!)</f>
        <v>#REF!</v>
      </c>
      <c r="N389" s="284" t="e">
        <f>SUM(#REF!)</f>
        <v>#REF!</v>
      </c>
      <c r="O389" s="284" t="e">
        <f>SUM(#REF!)</f>
        <v>#REF!</v>
      </c>
      <c r="P389" s="302">
        <v>4592</v>
      </c>
      <c r="Q389" s="302">
        <v>5910652</v>
      </c>
      <c r="R389" s="302">
        <v>3832</v>
      </c>
      <c r="S389" s="302">
        <v>11457212</v>
      </c>
      <c r="T389" s="302"/>
      <c r="U389" s="302">
        <f ca="1">SUM(U386:U389)</f>
        <v>2780415</v>
      </c>
      <c r="V389" s="302">
        <v>0</v>
      </c>
      <c r="W389" s="284">
        <v>0</v>
      </c>
      <c r="X389" s="284">
        <v>0</v>
      </c>
      <c r="Y389" s="9"/>
      <c r="Z389" s="8"/>
      <c r="AA389" s="8"/>
      <c r="AB389" s="8"/>
    </row>
    <row r="390" spans="1:31" s="22" customFormat="1" ht="15" hidden="1" customHeight="1">
      <c r="A390" s="1479" t="s">
        <v>540</v>
      </c>
      <c r="B390" s="1479"/>
      <c r="C390" s="1479"/>
      <c r="D390" s="1452"/>
      <c r="E390" s="1452"/>
      <c r="F390" s="1452"/>
      <c r="G390" s="1452"/>
      <c r="H390" s="1452"/>
      <c r="I390" s="1452"/>
      <c r="J390" s="1452"/>
      <c r="K390" s="1452"/>
      <c r="L390" s="1452"/>
      <c r="M390" s="1452"/>
      <c r="N390" s="1452"/>
      <c r="O390" s="1452"/>
      <c r="P390" s="1452"/>
      <c r="Q390" s="1452"/>
      <c r="R390" s="1452"/>
      <c r="S390" s="1452"/>
      <c r="T390" s="1452"/>
      <c r="U390" s="1452"/>
      <c r="V390" s="1452"/>
      <c r="W390" s="1452"/>
      <c r="X390" s="1452"/>
      <c r="Y390" s="24"/>
      <c r="Z390" s="23"/>
      <c r="AB390" s="8"/>
      <c r="AC390" s="27"/>
    </row>
    <row r="391" spans="1:31" s="7" customFormat="1" ht="15" hidden="1" customHeight="1">
      <c r="A391" s="55">
        <f>A388+1</f>
        <v>294</v>
      </c>
      <c r="B391" s="42" t="s">
        <v>541</v>
      </c>
      <c r="C391" s="52">
        <f>D391+K391+M391+O391+Q391+S391+U391+V391+W391+X391</f>
        <v>388358.06</v>
      </c>
      <c r="D391" s="51">
        <f>SUM(E391:I391)</f>
        <v>388358.06</v>
      </c>
      <c r="E391" s="51">
        <f>381196.64+7161.42</f>
        <v>388358.06</v>
      </c>
      <c r="F391" s="51"/>
      <c r="G391" s="51"/>
      <c r="H391" s="51"/>
      <c r="I391" s="51"/>
      <c r="J391" s="51"/>
      <c r="K391" s="51"/>
      <c r="L391" s="52"/>
      <c r="M391" s="51"/>
      <c r="N391" s="51"/>
      <c r="O391" s="51"/>
      <c r="P391" s="51"/>
      <c r="Q391" s="52"/>
      <c r="R391" s="51"/>
      <c r="S391" s="51"/>
      <c r="T391" s="51"/>
      <c r="U391" s="51"/>
      <c r="V391" s="52"/>
      <c r="W391" s="284"/>
      <c r="X391" s="284"/>
      <c r="Y391" s="9" t="s">
        <v>889</v>
      </c>
      <c r="Z391" s="8"/>
      <c r="AA391" s="8"/>
      <c r="AB391" s="8"/>
      <c r="AC391" s="28"/>
    </row>
    <row r="392" spans="1:31" s="7" customFormat="1" ht="15" hidden="1" customHeight="1">
      <c r="A392" s="55">
        <f>A391+1</f>
        <v>295</v>
      </c>
      <c r="B392" s="42" t="s">
        <v>542</v>
      </c>
      <c r="C392" s="52">
        <f>D392+K392+M392+O392+Q392+S392+U392+V392+W392+X392</f>
        <v>1245521.8600000001</v>
      </c>
      <c r="D392" s="51">
        <f>SUM(E392:I392)</f>
        <v>1245521.8600000001</v>
      </c>
      <c r="E392" s="51">
        <v>1245521.8600000001</v>
      </c>
      <c r="F392" s="51"/>
      <c r="G392" s="51"/>
      <c r="H392" s="51"/>
      <c r="I392" s="51"/>
      <c r="J392" s="51"/>
      <c r="K392" s="51"/>
      <c r="L392" s="52"/>
      <c r="M392" s="51"/>
      <c r="N392" s="51"/>
      <c r="O392" s="51"/>
      <c r="P392" s="51"/>
      <c r="Q392" s="52"/>
      <c r="R392" s="51"/>
      <c r="S392" s="51"/>
      <c r="T392" s="51"/>
      <c r="U392" s="51"/>
      <c r="V392" s="52"/>
      <c r="W392" s="284"/>
      <c r="X392" s="284"/>
      <c r="Y392" s="9"/>
      <c r="Z392" s="8"/>
      <c r="AA392" s="8"/>
      <c r="AB392" s="8"/>
      <c r="AC392" s="28"/>
    </row>
    <row r="393" spans="1:31" s="7" customFormat="1" ht="15" hidden="1" customHeight="1">
      <c r="A393" s="1475" t="s">
        <v>518</v>
      </c>
      <c r="B393" s="1475"/>
      <c r="C393" s="52">
        <f>SUM(C391:C392)</f>
        <v>1633879.9200000002</v>
      </c>
      <c r="D393" s="52">
        <f t="shared" ref="D393:X393" si="66">SUM(D391:D392)</f>
        <v>1633879.9200000002</v>
      </c>
      <c r="E393" s="52">
        <f t="shared" si="66"/>
        <v>1633879.9200000002</v>
      </c>
      <c r="F393" s="52">
        <f t="shared" si="66"/>
        <v>0</v>
      </c>
      <c r="G393" s="52">
        <f t="shared" si="66"/>
        <v>0</v>
      </c>
      <c r="H393" s="52">
        <f t="shared" si="66"/>
        <v>0</v>
      </c>
      <c r="I393" s="52">
        <f t="shared" si="66"/>
        <v>0</v>
      </c>
      <c r="J393" s="52">
        <f t="shared" si="66"/>
        <v>0</v>
      </c>
      <c r="K393" s="52">
        <f t="shared" si="66"/>
        <v>0</v>
      </c>
      <c r="L393" s="52">
        <f t="shared" si="66"/>
        <v>0</v>
      </c>
      <c r="M393" s="52">
        <f t="shared" si="66"/>
        <v>0</v>
      </c>
      <c r="N393" s="52">
        <f t="shared" si="66"/>
        <v>0</v>
      </c>
      <c r="O393" s="52">
        <f t="shared" si="66"/>
        <v>0</v>
      </c>
      <c r="P393" s="52">
        <f t="shared" si="66"/>
        <v>0</v>
      </c>
      <c r="Q393" s="52">
        <f t="shared" si="66"/>
        <v>0</v>
      </c>
      <c r="R393" s="52">
        <f t="shared" si="66"/>
        <v>0</v>
      </c>
      <c r="S393" s="52">
        <f t="shared" si="66"/>
        <v>0</v>
      </c>
      <c r="T393" s="52">
        <f t="shared" si="66"/>
        <v>0</v>
      </c>
      <c r="U393" s="52">
        <f t="shared" si="66"/>
        <v>0</v>
      </c>
      <c r="V393" s="52">
        <f t="shared" si="66"/>
        <v>0</v>
      </c>
      <c r="W393" s="52">
        <f t="shared" si="66"/>
        <v>0</v>
      </c>
      <c r="X393" s="52">
        <f t="shared" si="66"/>
        <v>0</v>
      </c>
      <c r="Y393" s="9"/>
      <c r="Z393" s="8"/>
      <c r="AA393" s="8"/>
      <c r="AB393" s="8"/>
      <c r="AC393" s="28"/>
      <c r="AE393" s="28"/>
    </row>
    <row r="394" spans="1:31" s="22" customFormat="1" ht="17.25" hidden="1" customHeight="1">
      <c r="A394" s="1492" t="s">
        <v>47</v>
      </c>
      <c r="B394" s="1513"/>
      <c r="C394" s="1493"/>
      <c r="D394" s="1480"/>
      <c r="E394" s="1514"/>
      <c r="F394" s="1514"/>
      <c r="G394" s="1514"/>
      <c r="H394" s="1514"/>
      <c r="I394" s="1514"/>
      <c r="J394" s="1514"/>
      <c r="K394" s="1514"/>
      <c r="L394" s="1514"/>
      <c r="M394" s="1514"/>
      <c r="N394" s="1514"/>
      <c r="O394" s="1514"/>
      <c r="P394" s="1514"/>
      <c r="Q394" s="1514"/>
      <c r="R394" s="1514"/>
      <c r="S394" s="1514"/>
      <c r="T394" s="1514"/>
      <c r="U394" s="1514"/>
      <c r="V394" s="1514"/>
      <c r="W394" s="1514"/>
      <c r="X394" s="1515"/>
      <c r="Y394" s="24"/>
      <c r="Z394" s="23"/>
      <c r="AB394" s="8"/>
      <c r="AC394" s="27"/>
    </row>
    <row r="395" spans="1:31" s="22" customFormat="1" ht="17.25" hidden="1" customHeight="1">
      <c r="A395" s="688">
        <f>A392+1</f>
        <v>296</v>
      </c>
      <c r="B395" s="266" t="s">
        <v>48</v>
      </c>
      <c r="C395" s="662"/>
      <c r="D395" s="663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1"/>
      <c r="O395" s="1141"/>
      <c r="P395" s="1141"/>
      <c r="Q395" s="1141"/>
      <c r="R395" s="1141"/>
      <c r="S395" s="1141"/>
      <c r="T395" s="1141"/>
      <c r="U395" s="1141"/>
      <c r="V395" s="1141"/>
      <c r="W395" s="1141"/>
      <c r="X395" s="1142"/>
      <c r="Y395" s="24"/>
      <c r="Z395" s="23"/>
      <c r="AB395" s="8"/>
      <c r="AC395" s="27"/>
    </row>
    <row r="396" spans="1:31" s="7" customFormat="1" ht="15" hidden="1" customHeight="1">
      <c r="A396" s="688">
        <f>A395+1</f>
        <v>297</v>
      </c>
      <c r="B396" s="266" t="s">
        <v>49</v>
      </c>
      <c r="C396" s="305"/>
      <c r="D396" s="306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5"/>
      <c r="Y396" s="9"/>
      <c r="Z396" s="8"/>
      <c r="AA396" s="8"/>
      <c r="AB396" s="8"/>
      <c r="AC396" s="28"/>
      <c r="AE396" s="28"/>
    </row>
    <row r="397" spans="1:31" s="22" customFormat="1" ht="17.25" customHeight="1">
      <c r="A397" s="1540" t="s">
        <v>543</v>
      </c>
      <c r="B397" s="1541"/>
      <c r="C397" s="1542"/>
      <c r="D397" s="1480"/>
      <c r="E397" s="1514"/>
      <c r="F397" s="1514"/>
      <c r="G397" s="1514"/>
      <c r="H397" s="1514"/>
      <c r="I397" s="1514"/>
      <c r="J397" s="1514"/>
      <c r="K397" s="1514"/>
      <c r="L397" s="1514"/>
      <c r="M397" s="1514"/>
      <c r="N397" s="1514"/>
      <c r="O397" s="1514"/>
      <c r="P397" s="1514"/>
      <c r="Q397" s="1514"/>
      <c r="R397" s="1514"/>
      <c r="S397" s="1514"/>
      <c r="T397" s="1514"/>
      <c r="U397" s="1514"/>
      <c r="V397" s="1514"/>
      <c r="W397" s="1514"/>
      <c r="X397" s="1515"/>
      <c r="Y397" s="24"/>
      <c r="Z397" s="23"/>
      <c r="AB397" s="8"/>
      <c r="AC397" s="27"/>
    </row>
    <row r="398" spans="1:31" s="7" customFormat="1" ht="14.25" hidden="1" customHeight="1" thickBot="1">
      <c r="A398" s="55">
        <f>A392+1</f>
        <v>296</v>
      </c>
      <c r="B398" s="42" t="s">
        <v>757</v>
      </c>
      <c r="C398" s="52" t="e">
        <f>D398+K398+#REF!+O398+Q398+S398+U398+V398+W398+X398</f>
        <v>#REF!</v>
      </c>
      <c r="D398" s="52">
        <f>SUM(E398:I398)</f>
        <v>25443158.82</v>
      </c>
      <c r="E398" s="52">
        <v>3378483.96</v>
      </c>
      <c r="F398" s="52">
        <v>12606893.439999999</v>
      </c>
      <c r="G398" s="52">
        <v>3952988.2</v>
      </c>
      <c r="H398" s="52">
        <v>2935011.64</v>
      </c>
      <c r="I398" s="52">
        <v>2569781.58</v>
      </c>
      <c r="J398" s="52"/>
      <c r="K398" s="52"/>
      <c r="L398" s="308">
        <v>2489</v>
      </c>
      <c r="M398" s="309">
        <v>12738702</v>
      </c>
      <c r="N398" s="121"/>
      <c r="O398" s="52">
        <v>22769046.359999999</v>
      </c>
      <c r="P398" s="52"/>
      <c r="Q398" s="52"/>
      <c r="R398" s="52"/>
      <c r="S398" s="52"/>
      <c r="T398" s="52"/>
      <c r="U398" s="52"/>
      <c r="V398" s="52">
        <v>62839.72</v>
      </c>
      <c r="W398" s="284"/>
      <c r="X398" s="284"/>
      <c r="Y398" s="9" t="s">
        <v>890</v>
      </c>
      <c r="Z398" s="8"/>
      <c r="AB398" s="8"/>
      <c r="AC398" s="28"/>
    </row>
    <row r="399" spans="1:31" s="7" customFormat="1" ht="15" hidden="1" customHeight="1">
      <c r="A399" s="55">
        <f t="shared" ref="A399:A404" si="67">A398+1</f>
        <v>297</v>
      </c>
      <c r="B399" s="42" t="s">
        <v>758</v>
      </c>
      <c r="C399" s="52">
        <f>D399+K399+M399+O399+Q399+S399+U399+V399+W399+X399</f>
        <v>20995289.239999998</v>
      </c>
      <c r="D399" s="52">
        <f>SUM(E399:I399)</f>
        <v>9452551.660000002</v>
      </c>
      <c r="E399" s="52">
        <f>1251608.3+181496.98</f>
        <v>1433105.28</v>
      </c>
      <c r="F399" s="52">
        <v>5411987.4000000004</v>
      </c>
      <c r="G399" s="52">
        <v>690668.16</v>
      </c>
      <c r="H399" s="52">
        <v>1296488.42</v>
      </c>
      <c r="I399" s="52">
        <v>620302.4</v>
      </c>
      <c r="J399" s="52"/>
      <c r="K399" s="52"/>
      <c r="L399" s="52"/>
      <c r="M399" s="52"/>
      <c r="N399" s="52"/>
      <c r="O399" s="52"/>
      <c r="P399" s="121"/>
      <c r="Q399" s="52">
        <v>11480621.199999999</v>
      </c>
      <c r="R399" s="52"/>
      <c r="S399" s="52"/>
      <c r="T399" s="52"/>
      <c r="U399" s="52"/>
      <c r="V399" s="52">
        <f>62116.38</f>
        <v>62116.38</v>
      </c>
      <c r="W399" s="284"/>
      <c r="X399" s="284"/>
      <c r="Y399" s="9" t="s">
        <v>889</v>
      </c>
      <c r="Z399" s="8"/>
      <c r="AB399" s="8"/>
      <c r="AC399" s="28"/>
    </row>
    <row r="400" spans="1:31" s="7" customFormat="1" ht="15" hidden="1" customHeight="1">
      <c r="A400" s="310">
        <f t="shared" si="67"/>
        <v>298</v>
      </c>
      <c r="B400" s="173" t="s">
        <v>759</v>
      </c>
      <c r="C400" s="311">
        <f>D400+K400+M400+O400+Q400+S400+U400+V400+W400+X400</f>
        <v>20813536.199999996</v>
      </c>
      <c r="D400" s="311">
        <f>SUM(E400:I400)</f>
        <v>9299516.2799999993</v>
      </c>
      <c r="E400" s="311">
        <v>1259608.7</v>
      </c>
      <c r="F400" s="311">
        <v>4924770.12</v>
      </c>
      <c r="G400" s="311">
        <v>971084.54</v>
      </c>
      <c r="H400" s="311">
        <v>1496208.14</v>
      </c>
      <c r="I400" s="311">
        <v>647844.78</v>
      </c>
      <c r="J400" s="311"/>
      <c r="K400" s="311"/>
      <c r="L400" s="311"/>
      <c r="M400" s="311"/>
      <c r="N400" s="311"/>
      <c r="O400" s="311"/>
      <c r="P400" s="312"/>
      <c r="Q400" s="311">
        <v>11314415.84</v>
      </c>
      <c r="R400" s="311"/>
      <c r="S400" s="311"/>
      <c r="T400" s="311"/>
      <c r="U400" s="311"/>
      <c r="V400" s="311">
        <v>199604.08</v>
      </c>
      <c r="W400" s="313"/>
      <c r="X400" s="313"/>
      <c r="Y400" s="9" t="s">
        <v>883</v>
      </c>
      <c r="Z400" s="8"/>
      <c r="AB400" s="8"/>
      <c r="AC400" s="28"/>
    </row>
    <row r="401" spans="1:31" s="314" customFormat="1" ht="15" hidden="1" customHeight="1">
      <c r="A401" s="55">
        <f t="shared" si="67"/>
        <v>299</v>
      </c>
      <c r="B401" s="42" t="s">
        <v>760</v>
      </c>
      <c r="C401" s="52">
        <f>D401+K401+M401+O401+Q401+S401+U401+V401+W401+X401</f>
        <v>23559648.720000006</v>
      </c>
      <c r="D401" s="52">
        <f>SUM(E401:I401)</f>
        <v>11736034.560000002</v>
      </c>
      <c r="E401" s="52">
        <v>2744153.72</v>
      </c>
      <c r="F401" s="52">
        <v>6135009.9800000004</v>
      </c>
      <c r="G401" s="52">
        <v>718663.66</v>
      </c>
      <c r="H401" s="52">
        <v>1517352.56</v>
      </c>
      <c r="I401" s="52">
        <v>620854.64</v>
      </c>
      <c r="J401" s="56"/>
      <c r="K401" s="52"/>
      <c r="L401" s="52"/>
      <c r="M401" s="52"/>
      <c r="N401" s="52"/>
      <c r="O401" s="52"/>
      <c r="P401" s="121"/>
      <c r="Q401" s="52">
        <v>11572074.74</v>
      </c>
      <c r="R401" s="52"/>
      <c r="S401" s="52"/>
      <c r="T401" s="52"/>
      <c r="U401" s="52"/>
      <c r="V401" s="52">
        <f>188699.7+62839.72</f>
        <v>251539.42</v>
      </c>
      <c r="W401" s="284"/>
      <c r="X401" s="284"/>
      <c r="Y401" s="94" t="s">
        <v>892</v>
      </c>
      <c r="Z401" s="94"/>
      <c r="AB401" s="94"/>
      <c r="AC401" s="315"/>
    </row>
    <row r="402" spans="1:31" s="134" customFormat="1" ht="14.25" customHeight="1">
      <c r="A402" s="686">
        <f t="shared" si="67"/>
        <v>300</v>
      </c>
      <c r="B402" s="269" t="s">
        <v>50</v>
      </c>
      <c r="C402" s="317">
        <v>8239755</v>
      </c>
      <c r="D402" s="318"/>
      <c r="E402" s="316"/>
      <c r="F402" s="316"/>
      <c r="G402" s="316"/>
      <c r="H402" s="316"/>
      <c r="I402" s="316"/>
      <c r="J402" s="318">
        <v>3</v>
      </c>
      <c r="K402" s="317">
        <v>8239755</v>
      </c>
      <c r="L402" s="319"/>
      <c r="M402" s="318"/>
      <c r="N402" s="320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</row>
    <row r="403" spans="1:31" s="134" customFormat="1" ht="18" customHeight="1">
      <c r="A403" s="686">
        <f t="shared" si="67"/>
        <v>301</v>
      </c>
      <c r="B403" s="269" t="s">
        <v>51</v>
      </c>
      <c r="C403" s="317">
        <v>2175793</v>
      </c>
      <c r="D403" s="317">
        <v>2175793</v>
      </c>
      <c r="E403" s="317">
        <v>2175793</v>
      </c>
      <c r="F403" s="316"/>
      <c r="G403" s="316"/>
      <c r="H403" s="316"/>
      <c r="I403" s="316"/>
      <c r="J403" s="316"/>
      <c r="K403" s="318"/>
      <c r="L403" s="318"/>
      <c r="M403" s="318"/>
      <c r="N403" s="318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</row>
    <row r="404" spans="1:31" s="134" customFormat="1" ht="16.5" customHeight="1">
      <c r="A404" s="686">
        <f t="shared" si="67"/>
        <v>302</v>
      </c>
      <c r="B404" s="269" t="s">
        <v>52</v>
      </c>
      <c r="C404" s="317">
        <v>1324112</v>
      </c>
      <c r="D404" s="317">
        <v>1324112</v>
      </c>
      <c r="E404" s="317">
        <v>1324112</v>
      </c>
      <c r="F404" s="316"/>
      <c r="G404" s="316"/>
      <c r="H404" s="316"/>
      <c r="I404" s="316"/>
      <c r="J404" s="316"/>
      <c r="K404" s="318"/>
      <c r="L404" s="318"/>
      <c r="M404" s="318"/>
      <c r="N404" s="318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</row>
    <row r="405" spans="1:31" s="314" customFormat="1" ht="15" hidden="1" customHeight="1">
      <c r="A405" s="1475" t="s">
        <v>518</v>
      </c>
      <c r="B405" s="1475"/>
      <c r="C405" s="52" t="e">
        <f t="shared" ref="C405:X405" si="68">SUM(C398:C401)</f>
        <v>#REF!</v>
      </c>
      <c r="D405" s="52">
        <f t="shared" si="68"/>
        <v>55931261.320000008</v>
      </c>
      <c r="E405" s="52">
        <f t="shared" si="68"/>
        <v>8815351.6600000001</v>
      </c>
      <c r="F405" s="52">
        <f t="shared" si="68"/>
        <v>29078660.940000001</v>
      </c>
      <c r="G405" s="52">
        <f t="shared" si="68"/>
        <v>6333404.5600000005</v>
      </c>
      <c r="H405" s="52">
        <f t="shared" si="68"/>
        <v>7245060.7599999998</v>
      </c>
      <c r="I405" s="52">
        <f t="shared" si="68"/>
        <v>4458783.3999999994</v>
      </c>
      <c r="J405" s="52">
        <f t="shared" si="68"/>
        <v>0</v>
      </c>
      <c r="K405" s="52">
        <f t="shared" si="68"/>
        <v>0</v>
      </c>
      <c r="L405" s="52">
        <f t="shared" si="68"/>
        <v>2489</v>
      </c>
      <c r="M405" s="52">
        <f t="shared" si="68"/>
        <v>12738702</v>
      </c>
      <c r="N405" s="52">
        <f t="shared" si="68"/>
        <v>0</v>
      </c>
      <c r="O405" s="52">
        <f t="shared" si="68"/>
        <v>22769046.359999999</v>
      </c>
      <c r="P405" s="52">
        <f t="shared" si="68"/>
        <v>0</v>
      </c>
      <c r="Q405" s="52">
        <f t="shared" si="68"/>
        <v>34367111.780000001</v>
      </c>
      <c r="R405" s="52">
        <f t="shared" si="68"/>
        <v>0</v>
      </c>
      <c r="S405" s="52">
        <f t="shared" si="68"/>
        <v>0</v>
      </c>
      <c r="T405" s="52">
        <f t="shared" si="68"/>
        <v>0</v>
      </c>
      <c r="U405" s="52">
        <f t="shared" si="68"/>
        <v>0</v>
      </c>
      <c r="V405" s="52">
        <f t="shared" si="68"/>
        <v>576099.6</v>
      </c>
      <c r="W405" s="52">
        <f t="shared" si="68"/>
        <v>0</v>
      </c>
      <c r="X405" s="52">
        <f t="shared" si="68"/>
        <v>0</v>
      </c>
      <c r="Y405" s="94"/>
      <c r="Z405" s="94"/>
      <c r="AA405" s="94"/>
      <c r="AB405" s="94"/>
      <c r="AC405" s="315"/>
      <c r="AE405" s="315"/>
    </row>
    <row r="406" spans="1:31" s="7" customFormat="1" ht="15" hidden="1" customHeight="1">
      <c r="A406" s="1517" t="s">
        <v>544</v>
      </c>
      <c r="B406" s="1517"/>
      <c r="C406" s="1517"/>
      <c r="D406" s="1522"/>
      <c r="E406" s="1522"/>
      <c r="F406" s="1522"/>
      <c r="G406" s="1522"/>
      <c r="H406" s="1522"/>
      <c r="I406" s="1522"/>
      <c r="J406" s="1522"/>
      <c r="K406" s="1522"/>
      <c r="L406" s="1522"/>
      <c r="M406" s="1522"/>
      <c r="N406" s="1522"/>
      <c r="O406" s="1522"/>
      <c r="P406" s="1522"/>
      <c r="Q406" s="1522"/>
      <c r="R406" s="1522"/>
      <c r="S406" s="1522"/>
      <c r="T406" s="1522"/>
      <c r="U406" s="1522"/>
      <c r="V406" s="1522"/>
      <c r="W406" s="1522"/>
      <c r="X406" s="1522"/>
      <c r="Y406" s="9"/>
      <c r="Z406" s="8"/>
      <c r="AA406" s="5"/>
      <c r="AB406" s="8"/>
      <c r="AC406" s="29"/>
    </row>
    <row r="407" spans="1:31" s="22" customFormat="1" ht="15" hidden="1" customHeight="1">
      <c r="A407" s="56">
        <f>A404+1</f>
        <v>303</v>
      </c>
      <c r="B407" s="80" t="s">
        <v>870</v>
      </c>
      <c r="C407" s="52">
        <f>D407+K407+M407+O407+Q407+S407+U407+V407+W407+X407</f>
        <v>1581597.66</v>
      </c>
      <c r="D407" s="51">
        <f>SUM(E407:I407)</f>
        <v>0</v>
      </c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321"/>
      <c r="Q407" s="51">
        <v>1581597.66</v>
      </c>
      <c r="R407" s="60"/>
      <c r="S407" s="60"/>
      <c r="T407" s="60"/>
      <c r="U407" s="60"/>
      <c r="V407" s="60"/>
      <c r="W407" s="658"/>
      <c r="X407" s="658"/>
      <c r="Y407" s="24"/>
      <c r="Z407" s="23"/>
      <c r="AA407" s="21"/>
      <c r="AB407" s="8"/>
      <c r="AC407" s="30"/>
    </row>
    <row r="408" spans="1:31" s="7" customFormat="1" ht="15" hidden="1" customHeight="1">
      <c r="A408" s="688">
        <f>A407+1</f>
        <v>304</v>
      </c>
      <c r="B408" s="45" t="s">
        <v>761</v>
      </c>
      <c r="C408" s="52">
        <f>D408+K408+M408+O408+Q408+S408+U408+V408+W408+X408</f>
        <v>8826240.6999999993</v>
      </c>
      <c r="D408" s="51">
        <f>SUM(E408:I408)</f>
        <v>0</v>
      </c>
      <c r="E408" s="51"/>
      <c r="F408" s="51"/>
      <c r="G408" s="51"/>
      <c r="H408" s="51"/>
      <c r="I408" s="51"/>
      <c r="J408" s="51"/>
      <c r="K408" s="51"/>
      <c r="L408" s="120"/>
      <c r="M408" s="51">
        <v>4508767.0199999996</v>
      </c>
      <c r="N408" s="51"/>
      <c r="O408" s="51"/>
      <c r="P408" s="120"/>
      <c r="Q408" s="51">
        <v>4317473.68</v>
      </c>
      <c r="R408" s="51"/>
      <c r="S408" s="51"/>
      <c r="T408" s="51"/>
      <c r="U408" s="52"/>
      <c r="V408" s="52"/>
      <c r="W408" s="284"/>
      <c r="X408" s="284"/>
      <c r="Y408" s="9"/>
      <c r="Z408" s="8"/>
      <c r="AA408" s="5"/>
      <c r="AB408" s="8"/>
      <c r="AC408" s="29"/>
    </row>
    <row r="409" spans="1:31" s="7" customFormat="1" ht="15" hidden="1" customHeight="1">
      <c r="A409" s="688">
        <f>A408+1</f>
        <v>305</v>
      </c>
      <c r="B409" s="45" t="s">
        <v>762</v>
      </c>
      <c r="C409" s="52">
        <f>D409+K409+M409+O409+Q409+S409+U409+V409+W409+X409</f>
        <v>6898219.8200000003</v>
      </c>
      <c r="D409" s="51">
        <f>SUM(E409:I409)</f>
        <v>0</v>
      </c>
      <c r="E409" s="51"/>
      <c r="F409" s="51"/>
      <c r="G409" s="51"/>
      <c r="H409" s="51"/>
      <c r="I409" s="51"/>
      <c r="J409" s="51"/>
      <c r="K409" s="51"/>
      <c r="L409" s="120"/>
      <c r="M409" s="51">
        <v>3851109.36</v>
      </c>
      <c r="N409" s="51"/>
      <c r="O409" s="51"/>
      <c r="P409" s="120"/>
      <c r="Q409" s="51">
        <v>3047110.46</v>
      </c>
      <c r="R409" s="51"/>
      <c r="S409" s="51"/>
      <c r="T409" s="51"/>
      <c r="U409" s="52"/>
      <c r="V409" s="52"/>
      <c r="W409" s="284"/>
      <c r="X409" s="284"/>
      <c r="Y409" s="9"/>
      <c r="Z409" s="8"/>
      <c r="AA409" s="5"/>
      <c r="AB409" s="8"/>
      <c r="AC409" s="29"/>
    </row>
    <row r="410" spans="1:31" s="7" customFormat="1" ht="15" hidden="1" customHeight="1">
      <c r="A410" s="688">
        <f>A409+1</f>
        <v>306</v>
      </c>
      <c r="B410" s="45" t="s">
        <v>763</v>
      </c>
      <c r="C410" s="52">
        <f>D410+K410+M410+O410+Q410+S410+U410+V410+W410+X410</f>
        <v>25275916.240000002</v>
      </c>
      <c r="D410" s="51">
        <f>SUM(E410:I410)</f>
        <v>0</v>
      </c>
      <c r="E410" s="51"/>
      <c r="F410" s="51"/>
      <c r="G410" s="51"/>
      <c r="H410" s="51"/>
      <c r="I410" s="51"/>
      <c r="J410" s="51"/>
      <c r="K410" s="51"/>
      <c r="L410" s="51"/>
      <c r="M410" s="51"/>
      <c r="N410" s="120"/>
      <c r="O410" s="51">
        <v>7311777.96</v>
      </c>
      <c r="P410" s="120"/>
      <c r="Q410" s="51">
        <v>17964138.280000001</v>
      </c>
      <c r="R410" s="51"/>
      <c r="S410" s="51"/>
      <c r="T410" s="51"/>
      <c r="U410" s="52"/>
      <c r="V410" s="52"/>
      <c r="W410" s="284"/>
      <c r="X410" s="284"/>
      <c r="Y410" s="9"/>
      <c r="Z410" s="8"/>
      <c r="AA410" s="5"/>
      <c r="AB410" s="8"/>
      <c r="AC410" s="29"/>
    </row>
    <row r="411" spans="1:31" s="7" customFormat="1" ht="15" hidden="1" customHeight="1">
      <c r="A411" s="688">
        <f>A410+1</f>
        <v>307</v>
      </c>
      <c r="B411" s="45" t="s">
        <v>764</v>
      </c>
      <c r="C411" s="52">
        <f>D411+K411+M411+O411+Q411+S411+U411+V411+W411+X411</f>
        <v>25275916.240000002</v>
      </c>
      <c r="D411" s="51">
        <f>SUM(E411:I411)</f>
        <v>0</v>
      </c>
      <c r="E411" s="51"/>
      <c r="F411" s="51"/>
      <c r="G411" s="51"/>
      <c r="H411" s="51"/>
      <c r="I411" s="51"/>
      <c r="J411" s="51"/>
      <c r="K411" s="51"/>
      <c r="L411" s="51"/>
      <c r="M411" s="51"/>
      <c r="N411" s="120"/>
      <c r="O411" s="51">
        <v>7311777.96</v>
      </c>
      <c r="P411" s="120"/>
      <c r="Q411" s="51">
        <v>17964138.280000001</v>
      </c>
      <c r="R411" s="51"/>
      <c r="S411" s="51"/>
      <c r="T411" s="51"/>
      <c r="U411" s="52"/>
      <c r="V411" s="52"/>
      <c r="W411" s="284"/>
      <c r="X411" s="284"/>
      <c r="Y411" s="9"/>
      <c r="Z411" s="8"/>
      <c r="AA411" s="5"/>
      <c r="AB411" s="8"/>
      <c r="AC411" s="29"/>
    </row>
    <row r="412" spans="1:31" s="7" customFormat="1" ht="15" hidden="1" customHeight="1">
      <c r="A412" s="1475" t="s">
        <v>518</v>
      </c>
      <c r="B412" s="1475"/>
      <c r="C412" s="51">
        <f>SUM(C407:C411)</f>
        <v>67857890.659999996</v>
      </c>
      <c r="D412" s="51">
        <f t="shared" ref="D412:X412" si="69">SUM(D407:D411)</f>
        <v>0</v>
      </c>
      <c r="E412" s="51">
        <f t="shared" si="69"/>
        <v>0</v>
      </c>
      <c r="F412" s="51">
        <f t="shared" si="69"/>
        <v>0</v>
      </c>
      <c r="G412" s="51">
        <f t="shared" si="69"/>
        <v>0</v>
      </c>
      <c r="H412" s="51">
        <f t="shared" si="69"/>
        <v>0</v>
      </c>
      <c r="I412" s="51">
        <f t="shared" si="69"/>
        <v>0</v>
      </c>
      <c r="J412" s="51">
        <f t="shared" si="69"/>
        <v>0</v>
      </c>
      <c r="K412" s="51">
        <f t="shared" si="69"/>
        <v>0</v>
      </c>
      <c r="L412" s="51">
        <f t="shared" si="69"/>
        <v>0</v>
      </c>
      <c r="M412" s="51">
        <f t="shared" si="69"/>
        <v>8359876.379999999</v>
      </c>
      <c r="N412" s="51">
        <f t="shared" si="69"/>
        <v>0</v>
      </c>
      <c r="O412" s="51">
        <f t="shared" si="69"/>
        <v>14623555.92</v>
      </c>
      <c r="P412" s="51">
        <f t="shared" si="69"/>
        <v>0</v>
      </c>
      <c r="Q412" s="51">
        <f t="shared" si="69"/>
        <v>44874458.359999999</v>
      </c>
      <c r="R412" s="51">
        <f t="shared" si="69"/>
        <v>0</v>
      </c>
      <c r="S412" s="51">
        <f t="shared" si="69"/>
        <v>0</v>
      </c>
      <c r="T412" s="51">
        <f t="shared" si="69"/>
        <v>0</v>
      </c>
      <c r="U412" s="51">
        <f t="shared" si="69"/>
        <v>0</v>
      </c>
      <c r="V412" s="51">
        <f t="shared" si="69"/>
        <v>0</v>
      </c>
      <c r="W412" s="51">
        <f t="shared" si="69"/>
        <v>0</v>
      </c>
      <c r="X412" s="51">
        <f t="shared" si="69"/>
        <v>0</v>
      </c>
      <c r="Y412" s="9"/>
      <c r="Z412" s="8"/>
      <c r="AA412" s="9"/>
      <c r="AB412" s="8"/>
      <c r="AC412" s="29"/>
    </row>
    <row r="413" spans="1:31" s="7" customFormat="1" ht="15" hidden="1" customHeight="1">
      <c r="A413" s="1479" t="s">
        <v>545</v>
      </c>
      <c r="B413" s="1479"/>
      <c r="C413" s="60" t="e">
        <f t="shared" ref="C413:X413" si="70">+C384+C393+C412+C405</f>
        <v>#REF!</v>
      </c>
      <c r="D413" s="60">
        <f t="shared" si="70"/>
        <v>59646688.38000001</v>
      </c>
      <c r="E413" s="60">
        <f t="shared" si="70"/>
        <v>12530778.720000001</v>
      </c>
      <c r="F413" s="60">
        <f t="shared" si="70"/>
        <v>29078660.940000001</v>
      </c>
      <c r="G413" s="60">
        <f t="shared" si="70"/>
        <v>6333404.5600000005</v>
      </c>
      <c r="H413" s="60">
        <f t="shared" si="70"/>
        <v>7245060.7599999998</v>
      </c>
      <c r="I413" s="60">
        <f t="shared" si="70"/>
        <v>4458783.3999999994</v>
      </c>
      <c r="J413" s="60">
        <f t="shared" si="70"/>
        <v>0</v>
      </c>
      <c r="K413" s="60">
        <f t="shared" si="70"/>
        <v>0</v>
      </c>
      <c r="L413" s="60">
        <f t="shared" si="70"/>
        <v>2489</v>
      </c>
      <c r="M413" s="60">
        <f t="shared" si="70"/>
        <v>22977685.899999999</v>
      </c>
      <c r="N413" s="60">
        <f t="shared" si="70"/>
        <v>0</v>
      </c>
      <c r="O413" s="60">
        <f t="shared" si="70"/>
        <v>67117399.359999999</v>
      </c>
      <c r="P413" s="60">
        <f t="shared" si="70"/>
        <v>0</v>
      </c>
      <c r="Q413" s="60">
        <f t="shared" si="70"/>
        <v>106019777.42</v>
      </c>
      <c r="R413" s="60">
        <f t="shared" si="70"/>
        <v>0</v>
      </c>
      <c r="S413" s="60">
        <f t="shared" si="70"/>
        <v>0</v>
      </c>
      <c r="T413" s="60">
        <f t="shared" si="70"/>
        <v>0</v>
      </c>
      <c r="U413" s="60">
        <f t="shared" si="70"/>
        <v>0</v>
      </c>
      <c r="V413" s="60">
        <f t="shared" si="70"/>
        <v>576099.6</v>
      </c>
      <c r="W413" s="60">
        <f t="shared" si="70"/>
        <v>0</v>
      </c>
      <c r="X413" s="60">
        <f t="shared" si="70"/>
        <v>0</v>
      </c>
      <c r="Y413" s="9"/>
      <c r="Z413" s="8"/>
      <c r="AA413" s="13"/>
      <c r="AB413" s="8"/>
      <c r="AC413" s="29"/>
    </row>
    <row r="414" spans="1:31" s="7" customFormat="1" ht="15" customHeight="1">
      <c r="A414" s="1591" t="s">
        <v>614</v>
      </c>
      <c r="B414" s="1591"/>
      <c r="C414" s="1591"/>
      <c r="D414" s="1591"/>
      <c r="E414" s="1591"/>
      <c r="F414" s="1591"/>
      <c r="G414" s="1591"/>
      <c r="H414" s="1591"/>
      <c r="I414" s="1591"/>
      <c r="J414" s="1591"/>
      <c r="K414" s="1591"/>
      <c r="L414" s="1591"/>
      <c r="M414" s="1591"/>
      <c r="N414" s="1591"/>
      <c r="O414" s="1591"/>
      <c r="P414" s="1591"/>
      <c r="Q414" s="1591"/>
      <c r="R414" s="1591"/>
      <c r="S414" s="1591"/>
      <c r="T414" s="1591"/>
      <c r="U414" s="1591"/>
      <c r="V414" s="1591"/>
      <c r="W414" s="1591"/>
      <c r="X414" s="1591"/>
      <c r="Y414" s="9"/>
      <c r="Z414" s="8"/>
      <c r="AA414" s="5"/>
      <c r="AB414" s="8"/>
      <c r="AC414" s="29"/>
    </row>
    <row r="415" spans="1:31" s="7" customFormat="1" ht="12.75" hidden="1" customHeight="1">
      <c r="A415" s="1539" t="s">
        <v>53</v>
      </c>
      <c r="B415" s="1539"/>
      <c r="C415" s="1539"/>
      <c r="D415" s="1452"/>
      <c r="E415" s="1452"/>
      <c r="F415" s="1452"/>
      <c r="G415" s="1452"/>
      <c r="H415" s="1452"/>
      <c r="I415" s="1452"/>
      <c r="J415" s="1452"/>
      <c r="K415" s="1452"/>
      <c r="L415" s="1452"/>
      <c r="M415" s="1452"/>
      <c r="N415" s="1452"/>
      <c r="O415" s="1452"/>
      <c r="P415" s="1452"/>
      <c r="Q415" s="1452"/>
      <c r="R415" s="1452"/>
      <c r="S415" s="1452"/>
      <c r="T415" s="1452"/>
      <c r="U415" s="1452"/>
      <c r="V415" s="1452"/>
      <c r="W415" s="1452"/>
      <c r="X415" s="1452"/>
      <c r="Y415" s="9"/>
      <c r="Z415" s="8"/>
      <c r="AA415" s="5"/>
      <c r="AB415" s="5"/>
      <c r="AC415" s="5"/>
    </row>
    <row r="416" spans="1:31" s="7" customFormat="1" ht="12.75" hidden="1" customHeight="1">
      <c r="A416" s="687">
        <f>A411+1</f>
        <v>308</v>
      </c>
      <c r="B416" s="266" t="s">
        <v>54</v>
      </c>
      <c r="C416" s="284">
        <f>D416+K416+M416+O416+Q416+S416+U416+V416+W416+X416</f>
        <v>9347918.1999999993</v>
      </c>
      <c r="D416" s="285">
        <f>E416+F416+G416+H416+I416</f>
        <v>227447.4</v>
      </c>
      <c r="E416" s="658">
        <v>0</v>
      </c>
      <c r="F416" s="658">
        <v>0</v>
      </c>
      <c r="G416" s="658">
        <v>0</v>
      </c>
      <c r="H416" s="658">
        <v>0</v>
      </c>
      <c r="I416" s="658">
        <v>227447.4</v>
      </c>
      <c r="J416" s="658">
        <v>0</v>
      </c>
      <c r="K416" s="658">
        <v>0</v>
      </c>
      <c r="L416" s="658">
        <v>530</v>
      </c>
      <c r="M416" s="658">
        <v>2712540</v>
      </c>
      <c r="N416" s="658">
        <v>0</v>
      </c>
      <c r="O416" s="658">
        <v>0</v>
      </c>
      <c r="P416" s="658">
        <v>10</v>
      </c>
      <c r="Q416" s="285">
        <v>121590</v>
      </c>
      <c r="R416" s="658">
        <v>6.2</v>
      </c>
      <c r="S416" s="658">
        <v>73091.8</v>
      </c>
      <c r="T416" s="658">
        <v>511</v>
      </c>
      <c r="U416" s="658">
        <v>6213249</v>
      </c>
      <c r="V416" s="658">
        <v>0</v>
      </c>
      <c r="W416" s="284">
        <v>0</v>
      </c>
      <c r="X416" s="658">
        <v>0</v>
      </c>
      <c r="Y416" s="9"/>
      <c r="Z416" s="8"/>
      <c r="AA416" s="5"/>
      <c r="AB416" s="5"/>
      <c r="AC416" s="5"/>
    </row>
    <row r="417" spans="1:29" s="7" customFormat="1" ht="19.5" hidden="1" customHeight="1">
      <c r="A417" s="687">
        <f>A416+1</f>
        <v>309</v>
      </c>
      <c r="B417" s="266" t="s">
        <v>55</v>
      </c>
      <c r="C417" s="284">
        <f>D417+K417+M417+O417+Q417+S417+U417+V417+W417+X417</f>
        <v>9302648.5</v>
      </c>
      <c r="D417" s="285">
        <v>193966.7</v>
      </c>
      <c r="E417" s="658">
        <v>0</v>
      </c>
      <c r="F417" s="658">
        <v>0</v>
      </c>
      <c r="G417" s="658">
        <v>0</v>
      </c>
      <c r="H417" s="658">
        <v>0</v>
      </c>
      <c r="I417" s="658">
        <v>193966.7</v>
      </c>
      <c r="J417" s="658">
        <v>0</v>
      </c>
      <c r="K417" s="658">
        <v>0</v>
      </c>
      <c r="L417" s="658">
        <v>530</v>
      </c>
      <c r="M417" s="658">
        <v>2712540</v>
      </c>
      <c r="N417" s="658">
        <v>0</v>
      </c>
      <c r="O417" s="658">
        <v>0</v>
      </c>
      <c r="P417" s="658">
        <v>10</v>
      </c>
      <c r="Q417" s="285">
        <v>121590</v>
      </c>
      <c r="R417" s="658">
        <v>5.2</v>
      </c>
      <c r="S417" s="658">
        <v>61302.8</v>
      </c>
      <c r="T417" s="658">
        <v>511</v>
      </c>
      <c r="U417" s="658">
        <v>6213249</v>
      </c>
      <c r="V417" s="658">
        <v>0</v>
      </c>
      <c r="W417" s="284">
        <v>0</v>
      </c>
      <c r="X417" s="658">
        <v>0</v>
      </c>
      <c r="Y417" s="9"/>
      <c r="Z417" s="8"/>
      <c r="AA417" s="5"/>
      <c r="AB417" s="5"/>
      <c r="AC417" s="5"/>
    </row>
    <row r="418" spans="1:29" s="7" customFormat="1" ht="12.75" hidden="1" customHeight="1">
      <c r="A418" s="1482" t="s">
        <v>518</v>
      </c>
      <c r="B418" s="1482"/>
      <c r="C418" s="285">
        <f t="shared" ref="C418:X418" si="71">SUM(C416:C417)</f>
        <v>18650566.699999999</v>
      </c>
      <c r="D418" s="285">
        <f t="shared" si="71"/>
        <v>421414.1</v>
      </c>
      <c r="E418" s="285">
        <f t="shared" si="71"/>
        <v>0</v>
      </c>
      <c r="F418" s="285">
        <f t="shared" si="71"/>
        <v>0</v>
      </c>
      <c r="G418" s="285">
        <f t="shared" si="71"/>
        <v>0</v>
      </c>
      <c r="H418" s="285">
        <f t="shared" si="71"/>
        <v>0</v>
      </c>
      <c r="I418" s="285">
        <f t="shared" si="71"/>
        <v>421414.1</v>
      </c>
      <c r="J418" s="285">
        <f t="shared" si="71"/>
        <v>0</v>
      </c>
      <c r="K418" s="285">
        <f t="shared" si="71"/>
        <v>0</v>
      </c>
      <c r="L418" s="285">
        <f t="shared" si="71"/>
        <v>1060</v>
      </c>
      <c r="M418" s="285">
        <f t="shared" si="71"/>
        <v>5425080</v>
      </c>
      <c r="N418" s="285">
        <f t="shared" si="71"/>
        <v>0</v>
      </c>
      <c r="O418" s="285">
        <f t="shared" si="71"/>
        <v>0</v>
      </c>
      <c r="P418" s="285">
        <f t="shared" si="71"/>
        <v>20</v>
      </c>
      <c r="Q418" s="285">
        <f t="shared" si="71"/>
        <v>243180</v>
      </c>
      <c r="R418" s="285">
        <f t="shared" si="71"/>
        <v>11.4</v>
      </c>
      <c r="S418" s="285">
        <f t="shared" si="71"/>
        <v>134394.6</v>
      </c>
      <c r="T418" s="285">
        <f t="shared" si="71"/>
        <v>1022</v>
      </c>
      <c r="U418" s="285">
        <f t="shared" si="71"/>
        <v>12426498</v>
      </c>
      <c r="V418" s="285">
        <f t="shared" si="71"/>
        <v>0</v>
      </c>
      <c r="W418" s="285">
        <f t="shared" si="71"/>
        <v>0</v>
      </c>
      <c r="X418" s="285">
        <f t="shared" si="71"/>
        <v>0</v>
      </c>
      <c r="Y418" s="9"/>
      <c r="Z418" s="8"/>
      <c r="AA418" s="9"/>
      <c r="AB418" s="9"/>
      <c r="AC418" s="5"/>
    </row>
    <row r="419" spans="1:29" s="7" customFormat="1" hidden="1">
      <c r="A419" s="1559" t="s">
        <v>56</v>
      </c>
      <c r="B419" s="1559"/>
      <c r="C419" s="657">
        <f>C418</f>
        <v>18650566.699999999</v>
      </c>
      <c r="D419" s="657">
        <f t="shared" ref="D419:X419" si="72">D418</f>
        <v>421414.1</v>
      </c>
      <c r="E419" s="657">
        <f t="shared" si="72"/>
        <v>0</v>
      </c>
      <c r="F419" s="657">
        <f t="shared" si="72"/>
        <v>0</v>
      </c>
      <c r="G419" s="657">
        <f t="shared" si="72"/>
        <v>0</v>
      </c>
      <c r="H419" s="657">
        <f t="shared" si="72"/>
        <v>0</v>
      </c>
      <c r="I419" s="657">
        <f t="shared" si="72"/>
        <v>421414.1</v>
      </c>
      <c r="J419" s="657">
        <f t="shared" si="72"/>
        <v>0</v>
      </c>
      <c r="K419" s="657">
        <f t="shared" si="72"/>
        <v>0</v>
      </c>
      <c r="L419" s="657">
        <f t="shared" si="72"/>
        <v>1060</v>
      </c>
      <c r="M419" s="657">
        <f t="shared" si="72"/>
        <v>5425080</v>
      </c>
      <c r="N419" s="657">
        <f t="shared" si="72"/>
        <v>0</v>
      </c>
      <c r="O419" s="657">
        <f t="shared" si="72"/>
        <v>0</v>
      </c>
      <c r="P419" s="657">
        <f t="shared" si="72"/>
        <v>20</v>
      </c>
      <c r="Q419" s="657">
        <f t="shared" si="72"/>
        <v>243180</v>
      </c>
      <c r="R419" s="657">
        <f t="shared" si="72"/>
        <v>11.4</v>
      </c>
      <c r="S419" s="657">
        <f t="shared" si="72"/>
        <v>134394.6</v>
      </c>
      <c r="T419" s="657">
        <f t="shared" si="72"/>
        <v>1022</v>
      </c>
      <c r="U419" s="657">
        <f t="shared" si="72"/>
        <v>12426498</v>
      </c>
      <c r="V419" s="657">
        <f t="shared" si="72"/>
        <v>0</v>
      </c>
      <c r="W419" s="657">
        <f t="shared" si="72"/>
        <v>0</v>
      </c>
      <c r="X419" s="657">
        <f t="shared" si="72"/>
        <v>0</v>
      </c>
      <c r="Y419" s="9"/>
      <c r="Z419" s="8"/>
      <c r="AA419" s="8"/>
      <c r="AB419" s="8"/>
    </row>
    <row r="420" spans="1:29" s="22" customFormat="1" ht="17.25" hidden="1" customHeight="1">
      <c r="A420" s="1479" t="s">
        <v>615</v>
      </c>
      <c r="B420" s="1479"/>
      <c r="C420" s="1479"/>
      <c r="D420" s="1452"/>
      <c r="E420" s="1452"/>
      <c r="F420" s="1452"/>
      <c r="G420" s="1452"/>
      <c r="H420" s="1452"/>
      <c r="I420" s="1452"/>
      <c r="J420" s="1452"/>
      <c r="K420" s="1452"/>
      <c r="L420" s="1452"/>
      <c r="M420" s="1452"/>
      <c r="N420" s="1452"/>
      <c r="O420" s="1452"/>
      <c r="P420" s="1452"/>
      <c r="Q420" s="1452"/>
      <c r="R420" s="1452"/>
      <c r="S420" s="1452"/>
      <c r="T420" s="1452"/>
      <c r="U420" s="1452"/>
      <c r="V420" s="1452"/>
      <c r="W420" s="1452"/>
      <c r="X420" s="1452"/>
      <c r="Y420" s="24"/>
      <c r="Z420" s="23"/>
      <c r="AA420" s="21"/>
      <c r="AB420" s="8"/>
      <c r="AC420" s="30"/>
    </row>
    <row r="421" spans="1:29" s="184" customFormat="1" ht="16.5" hidden="1" customHeight="1">
      <c r="A421" s="687">
        <f>A417+1</f>
        <v>310</v>
      </c>
      <c r="B421" s="341" t="s">
        <v>57</v>
      </c>
      <c r="C421" s="322">
        <v>500000</v>
      </c>
      <c r="D421" s="323"/>
      <c r="E421" s="323"/>
      <c r="F421" s="325"/>
      <c r="G421" s="325"/>
      <c r="H421" s="325"/>
      <c r="I421" s="325"/>
      <c r="J421" s="325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  <c r="V421" s="325"/>
      <c r="W421" s="326" t="s">
        <v>58</v>
      </c>
      <c r="X421" s="327"/>
      <c r="Y421" s="328"/>
      <c r="Z421" s="328"/>
      <c r="AA421" s="328"/>
      <c r="AB421" s="328"/>
    </row>
    <row r="422" spans="1:29" s="184" customFormat="1" ht="16.5" hidden="1" customHeight="1">
      <c r="A422" s="688">
        <f>A421+1</f>
        <v>311</v>
      </c>
      <c r="B422" s="341" t="s">
        <v>59</v>
      </c>
      <c r="C422" s="322">
        <v>500000</v>
      </c>
      <c r="D422" s="323"/>
      <c r="E422" s="323"/>
      <c r="F422" s="325"/>
      <c r="G422" s="325"/>
      <c r="H422" s="325"/>
      <c r="I422" s="325"/>
      <c r="J422" s="325"/>
      <c r="K422" s="32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  <c r="V422" s="325"/>
      <c r="W422" s="326" t="s">
        <v>60</v>
      </c>
      <c r="X422" s="327"/>
      <c r="Y422" s="328"/>
      <c r="Z422" s="328"/>
      <c r="AA422" s="328"/>
      <c r="AB422" s="328"/>
    </row>
    <row r="423" spans="1:29" s="184" customFormat="1" ht="16.5" hidden="1" customHeight="1">
      <c r="A423" s="688">
        <f t="shared" ref="A423:A486" si="73">A422+1</f>
        <v>312</v>
      </c>
      <c r="B423" s="341" t="s">
        <v>61</v>
      </c>
      <c r="C423" s="322">
        <f>500000+M423</f>
        <v>1340640</v>
      </c>
      <c r="D423" s="323"/>
      <c r="E423" s="323"/>
      <c r="F423" s="325"/>
      <c r="G423" s="325"/>
      <c r="H423" s="325"/>
      <c r="I423" s="325"/>
      <c r="J423" s="325"/>
      <c r="K423" s="325"/>
      <c r="L423" s="329">
        <v>262.7</v>
      </c>
      <c r="M423" s="330">
        <f>L423*3200</f>
        <v>840640</v>
      </c>
      <c r="N423" s="331"/>
      <c r="O423" s="331"/>
      <c r="P423" s="331"/>
      <c r="Q423" s="331"/>
      <c r="R423" s="325"/>
      <c r="S423" s="325"/>
      <c r="T423" s="325"/>
      <c r="U423" s="325"/>
      <c r="V423" s="325"/>
      <c r="W423" s="326" t="s">
        <v>58</v>
      </c>
      <c r="X423" s="327"/>
      <c r="Y423" s="328"/>
      <c r="Z423" s="328"/>
      <c r="AA423" s="328"/>
      <c r="AB423" s="328"/>
    </row>
    <row r="424" spans="1:29" s="184" customFormat="1" ht="16.5" hidden="1" customHeight="1">
      <c r="A424" s="688">
        <f t="shared" si="73"/>
        <v>313</v>
      </c>
      <c r="B424" s="341" t="s">
        <v>62</v>
      </c>
      <c r="C424" s="322">
        <v>500000</v>
      </c>
      <c r="D424" s="323"/>
      <c r="E424" s="323"/>
      <c r="F424" s="325"/>
      <c r="G424" s="325"/>
      <c r="H424" s="325"/>
      <c r="I424" s="325"/>
      <c r="J424" s="325"/>
      <c r="K424" s="325"/>
      <c r="L424" s="331"/>
      <c r="M424" s="331"/>
      <c r="N424" s="331"/>
      <c r="O424" s="331"/>
      <c r="P424" s="331"/>
      <c r="Q424" s="331"/>
      <c r="R424" s="325"/>
      <c r="S424" s="325"/>
      <c r="T424" s="325"/>
      <c r="U424" s="325"/>
      <c r="V424" s="325"/>
      <c r="W424" s="326" t="s">
        <v>63</v>
      </c>
      <c r="X424" s="327"/>
      <c r="Y424" s="328"/>
      <c r="Z424" s="328"/>
      <c r="AA424" s="328"/>
      <c r="AB424" s="328"/>
    </row>
    <row r="425" spans="1:29" s="184" customFormat="1" ht="16.5" hidden="1" customHeight="1">
      <c r="A425" s="688">
        <f t="shared" si="73"/>
        <v>314</v>
      </c>
      <c r="B425" s="341" t="s">
        <v>64</v>
      </c>
      <c r="C425" s="322">
        <v>500000</v>
      </c>
      <c r="D425" s="323"/>
      <c r="E425" s="323"/>
      <c r="F425" s="325"/>
      <c r="G425" s="325"/>
      <c r="H425" s="325"/>
      <c r="I425" s="325"/>
      <c r="J425" s="325"/>
      <c r="K425" s="325"/>
      <c r="L425" s="331"/>
      <c r="M425" s="331"/>
      <c r="N425" s="331"/>
      <c r="O425" s="331"/>
      <c r="P425" s="331"/>
      <c r="Q425" s="331"/>
      <c r="R425" s="325"/>
      <c r="S425" s="325"/>
      <c r="T425" s="325"/>
      <c r="U425" s="325"/>
      <c r="V425" s="325"/>
      <c r="W425" s="326" t="s">
        <v>65</v>
      </c>
      <c r="X425" s="327"/>
      <c r="Y425" s="328"/>
      <c r="Z425" s="328"/>
      <c r="AA425" s="328"/>
      <c r="AB425" s="328"/>
    </row>
    <row r="426" spans="1:29" s="184" customFormat="1" ht="16.5" hidden="1" customHeight="1">
      <c r="A426" s="688">
        <f t="shared" si="73"/>
        <v>315</v>
      </c>
      <c r="B426" s="275" t="s">
        <v>66</v>
      </c>
      <c r="C426" s="332">
        <f>M426+Q426+S426+U426</f>
        <v>993738</v>
      </c>
      <c r="D426" s="284"/>
      <c r="E426" s="285"/>
      <c r="F426" s="285"/>
      <c r="G426" s="285"/>
      <c r="H426" s="285"/>
      <c r="I426" s="285"/>
      <c r="J426" s="285"/>
      <c r="K426" s="285"/>
      <c r="L426" s="51">
        <v>1558.71</v>
      </c>
      <c r="M426" s="51">
        <v>993738</v>
      </c>
      <c r="N426" s="51"/>
      <c r="O426" s="51"/>
      <c r="P426" s="51"/>
      <c r="Q426" s="51"/>
      <c r="R426" s="285"/>
      <c r="S426" s="285"/>
      <c r="T426" s="285"/>
      <c r="U426" s="285"/>
      <c r="V426" s="658"/>
      <c r="W426" s="326"/>
      <c r="X426" s="327"/>
      <c r="Y426" s="328"/>
      <c r="Z426" s="328"/>
      <c r="AA426" s="328"/>
      <c r="AB426" s="328"/>
    </row>
    <row r="427" spans="1:29" s="184" customFormat="1" ht="16.5" hidden="1" customHeight="1">
      <c r="A427" s="688">
        <f t="shared" si="73"/>
        <v>316</v>
      </c>
      <c r="B427" s="342" t="s">
        <v>79</v>
      </c>
      <c r="C427" s="332">
        <f>M427+Q427+S427+U427+300000</f>
        <v>5764000</v>
      </c>
      <c r="D427" s="284"/>
      <c r="E427" s="285"/>
      <c r="F427" s="285"/>
      <c r="G427" s="285"/>
      <c r="H427" s="285"/>
      <c r="I427" s="285"/>
      <c r="J427" s="285"/>
      <c r="K427" s="285"/>
      <c r="L427" s="285">
        <v>920.7</v>
      </c>
      <c r="M427" s="285">
        <v>1564000</v>
      </c>
      <c r="N427" s="285"/>
      <c r="O427" s="285"/>
      <c r="P427" s="285">
        <v>1470.75</v>
      </c>
      <c r="Q427" s="285">
        <v>3900000</v>
      </c>
      <c r="R427" s="285"/>
      <c r="S427" s="285"/>
      <c r="T427" s="658"/>
      <c r="U427" s="658"/>
      <c r="V427" s="658"/>
      <c r="W427" s="326" t="s">
        <v>80</v>
      </c>
      <c r="X427" s="327"/>
      <c r="Y427" s="328"/>
      <c r="Z427" s="328"/>
      <c r="AA427" s="328"/>
      <c r="AB427" s="328"/>
    </row>
    <row r="428" spans="1:29" s="184" customFormat="1" ht="16.5" hidden="1" customHeight="1">
      <c r="A428" s="688">
        <f t="shared" si="73"/>
        <v>317</v>
      </c>
      <c r="B428" s="342" t="s">
        <v>81</v>
      </c>
      <c r="C428" s="332">
        <f>Q428+300000</f>
        <v>5380000</v>
      </c>
      <c r="D428" s="284"/>
      <c r="E428" s="285"/>
      <c r="F428" s="285"/>
      <c r="G428" s="285"/>
      <c r="H428" s="285"/>
      <c r="I428" s="285"/>
      <c r="J428" s="285"/>
      <c r="K428" s="285"/>
      <c r="L428" s="285"/>
      <c r="M428" s="285"/>
      <c r="N428" s="285"/>
      <c r="O428" s="285"/>
      <c r="P428" s="285">
        <v>1915.8</v>
      </c>
      <c r="Q428" s="285">
        <v>5080000</v>
      </c>
      <c r="R428" s="285"/>
      <c r="S428" s="285"/>
      <c r="T428" s="658"/>
      <c r="U428" s="658"/>
      <c r="V428" s="658"/>
      <c r="W428" s="326" t="s">
        <v>82</v>
      </c>
      <c r="X428" s="327"/>
      <c r="Y428" s="328"/>
      <c r="Z428" s="328"/>
      <c r="AA428" s="328"/>
      <c r="AB428" s="328"/>
    </row>
    <row r="429" spans="1:29" s="184" customFormat="1" ht="16.5" hidden="1" customHeight="1">
      <c r="A429" s="688">
        <f t="shared" si="73"/>
        <v>318</v>
      </c>
      <c r="B429" s="342" t="s">
        <v>83</v>
      </c>
      <c r="C429" s="332">
        <v>150000</v>
      </c>
      <c r="D429" s="284"/>
      <c r="E429" s="1139" t="s">
        <v>1453</v>
      </c>
      <c r="F429" s="285"/>
      <c r="G429" s="285"/>
      <c r="H429" s="285"/>
      <c r="I429" s="285"/>
      <c r="J429" s="285"/>
      <c r="K429" s="285"/>
      <c r="L429" s="285"/>
      <c r="M429" s="285"/>
      <c r="N429" s="285"/>
      <c r="O429" s="285"/>
      <c r="P429" s="285"/>
      <c r="Q429" s="285"/>
      <c r="R429" s="285"/>
      <c r="S429" s="285"/>
      <c r="T429" s="285"/>
      <c r="U429" s="285"/>
      <c r="V429" s="658"/>
      <c r="W429" s="326" t="s">
        <v>78</v>
      </c>
      <c r="X429" s="327"/>
      <c r="Y429" s="328"/>
      <c r="Z429" s="328"/>
      <c r="AA429" s="328"/>
      <c r="AB429" s="328"/>
    </row>
    <row r="430" spans="1:29" s="184" customFormat="1" ht="16.5" hidden="1" customHeight="1">
      <c r="A430" s="688">
        <f t="shared" si="73"/>
        <v>319</v>
      </c>
      <c r="B430" s="342" t="s">
        <v>84</v>
      </c>
      <c r="C430" s="332">
        <f>M430+Q430+S430+U430+150000</f>
        <v>900000</v>
      </c>
      <c r="D430" s="284"/>
      <c r="E430" s="285"/>
      <c r="F430" s="285"/>
      <c r="G430" s="285"/>
      <c r="H430" s="285"/>
      <c r="I430" s="285"/>
      <c r="J430" s="285"/>
      <c r="K430" s="285"/>
      <c r="L430" s="285"/>
      <c r="M430" s="285"/>
      <c r="N430" s="285"/>
      <c r="O430" s="285"/>
      <c r="P430" s="285">
        <v>1238.2</v>
      </c>
      <c r="Q430" s="285">
        <v>750000</v>
      </c>
      <c r="R430" s="285"/>
      <c r="S430" s="285"/>
      <c r="T430" s="285"/>
      <c r="U430" s="285"/>
      <c r="V430" s="658"/>
      <c r="W430" s="326" t="s">
        <v>78</v>
      </c>
      <c r="X430" s="327"/>
      <c r="Y430" s="328"/>
      <c r="Z430" s="328"/>
      <c r="AA430" s="328"/>
      <c r="AB430" s="328"/>
    </row>
    <row r="431" spans="1:29" s="7" customFormat="1" ht="17.25" hidden="1" customHeight="1">
      <c r="A431" s="55">
        <f t="shared" si="73"/>
        <v>320</v>
      </c>
      <c r="B431" s="42" t="s">
        <v>695</v>
      </c>
      <c r="C431" s="52">
        <f>D431+K431+M431+O431+Q431+S431+U431+V431+W431+X431</f>
        <v>5072221.74</v>
      </c>
      <c r="D431" s="51">
        <f>SUM(E431:I431)</f>
        <v>0</v>
      </c>
      <c r="E431" s="51"/>
      <c r="F431" s="51"/>
      <c r="G431" s="51"/>
      <c r="H431" s="51"/>
      <c r="I431" s="51"/>
      <c r="J431" s="51"/>
      <c r="K431" s="51"/>
      <c r="L431" s="52"/>
      <c r="M431" s="52"/>
      <c r="N431" s="121"/>
      <c r="O431" s="51">
        <v>153900.32</v>
      </c>
      <c r="P431" s="121"/>
      <c r="Q431" s="52">
        <v>4918321.42</v>
      </c>
      <c r="R431" s="51"/>
      <c r="S431" s="51"/>
      <c r="T431" s="51"/>
      <c r="U431" s="51"/>
      <c r="V431" s="60"/>
      <c r="W431" s="284"/>
      <c r="X431" s="284"/>
      <c r="Y431" s="9"/>
      <c r="Z431" s="8"/>
      <c r="AA431" s="9"/>
      <c r="AB431" s="8"/>
      <c r="AC431" s="29"/>
    </row>
    <row r="432" spans="1:29" s="7" customFormat="1" ht="17.25" hidden="1" customHeight="1">
      <c r="A432" s="55">
        <f t="shared" si="73"/>
        <v>321</v>
      </c>
      <c r="B432" s="42" t="s">
        <v>696</v>
      </c>
      <c r="C432" s="52">
        <f>D432+K432+M432+O432+Q432+S432+U432+V432+W432+X432</f>
        <v>5306200.4000000004</v>
      </c>
      <c r="D432" s="51">
        <f>SUM(E432:I432)</f>
        <v>0</v>
      </c>
      <c r="E432" s="51"/>
      <c r="F432" s="51"/>
      <c r="G432" s="51"/>
      <c r="H432" s="51"/>
      <c r="I432" s="51"/>
      <c r="J432" s="51"/>
      <c r="K432" s="51"/>
      <c r="L432" s="52"/>
      <c r="M432" s="52"/>
      <c r="N432" s="121"/>
      <c r="O432" s="51">
        <v>497037.24</v>
      </c>
      <c r="P432" s="121"/>
      <c r="Q432" s="52">
        <v>4809163.16</v>
      </c>
      <c r="R432" s="51"/>
      <c r="S432" s="51"/>
      <c r="T432" s="51"/>
      <c r="U432" s="51"/>
      <c r="V432" s="60"/>
      <c r="W432" s="284"/>
      <c r="X432" s="284"/>
      <c r="Y432" s="9"/>
      <c r="Z432" s="8"/>
      <c r="AA432" s="9"/>
      <c r="AB432" s="8"/>
      <c r="AC432" s="29"/>
    </row>
    <row r="433" spans="1:29" s="7" customFormat="1" ht="17.25" hidden="1" customHeight="1">
      <c r="A433" s="55">
        <f t="shared" si="73"/>
        <v>322</v>
      </c>
      <c r="B433" s="42" t="s">
        <v>697</v>
      </c>
      <c r="C433" s="52">
        <f>D433+K433+M433+O433+Q433+S433+U433+V433+W433+X433</f>
        <v>5953903.5800000001</v>
      </c>
      <c r="D433" s="51">
        <f>SUM(E433:I433)</f>
        <v>0</v>
      </c>
      <c r="E433" s="51"/>
      <c r="F433" s="51"/>
      <c r="G433" s="51"/>
      <c r="H433" s="51"/>
      <c r="I433" s="51"/>
      <c r="J433" s="51"/>
      <c r="K433" s="51"/>
      <c r="L433" s="52"/>
      <c r="M433" s="52"/>
      <c r="N433" s="121"/>
      <c r="O433" s="51">
        <v>1261493.1599999999</v>
      </c>
      <c r="P433" s="121"/>
      <c r="Q433" s="52">
        <v>4692410.42</v>
      </c>
      <c r="R433" s="51"/>
      <c r="S433" s="51"/>
      <c r="T433" s="51"/>
      <c r="U433" s="51"/>
      <c r="V433" s="60"/>
      <c r="W433" s="284"/>
      <c r="X433" s="284"/>
      <c r="Y433" s="9"/>
      <c r="Z433" s="8"/>
      <c r="AA433" s="8"/>
      <c r="AB433" s="8"/>
      <c r="AC433" s="28"/>
    </row>
    <row r="434" spans="1:29" s="184" customFormat="1" ht="16.5" hidden="1" customHeight="1">
      <c r="A434" s="688">
        <f t="shared" si="73"/>
        <v>323</v>
      </c>
      <c r="B434" s="342" t="s">
        <v>85</v>
      </c>
      <c r="C434" s="332">
        <f>M434+Q434+S434+U434</f>
        <v>1093094</v>
      </c>
      <c r="D434" s="284"/>
      <c r="E434" s="285"/>
      <c r="F434" s="285"/>
      <c r="G434" s="285"/>
      <c r="H434" s="285"/>
      <c r="I434" s="285"/>
      <c r="J434" s="285"/>
      <c r="K434" s="285"/>
      <c r="L434" s="51">
        <v>1174.4000000000001</v>
      </c>
      <c r="M434" s="51">
        <v>1093094</v>
      </c>
      <c r="N434" s="285"/>
      <c r="O434" s="285"/>
      <c r="P434" s="285"/>
      <c r="Q434" s="285"/>
      <c r="R434" s="285"/>
      <c r="S434" s="285"/>
      <c r="T434" s="285"/>
      <c r="U434" s="285"/>
      <c r="V434" s="658"/>
      <c r="W434" s="326"/>
      <c r="X434" s="327"/>
      <c r="Y434" s="328"/>
      <c r="Z434" s="328"/>
      <c r="AA434" s="328"/>
      <c r="AB434" s="328"/>
    </row>
    <row r="435" spans="1:29" s="184" customFormat="1" ht="16.5" hidden="1" customHeight="1">
      <c r="A435" s="688">
        <f t="shared" si="73"/>
        <v>324</v>
      </c>
      <c r="B435" s="342" t="s">
        <v>86</v>
      </c>
      <c r="C435" s="332">
        <f>M435+Q435+S435+U435</f>
        <v>1507309</v>
      </c>
      <c r="D435" s="284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51"/>
      <c r="Q435" s="285"/>
      <c r="R435" s="285"/>
      <c r="S435" s="285"/>
      <c r="T435" s="333">
        <v>2046.65</v>
      </c>
      <c r="U435" s="285">
        <v>1507309</v>
      </c>
      <c r="V435" s="658"/>
      <c r="W435" s="326"/>
      <c r="X435" s="327"/>
      <c r="Y435" s="328"/>
      <c r="Z435" s="328"/>
      <c r="AA435" s="328"/>
      <c r="AB435" s="328"/>
    </row>
    <row r="436" spans="1:29" s="184" customFormat="1" ht="16.5" hidden="1" customHeight="1">
      <c r="A436" s="688">
        <f t="shared" si="73"/>
        <v>325</v>
      </c>
      <c r="B436" s="275" t="s">
        <v>87</v>
      </c>
      <c r="C436" s="332">
        <v>350000</v>
      </c>
      <c r="D436" s="284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  <c r="V436" s="658"/>
      <c r="W436" s="326" t="s">
        <v>88</v>
      </c>
      <c r="X436" s="327"/>
      <c r="Y436" s="328"/>
      <c r="Z436" s="328"/>
      <c r="AA436" s="328"/>
      <c r="AB436" s="328"/>
    </row>
    <row r="437" spans="1:29" s="184" customFormat="1" ht="16.5" hidden="1" customHeight="1">
      <c r="A437" s="688">
        <f t="shared" si="73"/>
        <v>326</v>
      </c>
      <c r="B437" s="275" t="s">
        <v>89</v>
      </c>
      <c r="C437" s="332">
        <v>350000</v>
      </c>
      <c r="D437" s="284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5"/>
      <c r="V437" s="658"/>
      <c r="W437" s="326" t="s">
        <v>88</v>
      </c>
      <c r="X437" s="327"/>
      <c r="Y437" s="328"/>
      <c r="Z437" s="328"/>
      <c r="AA437" s="328"/>
      <c r="AB437" s="328"/>
    </row>
    <row r="438" spans="1:29" s="184" customFormat="1" ht="16.5" hidden="1" customHeight="1">
      <c r="A438" s="688">
        <f t="shared" si="73"/>
        <v>327</v>
      </c>
      <c r="B438" s="342" t="s">
        <v>90</v>
      </c>
      <c r="C438" s="332">
        <v>200000</v>
      </c>
      <c r="D438" s="284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  <c r="U438" s="285"/>
      <c r="V438" s="658"/>
      <c r="W438" s="326" t="s">
        <v>91</v>
      </c>
      <c r="X438" s="327"/>
      <c r="Y438" s="328"/>
      <c r="Z438" s="328"/>
      <c r="AA438" s="328"/>
      <c r="AB438" s="328"/>
    </row>
    <row r="439" spans="1:29" s="7" customFormat="1" ht="17.25" hidden="1" customHeight="1">
      <c r="A439" s="55">
        <f t="shared" si="73"/>
        <v>328</v>
      </c>
      <c r="B439" s="42" t="s">
        <v>698</v>
      </c>
      <c r="C439" s="52">
        <f>D439+K439+M439+O439+Q439+S439+U439+V439+W439+X439</f>
        <v>4828741.72</v>
      </c>
      <c r="D439" s="51">
        <f>SUM(E439:I439)</f>
        <v>0</v>
      </c>
      <c r="E439" s="51"/>
      <c r="F439" s="51"/>
      <c r="G439" s="51"/>
      <c r="H439" s="51"/>
      <c r="I439" s="51"/>
      <c r="J439" s="51"/>
      <c r="K439" s="51"/>
      <c r="L439" s="52"/>
      <c r="M439" s="52"/>
      <c r="N439" s="121"/>
      <c r="O439" s="51">
        <v>323357.76</v>
      </c>
      <c r="P439" s="121"/>
      <c r="Q439" s="52">
        <v>4505383.96</v>
      </c>
      <c r="R439" s="51"/>
      <c r="S439" s="51"/>
      <c r="T439" s="51"/>
      <c r="U439" s="51"/>
      <c r="V439" s="60"/>
      <c r="W439" s="284"/>
      <c r="X439" s="284"/>
      <c r="Y439" s="9"/>
      <c r="Z439" s="8"/>
      <c r="AA439" s="8"/>
      <c r="AB439" s="8"/>
      <c r="AC439" s="28"/>
    </row>
    <row r="440" spans="1:29" s="7" customFormat="1" ht="17.25" hidden="1" customHeight="1">
      <c r="A440" s="55">
        <f t="shared" si="73"/>
        <v>329</v>
      </c>
      <c r="B440" s="42" t="s">
        <v>699</v>
      </c>
      <c r="C440" s="52">
        <f>D440+K440+M440+O440+Q440+S440+U440+V440+W440+X440</f>
        <v>5262333.46</v>
      </c>
      <c r="D440" s="51">
        <f>SUM(E440:I440)</f>
        <v>0</v>
      </c>
      <c r="E440" s="51"/>
      <c r="F440" s="51"/>
      <c r="G440" s="51"/>
      <c r="H440" s="51"/>
      <c r="I440" s="51"/>
      <c r="J440" s="51"/>
      <c r="K440" s="51"/>
      <c r="L440" s="51"/>
      <c r="M440" s="52"/>
      <c r="N440" s="120"/>
      <c r="O440" s="51">
        <v>379607.92</v>
      </c>
      <c r="P440" s="120"/>
      <c r="Q440" s="51">
        <v>4882725.54</v>
      </c>
      <c r="R440" s="51"/>
      <c r="S440" s="51"/>
      <c r="T440" s="60"/>
      <c r="U440" s="60"/>
      <c r="V440" s="52"/>
      <c r="W440" s="284"/>
      <c r="X440" s="284"/>
      <c r="Y440" s="9"/>
      <c r="Z440" s="8"/>
      <c r="AA440" s="5"/>
      <c r="AB440" s="8"/>
      <c r="AC440" s="28"/>
    </row>
    <row r="441" spans="1:29" s="184" customFormat="1" ht="16.5" hidden="1" customHeight="1">
      <c r="A441" s="688">
        <f t="shared" si="73"/>
        <v>330</v>
      </c>
      <c r="B441" s="342" t="s">
        <v>92</v>
      </c>
      <c r="C441" s="332">
        <v>500000</v>
      </c>
      <c r="D441" s="284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  <c r="U441" s="285"/>
      <c r="V441" s="658"/>
      <c r="W441" s="326" t="s">
        <v>93</v>
      </c>
      <c r="X441" s="327"/>
      <c r="Y441" s="328"/>
      <c r="Z441" s="328"/>
      <c r="AA441" s="328"/>
      <c r="AB441" s="328"/>
    </row>
    <row r="442" spans="1:29" s="184" customFormat="1" ht="16.5" hidden="1" customHeight="1">
      <c r="A442" s="688">
        <f t="shared" si="73"/>
        <v>331</v>
      </c>
      <c r="B442" s="342" t="s">
        <v>94</v>
      </c>
      <c r="C442" s="332">
        <f>M442+Q442+S442+U442+300000</f>
        <v>5022600</v>
      </c>
      <c r="D442" s="284"/>
      <c r="E442" s="285"/>
      <c r="F442" s="285"/>
      <c r="G442" s="285"/>
      <c r="H442" s="285"/>
      <c r="I442" s="285"/>
      <c r="J442" s="285"/>
      <c r="K442" s="285"/>
      <c r="L442" s="51">
        <v>830</v>
      </c>
      <c r="M442" s="51">
        <v>2076000</v>
      </c>
      <c r="N442" s="51"/>
      <c r="O442" s="51"/>
      <c r="P442" s="51">
        <v>1203</v>
      </c>
      <c r="Q442" s="51">
        <f>P442*2200</f>
        <v>2646600</v>
      </c>
      <c r="R442" s="285"/>
      <c r="S442" s="285"/>
      <c r="T442" s="285"/>
      <c r="U442" s="285"/>
      <c r="V442" s="658"/>
      <c r="W442" s="326" t="s">
        <v>91</v>
      </c>
      <c r="X442" s="327"/>
      <c r="Y442" s="328"/>
      <c r="Z442" s="328"/>
      <c r="AA442" s="328"/>
      <c r="AB442" s="328"/>
    </row>
    <row r="443" spans="1:29" s="184" customFormat="1" ht="16.5" hidden="1" customHeight="1">
      <c r="A443" s="688">
        <f t="shared" si="73"/>
        <v>332</v>
      </c>
      <c r="B443" s="342" t="s">
        <v>95</v>
      </c>
      <c r="C443" s="332">
        <f>M443+Q443+S443+U443+300000</f>
        <v>5068800</v>
      </c>
      <c r="D443" s="284"/>
      <c r="E443" s="285"/>
      <c r="F443" s="285"/>
      <c r="G443" s="285"/>
      <c r="H443" s="285"/>
      <c r="I443" s="285"/>
      <c r="J443" s="285"/>
      <c r="K443" s="285"/>
      <c r="L443" s="51">
        <v>842</v>
      </c>
      <c r="M443" s="51">
        <v>2102400</v>
      </c>
      <c r="N443" s="51"/>
      <c r="O443" s="51"/>
      <c r="P443" s="51">
        <v>1212</v>
      </c>
      <c r="Q443" s="51">
        <f>P443*2200</f>
        <v>2666400</v>
      </c>
      <c r="R443" s="285"/>
      <c r="S443" s="285"/>
      <c r="T443" s="285"/>
      <c r="U443" s="285"/>
      <c r="V443" s="658"/>
      <c r="W443" s="326" t="s">
        <v>91</v>
      </c>
      <c r="X443" s="327"/>
      <c r="Y443" s="328"/>
      <c r="Z443" s="328"/>
      <c r="AA443" s="328"/>
      <c r="AB443" s="328"/>
    </row>
    <row r="444" spans="1:29" s="184" customFormat="1" ht="16.5" hidden="1" customHeight="1">
      <c r="A444" s="688">
        <f t="shared" si="73"/>
        <v>333</v>
      </c>
      <c r="B444" s="275" t="s">
        <v>96</v>
      </c>
      <c r="C444" s="332">
        <f>M444+Q444+S444+U444+500000</f>
        <v>5266400</v>
      </c>
      <c r="D444" s="284"/>
      <c r="E444" s="285"/>
      <c r="F444" s="285"/>
      <c r="G444" s="285"/>
      <c r="H444" s="285"/>
      <c r="I444" s="285"/>
      <c r="J444" s="285"/>
      <c r="K444" s="285"/>
      <c r="L444" s="51">
        <v>841</v>
      </c>
      <c r="M444" s="51">
        <v>2100000</v>
      </c>
      <c r="N444" s="51"/>
      <c r="O444" s="51"/>
      <c r="P444" s="51">
        <v>1212</v>
      </c>
      <c r="Q444" s="51">
        <f>P444*2200</f>
        <v>2666400</v>
      </c>
      <c r="R444" s="285"/>
      <c r="S444" s="285"/>
      <c r="T444" s="285"/>
      <c r="U444" s="285"/>
      <c r="V444" s="658"/>
      <c r="W444" s="326" t="s">
        <v>97</v>
      </c>
      <c r="X444" s="327"/>
      <c r="Y444" s="328"/>
      <c r="Z444" s="328"/>
      <c r="AA444" s="328"/>
      <c r="AB444" s="328"/>
    </row>
    <row r="445" spans="1:29" s="184" customFormat="1" ht="16.5" hidden="1" customHeight="1">
      <c r="A445" s="688">
        <f t="shared" si="73"/>
        <v>334</v>
      </c>
      <c r="B445" s="275" t="s">
        <v>98</v>
      </c>
      <c r="C445" s="332">
        <v>250000</v>
      </c>
      <c r="D445" s="284"/>
      <c r="E445" s="285"/>
      <c r="F445" s="285"/>
      <c r="G445" s="285"/>
      <c r="H445" s="285"/>
      <c r="I445" s="285"/>
      <c r="J445" s="285"/>
      <c r="K445" s="285"/>
      <c r="L445" s="51"/>
      <c r="M445" s="51"/>
      <c r="N445" s="51"/>
      <c r="O445" s="51"/>
      <c r="P445" s="51"/>
      <c r="Q445" s="51"/>
      <c r="R445" s="285"/>
      <c r="S445" s="285"/>
      <c r="T445" s="285"/>
      <c r="U445" s="285"/>
      <c r="V445" s="658"/>
      <c r="W445" s="326" t="s">
        <v>91</v>
      </c>
      <c r="X445" s="327"/>
      <c r="Y445" s="328"/>
      <c r="Z445" s="328"/>
      <c r="AA445" s="328"/>
      <c r="AB445" s="328"/>
    </row>
    <row r="446" spans="1:29" s="184" customFormat="1" ht="16.5" hidden="1" customHeight="1">
      <c r="A446" s="688">
        <f t="shared" si="73"/>
        <v>335</v>
      </c>
      <c r="B446" s="275" t="s">
        <v>99</v>
      </c>
      <c r="C446" s="332">
        <f>M446+Q446+S446+U446+350000</f>
        <v>2693163</v>
      </c>
      <c r="D446" s="284"/>
      <c r="E446" s="285"/>
      <c r="F446" s="285"/>
      <c r="G446" s="285"/>
      <c r="H446" s="285"/>
      <c r="I446" s="285"/>
      <c r="J446" s="285"/>
      <c r="K446" s="285"/>
      <c r="L446" s="51">
        <v>283.91000000000003</v>
      </c>
      <c r="M446" s="51">
        <f>L446*3500</f>
        <v>993685.00000000012</v>
      </c>
      <c r="N446" s="51"/>
      <c r="O446" s="51"/>
      <c r="P446" s="51">
        <v>346.02</v>
      </c>
      <c r="Q446" s="51">
        <f>P446*3900</f>
        <v>1349478</v>
      </c>
      <c r="R446" s="285"/>
      <c r="S446" s="285"/>
      <c r="T446" s="285"/>
      <c r="U446" s="285"/>
      <c r="V446" s="658"/>
      <c r="W446" s="326" t="s">
        <v>100</v>
      </c>
      <c r="X446" s="327"/>
      <c r="Y446" s="328"/>
      <c r="Z446" s="328"/>
      <c r="AA446" s="328"/>
      <c r="AB446" s="328"/>
    </row>
    <row r="447" spans="1:29" s="7" customFormat="1" ht="17.25" hidden="1" customHeight="1">
      <c r="A447" s="55">
        <f t="shared" si="73"/>
        <v>336</v>
      </c>
      <c r="B447" s="42" t="s">
        <v>616</v>
      </c>
      <c r="C447" s="52">
        <f t="shared" ref="C447:C452" si="74">D447+K447+M447+O447+Q447+S447+U447+V447+W447+X447</f>
        <v>8751526.4399999995</v>
      </c>
      <c r="D447" s="51">
        <f t="shared" ref="D447:D452" si="75">SUM(E447:I447)</f>
        <v>1278643.56</v>
      </c>
      <c r="E447" s="51">
        <v>1278643.56</v>
      </c>
      <c r="F447" s="51"/>
      <c r="G447" s="51"/>
      <c r="H447" s="51"/>
      <c r="I447" s="51"/>
      <c r="J447" s="51"/>
      <c r="K447" s="51"/>
      <c r="L447" s="51"/>
      <c r="M447" s="52"/>
      <c r="N447" s="120"/>
      <c r="O447" s="51">
        <v>332402.65999999997</v>
      </c>
      <c r="P447" s="120"/>
      <c r="Q447" s="52">
        <v>7140480.2199999997</v>
      </c>
      <c r="R447" s="51"/>
      <c r="S447" s="51"/>
      <c r="T447" s="51"/>
      <c r="U447" s="51"/>
      <c r="V447" s="51"/>
      <c r="W447" s="285"/>
      <c r="X447" s="285"/>
      <c r="Y447" s="9"/>
      <c r="Z447" s="8"/>
      <c r="AA447" s="5"/>
      <c r="AB447" s="8"/>
      <c r="AC447" s="28"/>
    </row>
    <row r="448" spans="1:29" s="7" customFormat="1" ht="17.25" hidden="1" customHeight="1">
      <c r="A448" s="55">
        <f t="shared" si="73"/>
        <v>337</v>
      </c>
      <c r="B448" s="42" t="s">
        <v>617</v>
      </c>
      <c r="C448" s="52">
        <f t="shared" si="74"/>
        <v>1441854.98</v>
      </c>
      <c r="D448" s="51">
        <f t="shared" si="75"/>
        <v>1441854.98</v>
      </c>
      <c r="E448" s="51">
        <v>194210.3</v>
      </c>
      <c r="F448" s="51">
        <v>798476.5</v>
      </c>
      <c r="G448" s="51">
        <v>132692.18</v>
      </c>
      <c r="H448" s="51">
        <v>173730.22</v>
      </c>
      <c r="I448" s="51">
        <v>142745.78</v>
      </c>
      <c r="J448" s="51"/>
      <c r="K448" s="51"/>
      <c r="L448" s="51"/>
      <c r="M448" s="52"/>
      <c r="N448" s="51"/>
      <c r="O448" s="51"/>
      <c r="P448" s="51"/>
      <c r="Q448" s="52"/>
      <c r="R448" s="51"/>
      <c r="S448" s="51"/>
      <c r="T448" s="51"/>
      <c r="U448" s="51"/>
      <c r="V448" s="60"/>
      <c r="W448" s="285"/>
      <c r="X448" s="285"/>
      <c r="Y448" s="9"/>
      <c r="Z448" s="8"/>
      <c r="AA448" s="8"/>
      <c r="AB448" s="8"/>
      <c r="AC448" s="28"/>
    </row>
    <row r="449" spans="1:29" s="7" customFormat="1" ht="17.25" hidden="1" customHeight="1">
      <c r="A449" s="55">
        <f t="shared" si="73"/>
        <v>338</v>
      </c>
      <c r="B449" s="42" t="s">
        <v>618</v>
      </c>
      <c r="C449" s="52">
        <f t="shared" si="74"/>
        <v>2422625.0700000003</v>
      </c>
      <c r="D449" s="51">
        <f t="shared" si="75"/>
        <v>1140898.45</v>
      </c>
      <c r="E449" s="51">
        <v>1140898.45</v>
      </c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120"/>
      <c r="Q449" s="51">
        <v>1281726.6200000001</v>
      </c>
      <c r="R449" s="51"/>
      <c r="S449" s="51"/>
      <c r="T449" s="51"/>
      <c r="U449" s="51"/>
      <c r="V449" s="60"/>
      <c r="W449" s="285"/>
      <c r="X449" s="285"/>
      <c r="Y449" s="9"/>
      <c r="Z449" s="8"/>
      <c r="AA449" s="5"/>
      <c r="AB449" s="8"/>
      <c r="AC449" s="28"/>
    </row>
    <row r="450" spans="1:29" s="7" customFormat="1" ht="17.25" hidden="1" customHeight="1">
      <c r="A450" s="55">
        <f t="shared" si="73"/>
        <v>339</v>
      </c>
      <c r="B450" s="42" t="s">
        <v>619</v>
      </c>
      <c r="C450" s="52">
        <f t="shared" si="74"/>
        <v>3010598.84</v>
      </c>
      <c r="D450" s="51">
        <f t="shared" si="75"/>
        <v>0</v>
      </c>
      <c r="E450" s="51"/>
      <c r="F450" s="51"/>
      <c r="G450" s="51"/>
      <c r="H450" s="51"/>
      <c r="I450" s="51"/>
      <c r="J450" s="51"/>
      <c r="K450" s="51"/>
      <c r="L450" s="51"/>
      <c r="M450" s="52"/>
      <c r="N450" s="120"/>
      <c r="O450" s="51">
        <v>377356.92</v>
      </c>
      <c r="P450" s="120"/>
      <c r="Q450" s="51">
        <v>2633241.92</v>
      </c>
      <c r="R450" s="51"/>
      <c r="S450" s="51"/>
      <c r="T450" s="51"/>
      <c r="U450" s="52"/>
      <c r="V450" s="60"/>
      <c r="W450" s="284"/>
      <c r="X450" s="284"/>
      <c r="Y450" s="9"/>
      <c r="Z450" s="8"/>
      <c r="AA450" s="5"/>
      <c r="AB450" s="8"/>
      <c r="AC450" s="28"/>
    </row>
    <row r="451" spans="1:29" s="7" customFormat="1" ht="17.25" hidden="1" customHeight="1">
      <c r="A451" s="55">
        <f t="shared" si="73"/>
        <v>340</v>
      </c>
      <c r="B451" s="42" t="s">
        <v>620</v>
      </c>
      <c r="C451" s="52">
        <f t="shared" si="74"/>
        <v>14937336.98</v>
      </c>
      <c r="D451" s="51">
        <f t="shared" si="75"/>
        <v>1849022.62</v>
      </c>
      <c r="E451" s="51">
        <v>1849022.62</v>
      </c>
      <c r="F451" s="51"/>
      <c r="G451" s="51"/>
      <c r="H451" s="51"/>
      <c r="I451" s="51"/>
      <c r="J451" s="51"/>
      <c r="K451" s="51"/>
      <c r="L451" s="51"/>
      <c r="M451" s="52"/>
      <c r="N451" s="120"/>
      <c r="O451" s="51">
        <v>5532092.3200000003</v>
      </c>
      <c r="P451" s="120"/>
      <c r="Q451" s="51">
        <v>7556222.04</v>
      </c>
      <c r="R451" s="51"/>
      <c r="S451" s="51"/>
      <c r="T451" s="51"/>
      <c r="U451" s="51"/>
      <c r="V451" s="60"/>
      <c r="W451" s="285"/>
      <c r="X451" s="285"/>
      <c r="Y451" s="9"/>
      <c r="Z451" s="8"/>
      <c r="AA451" s="5"/>
      <c r="AB451" s="8"/>
      <c r="AC451" s="28"/>
    </row>
    <row r="452" spans="1:29" s="7" customFormat="1" ht="17.25" hidden="1" customHeight="1">
      <c r="A452" s="55">
        <f t="shared" si="73"/>
        <v>341</v>
      </c>
      <c r="B452" s="42" t="s">
        <v>652</v>
      </c>
      <c r="C452" s="52">
        <f t="shared" si="74"/>
        <v>6100171.3699999992</v>
      </c>
      <c r="D452" s="51">
        <f t="shared" si="75"/>
        <v>535419.49</v>
      </c>
      <c r="E452" s="51">
        <v>535419.49</v>
      </c>
      <c r="F452" s="51"/>
      <c r="G452" s="51"/>
      <c r="H452" s="51"/>
      <c r="I452" s="51"/>
      <c r="J452" s="51"/>
      <c r="K452" s="51"/>
      <c r="L452" s="120"/>
      <c r="M452" s="52">
        <v>3664024.4</v>
      </c>
      <c r="N452" s="51"/>
      <c r="O452" s="51"/>
      <c r="P452" s="120"/>
      <c r="Q452" s="51">
        <v>1900727.48</v>
      </c>
      <c r="R452" s="51"/>
      <c r="S452" s="51"/>
      <c r="T452" s="51"/>
      <c r="U452" s="51"/>
      <c r="V452" s="60"/>
      <c r="W452" s="285"/>
      <c r="X452" s="285"/>
      <c r="Y452" s="9"/>
      <c r="Z452" s="8"/>
      <c r="AA452" s="5"/>
      <c r="AB452" s="8"/>
      <c r="AC452" s="28"/>
    </row>
    <row r="453" spans="1:29" s="184" customFormat="1" ht="16.5" hidden="1" customHeight="1">
      <c r="A453" s="688">
        <f t="shared" si="73"/>
        <v>342</v>
      </c>
      <c r="B453" s="275" t="s">
        <v>101</v>
      </c>
      <c r="C453" s="332">
        <f>M453+Q453+S453+U453+350000</f>
        <v>3470000</v>
      </c>
      <c r="D453" s="284"/>
      <c r="E453" s="285"/>
      <c r="F453" s="285"/>
      <c r="G453" s="285"/>
      <c r="H453" s="285"/>
      <c r="I453" s="285"/>
      <c r="J453" s="285"/>
      <c r="K453" s="285"/>
      <c r="L453" s="285">
        <v>418.5</v>
      </c>
      <c r="M453" s="285">
        <v>1250000</v>
      </c>
      <c r="N453" s="285"/>
      <c r="O453" s="285"/>
      <c r="P453" s="285">
        <v>541.36</v>
      </c>
      <c r="Q453" s="285">
        <v>1870000</v>
      </c>
      <c r="R453" s="285"/>
      <c r="S453" s="285"/>
      <c r="T453" s="285"/>
      <c r="U453" s="285"/>
      <c r="V453" s="658"/>
      <c r="W453" s="326" t="s">
        <v>102</v>
      </c>
      <c r="X453" s="327"/>
      <c r="Y453" s="328"/>
      <c r="Z453" s="328"/>
      <c r="AA453" s="328"/>
      <c r="AB453" s="328"/>
    </row>
    <row r="454" spans="1:29" s="184" customFormat="1" ht="16.5" hidden="1" customHeight="1">
      <c r="A454" s="688">
        <f t="shared" si="73"/>
        <v>343</v>
      </c>
      <c r="B454" s="275" t="s">
        <v>103</v>
      </c>
      <c r="C454" s="332">
        <f>M454+Q454+S454+U454+450000</f>
        <v>2370000</v>
      </c>
      <c r="D454" s="284"/>
      <c r="E454" s="285"/>
      <c r="F454" s="285"/>
      <c r="G454" s="285"/>
      <c r="H454" s="285"/>
      <c r="I454" s="285"/>
      <c r="J454" s="285"/>
      <c r="K454" s="285"/>
      <c r="L454" s="285"/>
      <c r="M454" s="285"/>
      <c r="N454" s="285"/>
      <c r="O454" s="285"/>
      <c r="P454" s="285">
        <v>626.54</v>
      </c>
      <c r="Q454" s="285">
        <v>1920000</v>
      </c>
      <c r="R454" s="285"/>
      <c r="S454" s="285"/>
      <c r="T454" s="285"/>
      <c r="U454" s="285"/>
      <c r="V454" s="658"/>
      <c r="W454" s="326" t="s">
        <v>104</v>
      </c>
      <c r="X454" s="327"/>
      <c r="Y454" s="328"/>
      <c r="Z454" s="328"/>
      <c r="AA454" s="328"/>
      <c r="AB454" s="328"/>
    </row>
    <row r="455" spans="1:29" s="184" customFormat="1" ht="16.5" hidden="1" customHeight="1">
      <c r="A455" s="688">
        <f>A454+1</f>
        <v>344</v>
      </c>
      <c r="B455" s="275" t="s">
        <v>105</v>
      </c>
      <c r="C455" s="332">
        <f>M455+Q455+S455+U455+450000</f>
        <v>3160000</v>
      </c>
      <c r="D455" s="284"/>
      <c r="E455" s="285"/>
      <c r="F455" s="285"/>
      <c r="G455" s="285"/>
      <c r="H455" s="285"/>
      <c r="I455" s="285"/>
      <c r="J455" s="285"/>
      <c r="K455" s="285"/>
      <c r="L455" s="285">
        <v>279.58999999999997</v>
      </c>
      <c r="M455" s="285">
        <v>1400000</v>
      </c>
      <c r="N455" s="285"/>
      <c r="O455" s="285"/>
      <c r="P455" s="285">
        <v>392.74</v>
      </c>
      <c r="Q455" s="285">
        <v>1310000</v>
      </c>
      <c r="R455" s="285"/>
      <c r="S455" s="285"/>
      <c r="T455" s="285"/>
      <c r="U455" s="285"/>
      <c r="V455" s="658"/>
      <c r="W455" s="326" t="s">
        <v>104</v>
      </c>
      <c r="X455" s="327"/>
      <c r="Y455" s="328"/>
      <c r="Z455" s="328"/>
      <c r="AA455" s="328"/>
      <c r="AB455" s="328"/>
    </row>
    <row r="456" spans="1:29" s="184" customFormat="1" ht="16.5" hidden="1" customHeight="1">
      <c r="A456" s="688">
        <f t="shared" si="73"/>
        <v>345</v>
      </c>
      <c r="B456" s="342" t="s">
        <v>106</v>
      </c>
      <c r="C456" s="332">
        <f>M456+Q456+S456+U456+300000</f>
        <v>950000</v>
      </c>
      <c r="D456" s="284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>
        <v>3155.42</v>
      </c>
      <c r="Q456" s="285">
        <v>650000</v>
      </c>
      <c r="R456" s="285"/>
      <c r="S456" s="285"/>
      <c r="T456" s="285"/>
      <c r="U456" s="285"/>
      <c r="V456" s="658"/>
      <c r="W456" s="326" t="s">
        <v>80</v>
      </c>
      <c r="X456" s="327"/>
      <c r="Y456" s="328"/>
      <c r="Z456" s="328"/>
      <c r="AA456" s="328"/>
      <c r="AB456" s="328"/>
    </row>
    <row r="457" spans="1:29" s="184" customFormat="1" ht="16.5" hidden="1" customHeight="1">
      <c r="A457" s="688">
        <f t="shared" si="73"/>
        <v>346</v>
      </c>
      <c r="B457" s="275" t="s">
        <v>107</v>
      </c>
      <c r="C457" s="332">
        <f>M457+Q457+S457+U457+450000</f>
        <v>3200000</v>
      </c>
      <c r="D457" s="284"/>
      <c r="E457" s="285"/>
      <c r="F457" s="285"/>
      <c r="G457" s="285"/>
      <c r="H457" s="285"/>
      <c r="I457" s="285"/>
      <c r="J457" s="285"/>
      <c r="K457" s="285"/>
      <c r="L457" s="285">
        <v>446.85</v>
      </c>
      <c r="M457" s="285">
        <v>1400000</v>
      </c>
      <c r="N457" s="285"/>
      <c r="O457" s="285"/>
      <c r="P457" s="285">
        <v>500</v>
      </c>
      <c r="Q457" s="285">
        <v>1350000</v>
      </c>
      <c r="R457" s="285"/>
      <c r="S457" s="285"/>
      <c r="T457" s="285"/>
      <c r="U457" s="285"/>
      <c r="V457" s="658"/>
      <c r="W457" s="326" t="s">
        <v>108</v>
      </c>
      <c r="X457" s="327"/>
      <c r="Y457" s="328"/>
      <c r="Z457" s="328"/>
      <c r="AA457" s="328"/>
      <c r="AB457" s="328"/>
    </row>
    <row r="458" spans="1:29" s="184" customFormat="1" ht="16.5" hidden="1" customHeight="1">
      <c r="A458" s="688">
        <f t="shared" si="73"/>
        <v>347</v>
      </c>
      <c r="B458" s="341" t="s">
        <v>109</v>
      </c>
      <c r="C458" s="332">
        <v>250000</v>
      </c>
      <c r="D458" s="325"/>
      <c r="E458" s="325"/>
      <c r="F458" s="325"/>
      <c r="G458" s="325"/>
      <c r="H458" s="325"/>
      <c r="I458" s="325"/>
      <c r="J458" s="325"/>
      <c r="K458" s="325"/>
      <c r="L458" s="325"/>
      <c r="M458" s="325"/>
      <c r="N458" s="325"/>
      <c r="O458" s="325"/>
      <c r="P458" s="325"/>
      <c r="Q458" s="325"/>
      <c r="R458" s="325"/>
      <c r="S458" s="325"/>
      <c r="T458" s="325"/>
      <c r="U458" s="325"/>
      <c r="V458" s="325"/>
      <c r="W458" s="334" t="s">
        <v>80</v>
      </c>
      <c r="X458" s="327"/>
      <c r="Y458" s="328"/>
      <c r="Z458" s="328"/>
      <c r="AA458" s="328"/>
      <c r="AB458" s="328"/>
    </row>
    <row r="459" spans="1:29" s="184" customFormat="1" ht="16.5" hidden="1" customHeight="1">
      <c r="A459" s="688">
        <f t="shared" si="73"/>
        <v>348</v>
      </c>
      <c r="B459" s="275" t="s">
        <v>110</v>
      </c>
      <c r="C459" s="322">
        <f>500000+M459+Q459</f>
        <v>2803600</v>
      </c>
      <c r="D459" s="284"/>
      <c r="E459" s="285"/>
      <c r="F459" s="285"/>
      <c r="G459" s="285"/>
      <c r="H459" s="285"/>
      <c r="I459" s="285"/>
      <c r="J459" s="285"/>
      <c r="K459" s="285"/>
      <c r="L459" s="285">
        <v>367.17</v>
      </c>
      <c r="M459" s="285">
        <v>1150000</v>
      </c>
      <c r="N459" s="285"/>
      <c r="O459" s="285"/>
      <c r="P459" s="285">
        <v>427.25</v>
      </c>
      <c r="Q459" s="285">
        <v>1153600</v>
      </c>
      <c r="R459" s="285"/>
      <c r="S459" s="285"/>
      <c r="T459" s="285"/>
      <c r="U459" s="285"/>
      <c r="V459" s="658"/>
      <c r="W459" s="326" t="s">
        <v>111</v>
      </c>
      <c r="X459" s="327"/>
      <c r="Y459" s="328"/>
      <c r="Z459" s="328"/>
      <c r="AA459" s="328"/>
      <c r="AB459" s="328"/>
    </row>
    <row r="460" spans="1:29" s="184" customFormat="1" ht="16.5" hidden="1" customHeight="1">
      <c r="A460" s="688">
        <f t="shared" si="73"/>
        <v>349</v>
      </c>
      <c r="B460" s="342" t="s">
        <v>112</v>
      </c>
      <c r="C460" s="332">
        <f>M460+Q460+S460+U473+250000</f>
        <v>850000</v>
      </c>
      <c r="D460" s="284"/>
      <c r="E460" s="285"/>
      <c r="F460" s="285"/>
      <c r="G460" s="285"/>
      <c r="H460" s="285"/>
      <c r="I460" s="285"/>
      <c r="J460" s="285"/>
      <c r="K460" s="285"/>
      <c r="L460" s="285"/>
      <c r="M460" s="285"/>
      <c r="N460" s="285"/>
      <c r="O460" s="285"/>
      <c r="P460" s="285">
        <v>1122.8800000000001</v>
      </c>
      <c r="Q460" s="285">
        <v>600000</v>
      </c>
      <c r="R460" s="285"/>
      <c r="S460" s="285"/>
      <c r="T460" s="285"/>
      <c r="U460" s="285"/>
      <c r="V460" s="658"/>
      <c r="W460" s="326" t="s">
        <v>80</v>
      </c>
      <c r="X460" s="327"/>
      <c r="Y460" s="328"/>
      <c r="Z460" s="328"/>
      <c r="AA460" s="328"/>
      <c r="AB460" s="328"/>
    </row>
    <row r="461" spans="1:29" s="184" customFormat="1" ht="16.5" hidden="1" customHeight="1">
      <c r="A461" s="688">
        <f t="shared" si="73"/>
        <v>350</v>
      </c>
      <c r="B461" s="341" t="s">
        <v>113</v>
      </c>
      <c r="C461" s="332">
        <v>250000</v>
      </c>
      <c r="D461" s="325"/>
      <c r="E461" s="325"/>
      <c r="F461" s="325"/>
      <c r="G461" s="325"/>
      <c r="H461" s="325"/>
      <c r="I461" s="325"/>
      <c r="J461" s="325"/>
      <c r="K461" s="325"/>
      <c r="L461" s="325"/>
      <c r="M461" s="325"/>
      <c r="N461" s="325"/>
      <c r="O461" s="325"/>
      <c r="P461" s="325"/>
      <c r="Q461" s="325"/>
      <c r="R461" s="325"/>
      <c r="S461" s="325"/>
      <c r="T461" s="325"/>
      <c r="U461" s="325"/>
      <c r="V461" s="325"/>
      <c r="W461" s="334" t="s">
        <v>80</v>
      </c>
      <c r="X461" s="327"/>
      <c r="Y461" s="328"/>
      <c r="Z461" s="328"/>
      <c r="AA461" s="328"/>
      <c r="AB461" s="328"/>
    </row>
    <row r="462" spans="1:29" s="184" customFormat="1" ht="16.5" hidden="1" customHeight="1">
      <c r="A462" s="688">
        <f t="shared" si="73"/>
        <v>351</v>
      </c>
      <c r="B462" s="342" t="s">
        <v>114</v>
      </c>
      <c r="C462" s="332">
        <f>M462+Q462+S462+U462+250000</f>
        <v>960000</v>
      </c>
      <c r="D462" s="284"/>
      <c r="E462" s="285"/>
      <c r="F462" s="285"/>
      <c r="G462" s="285"/>
      <c r="H462" s="285"/>
      <c r="I462" s="285"/>
      <c r="J462" s="285"/>
      <c r="K462" s="285"/>
      <c r="L462" s="285"/>
      <c r="M462" s="285"/>
      <c r="N462" s="285"/>
      <c r="O462" s="285"/>
      <c r="P462" s="285">
        <v>1760.92</v>
      </c>
      <c r="Q462" s="285">
        <v>710000</v>
      </c>
      <c r="R462" s="285"/>
      <c r="S462" s="285"/>
      <c r="T462" s="285"/>
      <c r="U462" s="285"/>
      <c r="V462" s="658"/>
      <c r="W462" s="326" t="s">
        <v>80</v>
      </c>
      <c r="X462" s="327"/>
      <c r="Y462" s="328"/>
      <c r="Z462" s="328"/>
      <c r="AA462" s="328"/>
      <c r="AB462" s="328"/>
    </row>
    <row r="463" spans="1:29" s="184" customFormat="1" ht="16.5" hidden="1" customHeight="1">
      <c r="A463" s="688">
        <f t="shared" si="73"/>
        <v>352</v>
      </c>
      <c r="B463" s="342" t="s">
        <v>115</v>
      </c>
      <c r="C463" s="332">
        <f>Q463+200000</f>
        <v>6129600</v>
      </c>
      <c r="D463" s="284"/>
      <c r="E463" s="285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51">
        <v>1853</v>
      </c>
      <c r="Q463" s="51">
        <f>P463*3200</f>
        <v>5929600</v>
      </c>
      <c r="R463" s="285"/>
      <c r="S463" s="285"/>
      <c r="T463" s="285"/>
      <c r="U463" s="285"/>
      <c r="V463" s="658"/>
      <c r="W463" s="326" t="s">
        <v>82</v>
      </c>
      <c r="X463" s="327"/>
      <c r="Y463" s="328"/>
      <c r="Z463" s="328"/>
      <c r="AA463" s="328"/>
      <c r="AB463" s="328"/>
    </row>
    <row r="464" spans="1:29" s="184" customFormat="1" ht="16.5" hidden="1" customHeight="1">
      <c r="A464" s="688">
        <f t="shared" si="73"/>
        <v>353</v>
      </c>
      <c r="B464" s="342" t="s">
        <v>116</v>
      </c>
      <c r="C464" s="332">
        <f>M464+Q464+S464+U464+250000</f>
        <v>250000</v>
      </c>
      <c r="D464" s="284"/>
      <c r="E464" s="285"/>
      <c r="F464" s="285"/>
      <c r="G464" s="285"/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  <c r="U464" s="285"/>
      <c r="V464" s="658"/>
      <c r="W464" s="326" t="s">
        <v>80</v>
      </c>
      <c r="X464" s="327"/>
      <c r="Y464" s="328"/>
      <c r="Z464" s="328"/>
      <c r="AA464" s="328"/>
      <c r="AB464" s="328"/>
    </row>
    <row r="465" spans="1:29" s="184" customFormat="1" ht="16.5" hidden="1" customHeight="1">
      <c r="A465" s="688">
        <f t="shared" si="73"/>
        <v>354</v>
      </c>
      <c r="B465" s="275" t="s">
        <v>117</v>
      </c>
      <c r="C465" s="322">
        <f>Q465+400000</f>
        <v>1890000</v>
      </c>
      <c r="D465" s="323"/>
      <c r="E465" s="323"/>
      <c r="F465" s="325"/>
      <c r="G465" s="325"/>
      <c r="H465" s="325"/>
      <c r="I465" s="325"/>
      <c r="J465" s="325"/>
      <c r="K465" s="325"/>
      <c r="L465" s="325"/>
      <c r="M465" s="325"/>
      <c r="N465" s="325"/>
      <c r="O465" s="325"/>
      <c r="P465" s="335">
        <v>463.3</v>
      </c>
      <c r="Q465" s="336">
        <v>1490000</v>
      </c>
      <c r="R465" s="325"/>
      <c r="S465" s="325"/>
      <c r="T465" s="325"/>
      <c r="U465" s="325"/>
      <c r="V465" s="325"/>
      <c r="W465" s="326" t="s">
        <v>118</v>
      </c>
      <c r="X465" s="327"/>
      <c r="Y465" s="328"/>
      <c r="Z465" s="328"/>
      <c r="AA465" s="328"/>
      <c r="AB465" s="328"/>
    </row>
    <row r="466" spans="1:29" s="184" customFormat="1" ht="16.5" hidden="1" customHeight="1">
      <c r="A466" s="688">
        <f>A465+1</f>
        <v>355</v>
      </c>
      <c r="B466" s="275" t="s">
        <v>119</v>
      </c>
      <c r="C466" s="322">
        <f>Q466+300000</f>
        <v>1700000</v>
      </c>
      <c r="D466" s="323"/>
      <c r="E466" s="323"/>
      <c r="F466" s="325"/>
      <c r="G466" s="325"/>
      <c r="H466" s="325"/>
      <c r="I466" s="325"/>
      <c r="J466" s="325"/>
      <c r="K466" s="325"/>
      <c r="L466" s="325"/>
      <c r="M466" s="325"/>
      <c r="N466" s="325"/>
      <c r="O466" s="325"/>
      <c r="P466" s="335">
        <v>473.05</v>
      </c>
      <c r="Q466" s="336">
        <v>1400000</v>
      </c>
      <c r="R466" s="325"/>
      <c r="S466" s="325"/>
      <c r="T466" s="325"/>
      <c r="U466" s="325"/>
      <c r="V466" s="325"/>
      <c r="W466" s="326" t="s">
        <v>88</v>
      </c>
      <c r="X466" s="327"/>
      <c r="Y466" s="328"/>
      <c r="Z466" s="328"/>
      <c r="AA466" s="328"/>
      <c r="AB466" s="328"/>
    </row>
    <row r="467" spans="1:29" s="184" customFormat="1" ht="16.5" hidden="1" customHeight="1">
      <c r="A467" s="688">
        <f t="shared" si="73"/>
        <v>356</v>
      </c>
      <c r="B467" s="275" t="s">
        <v>120</v>
      </c>
      <c r="C467" s="322">
        <f>M467+Q467+150000</f>
        <v>5150000</v>
      </c>
      <c r="D467" s="323"/>
      <c r="E467" s="323"/>
      <c r="F467" s="325"/>
      <c r="G467" s="325"/>
      <c r="H467" s="325"/>
      <c r="I467" s="325"/>
      <c r="J467" s="325"/>
      <c r="K467" s="325"/>
      <c r="L467" s="329">
        <v>1499.31</v>
      </c>
      <c r="M467" s="330">
        <v>2250000</v>
      </c>
      <c r="N467" s="331"/>
      <c r="O467" s="331"/>
      <c r="P467" s="337">
        <v>2819.72</v>
      </c>
      <c r="Q467" s="338">
        <v>2750000</v>
      </c>
      <c r="R467" s="325"/>
      <c r="S467" s="325"/>
      <c r="T467" s="325"/>
      <c r="U467" s="325"/>
      <c r="V467" s="325"/>
      <c r="W467" s="326" t="s">
        <v>121</v>
      </c>
      <c r="X467" s="327"/>
      <c r="Y467" s="328"/>
      <c r="Z467" s="328"/>
      <c r="AA467" s="328"/>
      <c r="AB467" s="328"/>
    </row>
    <row r="468" spans="1:29" s="184" customFormat="1" ht="16.5" hidden="1" customHeight="1">
      <c r="A468" s="688">
        <f t="shared" si="73"/>
        <v>357</v>
      </c>
      <c r="B468" s="275" t="s">
        <v>122</v>
      </c>
      <c r="C468" s="322">
        <v>500000</v>
      </c>
      <c r="D468" s="323"/>
      <c r="E468" s="323"/>
      <c r="F468" s="325"/>
      <c r="G468" s="325"/>
      <c r="H468" s="325"/>
      <c r="I468" s="325"/>
      <c r="J468" s="325"/>
      <c r="K468" s="325"/>
      <c r="L468" s="331"/>
      <c r="M468" s="331"/>
      <c r="N468" s="331"/>
      <c r="O468" s="331"/>
      <c r="P468" s="337"/>
      <c r="Q468" s="338"/>
      <c r="R468" s="325"/>
      <c r="S468" s="325"/>
      <c r="T468" s="325"/>
      <c r="U468" s="325"/>
      <c r="V468" s="325"/>
      <c r="W468" s="339" t="s">
        <v>123</v>
      </c>
      <c r="X468" s="327"/>
      <c r="Y468" s="328"/>
      <c r="Z468" s="328"/>
      <c r="AA468" s="328"/>
      <c r="AB468" s="328"/>
    </row>
    <row r="469" spans="1:29" s="184" customFormat="1" ht="16.5" hidden="1" customHeight="1">
      <c r="A469" s="688">
        <f t="shared" si="73"/>
        <v>358</v>
      </c>
      <c r="B469" s="342" t="s">
        <v>124</v>
      </c>
      <c r="C469" s="322">
        <f>Q469+150000</f>
        <v>800000</v>
      </c>
      <c r="D469" s="323"/>
      <c r="E469" s="323"/>
      <c r="F469" s="325"/>
      <c r="G469" s="325"/>
      <c r="H469" s="325"/>
      <c r="I469" s="325"/>
      <c r="J469" s="325"/>
      <c r="K469" s="325"/>
      <c r="L469" s="331"/>
      <c r="M469" s="331"/>
      <c r="N469" s="331"/>
      <c r="O469" s="331"/>
      <c r="P469" s="337">
        <v>524.65</v>
      </c>
      <c r="Q469" s="338">
        <v>650000</v>
      </c>
      <c r="R469" s="325"/>
      <c r="S469" s="325"/>
      <c r="T469" s="325"/>
      <c r="U469" s="325"/>
      <c r="V469" s="325"/>
      <c r="W469" s="339" t="s">
        <v>125</v>
      </c>
      <c r="X469" s="327"/>
      <c r="Y469" s="328"/>
      <c r="Z469" s="328"/>
      <c r="AA469" s="328"/>
      <c r="AB469" s="328"/>
    </row>
    <row r="470" spans="1:29" s="184" customFormat="1" ht="16.5" hidden="1" customHeight="1">
      <c r="A470" s="688">
        <f t="shared" si="73"/>
        <v>359</v>
      </c>
      <c r="B470" s="275" t="s">
        <v>126</v>
      </c>
      <c r="C470" s="332">
        <f>M470+Q470</f>
        <v>2500000</v>
      </c>
      <c r="D470" s="284"/>
      <c r="E470" s="285"/>
      <c r="F470" s="285"/>
      <c r="G470" s="285"/>
      <c r="H470" s="285"/>
      <c r="I470" s="285"/>
      <c r="J470" s="285"/>
      <c r="K470" s="285"/>
      <c r="L470" s="51">
        <v>376.16</v>
      </c>
      <c r="M470" s="51">
        <v>1200000</v>
      </c>
      <c r="N470" s="51"/>
      <c r="O470" s="51"/>
      <c r="P470" s="51">
        <v>399.57</v>
      </c>
      <c r="Q470" s="340">
        <v>1300000</v>
      </c>
      <c r="R470" s="285"/>
      <c r="S470" s="285"/>
      <c r="T470" s="285"/>
      <c r="U470" s="285"/>
      <c r="V470" s="658"/>
      <c r="W470" s="339"/>
      <c r="X470" s="327"/>
      <c r="Y470" s="328"/>
      <c r="Z470" s="328"/>
      <c r="AA470" s="328"/>
      <c r="AB470" s="328"/>
    </row>
    <row r="471" spans="1:29" s="184" customFormat="1" ht="16.5" hidden="1" customHeight="1">
      <c r="A471" s="688">
        <f t="shared" si="73"/>
        <v>360</v>
      </c>
      <c r="B471" s="275" t="s">
        <v>127</v>
      </c>
      <c r="C471" s="322">
        <f>M471+Q471+400000</f>
        <v>3500000</v>
      </c>
      <c r="D471" s="284"/>
      <c r="E471" s="285"/>
      <c r="F471" s="285"/>
      <c r="G471" s="285"/>
      <c r="H471" s="285"/>
      <c r="I471" s="285"/>
      <c r="J471" s="285"/>
      <c r="K471" s="285"/>
      <c r="L471" s="51">
        <v>450.63</v>
      </c>
      <c r="M471" s="51">
        <v>1400000</v>
      </c>
      <c r="N471" s="51"/>
      <c r="O471" s="51"/>
      <c r="P471" s="51">
        <v>533.34</v>
      </c>
      <c r="Q471" s="340">
        <v>1700000</v>
      </c>
      <c r="R471" s="285"/>
      <c r="S471" s="285"/>
      <c r="T471" s="285"/>
      <c r="U471" s="285"/>
      <c r="V471" s="658"/>
      <c r="W471" s="339" t="s">
        <v>128</v>
      </c>
      <c r="X471" s="327"/>
      <c r="Y471" s="328"/>
      <c r="Z471" s="328"/>
      <c r="AA471" s="328"/>
      <c r="AB471" s="328"/>
    </row>
    <row r="472" spans="1:29" s="7" customFormat="1" ht="17.25" hidden="1" customHeight="1">
      <c r="A472" s="55">
        <f t="shared" si="73"/>
        <v>361</v>
      </c>
      <c r="B472" s="42" t="s">
        <v>700</v>
      </c>
      <c r="C472" s="52">
        <f>D472+K472+M472+O472+Q472+S472+U472+V472+W472+X472</f>
        <v>3095775.56</v>
      </c>
      <c r="D472" s="51">
        <f>SUM(E472:I472)</f>
        <v>1567153.28</v>
      </c>
      <c r="E472" s="51">
        <v>1567153.28</v>
      </c>
      <c r="F472" s="51"/>
      <c r="G472" s="51"/>
      <c r="H472" s="51"/>
      <c r="I472" s="51"/>
      <c r="J472" s="51"/>
      <c r="K472" s="51"/>
      <c r="L472" s="51"/>
      <c r="M472" s="51"/>
      <c r="N472" s="120"/>
      <c r="O472" s="51">
        <v>1528622.28</v>
      </c>
      <c r="P472" s="51"/>
      <c r="Q472" s="52"/>
      <c r="R472" s="51"/>
      <c r="S472" s="51"/>
      <c r="T472" s="51"/>
      <c r="U472" s="51"/>
      <c r="V472" s="60"/>
      <c r="W472" s="285"/>
      <c r="X472" s="285"/>
      <c r="Y472" s="9"/>
      <c r="Z472" s="8"/>
      <c r="AA472" s="8"/>
      <c r="AB472" s="8"/>
      <c r="AC472" s="28"/>
    </row>
    <row r="473" spans="1:29" s="7" customFormat="1" ht="17.25" hidden="1" customHeight="1">
      <c r="A473" s="55">
        <f t="shared" si="73"/>
        <v>362</v>
      </c>
      <c r="B473" s="42" t="s">
        <v>701</v>
      </c>
      <c r="C473" s="52">
        <f>D473+K473+M473+O473+Q473+S473+U473+V473+W473+X473</f>
        <v>6746278.1200000001</v>
      </c>
      <c r="D473" s="51">
        <f>SUM(E473:I473)</f>
        <v>1245665.82</v>
      </c>
      <c r="E473" s="51">
        <v>1245665.82</v>
      </c>
      <c r="F473" s="51"/>
      <c r="G473" s="51"/>
      <c r="H473" s="51"/>
      <c r="I473" s="51"/>
      <c r="J473" s="51"/>
      <c r="K473" s="51"/>
      <c r="L473" s="51"/>
      <c r="M473" s="51"/>
      <c r="N473" s="120"/>
      <c r="O473" s="51">
        <v>1227076.6499999999</v>
      </c>
      <c r="P473" s="120"/>
      <c r="Q473" s="52">
        <v>4273535.6500000004</v>
      </c>
      <c r="R473" s="51"/>
      <c r="S473" s="51"/>
      <c r="T473" s="51"/>
      <c r="U473" s="51"/>
      <c r="V473" s="60"/>
      <c r="W473" s="285"/>
      <c r="X473" s="285"/>
      <c r="Y473" s="9"/>
      <c r="Z473" s="8"/>
      <c r="AA473" s="8"/>
      <c r="AB473" s="8"/>
      <c r="AC473" s="28"/>
    </row>
    <row r="474" spans="1:29" s="7" customFormat="1" ht="17.25" hidden="1" customHeight="1">
      <c r="A474" s="55">
        <f t="shared" si="73"/>
        <v>363</v>
      </c>
      <c r="B474" s="42" t="s">
        <v>702</v>
      </c>
      <c r="C474" s="52">
        <f>D474+K474+M474+O474+Q474+S474+U474+V474+W474+X474</f>
        <v>17760591.82</v>
      </c>
      <c r="D474" s="51">
        <f>SUM(E474:I474)</f>
        <v>1795660.28</v>
      </c>
      <c r="E474" s="51">
        <v>1795660.28</v>
      </c>
      <c r="F474" s="51"/>
      <c r="G474" s="51"/>
      <c r="H474" s="51"/>
      <c r="I474" s="51"/>
      <c r="J474" s="51"/>
      <c r="K474" s="51"/>
      <c r="L474" s="51"/>
      <c r="M474" s="51"/>
      <c r="N474" s="120"/>
      <c r="O474" s="51">
        <v>6718777.2199999997</v>
      </c>
      <c r="P474" s="120"/>
      <c r="Q474" s="51">
        <v>9246154.3200000003</v>
      </c>
      <c r="R474" s="51"/>
      <c r="S474" s="51"/>
      <c r="T474" s="51"/>
      <c r="U474" s="51"/>
      <c r="V474" s="60"/>
      <c r="W474" s="285"/>
      <c r="X474" s="285"/>
      <c r="Y474" s="9"/>
      <c r="Z474" s="8"/>
      <c r="AA474" s="5"/>
      <c r="AB474" s="8"/>
      <c r="AC474" s="28"/>
    </row>
    <row r="475" spans="1:29" s="7" customFormat="1" ht="17.25" hidden="1" customHeight="1">
      <c r="A475" s="55">
        <f t="shared" si="73"/>
        <v>364</v>
      </c>
      <c r="B475" s="42" t="s">
        <v>703</v>
      </c>
      <c r="C475" s="52">
        <f>D475+K475+M475+O475+Q475+S475+U475+V475+W475+X475</f>
        <v>2990032.4699999993</v>
      </c>
      <c r="D475" s="51">
        <f>SUM(E475:I475)</f>
        <v>2990032.4699999993</v>
      </c>
      <c r="E475" s="51">
        <v>592126.44999999995</v>
      </c>
      <c r="F475" s="51">
        <v>1550451.56</v>
      </c>
      <c r="G475" s="51">
        <v>260509.78</v>
      </c>
      <c r="H475" s="51">
        <v>296470.28000000003</v>
      </c>
      <c r="I475" s="51">
        <v>290474.40000000002</v>
      </c>
      <c r="J475" s="51"/>
      <c r="K475" s="51"/>
      <c r="L475" s="51"/>
      <c r="M475" s="52"/>
      <c r="N475" s="51"/>
      <c r="O475" s="51"/>
      <c r="P475" s="51"/>
      <c r="Q475" s="52"/>
      <c r="R475" s="51"/>
      <c r="S475" s="51"/>
      <c r="T475" s="51"/>
      <c r="U475" s="51"/>
      <c r="V475" s="60"/>
      <c r="W475" s="285"/>
      <c r="X475" s="285"/>
      <c r="Y475" s="9"/>
      <c r="Z475" s="8"/>
      <c r="AA475" s="8"/>
      <c r="AB475" s="8"/>
      <c r="AC475" s="28"/>
    </row>
    <row r="476" spans="1:29" s="184" customFormat="1" ht="16.5" hidden="1" customHeight="1">
      <c r="A476" s="688">
        <f t="shared" si="73"/>
        <v>365</v>
      </c>
      <c r="B476" s="342" t="s">
        <v>129</v>
      </c>
      <c r="C476" s="332">
        <f>M476+Q476+S476+U476+250000</f>
        <v>4045300</v>
      </c>
      <c r="D476" s="284"/>
      <c r="E476" s="285"/>
      <c r="F476" s="285"/>
      <c r="G476" s="285"/>
      <c r="H476" s="285"/>
      <c r="I476" s="285"/>
      <c r="J476" s="285"/>
      <c r="K476" s="285"/>
      <c r="L476" s="51">
        <v>887</v>
      </c>
      <c r="M476" s="51">
        <v>2195300</v>
      </c>
      <c r="N476" s="51"/>
      <c r="O476" s="51"/>
      <c r="P476" s="51">
        <v>1530</v>
      </c>
      <c r="Q476" s="51">
        <v>1600000</v>
      </c>
      <c r="R476" s="285"/>
      <c r="S476" s="285"/>
      <c r="T476" s="285"/>
      <c r="U476" s="285"/>
      <c r="V476" s="658"/>
      <c r="W476" s="326" t="s">
        <v>130</v>
      </c>
      <c r="X476" s="327"/>
      <c r="Y476" s="328"/>
      <c r="Z476" s="328"/>
      <c r="AA476" s="328"/>
      <c r="AB476" s="328"/>
    </row>
    <row r="477" spans="1:29" s="184" customFormat="1" ht="16.5" hidden="1" customHeight="1">
      <c r="A477" s="688">
        <f t="shared" si="73"/>
        <v>366</v>
      </c>
      <c r="B477" s="275" t="s">
        <v>131</v>
      </c>
      <c r="C477" s="332">
        <f>M477+Q477+S477+U477+500000</f>
        <v>7900000</v>
      </c>
      <c r="D477" s="284"/>
      <c r="E477" s="285"/>
      <c r="F477" s="285"/>
      <c r="G477" s="285"/>
      <c r="H477" s="285"/>
      <c r="I477" s="285"/>
      <c r="J477" s="285"/>
      <c r="K477" s="285"/>
      <c r="L477" s="285">
        <v>1042.75</v>
      </c>
      <c r="M477" s="285">
        <v>2900000</v>
      </c>
      <c r="N477" s="285"/>
      <c r="O477" s="285"/>
      <c r="P477" s="285">
        <v>1684.68</v>
      </c>
      <c r="Q477" s="285">
        <v>4500000</v>
      </c>
      <c r="R477" s="285"/>
      <c r="S477" s="285"/>
      <c r="T477" s="285"/>
      <c r="U477" s="285"/>
      <c r="V477" s="658"/>
      <c r="W477" s="326" t="s">
        <v>111</v>
      </c>
      <c r="X477" s="327"/>
      <c r="Y477" s="328"/>
      <c r="Z477" s="328"/>
      <c r="AA477" s="328"/>
      <c r="AB477" s="328"/>
    </row>
    <row r="478" spans="1:29" s="184" customFormat="1" ht="16.5" hidden="1" customHeight="1">
      <c r="A478" s="688">
        <f t="shared" si="73"/>
        <v>367</v>
      </c>
      <c r="B478" s="275" t="s">
        <v>132</v>
      </c>
      <c r="C478" s="332">
        <f>M478+Q478+S478+U478+500000</f>
        <v>7900000</v>
      </c>
      <c r="D478" s="284"/>
      <c r="E478" s="285"/>
      <c r="F478" s="285"/>
      <c r="G478" s="285"/>
      <c r="H478" s="285"/>
      <c r="I478" s="285"/>
      <c r="J478" s="285"/>
      <c r="K478" s="285"/>
      <c r="L478" s="285">
        <v>1048.69</v>
      </c>
      <c r="M478" s="285">
        <v>2900000</v>
      </c>
      <c r="N478" s="285"/>
      <c r="O478" s="285"/>
      <c r="P478" s="285">
        <v>1684.68</v>
      </c>
      <c r="Q478" s="285">
        <v>4500000</v>
      </c>
      <c r="R478" s="285"/>
      <c r="S478" s="285"/>
      <c r="T478" s="285"/>
      <c r="U478" s="285"/>
      <c r="V478" s="658"/>
      <c r="W478" s="326" t="s">
        <v>111</v>
      </c>
      <c r="X478" s="327"/>
      <c r="Y478" s="328"/>
      <c r="Z478" s="328"/>
      <c r="AA478" s="328"/>
      <c r="AB478" s="328"/>
    </row>
    <row r="479" spans="1:29" s="184" customFormat="1" ht="16.5" hidden="1" customHeight="1">
      <c r="A479" s="688">
        <f t="shared" si="73"/>
        <v>368</v>
      </c>
      <c r="B479" s="275" t="s">
        <v>133</v>
      </c>
      <c r="C479" s="332">
        <f>M479+Q479+S479+U479+350000</f>
        <v>350000</v>
      </c>
      <c r="D479" s="284"/>
      <c r="E479" s="285"/>
      <c r="F479" s="285"/>
      <c r="G479" s="285"/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  <c r="U479" s="285"/>
      <c r="V479" s="658"/>
      <c r="W479" s="326" t="s">
        <v>111</v>
      </c>
      <c r="X479" s="327"/>
      <c r="Y479" s="328"/>
      <c r="Z479" s="328"/>
      <c r="AA479" s="328"/>
      <c r="AB479" s="328"/>
    </row>
    <row r="480" spans="1:29" s="184" customFormat="1" ht="16.5" hidden="1" customHeight="1">
      <c r="A480" s="688">
        <f>A479+1</f>
        <v>369</v>
      </c>
      <c r="B480" s="275" t="s">
        <v>134</v>
      </c>
      <c r="C480" s="332">
        <f>M480+Q480+150000</f>
        <v>5350000</v>
      </c>
      <c r="D480" s="284"/>
      <c r="E480" s="285"/>
      <c r="F480" s="285"/>
      <c r="G480" s="285"/>
      <c r="H480" s="285"/>
      <c r="I480" s="285"/>
      <c r="J480" s="285"/>
      <c r="K480" s="285"/>
      <c r="L480" s="51">
        <v>1728.54</v>
      </c>
      <c r="M480" s="51">
        <v>2600000</v>
      </c>
      <c r="N480" s="51"/>
      <c r="O480" s="51"/>
      <c r="P480" s="51">
        <v>2354.1</v>
      </c>
      <c r="Q480" s="340">
        <v>2600000</v>
      </c>
      <c r="R480" s="285"/>
      <c r="S480" s="285"/>
      <c r="T480" s="285"/>
      <c r="U480" s="285"/>
      <c r="V480" s="658"/>
      <c r="W480" s="339" t="s">
        <v>82</v>
      </c>
      <c r="X480" s="327"/>
      <c r="Y480" s="328"/>
      <c r="Z480" s="328"/>
      <c r="AA480" s="328"/>
      <c r="AB480" s="328"/>
    </row>
    <row r="481" spans="1:28" s="184" customFormat="1" ht="16.5" hidden="1" customHeight="1">
      <c r="A481" s="688">
        <f t="shared" si="73"/>
        <v>370</v>
      </c>
      <c r="B481" s="275" t="s">
        <v>135</v>
      </c>
      <c r="C481" s="332">
        <f>M481+Q481+150000</f>
        <v>1900000</v>
      </c>
      <c r="D481" s="284"/>
      <c r="E481" s="285"/>
      <c r="F481" s="285"/>
      <c r="G481" s="285"/>
      <c r="H481" s="285"/>
      <c r="I481" s="285"/>
      <c r="J481" s="285"/>
      <c r="K481" s="285"/>
      <c r="L481" s="51">
        <v>469.8</v>
      </c>
      <c r="M481" s="51">
        <v>750000</v>
      </c>
      <c r="N481" s="51"/>
      <c r="O481" s="51"/>
      <c r="P481" s="51">
        <v>838.36</v>
      </c>
      <c r="Q481" s="340">
        <v>1000000</v>
      </c>
      <c r="R481" s="285"/>
      <c r="S481" s="285"/>
      <c r="T481" s="285"/>
      <c r="U481" s="285"/>
      <c r="V481" s="658"/>
      <c r="W481" s="339" t="s">
        <v>121</v>
      </c>
      <c r="X481" s="327"/>
      <c r="Y481" s="328"/>
      <c r="Z481" s="328"/>
      <c r="AA481" s="328"/>
      <c r="AB481" s="328"/>
    </row>
    <row r="482" spans="1:28" s="184" customFormat="1" ht="16.5" hidden="1" customHeight="1">
      <c r="A482" s="688">
        <f t="shared" si="73"/>
        <v>371</v>
      </c>
      <c r="B482" s="275" t="s">
        <v>67</v>
      </c>
      <c r="C482" s="322">
        <v>500000</v>
      </c>
      <c r="D482" s="284"/>
      <c r="E482" s="285"/>
      <c r="F482" s="285"/>
      <c r="G482" s="285"/>
      <c r="H482" s="285"/>
      <c r="I482" s="285"/>
      <c r="J482" s="285"/>
      <c r="K482" s="285"/>
      <c r="L482" s="51"/>
      <c r="M482" s="51"/>
      <c r="N482" s="51"/>
      <c r="O482" s="51"/>
      <c r="P482" s="51"/>
      <c r="Q482" s="51"/>
      <c r="R482" s="285"/>
      <c r="S482" s="285"/>
      <c r="T482" s="285"/>
      <c r="U482" s="285"/>
      <c r="V482" s="658"/>
      <c r="W482" s="326" t="s">
        <v>68</v>
      </c>
      <c r="X482" s="327"/>
      <c r="Y482" s="328"/>
      <c r="Z482" s="328"/>
      <c r="AA482" s="328"/>
      <c r="AB482" s="328"/>
    </row>
    <row r="483" spans="1:28" s="184" customFormat="1" ht="16.5" hidden="1" customHeight="1">
      <c r="A483" s="688">
        <f t="shared" si="73"/>
        <v>372</v>
      </c>
      <c r="B483" s="342" t="s">
        <v>69</v>
      </c>
      <c r="C483" s="332">
        <f>M483+Q483+S483+U483+150000</f>
        <v>1900000</v>
      </c>
      <c r="D483" s="284"/>
      <c r="E483" s="285"/>
      <c r="F483" s="285"/>
      <c r="G483" s="285"/>
      <c r="H483" s="285"/>
      <c r="I483" s="285"/>
      <c r="J483" s="285"/>
      <c r="K483" s="285"/>
      <c r="L483" s="51"/>
      <c r="M483" s="51"/>
      <c r="N483" s="51"/>
      <c r="O483" s="51"/>
      <c r="P483" s="51">
        <v>2341</v>
      </c>
      <c r="Q483" s="51">
        <v>1750000</v>
      </c>
      <c r="R483" s="285"/>
      <c r="S483" s="285"/>
      <c r="T483" s="285"/>
      <c r="U483" s="285"/>
      <c r="V483" s="658"/>
      <c r="W483" s="326" t="s">
        <v>70</v>
      </c>
      <c r="X483" s="327"/>
      <c r="Y483" s="328"/>
      <c r="Z483" s="328"/>
      <c r="AA483" s="328"/>
      <c r="AB483" s="328"/>
    </row>
    <row r="484" spans="1:28" s="184" customFormat="1" ht="16.5" hidden="1" customHeight="1">
      <c r="A484" s="688">
        <f t="shared" si="73"/>
        <v>373</v>
      </c>
      <c r="B484" s="342" t="s">
        <v>71</v>
      </c>
      <c r="C484" s="332">
        <f>M484+Q484+S484+U484+250000</f>
        <v>1450000</v>
      </c>
      <c r="D484" s="284"/>
      <c r="E484" s="285"/>
      <c r="F484" s="285"/>
      <c r="G484" s="285"/>
      <c r="H484" s="285"/>
      <c r="I484" s="285"/>
      <c r="J484" s="285"/>
      <c r="K484" s="285"/>
      <c r="L484" s="51"/>
      <c r="M484" s="51"/>
      <c r="N484" s="51"/>
      <c r="O484" s="51"/>
      <c r="P484" s="51">
        <v>1273</v>
      </c>
      <c r="Q484" s="51">
        <v>1200000</v>
      </c>
      <c r="R484" s="285"/>
      <c r="S484" s="285"/>
      <c r="T484" s="658"/>
      <c r="U484" s="658"/>
      <c r="V484" s="658"/>
      <c r="W484" s="326" t="s">
        <v>72</v>
      </c>
      <c r="X484" s="327"/>
      <c r="Y484" s="328"/>
      <c r="Z484" s="328"/>
      <c r="AA484" s="328"/>
      <c r="AB484" s="328"/>
    </row>
    <row r="485" spans="1:28" s="184" customFormat="1" ht="16.5" hidden="1" customHeight="1">
      <c r="A485" s="688">
        <f t="shared" si="73"/>
        <v>374</v>
      </c>
      <c r="B485" s="275" t="s">
        <v>73</v>
      </c>
      <c r="C485" s="322">
        <v>500000</v>
      </c>
      <c r="D485" s="284"/>
      <c r="E485" s="285"/>
      <c r="F485" s="285"/>
      <c r="G485" s="285"/>
      <c r="H485" s="285"/>
      <c r="I485" s="285"/>
      <c r="J485" s="285"/>
      <c r="K485" s="285"/>
      <c r="L485" s="51"/>
      <c r="M485" s="51"/>
      <c r="N485" s="51"/>
      <c r="O485" s="51"/>
      <c r="P485" s="51"/>
      <c r="Q485" s="51"/>
      <c r="R485" s="285"/>
      <c r="S485" s="285"/>
      <c r="T485" s="285"/>
      <c r="U485" s="285"/>
      <c r="V485" s="658"/>
      <c r="W485" s="326" t="s">
        <v>74</v>
      </c>
      <c r="X485" s="327"/>
      <c r="Y485" s="328"/>
      <c r="Z485" s="328"/>
      <c r="AA485" s="328"/>
      <c r="AB485" s="328"/>
    </row>
    <row r="486" spans="1:28" s="184" customFormat="1" ht="16.5" hidden="1" customHeight="1">
      <c r="A486" s="688">
        <f t="shared" si="73"/>
        <v>375</v>
      </c>
      <c r="B486" s="275" t="s">
        <v>75</v>
      </c>
      <c r="C486" s="332">
        <f>M486+Q486+S486+U486+500000</f>
        <v>2175328</v>
      </c>
      <c r="D486" s="284"/>
      <c r="E486" s="285"/>
      <c r="F486" s="285"/>
      <c r="G486" s="285"/>
      <c r="H486" s="285"/>
      <c r="I486" s="285"/>
      <c r="J486" s="285"/>
      <c r="K486" s="285"/>
      <c r="L486" s="51">
        <v>162.13499999999999</v>
      </c>
      <c r="M486" s="51">
        <v>710000</v>
      </c>
      <c r="N486" s="51"/>
      <c r="O486" s="51"/>
      <c r="P486" s="51">
        <v>247.52</v>
      </c>
      <c r="Q486" s="51">
        <f>P486*3900</f>
        <v>965328</v>
      </c>
      <c r="R486" s="285"/>
      <c r="S486" s="285"/>
      <c r="T486" s="285"/>
      <c r="U486" s="285"/>
      <c r="V486" s="658"/>
      <c r="W486" s="326" t="s">
        <v>76</v>
      </c>
      <c r="X486" s="327"/>
      <c r="Y486" s="328"/>
      <c r="Z486" s="328"/>
      <c r="AA486" s="328"/>
      <c r="AB486" s="328"/>
    </row>
    <row r="487" spans="1:28" s="184" customFormat="1" ht="16.5" hidden="1" customHeight="1">
      <c r="A487" s="688">
        <f t="shared" ref="A487:A499" si="76">A486+1</f>
        <v>376</v>
      </c>
      <c r="B487" s="275" t="s">
        <v>77</v>
      </c>
      <c r="C487" s="332">
        <v>150000</v>
      </c>
      <c r="D487" s="284"/>
      <c r="E487" s="285"/>
      <c r="F487" s="285"/>
      <c r="G487" s="285"/>
      <c r="H487" s="285"/>
      <c r="I487" s="285"/>
      <c r="J487" s="285"/>
      <c r="K487" s="285"/>
      <c r="L487" s="285"/>
      <c r="M487" s="285"/>
      <c r="N487" s="285"/>
      <c r="O487" s="285"/>
      <c r="P487" s="285"/>
      <c r="Q487" s="285"/>
      <c r="R487" s="285"/>
      <c r="S487" s="285"/>
      <c r="T487" s="285"/>
      <c r="U487" s="285"/>
      <c r="V487" s="658"/>
      <c r="W487" s="326" t="s">
        <v>78</v>
      </c>
      <c r="X487" s="327"/>
      <c r="Y487" s="328"/>
      <c r="Z487" s="328"/>
      <c r="AA487" s="328"/>
      <c r="AB487" s="328"/>
    </row>
    <row r="488" spans="1:28" s="184" customFormat="1" ht="16.5" hidden="1" customHeight="1">
      <c r="A488" s="688">
        <f t="shared" si="76"/>
        <v>377</v>
      </c>
      <c r="B488" s="341" t="s">
        <v>136</v>
      </c>
      <c r="C488" s="322">
        <v>500000</v>
      </c>
      <c r="D488" s="325"/>
      <c r="E488" s="325"/>
      <c r="F488" s="325"/>
      <c r="G488" s="325"/>
      <c r="H488" s="325"/>
      <c r="I488" s="325"/>
      <c r="J488" s="325"/>
      <c r="K488" s="325"/>
      <c r="L488" s="325"/>
      <c r="M488" s="325"/>
      <c r="N488" s="325"/>
      <c r="O488" s="325"/>
      <c r="P488" s="325"/>
      <c r="Q488" s="325"/>
      <c r="R488" s="325"/>
      <c r="S488" s="325"/>
      <c r="T488" s="325"/>
      <c r="U488" s="325"/>
      <c r="V488" s="325"/>
      <c r="W488" s="326" t="s">
        <v>137</v>
      </c>
      <c r="X488" s="327"/>
      <c r="Y488" s="328"/>
      <c r="Z488" s="328"/>
      <c r="AA488" s="328"/>
      <c r="AB488" s="328"/>
    </row>
    <row r="489" spans="1:28" s="184" customFormat="1" ht="16.5" hidden="1" customHeight="1">
      <c r="A489" s="688">
        <f t="shared" si="76"/>
        <v>378</v>
      </c>
      <c r="B489" s="342" t="s">
        <v>138</v>
      </c>
      <c r="C489" s="332">
        <f>M489+Q489+S489+U489+250000</f>
        <v>1450000</v>
      </c>
      <c r="D489" s="284"/>
      <c r="E489" s="285"/>
      <c r="F489" s="285"/>
      <c r="G489" s="285"/>
      <c r="H489" s="285"/>
      <c r="I489" s="285"/>
      <c r="J489" s="285"/>
      <c r="K489" s="285"/>
      <c r="L489" s="285"/>
      <c r="M489" s="285"/>
      <c r="N489" s="285"/>
      <c r="O489" s="285"/>
      <c r="P489" s="285">
        <v>1918.88</v>
      </c>
      <c r="Q489" s="285">
        <v>1200000</v>
      </c>
      <c r="R489" s="285"/>
      <c r="S489" s="285"/>
      <c r="T489" s="285"/>
      <c r="U489" s="285"/>
      <c r="V489" s="658"/>
      <c r="W489" s="326" t="s">
        <v>80</v>
      </c>
      <c r="X489" s="327"/>
      <c r="Y489" s="328"/>
      <c r="Z489" s="328"/>
      <c r="AA489" s="328"/>
      <c r="AB489" s="328"/>
    </row>
    <row r="490" spans="1:28" s="184" customFormat="1" ht="16.5" hidden="1" customHeight="1">
      <c r="A490" s="688">
        <f t="shared" si="76"/>
        <v>379</v>
      </c>
      <c r="B490" s="342" t="s">
        <v>139</v>
      </c>
      <c r="C490" s="332">
        <f>M490+Q490+S490+U490+250000</f>
        <v>1200000</v>
      </c>
      <c r="D490" s="284"/>
      <c r="E490" s="285"/>
      <c r="F490" s="285"/>
      <c r="G490" s="285"/>
      <c r="H490" s="285"/>
      <c r="I490" s="285"/>
      <c r="J490" s="285"/>
      <c r="K490" s="285"/>
      <c r="L490" s="285"/>
      <c r="M490" s="285"/>
      <c r="N490" s="285"/>
      <c r="O490" s="285"/>
      <c r="P490" s="285">
        <v>2107.96</v>
      </c>
      <c r="Q490" s="285">
        <v>950000</v>
      </c>
      <c r="R490" s="285"/>
      <c r="S490" s="285"/>
      <c r="T490" s="285"/>
      <c r="U490" s="285"/>
      <c r="V490" s="658"/>
      <c r="W490" s="326" t="s">
        <v>80</v>
      </c>
      <c r="X490" s="327"/>
      <c r="Y490" s="328"/>
      <c r="Z490" s="328"/>
      <c r="AA490" s="328"/>
      <c r="AB490" s="328"/>
    </row>
    <row r="491" spans="1:28" s="184" customFormat="1" ht="16.5" hidden="1" customHeight="1">
      <c r="A491" s="688">
        <f t="shared" si="76"/>
        <v>380</v>
      </c>
      <c r="B491" s="341" t="s">
        <v>140</v>
      </c>
      <c r="C491" s="332">
        <v>350000</v>
      </c>
      <c r="D491" s="284"/>
      <c r="E491" s="285"/>
      <c r="F491" s="285"/>
      <c r="G491" s="285"/>
      <c r="H491" s="285"/>
      <c r="I491" s="285"/>
      <c r="J491" s="285"/>
      <c r="K491" s="285"/>
      <c r="L491" s="285"/>
      <c r="M491" s="285"/>
      <c r="N491" s="285"/>
      <c r="O491" s="285"/>
      <c r="P491" s="285"/>
      <c r="Q491" s="285"/>
      <c r="R491" s="285"/>
      <c r="S491" s="285"/>
      <c r="T491" s="285"/>
      <c r="U491" s="285"/>
      <c r="V491" s="658"/>
      <c r="W491" s="326" t="s">
        <v>80</v>
      </c>
      <c r="X491" s="327"/>
      <c r="Y491" s="328"/>
      <c r="Z491" s="328"/>
      <c r="AA491" s="328"/>
      <c r="AB491" s="328"/>
    </row>
    <row r="492" spans="1:28" s="184" customFormat="1" ht="16.5" hidden="1" customHeight="1">
      <c r="A492" s="688">
        <f t="shared" si="76"/>
        <v>381</v>
      </c>
      <c r="B492" s="341" t="s">
        <v>141</v>
      </c>
      <c r="C492" s="332">
        <v>350000</v>
      </c>
      <c r="D492" s="325"/>
      <c r="E492" s="325"/>
      <c r="F492" s="325"/>
      <c r="G492" s="325"/>
      <c r="H492" s="325"/>
      <c r="I492" s="325"/>
      <c r="J492" s="325"/>
      <c r="K492" s="325"/>
      <c r="L492" s="325"/>
      <c r="M492" s="325"/>
      <c r="N492" s="325"/>
      <c r="O492" s="325"/>
      <c r="P492" s="325"/>
      <c r="Q492" s="325"/>
      <c r="R492" s="325"/>
      <c r="S492" s="325"/>
      <c r="T492" s="325"/>
      <c r="U492" s="325"/>
      <c r="V492" s="325"/>
      <c r="W492" s="334" t="s">
        <v>187</v>
      </c>
      <c r="X492" s="327"/>
      <c r="Y492" s="328"/>
      <c r="Z492" s="328"/>
      <c r="AA492" s="328"/>
      <c r="AB492" s="328"/>
    </row>
    <row r="493" spans="1:28" s="184" customFormat="1" ht="16.5" hidden="1" customHeight="1">
      <c r="A493" s="688">
        <f t="shared" si="76"/>
        <v>382</v>
      </c>
      <c r="B493" s="341" t="s">
        <v>142</v>
      </c>
      <c r="C493" s="332">
        <v>350000</v>
      </c>
      <c r="D493" s="325"/>
      <c r="E493" s="325"/>
      <c r="F493" s="325"/>
      <c r="G493" s="325"/>
      <c r="H493" s="325"/>
      <c r="I493" s="325"/>
      <c r="J493" s="325"/>
      <c r="K493" s="325"/>
      <c r="L493" s="325"/>
      <c r="M493" s="325"/>
      <c r="N493" s="325"/>
      <c r="O493" s="325"/>
      <c r="P493" s="325"/>
      <c r="Q493" s="325"/>
      <c r="R493" s="325"/>
      <c r="S493" s="325"/>
      <c r="T493" s="325"/>
      <c r="U493" s="325"/>
      <c r="V493" s="325"/>
      <c r="W493" s="334" t="s">
        <v>188</v>
      </c>
      <c r="X493" s="327"/>
      <c r="Y493" s="328"/>
      <c r="Z493" s="328"/>
      <c r="AA493" s="328"/>
      <c r="AB493" s="328"/>
    </row>
    <row r="494" spans="1:28" s="184" customFormat="1" ht="16.5" hidden="1" customHeight="1">
      <c r="A494" s="688">
        <f t="shared" si="76"/>
        <v>383</v>
      </c>
      <c r="B494" s="341" t="s">
        <v>143</v>
      </c>
      <c r="C494" s="332">
        <v>350000</v>
      </c>
      <c r="D494" s="325"/>
      <c r="E494" s="325"/>
      <c r="F494" s="325"/>
      <c r="G494" s="325"/>
      <c r="H494" s="325"/>
      <c r="I494" s="325"/>
      <c r="J494" s="325"/>
      <c r="K494" s="32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  <c r="V494" s="325"/>
      <c r="W494" s="334" t="s">
        <v>188</v>
      </c>
      <c r="X494" s="327"/>
      <c r="Y494" s="328"/>
      <c r="Z494" s="328"/>
      <c r="AA494" s="328"/>
      <c r="AB494" s="328"/>
    </row>
    <row r="495" spans="1:28" s="184" customFormat="1" ht="16.5" hidden="1" customHeight="1">
      <c r="A495" s="688">
        <f t="shared" si="76"/>
        <v>384</v>
      </c>
      <c r="B495" s="342" t="s">
        <v>144</v>
      </c>
      <c r="C495" s="332">
        <f>M495+Q495+S495+U495+200000</f>
        <v>5800000</v>
      </c>
      <c r="D495" s="284"/>
      <c r="E495" s="285"/>
      <c r="F495" s="285"/>
      <c r="G495" s="285"/>
      <c r="H495" s="285"/>
      <c r="I495" s="285"/>
      <c r="J495" s="285"/>
      <c r="K495" s="285"/>
      <c r="L495" s="285">
        <v>1184.76</v>
      </c>
      <c r="M495" s="285">
        <v>2700000</v>
      </c>
      <c r="N495" s="285"/>
      <c r="O495" s="285"/>
      <c r="P495" s="285">
        <v>2341.0700000000002</v>
      </c>
      <c r="Q495" s="285">
        <v>2900000</v>
      </c>
      <c r="R495" s="285"/>
      <c r="S495" s="285"/>
      <c r="T495" s="285"/>
      <c r="U495" s="285"/>
      <c r="V495" s="658"/>
      <c r="W495" s="326" t="s">
        <v>82</v>
      </c>
      <c r="X495" s="327"/>
      <c r="Y495" s="328"/>
      <c r="Z495" s="328"/>
      <c r="AA495" s="328"/>
      <c r="AB495" s="328"/>
    </row>
    <row r="496" spans="1:28" s="184" customFormat="1" ht="16.5" hidden="1" customHeight="1">
      <c r="A496" s="688">
        <f t="shared" si="76"/>
        <v>385</v>
      </c>
      <c r="B496" s="342" t="s">
        <v>145</v>
      </c>
      <c r="C496" s="332">
        <f>M496+Q496+S496+U496+250000</f>
        <v>6100000</v>
      </c>
      <c r="D496" s="284"/>
      <c r="E496" s="285"/>
      <c r="F496" s="285"/>
      <c r="G496" s="285"/>
      <c r="H496" s="285"/>
      <c r="I496" s="285"/>
      <c r="J496" s="285"/>
      <c r="K496" s="285"/>
      <c r="L496" s="285">
        <v>1194.07</v>
      </c>
      <c r="M496" s="285">
        <v>2750000</v>
      </c>
      <c r="N496" s="285"/>
      <c r="O496" s="285"/>
      <c r="P496" s="285">
        <v>2343</v>
      </c>
      <c r="Q496" s="285">
        <v>3100000</v>
      </c>
      <c r="R496" s="285"/>
      <c r="S496" s="285"/>
      <c r="T496" s="285"/>
      <c r="U496" s="285"/>
      <c r="V496" s="658"/>
      <c r="W496" s="326" t="s">
        <v>80</v>
      </c>
      <c r="X496" s="327"/>
      <c r="Y496" s="328"/>
      <c r="Z496" s="328"/>
      <c r="AA496" s="328"/>
      <c r="AB496" s="328"/>
    </row>
    <row r="497" spans="1:28" s="184" customFormat="1" ht="16.5" hidden="1" customHeight="1">
      <c r="A497" s="688">
        <f t="shared" si="76"/>
        <v>386</v>
      </c>
      <c r="B497" s="342" t="s">
        <v>146</v>
      </c>
      <c r="C497" s="332">
        <f>M497+Q497+S497+U497+150000</f>
        <v>2250000</v>
      </c>
      <c r="D497" s="284"/>
      <c r="E497" s="285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>
        <v>762.96</v>
      </c>
      <c r="Q497" s="285">
        <v>2100000</v>
      </c>
      <c r="R497" s="285"/>
      <c r="S497" s="285"/>
      <c r="T497" s="285"/>
      <c r="U497" s="285"/>
      <c r="V497" s="658"/>
      <c r="W497" s="326" t="s">
        <v>147</v>
      </c>
      <c r="X497" s="327"/>
      <c r="Y497" s="328"/>
      <c r="Z497" s="328"/>
      <c r="AA497" s="328"/>
      <c r="AB497" s="328"/>
    </row>
    <row r="498" spans="1:28" s="184" customFormat="1" ht="16.5" hidden="1" customHeight="1">
      <c r="A498" s="688">
        <f t="shared" si="76"/>
        <v>387</v>
      </c>
      <c r="B498" s="275" t="s">
        <v>148</v>
      </c>
      <c r="C498" s="332">
        <f>M498+Q498+300000</f>
        <v>2900000</v>
      </c>
      <c r="D498" s="284"/>
      <c r="E498" s="285"/>
      <c r="F498" s="285"/>
      <c r="G498" s="285"/>
      <c r="H498" s="285"/>
      <c r="I498" s="285"/>
      <c r="J498" s="285"/>
      <c r="K498" s="285"/>
      <c r="L498" s="51">
        <v>447.93</v>
      </c>
      <c r="M498" s="51">
        <v>1400000</v>
      </c>
      <c r="N498" s="51"/>
      <c r="O498" s="51"/>
      <c r="P498" s="51">
        <v>475.14</v>
      </c>
      <c r="Q498" s="340">
        <v>1200000</v>
      </c>
      <c r="R498" s="285"/>
      <c r="S498" s="285"/>
      <c r="T498" s="285"/>
      <c r="U498" s="285"/>
      <c r="V498" s="658"/>
      <c r="W498" s="339" t="s">
        <v>149</v>
      </c>
      <c r="X498" s="327"/>
      <c r="Y498" s="328"/>
      <c r="Z498" s="328"/>
      <c r="AA498" s="328"/>
      <c r="AB498" s="328"/>
    </row>
    <row r="499" spans="1:28" s="184" customFormat="1" ht="16.5" hidden="1" customHeight="1">
      <c r="A499" s="688">
        <f t="shared" si="76"/>
        <v>388</v>
      </c>
      <c r="B499" s="342" t="s">
        <v>150</v>
      </c>
      <c r="C499" s="332">
        <f>M499+Q499+S499+U499+200000</f>
        <v>3150000</v>
      </c>
      <c r="D499" s="284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/>
      <c r="O499" s="285"/>
      <c r="P499" s="285">
        <v>2508.84</v>
      </c>
      <c r="Q499" s="285">
        <v>2950000</v>
      </c>
      <c r="R499" s="285"/>
      <c r="S499" s="285"/>
      <c r="T499" s="285"/>
      <c r="U499" s="285"/>
      <c r="V499" s="658"/>
      <c r="W499" s="326" t="s">
        <v>82</v>
      </c>
      <c r="X499" s="327"/>
      <c r="Y499" s="328"/>
      <c r="Z499" s="328"/>
      <c r="AA499" s="328"/>
      <c r="AB499" s="328"/>
    </row>
    <row r="500" spans="1:28" s="184" customFormat="1" ht="16.5" hidden="1" customHeight="1">
      <c r="A500" s="688">
        <f>A499+1</f>
        <v>389</v>
      </c>
      <c r="B500" s="342" t="s">
        <v>151</v>
      </c>
      <c r="C500" s="332">
        <f>M500+Q500+S500+U500+300000</f>
        <v>2900000</v>
      </c>
      <c r="D500" s="284"/>
      <c r="E500" s="285"/>
      <c r="F500" s="285"/>
      <c r="G500" s="285"/>
      <c r="H500" s="285"/>
      <c r="I500" s="285"/>
      <c r="J500" s="285"/>
      <c r="K500" s="285"/>
      <c r="L500" s="285"/>
      <c r="M500" s="285"/>
      <c r="N500" s="285"/>
      <c r="O500" s="285"/>
      <c r="P500" s="285">
        <v>1952.96</v>
      </c>
      <c r="Q500" s="285">
        <v>2600000</v>
      </c>
      <c r="R500" s="285"/>
      <c r="S500" s="285"/>
      <c r="T500" s="285"/>
      <c r="U500" s="285"/>
      <c r="V500" s="658"/>
      <c r="W500" s="326" t="s">
        <v>80</v>
      </c>
      <c r="X500" s="327"/>
      <c r="Y500" s="328"/>
      <c r="Z500" s="328"/>
      <c r="AA500" s="328"/>
      <c r="AB500" s="328"/>
    </row>
    <row r="501" spans="1:28" s="184" customFormat="1" ht="16.5" hidden="1" customHeight="1">
      <c r="A501" s="688">
        <f t="shared" ref="A501:A517" si="77">A500+1</f>
        <v>390</v>
      </c>
      <c r="B501" s="342" t="s">
        <v>152</v>
      </c>
      <c r="C501" s="332">
        <v>250000</v>
      </c>
      <c r="D501" s="284"/>
      <c r="E501" s="285"/>
      <c r="F501" s="285"/>
      <c r="G501" s="285"/>
      <c r="H501" s="285"/>
      <c r="I501" s="285"/>
      <c r="J501" s="285"/>
      <c r="K501" s="285"/>
      <c r="L501" s="285"/>
      <c r="M501" s="285"/>
      <c r="N501" s="285"/>
      <c r="O501" s="285"/>
      <c r="P501" s="285"/>
      <c r="Q501" s="285"/>
      <c r="R501" s="285"/>
      <c r="S501" s="285"/>
      <c r="T501" s="285"/>
      <c r="U501" s="285"/>
      <c r="V501" s="658"/>
      <c r="W501" s="326" t="s">
        <v>153</v>
      </c>
      <c r="X501" s="327"/>
      <c r="Y501" s="328"/>
      <c r="Z501" s="328"/>
      <c r="AA501" s="328"/>
      <c r="AB501" s="328"/>
    </row>
    <row r="502" spans="1:28" s="184" customFormat="1" ht="16.5" hidden="1" customHeight="1">
      <c r="A502" s="688">
        <f t="shared" si="77"/>
        <v>391</v>
      </c>
      <c r="B502" s="342" t="s">
        <v>154</v>
      </c>
      <c r="C502" s="332">
        <v>250000</v>
      </c>
      <c r="D502" s="284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  <c r="U502" s="285"/>
      <c r="V502" s="658"/>
      <c r="W502" s="326" t="s">
        <v>80</v>
      </c>
      <c r="X502" s="327"/>
      <c r="Y502" s="328"/>
      <c r="Z502" s="328"/>
      <c r="AA502" s="328"/>
      <c r="AB502" s="328"/>
    </row>
    <row r="503" spans="1:28" s="184" customFormat="1" ht="16.5" hidden="1" customHeight="1">
      <c r="A503" s="688">
        <f t="shared" si="77"/>
        <v>392</v>
      </c>
      <c r="B503" s="342" t="s">
        <v>155</v>
      </c>
      <c r="C503" s="332">
        <v>200000</v>
      </c>
      <c r="D503" s="284"/>
      <c r="E503" s="285"/>
      <c r="F503" s="285"/>
      <c r="G503" s="285"/>
      <c r="H503" s="285"/>
      <c r="I503" s="285"/>
      <c r="J503" s="285"/>
      <c r="K503" s="285"/>
      <c r="L503" s="285"/>
      <c r="M503" s="285"/>
      <c r="N503" s="285"/>
      <c r="O503" s="285"/>
      <c r="P503" s="285"/>
      <c r="Q503" s="285"/>
      <c r="R503" s="285"/>
      <c r="S503" s="285"/>
      <c r="T503" s="285"/>
      <c r="U503" s="285"/>
      <c r="V503" s="658"/>
      <c r="W503" s="326" t="s">
        <v>82</v>
      </c>
      <c r="X503" s="327"/>
      <c r="Y503" s="328"/>
      <c r="Z503" s="328"/>
      <c r="AA503" s="328"/>
      <c r="AB503" s="328"/>
    </row>
    <row r="504" spans="1:28" s="184" customFormat="1" ht="16.5" hidden="1" customHeight="1">
      <c r="A504" s="688">
        <f t="shared" si="77"/>
        <v>393</v>
      </c>
      <c r="B504" s="275" t="s">
        <v>156</v>
      </c>
      <c r="C504" s="332">
        <f>M504+Q504+S504+U504+500000</f>
        <v>2200000</v>
      </c>
      <c r="D504" s="284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>
        <v>464.25</v>
      </c>
      <c r="Q504" s="285">
        <v>1700000</v>
      </c>
      <c r="R504" s="285"/>
      <c r="S504" s="285"/>
      <c r="T504" s="285"/>
      <c r="U504" s="285"/>
      <c r="V504" s="658"/>
      <c r="W504" s="326" t="s">
        <v>157</v>
      </c>
      <c r="X504" s="327"/>
      <c r="Y504" s="328"/>
      <c r="Z504" s="328"/>
      <c r="AA504" s="328"/>
      <c r="AB504" s="328"/>
    </row>
    <row r="505" spans="1:28" s="184" customFormat="1" ht="16.5" hidden="1" customHeight="1">
      <c r="A505" s="688">
        <f t="shared" si="77"/>
        <v>394</v>
      </c>
      <c r="B505" s="275" t="s">
        <v>158</v>
      </c>
      <c r="C505" s="332">
        <f>M505+Q505+S505+U505+500000</f>
        <v>1835552</v>
      </c>
      <c r="D505" s="284"/>
      <c r="E505" s="285"/>
      <c r="F505" s="285"/>
      <c r="G505" s="285"/>
      <c r="H505" s="285"/>
      <c r="I505" s="285"/>
      <c r="J505" s="285"/>
      <c r="K505" s="285"/>
      <c r="L505" s="285"/>
      <c r="M505" s="285"/>
      <c r="N505" s="285"/>
      <c r="O505" s="285"/>
      <c r="P505" s="285">
        <v>360.96</v>
      </c>
      <c r="Q505" s="51">
        <f>P505*3700</f>
        <v>1335552</v>
      </c>
      <c r="R505" s="285"/>
      <c r="S505" s="285"/>
      <c r="T505" s="285"/>
      <c r="U505" s="285"/>
      <c r="V505" s="658"/>
      <c r="W505" s="326" t="s">
        <v>111</v>
      </c>
      <c r="X505" s="327"/>
      <c r="Y505" s="328"/>
      <c r="Z505" s="328"/>
      <c r="AA505" s="328"/>
      <c r="AB505" s="328"/>
    </row>
    <row r="506" spans="1:28" s="184" customFormat="1" ht="16.5" hidden="1" customHeight="1">
      <c r="A506" s="688">
        <f t="shared" si="77"/>
        <v>395</v>
      </c>
      <c r="B506" s="275" t="s">
        <v>159</v>
      </c>
      <c r="C506" s="332">
        <f>M506+Q506+S506+U506</f>
        <v>1200000</v>
      </c>
      <c r="D506" s="284"/>
      <c r="E506" s="285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51">
        <v>1213</v>
      </c>
      <c r="Q506" s="51">
        <v>1200000</v>
      </c>
      <c r="R506" s="285"/>
      <c r="S506" s="285"/>
      <c r="T506" s="285"/>
      <c r="U506" s="285"/>
      <c r="V506" s="658"/>
      <c r="W506" s="326"/>
      <c r="X506" s="327"/>
      <c r="Y506" s="328"/>
      <c r="Z506" s="328"/>
      <c r="AA506" s="328"/>
      <c r="AB506" s="328"/>
    </row>
    <row r="507" spans="1:28" s="184" customFormat="1" ht="16.5" hidden="1" customHeight="1">
      <c r="A507" s="688">
        <f t="shared" si="77"/>
        <v>396</v>
      </c>
      <c r="B507" s="275" t="s">
        <v>160</v>
      </c>
      <c r="C507" s="332">
        <v>350000</v>
      </c>
      <c r="D507" s="284"/>
      <c r="E507" s="285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51"/>
      <c r="Q507" s="51"/>
      <c r="R507" s="285"/>
      <c r="S507" s="285"/>
      <c r="T507" s="285"/>
      <c r="U507" s="285"/>
      <c r="V507" s="658"/>
      <c r="W507" s="326" t="s">
        <v>82</v>
      </c>
      <c r="X507" s="327"/>
      <c r="Y507" s="328"/>
      <c r="Z507" s="328"/>
      <c r="AA507" s="328"/>
      <c r="AB507" s="328"/>
    </row>
    <row r="508" spans="1:28" s="184" customFormat="1" ht="16.5" hidden="1" customHeight="1">
      <c r="A508" s="688">
        <f t="shared" si="77"/>
        <v>397</v>
      </c>
      <c r="B508" s="275" t="s">
        <v>161</v>
      </c>
      <c r="C508" s="332">
        <f>M508+Q508+S508+U508+500000</f>
        <v>2850000</v>
      </c>
      <c r="D508" s="284"/>
      <c r="E508" s="285"/>
      <c r="F508" s="285"/>
      <c r="G508" s="285"/>
      <c r="H508" s="285"/>
      <c r="I508" s="285"/>
      <c r="J508" s="285"/>
      <c r="K508" s="285"/>
      <c r="L508" s="285">
        <v>290.38</v>
      </c>
      <c r="M508" s="285">
        <v>950000</v>
      </c>
      <c r="N508" s="285"/>
      <c r="O508" s="285"/>
      <c r="P508" s="285">
        <v>466.44</v>
      </c>
      <c r="Q508" s="285">
        <v>1400000</v>
      </c>
      <c r="R508" s="285"/>
      <c r="S508" s="285"/>
      <c r="T508" s="285"/>
      <c r="U508" s="285"/>
      <c r="V508" s="658"/>
      <c r="W508" s="326" t="s">
        <v>162</v>
      </c>
      <c r="X508" s="327"/>
      <c r="Y508" s="328"/>
      <c r="Z508" s="328"/>
      <c r="AA508" s="328"/>
      <c r="AB508" s="328"/>
    </row>
    <row r="509" spans="1:28" s="184" customFormat="1" ht="16.5" hidden="1" customHeight="1">
      <c r="A509" s="688">
        <f t="shared" si="77"/>
        <v>398</v>
      </c>
      <c r="B509" s="275" t="s">
        <v>163</v>
      </c>
      <c r="C509" s="332">
        <f>M509+Q509+S509+U509+500000</f>
        <v>6950000</v>
      </c>
      <c r="D509" s="284"/>
      <c r="E509" s="285"/>
      <c r="F509" s="285"/>
      <c r="G509" s="285"/>
      <c r="H509" s="285"/>
      <c r="I509" s="285"/>
      <c r="J509" s="285"/>
      <c r="K509" s="285"/>
      <c r="L509" s="285">
        <v>947.97</v>
      </c>
      <c r="M509" s="285">
        <v>3100000</v>
      </c>
      <c r="N509" s="285"/>
      <c r="O509" s="285"/>
      <c r="P509" s="285">
        <v>1119.4000000000001</v>
      </c>
      <c r="Q509" s="285">
        <v>3350000</v>
      </c>
      <c r="R509" s="285"/>
      <c r="S509" s="285"/>
      <c r="T509" s="285"/>
      <c r="U509" s="285"/>
      <c r="V509" s="658"/>
      <c r="W509" s="326" t="s">
        <v>157</v>
      </c>
      <c r="X509" s="327"/>
      <c r="Y509" s="328"/>
      <c r="Z509" s="328"/>
      <c r="AA509" s="328"/>
      <c r="AB509" s="328"/>
    </row>
    <row r="510" spans="1:28" s="184" customFormat="1" ht="16.5" hidden="1" customHeight="1">
      <c r="A510" s="688">
        <f t="shared" si="77"/>
        <v>399</v>
      </c>
      <c r="B510" s="342" t="s">
        <v>164</v>
      </c>
      <c r="C510" s="332">
        <f>M510+Q510+S510+U510+250000</f>
        <v>1900000</v>
      </c>
      <c r="D510" s="284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>
        <v>1649.2</v>
      </c>
      <c r="Q510" s="285">
        <v>1650000</v>
      </c>
      <c r="R510" s="285"/>
      <c r="S510" s="285"/>
      <c r="T510" s="285"/>
      <c r="U510" s="285"/>
      <c r="V510" s="658"/>
      <c r="W510" s="326" t="s">
        <v>80</v>
      </c>
      <c r="X510" s="327"/>
      <c r="Y510" s="328"/>
      <c r="Z510" s="328"/>
      <c r="AA510" s="328"/>
      <c r="AB510" s="328"/>
    </row>
    <row r="511" spans="1:28" s="184" customFormat="1" ht="16.5" hidden="1" customHeight="1">
      <c r="A511" s="688">
        <f t="shared" si="77"/>
        <v>400</v>
      </c>
      <c r="B511" s="342" t="s">
        <v>165</v>
      </c>
      <c r="C511" s="332">
        <f>M511+Q511+S511+U511+250000</f>
        <v>1500000</v>
      </c>
      <c r="D511" s="284"/>
      <c r="E511" s="285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>
        <v>1055.04</v>
      </c>
      <c r="Q511" s="285">
        <v>1250000</v>
      </c>
      <c r="R511" s="285"/>
      <c r="S511" s="285"/>
      <c r="T511" s="285"/>
      <c r="U511" s="285"/>
      <c r="V511" s="658"/>
      <c r="W511" s="326" t="s">
        <v>80</v>
      </c>
      <c r="X511" s="327"/>
      <c r="Y511" s="328"/>
      <c r="Z511" s="328"/>
      <c r="AA511" s="328"/>
      <c r="AB511" s="328"/>
    </row>
    <row r="512" spans="1:28" s="184" customFormat="1" ht="16.5" hidden="1" customHeight="1">
      <c r="A512" s="688">
        <f t="shared" si="77"/>
        <v>401</v>
      </c>
      <c r="B512" s="342" t="s">
        <v>166</v>
      </c>
      <c r="C512" s="332">
        <f>M512+Q512+S512+U512+200000</f>
        <v>1850000</v>
      </c>
      <c r="D512" s="284"/>
      <c r="E512" s="285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>
        <v>1660</v>
      </c>
      <c r="Q512" s="285">
        <v>1650000</v>
      </c>
      <c r="R512" s="285"/>
      <c r="S512" s="285"/>
      <c r="T512" s="285"/>
      <c r="U512" s="285"/>
      <c r="V512" s="658"/>
      <c r="W512" s="326" t="s">
        <v>82</v>
      </c>
      <c r="X512" s="327"/>
      <c r="Y512" s="328"/>
      <c r="Z512" s="328"/>
      <c r="AA512" s="328"/>
      <c r="AB512" s="328"/>
    </row>
    <row r="513" spans="1:29" s="22" customFormat="1" ht="17.25" hidden="1" customHeight="1">
      <c r="A513" s="55">
        <f t="shared" si="77"/>
        <v>402</v>
      </c>
      <c r="B513" s="81" t="s">
        <v>871</v>
      </c>
      <c r="C513" s="52">
        <f>D513+K513+M513+O513+Q513+S513+U513+V513+W513+X513</f>
        <v>3492778.76</v>
      </c>
      <c r="D513" s="51">
        <f>SUM(E513:I513)</f>
        <v>0</v>
      </c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321"/>
      <c r="Q513" s="51">
        <v>3492778.76</v>
      </c>
      <c r="R513" s="60"/>
      <c r="S513" s="60"/>
      <c r="T513" s="60"/>
      <c r="U513" s="60"/>
      <c r="V513" s="60"/>
      <c r="W513" s="285"/>
      <c r="X513" s="658"/>
      <c r="Y513" s="24"/>
      <c r="Z513" s="23"/>
      <c r="AA513" s="21"/>
      <c r="AB513" s="8"/>
      <c r="AC513" s="30"/>
    </row>
    <row r="514" spans="1:29" s="184" customFormat="1" ht="16.5" hidden="1" customHeight="1">
      <c r="A514" s="688">
        <f t="shared" si="77"/>
        <v>403</v>
      </c>
      <c r="B514" s="342" t="s">
        <v>167</v>
      </c>
      <c r="C514" s="332">
        <f>M514+Q514+S514+U514+200000</f>
        <v>5700000</v>
      </c>
      <c r="D514" s="284"/>
      <c r="E514" s="285"/>
      <c r="F514" s="285"/>
      <c r="G514" s="285"/>
      <c r="H514" s="285"/>
      <c r="I514" s="285"/>
      <c r="J514" s="285"/>
      <c r="K514" s="285"/>
      <c r="L514" s="285">
        <v>1277.3699999999999</v>
      </c>
      <c r="M514" s="285">
        <v>3400000</v>
      </c>
      <c r="N514" s="285"/>
      <c r="O514" s="285"/>
      <c r="P514" s="285">
        <v>2493.5</v>
      </c>
      <c r="Q514" s="285">
        <v>2100000</v>
      </c>
      <c r="R514" s="285"/>
      <c r="S514" s="285"/>
      <c r="T514" s="285"/>
      <c r="U514" s="285"/>
      <c r="V514" s="658"/>
      <c r="W514" s="326" t="s">
        <v>82</v>
      </c>
      <c r="X514" s="327"/>
      <c r="Y514" s="328"/>
      <c r="Z514" s="328"/>
      <c r="AA514" s="328"/>
      <c r="AB514" s="328"/>
    </row>
    <row r="515" spans="1:29" s="184" customFormat="1" ht="16.5" hidden="1" customHeight="1">
      <c r="A515" s="688">
        <f t="shared" si="77"/>
        <v>404</v>
      </c>
      <c r="B515" s="275" t="s">
        <v>168</v>
      </c>
      <c r="C515" s="332">
        <f>M515+Q515+S515+U515+400000</f>
        <v>3050000</v>
      </c>
      <c r="D515" s="284"/>
      <c r="E515" s="285"/>
      <c r="F515" s="285"/>
      <c r="G515" s="285"/>
      <c r="H515" s="285"/>
      <c r="I515" s="285"/>
      <c r="J515" s="285"/>
      <c r="K515" s="285"/>
      <c r="L515" s="285">
        <v>270</v>
      </c>
      <c r="M515" s="285">
        <v>1200000</v>
      </c>
      <c r="N515" s="285"/>
      <c r="O515" s="285"/>
      <c r="P515" s="285">
        <v>377.24</v>
      </c>
      <c r="Q515" s="285">
        <v>1450000</v>
      </c>
      <c r="R515" s="51"/>
      <c r="S515" s="285"/>
      <c r="T515" s="285"/>
      <c r="U515" s="285"/>
      <c r="V515" s="658"/>
      <c r="W515" s="326" t="s">
        <v>169</v>
      </c>
      <c r="X515" s="327"/>
      <c r="Y515" s="328"/>
      <c r="Z515" s="328"/>
      <c r="AA515" s="328"/>
      <c r="AB515" s="328"/>
    </row>
    <row r="516" spans="1:29" s="184" customFormat="1" ht="16.5" hidden="1" customHeight="1">
      <c r="A516" s="688">
        <f t="shared" si="77"/>
        <v>405</v>
      </c>
      <c r="B516" s="275" t="s">
        <v>170</v>
      </c>
      <c r="C516" s="332">
        <v>450000</v>
      </c>
      <c r="D516" s="284"/>
      <c r="E516" s="285"/>
      <c r="F516" s="285"/>
      <c r="G516" s="285"/>
      <c r="H516" s="285"/>
      <c r="I516" s="285"/>
      <c r="J516" s="285"/>
      <c r="K516" s="285"/>
      <c r="L516" s="51"/>
      <c r="M516" s="51"/>
      <c r="N516" s="51"/>
      <c r="O516" s="51"/>
      <c r="P516" s="51"/>
      <c r="Q516" s="340"/>
      <c r="R516" s="285"/>
      <c r="S516" s="285"/>
      <c r="T516" s="285"/>
      <c r="U516" s="285"/>
      <c r="V516" s="658"/>
      <c r="W516" s="339" t="s">
        <v>171</v>
      </c>
      <c r="X516" s="327"/>
      <c r="Y516" s="328"/>
      <c r="Z516" s="328"/>
      <c r="AA516" s="328"/>
      <c r="AB516" s="328"/>
    </row>
    <row r="517" spans="1:29" s="184" customFormat="1" ht="16.5" hidden="1" customHeight="1">
      <c r="A517" s="688">
        <f t="shared" si="77"/>
        <v>406</v>
      </c>
      <c r="B517" s="275" t="s">
        <v>172</v>
      </c>
      <c r="C517" s="332">
        <f>M517+Q517+S517+U517+350000</f>
        <v>2950000</v>
      </c>
      <c r="D517" s="284"/>
      <c r="E517" s="285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>
        <v>828.9</v>
      </c>
      <c r="Q517" s="285">
        <v>2600000</v>
      </c>
      <c r="R517" s="285"/>
      <c r="S517" s="285"/>
      <c r="T517" s="285"/>
      <c r="U517" s="285"/>
      <c r="V517" s="658"/>
      <c r="W517" s="326" t="s">
        <v>88</v>
      </c>
      <c r="X517" s="327"/>
      <c r="Y517" s="328"/>
      <c r="Z517" s="328"/>
      <c r="AA517" s="328"/>
      <c r="AB517" s="328"/>
    </row>
    <row r="518" spans="1:29" s="184" customFormat="1" ht="16.5" hidden="1" customHeight="1">
      <c r="A518" s="688">
        <f>A517+1</f>
        <v>407</v>
      </c>
      <c r="B518" s="275" t="s">
        <v>173</v>
      </c>
      <c r="C518" s="332">
        <f>M518+Q518+S518+U518+500000</f>
        <v>2000000</v>
      </c>
      <c r="D518" s="284"/>
      <c r="E518" s="285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>
        <v>1810.7</v>
      </c>
      <c r="Q518" s="285">
        <v>1500000</v>
      </c>
      <c r="R518" s="285"/>
      <c r="S518" s="285"/>
      <c r="T518" s="285"/>
      <c r="U518" s="285"/>
      <c r="V518" s="658"/>
      <c r="W518" s="326" t="s">
        <v>174</v>
      </c>
      <c r="X518" s="327"/>
      <c r="Y518" s="328"/>
      <c r="Z518" s="328"/>
      <c r="AA518" s="328"/>
      <c r="AB518" s="328"/>
    </row>
    <row r="519" spans="1:29" s="184" customFormat="1" ht="16.5" hidden="1" customHeight="1">
      <c r="A519" s="688">
        <f t="shared" ref="A519:A534" si="78">A518+1</f>
        <v>408</v>
      </c>
      <c r="B519" s="275" t="s">
        <v>175</v>
      </c>
      <c r="C519" s="332">
        <f>M519+Q519+S519+U519+350000</f>
        <v>3100000</v>
      </c>
      <c r="D519" s="284"/>
      <c r="E519" s="285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>
        <v>841.86</v>
      </c>
      <c r="Q519" s="285">
        <v>2750000</v>
      </c>
      <c r="R519" s="285"/>
      <c r="S519" s="285"/>
      <c r="T519" s="285"/>
      <c r="U519" s="285"/>
      <c r="V519" s="658"/>
      <c r="W519" s="326" t="s">
        <v>88</v>
      </c>
      <c r="X519" s="327"/>
      <c r="Y519" s="328"/>
      <c r="Z519" s="328"/>
      <c r="AA519" s="328"/>
      <c r="AB519" s="328"/>
    </row>
    <row r="520" spans="1:29" s="184" customFormat="1" ht="16.5" hidden="1" customHeight="1">
      <c r="A520" s="688">
        <f t="shared" si="78"/>
        <v>409</v>
      </c>
      <c r="B520" s="275" t="s">
        <v>176</v>
      </c>
      <c r="C520" s="332">
        <f>Q520+250000</f>
        <v>1050000</v>
      </c>
      <c r="D520" s="284"/>
      <c r="E520" s="285"/>
      <c r="F520" s="285"/>
      <c r="G520" s="285"/>
      <c r="H520" s="285"/>
      <c r="I520" s="285"/>
      <c r="J520" s="285"/>
      <c r="K520" s="285"/>
      <c r="L520" s="51"/>
      <c r="M520" s="51"/>
      <c r="N520" s="51"/>
      <c r="O520" s="51"/>
      <c r="P520" s="51">
        <v>759.87</v>
      </c>
      <c r="Q520" s="340">
        <v>800000</v>
      </c>
      <c r="R520" s="285"/>
      <c r="S520" s="285"/>
      <c r="T520" s="285"/>
      <c r="U520" s="285"/>
      <c r="V520" s="658"/>
      <c r="W520" s="339" t="s">
        <v>177</v>
      </c>
      <c r="X520" s="327"/>
      <c r="Y520" s="328"/>
      <c r="Z520" s="328"/>
      <c r="AA520" s="328"/>
      <c r="AB520" s="328"/>
    </row>
    <row r="521" spans="1:29" s="184" customFormat="1" ht="16.5" hidden="1" customHeight="1">
      <c r="A521" s="688">
        <f t="shared" si="78"/>
        <v>410</v>
      </c>
      <c r="B521" s="275" t="s">
        <v>178</v>
      </c>
      <c r="C521" s="332">
        <f>M521+Q521+S521+U521+500000</f>
        <v>500000</v>
      </c>
      <c r="D521" s="284"/>
      <c r="E521" s="285"/>
      <c r="F521" s="285"/>
      <c r="G521" s="285"/>
      <c r="H521" s="285"/>
      <c r="I521" s="285"/>
      <c r="J521" s="285"/>
      <c r="K521" s="285"/>
      <c r="L521" s="285"/>
      <c r="M521" s="285"/>
      <c r="N521" s="285"/>
      <c r="O521" s="285"/>
      <c r="P521" s="285"/>
      <c r="Q521" s="285"/>
      <c r="R521" s="285"/>
      <c r="S521" s="285"/>
      <c r="T521" s="285"/>
      <c r="U521" s="285"/>
      <c r="V521" s="658"/>
      <c r="W521" s="326" t="s">
        <v>157</v>
      </c>
      <c r="X521" s="327"/>
      <c r="Y521" s="328"/>
      <c r="Z521" s="328"/>
      <c r="AA521" s="328"/>
      <c r="AB521" s="328"/>
    </row>
    <row r="522" spans="1:29" s="184" customFormat="1" ht="16.5" hidden="1" customHeight="1">
      <c r="A522" s="688">
        <f t="shared" si="78"/>
        <v>411</v>
      </c>
      <c r="B522" s="275" t="s">
        <v>179</v>
      </c>
      <c r="C522" s="332">
        <f>M522+Q522+S522+U522+500000</f>
        <v>500000</v>
      </c>
      <c r="D522" s="284"/>
      <c r="E522" s="285"/>
      <c r="F522" s="285"/>
      <c r="G522" s="285"/>
      <c r="H522" s="285"/>
      <c r="I522" s="285"/>
      <c r="J522" s="285"/>
      <c r="K522" s="285"/>
      <c r="L522" s="285"/>
      <c r="M522" s="285"/>
      <c r="N522" s="285"/>
      <c r="O522" s="285"/>
      <c r="P522" s="285"/>
      <c r="Q522" s="285"/>
      <c r="R522" s="285"/>
      <c r="S522" s="285"/>
      <c r="T522" s="285"/>
      <c r="U522" s="285"/>
      <c r="V522" s="658"/>
      <c r="W522" s="326" t="s">
        <v>157</v>
      </c>
      <c r="X522" s="327"/>
      <c r="Y522" s="328"/>
      <c r="Z522" s="328"/>
      <c r="AA522" s="328"/>
      <c r="AB522" s="328"/>
    </row>
    <row r="523" spans="1:29" s="184" customFormat="1" ht="16.5" hidden="1" customHeight="1">
      <c r="A523" s="688">
        <f t="shared" si="78"/>
        <v>412</v>
      </c>
      <c r="B523" s="275" t="s">
        <v>180</v>
      </c>
      <c r="C523" s="332">
        <f>M523+Q523+S523+U523+500000</f>
        <v>500000</v>
      </c>
      <c r="D523" s="284"/>
      <c r="E523" s="285"/>
      <c r="F523" s="285"/>
      <c r="G523" s="285"/>
      <c r="H523" s="285"/>
      <c r="I523" s="285"/>
      <c r="J523" s="285"/>
      <c r="K523" s="285"/>
      <c r="L523" s="285"/>
      <c r="M523" s="285"/>
      <c r="N523" s="285"/>
      <c r="O523" s="285"/>
      <c r="P523" s="285"/>
      <c r="Q523" s="285"/>
      <c r="R523" s="285"/>
      <c r="S523" s="285"/>
      <c r="T523" s="285"/>
      <c r="U523" s="285"/>
      <c r="V523" s="658"/>
      <c r="W523" s="326" t="s">
        <v>181</v>
      </c>
      <c r="X523" s="327"/>
      <c r="Y523" s="328"/>
      <c r="Z523" s="328"/>
      <c r="AA523" s="328"/>
      <c r="AB523" s="328"/>
    </row>
    <row r="524" spans="1:29" s="184" customFormat="1" ht="16.5" hidden="1" customHeight="1">
      <c r="A524" s="688">
        <f t="shared" si="78"/>
        <v>413</v>
      </c>
      <c r="B524" s="275" t="s">
        <v>182</v>
      </c>
      <c r="C524" s="332">
        <f>M524+Q524+S524+U524+500000</f>
        <v>500000</v>
      </c>
      <c r="D524" s="284"/>
      <c r="E524" s="285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/>
      <c r="R524" s="285"/>
      <c r="S524" s="285"/>
      <c r="T524" s="285"/>
      <c r="U524" s="285"/>
      <c r="V524" s="658"/>
      <c r="W524" s="326" t="s">
        <v>157</v>
      </c>
      <c r="X524" s="327"/>
      <c r="Y524" s="328"/>
      <c r="Z524" s="328"/>
      <c r="AA524" s="328"/>
      <c r="AB524" s="328"/>
    </row>
    <row r="525" spans="1:29" s="184" customFormat="1" ht="16.5" hidden="1" customHeight="1">
      <c r="A525" s="688">
        <f t="shared" si="78"/>
        <v>414</v>
      </c>
      <c r="B525" s="275" t="s">
        <v>183</v>
      </c>
      <c r="C525" s="332">
        <f>M525+Q525+S525+U525+500000</f>
        <v>500000</v>
      </c>
      <c r="D525" s="284"/>
      <c r="E525" s="285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/>
      <c r="R525" s="285"/>
      <c r="S525" s="285"/>
      <c r="T525" s="285"/>
      <c r="U525" s="285"/>
      <c r="V525" s="658"/>
      <c r="W525" s="326" t="s">
        <v>157</v>
      </c>
      <c r="X525" s="327"/>
      <c r="Y525" s="328"/>
      <c r="Z525" s="328"/>
      <c r="AA525" s="328"/>
      <c r="AB525" s="328"/>
    </row>
    <row r="526" spans="1:29" s="7" customFormat="1" ht="17.25" hidden="1" customHeight="1">
      <c r="A526" s="55">
        <f t="shared" si="78"/>
        <v>415</v>
      </c>
      <c r="B526" s="42" t="s">
        <v>704</v>
      </c>
      <c r="C526" s="52">
        <f>D526+K526+M526+O526+Q526+S526+U526+V526+W526+X526</f>
        <v>5428336.040000001</v>
      </c>
      <c r="D526" s="51">
        <f>SUM(E526:I526)</f>
        <v>470320.6</v>
      </c>
      <c r="E526" s="51">
        <v>470320.6</v>
      </c>
      <c r="F526" s="51"/>
      <c r="G526" s="51"/>
      <c r="H526" s="51"/>
      <c r="I526" s="51"/>
      <c r="J526" s="51"/>
      <c r="K526" s="51"/>
      <c r="L526" s="120"/>
      <c r="M526" s="52">
        <v>2266358.7400000002</v>
      </c>
      <c r="N526" s="51"/>
      <c r="O526" s="51"/>
      <c r="P526" s="120"/>
      <c r="Q526" s="52">
        <v>2691656.7</v>
      </c>
      <c r="R526" s="51"/>
      <c r="S526" s="51"/>
      <c r="T526" s="51"/>
      <c r="U526" s="51"/>
      <c r="V526" s="60"/>
      <c r="W526" s="285"/>
      <c r="X526" s="285"/>
      <c r="Y526" s="9"/>
      <c r="Z526" s="8"/>
      <c r="AA526" s="8"/>
      <c r="AB526" s="8"/>
      <c r="AC526" s="28"/>
    </row>
    <row r="527" spans="1:29" s="22" customFormat="1" ht="17.25" hidden="1" customHeight="1">
      <c r="A527" s="55">
        <f t="shared" si="78"/>
        <v>416</v>
      </c>
      <c r="B527" s="81" t="s">
        <v>872</v>
      </c>
      <c r="C527" s="52">
        <f>D527+K527+M527+O527+Q527+S527+U527+V527+W527+X527</f>
        <v>581460.34</v>
      </c>
      <c r="D527" s="51">
        <f>SUM(E527:I527)</f>
        <v>581460.34</v>
      </c>
      <c r="E527" s="51">
        <v>581460.34</v>
      </c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285"/>
      <c r="X527" s="658"/>
      <c r="Y527" s="20"/>
      <c r="Z527" s="23"/>
      <c r="AA527" s="21"/>
      <c r="AB527" s="8"/>
      <c r="AC527" s="30"/>
    </row>
    <row r="528" spans="1:29" s="7" customFormat="1" ht="17.25" hidden="1" customHeight="1">
      <c r="A528" s="55">
        <f t="shared" si="78"/>
        <v>417</v>
      </c>
      <c r="B528" s="42" t="s">
        <v>621</v>
      </c>
      <c r="C528" s="52">
        <f>D528+K528+M528+O528+Q528+S528+U528+V528+W528+X528</f>
        <v>4342623.0199999996</v>
      </c>
      <c r="D528" s="51">
        <f>SUM(E528:I528)</f>
        <v>809651.1</v>
      </c>
      <c r="E528" s="51">
        <v>809651.1</v>
      </c>
      <c r="F528" s="51"/>
      <c r="G528" s="51"/>
      <c r="H528" s="51"/>
      <c r="I528" s="51"/>
      <c r="J528" s="51"/>
      <c r="K528" s="51"/>
      <c r="L528" s="51"/>
      <c r="M528" s="52"/>
      <c r="N528" s="120"/>
      <c r="O528" s="51">
        <v>506286.08000000002</v>
      </c>
      <c r="P528" s="120"/>
      <c r="Q528" s="51">
        <v>3026685.84</v>
      </c>
      <c r="R528" s="51"/>
      <c r="S528" s="51"/>
      <c r="T528" s="60"/>
      <c r="U528" s="51"/>
      <c r="V528" s="60"/>
      <c r="W528" s="285"/>
      <c r="X528" s="285"/>
      <c r="Y528" s="9"/>
      <c r="Z528" s="8"/>
      <c r="AA528" s="5"/>
      <c r="AB528" s="8"/>
      <c r="AC528" s="28"/>
    </row>
    <row r="529" spans="1:31" s="7" customFormat="1" ht="17.25" hidden="1" customHeight="1">
      <c r="A529" s="55">
        <f t="shared" si="78"/>
        <v>418</v>
      </c>
      <c r="B529" s="42" t="s">
        <v>622</v>
      </c>
      <c r="C529" s="52">
        <f>D529+K529+M529+O529+Q529+S529+U529+V529+W529+X529</f>
        <v>3845703.78</v>
      </c>
      <c r="D529" s="51">
        <f>SUM(E529:I529)</f>
        <v>0</v>
      </c>
      <c r="E529" s="51"/>
      <c r="F529" s="51"/>
      <c r="G529" s="51"/>
      <c r="H529" s="51"/>
      <c r="I529" s="51"/>
      <c r="J529" s="51"/>
      <c r="K529" s="51"/>
      <c r="L529" s="51"/>
      <c r="M529" s="52"/>
      <c r="N529" s="51"/>
      <c r="O529" s="52"/>
      <c r="P529" s="120"/>
      <c r="Q529" s="51">
        <v>3845703.78</v>
      </c>
      <c r="R529" s="51"/>
      <c r="S529" s="51"/>
      <c r="T529" s="60"/>
      <c r="U529" s="51"/>
      <c r="V529" s="60"/>
      <c r="W529" s="285"/>
      <c r="X529" s="285"/>
      <c r="Y529" s="9"/>
      <c r="Z529" s="8"/>
      <c r="AA529" s="5"/>
      <c r="AB529" s="8"/>
      <c r="AC529" s="28"/>
    </row>
    <row r="530" spans="1:31" s="184" customFormat="1" ht="16.5" hidden="1" customHeight="1">
      <c r="A530" s="688">
        <f t="shared" si="78"/>
        <v>419</v>
      </c>
      <c r="B530" s="342" t="s">
        <v>184</v>
      </c>
      <c r="C530" s="332">
        <f>M530+Q530+S530+U530+250000</f>
        <v>4100000</v>
      </c>
      <c r="D530" s="284"/>
      <c r="E530" s="285"/>
      <c r="F530" s="285"/>
      <c r="G530" s="285"/>
      <c r="H530" s="285"/>
      <c r="I530" s="285"/>
      <c r="J530" s="285"/>
      <c r="K530" s="285"/>
      <c r="L530" s="285">
        <v>941.76</v>
      </c>
      <c r="M530" s="285">
        <v>2900000</v>
      </c>
      <c r="N530" s="285"/>
      <c r="O530" s="285"/>
      <c r="P530" s="285">
        <v>1507.52</v>
      </c>
      <c r="Q530" s="285">
        <v>950000</v>
      </c>
      <c r="R530" s="285"/>
      <c r="S530" s="285"/>
      <c r="T530" s="285"/>
      <c r="U530" s="285"/>
      <c r="V530" s="658"/>
      <c r="W530" s="326" t="s">
        <v>80</v>
      </c>
      <c r="X530" s="327"/>
      <c r="Y530" s="328"/>
      <c r="Z530" s="328"/>
      <c r="AA530" s="328"/>
      <c r="AB530" s="328"/>
    </row>
    <row r="531" spans="1:31" s="184" customFormat="1" ht="16.5" hidden="1" customHeight="1">
      <c r="A531" s="688">
        <f t="shared" si="78"/>
        <v>420</v>
      </c>
      <c r="B531" s="342" t="s">
        <v>185</v>
      </c>
      <c r="C531" s="332">
        <f>M531+Q531+S531+U531+300000</f>
        <v>1200000</v>
      </c>
      <c r="D531" s="284"/>
      <c r="E531" s="285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>
        <v>1241.55</v>
      </c>
      <c r="Q531" s="285">
        <v>900000</v>
      </c>
      <c r="R531" s="285"/>
      <c r="S531" s="285"/>
      <c r="T531" s="285"/>
      <c r="U531" s="285"/>
      <c r="V531" s="658"/>
      <c r="W531" s="326" t="s">
        <v>80</v>
      </c>
      <c r="X531" s="327"/>
      <c r="Y531" s="328"/>
      <c r="Z531" s="328"/>
      <c r="AA531" s="328"/>
      <c r="AB531" s="328"/>
    </row>
    <row r="532" spans="1:31" s="184" customFormat="1" ht="16.5" hidden="1" customHeight="1">
      <c r="A532" s="688">
        <f t="shared" si="78"/>
        <v>421</v>
      </c>
      <c r="B532" s="342" t="s">
        <v>186</v>
      </c>
      <c r="C532" s="332">
        <f>M532+Q532+S532+U532+250000</f>
        <v>1200000</v>
      </c>
      <c r="D532" s="284"/>
      <c r="E532" s="285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>
        <v>1133.9000000000001</v>
      </c>
      <c r="Q532" s="285">
        <v>950000</v>
      </c>
      <c r="R532" s="285"/>
      <c r="S532" s="285"/>
      <c r="T532" s="285"/>
      <c r="U532" s="285"/>
      <c r="V532" s="658"/>
      <c r="W532" s="326" t="s">
        <v>80</v>
      </c>
      <c r="X532" s="327"/>
      <c r="Y532" s="328"/>
      <c r="Z532" s="328"/>
      <c r="AA532" s="328"/>
      <c r="AB532" s="328"/>
    </row>
    <row r="533" spans="1:31" s="7" customFormat="1" ht="17.25" hidden="1" customHeight="1">
      <c r="A533" s="55">
        <f t="shared" si="78"/>
        <v>422</v>
      </c>
      <c r="B533" s="42" t="s">
        <v>623</v>
      </c>
      <c r="C533" s="52">
        <f>D533+K533+M533+O533+Q533+S533+U533+V533+W533+X533</f>
        <v>2661136</v>
      </c>
      <c r="D533" s="51">
        <f>SUM(E533:I533)</f>
        <v>782940.62</v>
      </c>
      <c r="E533" s="51">
        <v>782940.62</v>
      </c>
      <c r="F533" s="51"/>
      <c r="G533" s="51"/>
      <c r="H533" s="51"/>
      <c r="I533" s="51"/>
      <c r="J533" s="51"/>
      <c r="K533" s="51"/>
      <c r="L533" s="51"/>
      <c r="M533" s="52"/>
      <c r="N533" s="120"/>
      <c r="O533" s="51">
        <v>367373.62</v>
      </c>
      <c r="P533" s="120"/>
      <c r="Q533" s="51">
        <v>1510821.76</v>
      </c>
      <c r="R533" s="51"/>
      <c r="S533" s="51"/>
      <c r="T533" s="51"/>
      <c r="U533" s="51"/>
      <c r="V533" s="60"/>
      <c r="W533" s="285"/>
      <c r="X533" s="285"/>
      <c r="Y533" s="9"/>
      <c r="Z533" s="8"/>
      <c r="AA533" s="5"/>
      <c r="AB533" s="8"/>
      <c r="AC533" s="28"/>
    </row>
    <row r="534" spans="1:31" s="7" customFormat="1" ht="17.25" hidden="1" customHeight="1">
      <c r="A534" s="55">
        <f t="shared" si="78"/>
        <v>423</v>
      </c>
      <c r="B534" s="42" t="s">
        <v>624</v>
      </c>
      <c r="C534" s="52">
        <f>D534+K534+M534+O534+Q534+S534+U534+V534+W534+X534</f>
        <v>2043734.28</v>
      </c>
      <c r="D534" s="51">
        <f>SUM(E534:I534)</f>
        <v>828540.54</v>
      </c>
      <c r="E534" s="51">
        <v>828540.54</v>
      </c>
      <c r="F534" s="51"/>
      <c r="G534" s="51"/>
      <c r="H534" s="51"/>
      <c r="I534" s="51"/>
      <c r="J534" s="51"/>
      <c r="K534" s="51"/>
      <c r="L534" s="51"/>
      <c r="M534" s="52"/>
      <c r="N534" s="120"/>
      <c r="O534" s="51">
        <v>1215193.74</v>
      </c>
      <c r="P534" s="51"/>
      <c r="Q534" s="52"/>
      <c r="R534" s="51"/>
      <c r="S534" s="51"/>
      <c r="T534" s="51"/>
      <c r="U534" s="51"/>
      <c r="V534" s="60"/>
      <c r="W534" s="285"/>
      <c r="X534" s="285"/>
      <c r="Y534" s="9"/>
      <c r="Z534" s="8"/>
      <c r="AA534" s="8"/>
      <c r="AB534" s="8"/>
      <c r="AC534" s="28"/>
    </row>
    <row r="535" spans="1:31" s="7" customFormat="1" ht="17.25" hidden="1" customHeight="1">
      <c r="A535" s="1475" t="s">
        <v>518</v>
      </c>
      <c r="B535" s="1475"/>
      <c r="C535" s="51">
        <f t="shared" ref="C535:X535" si="79">SUM(C431:C534)</f>
        <v>289466710.76999986</v>
      </c>
      <c r="D535" s="51">
        <f t="shared" si="79"/>
        <v>17317264.149999999</v>
      </c>
      <c r="E535" s="51">
        <f t="shared" si="79"/>
        <v>13671713.449999999</v>
      </c>
      <c r="F535" s="51">
        <f t="shared" si="79"/>
        <v>2348928.06</v>
      </c>
      <c r="G535" s="51">
        <f t="shared" si="79"/>
        <v>393201.95999999996</v>
      </c>
      <c r="H535" s="51">
        <f t="shared" si="79"/>
        <v>470200.5</v>
      </c>
      <c r="I535" s="51">
        <f t="shared" si="79"/>
        <v>433220.18000000005</v>
      </c>
      <c r="J535" s="51">
        <f t="shared" si="79"/>
        <v>0</v>
      </c>
      <c r="K535" s="51">
        <f t="shared" si="79"/>
        <v>0</v>
      </c>
      <c r="L535" s="51">
        <f t="shared" si="79"/>
        <v>19702.674999999996</v>
      </c>
      <c r="M535" s="51">
        <f t="shared" si="79"/>
        <v>54800862.140000001</v>
      </c>
      <c r="N535" s="51">
        <f t="shared" si="79"/>
        <v>0</v>
      </c>
      <c r="O535" s="51">
        <f t="shared" si="79"/>
        <v>20420577.889999997</v>
      </c>
      <c r="P535" s="51">
        <f t="shared" si="79"/>
        <v>64914.239999999998</v>
      </c>
      <c r="Q535" s="51">
        <f t="shared" si="79"/>
        <v>169170697.58999997</v>
      </c>
      <c r="R535" s="51">
        <f t="shared" si="79"/>
        <v>0</v>
      </c>
      <c r="S535" s="51">
        <f t="shared" si="79"/>
        <v>0</v>
      </c>
      <c r="T535" s="51">
        <f t="shared" si="79"/>
        <v>2046.65</v>
      </c>
      <c r="U535" s="51">
        <f t="shared" si="79"/>
        <v>1507309</v>
      </c>
      <c r="V535" s="51">
        <f t="shared" si="79"/>
        <v>0</v>
      </c>
      <c r="W535" s="51">
        <f t="shared" si="79"/>
        <v>0</v>
      </c>
      <c r="X535" s="51">
        <f t="shared" si="79"/>
        <v>0</v>
      </c>
      <c r="Y535" s="9"/>
      <c r="Z535" s="8"/>
      <c r="AA535" s="8"/>
      <c r="AB535" s="8"/>
      <c r="AC535" s="28"/>
      <c r="AE535" s="28"/>
    </row>
    <row r="536" spans="1:31" s="7" customFormat="1" ht="17.25" hidden="1" customHeight="1">
      <c r="A536" s="1479" t="s">
        <v>625</v>
      </c>
      <c r="B536" s="1479"/>
      <c r="C536" s="1479"/>
      <c r="D536" s="1452"/>
      <c r="E536" s="1452"/>
      <c r="F536" s="1452"/>
      <c r="G536" s="1452"/>
      <c r="H536" s="1452"/>
      <c r="I536" s="1452"/>
      <c r="J536" s="1452"/>
      <c r="K536" s="1452"/>
      <c r="L536" s="1452"/>
      <c r="M536" s="1452"/>
      <c r="N536" s="1452"/>
      <c r="O536" s="1452"/>
      <c r="P536" s="1452"/>
      <c r="Q536" s="1452"/>
      <c r="R536" s="1452"/>
      <c r="S536" s="1452"/>
      <c r="T536" s="1452"/>
      <c r="U536" s="1452"/>
      <c r="V536" s="1452"/>
      <c r="W536" s="1452"/>
      <c r="X536" s="1452"/>
      <c r="Y536" s="9"/>
      <c r="Z536" s="8"/>
      <c r="AA536" s="5"/>
      <c r="AB536" s="8"/>
      <c r="AC536" s="28"/>
    </row>
    <row r="537" spans="1:31" s="7" customFormat="1" ht="17.25" hidden="1" customHeight="1">
      <c r="A537" s="55">
        <f>A534+1</f>
        <v>424</v>
      </c>
      <c r="B537" s="42" t="s">
        <v>765</v>
      </c>
      <c r="C537" s="52">
        <f>D537+K537+M537+O537+Q537+S537+U537+V537+W537+X537</f>
        <v>2010118.72</v>
      </c>
      <c r="D537" s="51">
        <f>SUM(E537:I537)</f>
        <v>0</v>
      </c>
      <c r="E537" s="51"/>
      <c r="F537" s="51"/>
      <c r="G537" s="51"/>
      <c r="H537" s="51"/>
      <c r="I537" s="51"/>
      <c r="J537" s="51"/>
      <c r="K537" s="51"/>
      <c r="L537" s="120"/>
      <c r="M537" s="51">
        <v>2010118.72</v>
      </c>
      <c r="N537" s="51"/>
      <c r="O537" s="51"/>
      <c r="P537" s="51"/>
      <c r="Q537" s="51"/>
      <c r="R537" s="51"/>
      <c r="S537" s="51"/>
      <c r="T537" s="51"/>
      <c r="U537" s="51"/>
      <c r="V537" s="51"/>
      <c r="W537" s="285"/>
      <c r="X537" s="285"/>
      <c r="Y537" s="9"/>
      <c r="Z537" s="8"/>
      <c r="AA537" s="5"/>
      <c r="AB537" s="8"/>
      <c r="AC537" s="28"/>
    </row>
    <row r="538" spans="1:31" customFormat="1" ht="15" hidden="1">
      <c r="A538" s="688">
        <f t="shared" ref="A538:A546" si="80">A537+1</f>
        <v>425</v>
      </c>
      <c r="B538" s="577" t="s">
        <v>189</v>
      </c>
      <c r="C538" s="344">
        <f>SUM(E538:X538)</f>
        <v>2911284</v>
      </c>
      <c r="D538" s="344">
        <f>SUM(E538:I538)</f>
        <v>2911284</v>
      </c>
      <c r="E538" s="345"/>
      <c r="F538" s="344"/>
      <c r="G538" s="344">
        <v>2911284</v>
      </c>
      <c r="H538" s="344"/>
      <c r="I538" s="344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 s="128" t="s">
        <v>190</v>
      </c>
      <c r="Z538" s="128"/>
      <c r="AA538" s="128"/>
      <c r="AB538" s="128"/>
      <c r="AC538" s="128"/>
    </row>
    <row r="539" spans="1:31" customFormat="1" ht="15" hidden="1">
      <c r="A539" s="688">
        <f t="shared" si="80"/>
        <v>426</v>
      </c>
      <c r="B539" s="577" t="s">
        <v>191</v>
      </c>
      <c r="C539" s="344">
        <f>SUM(E539:X539)</f>
        <v>4090154.92</v>
      </c>
      <c r="D539" s="344">
        <f>SUM(E539:I539)</f>
        <v>3028092</v>
      </c>
      <c r="E539" s="344">
        <v>419796</v>
      </c>
      <c r="F539" s="344">
        <v>1967760</v>
      </c>
      <c r="G539" s="344">
        <v>341700</v>
      </c>
      <c r="H539" s="344"/>
      <c r="I539" s="344">
        <v>298836</v>
      </c>
      <c r="J539" s="344"/>
      <c r="K539" s="344"/>
      <c r="L539" s="344"/>
      <c r="M539" s="344"/>
      <c r="N539" s="344"/>
      <c r="O539" s="344"/>
      <c r="P539" s="344">
        <v>448.92</v>
      </c>
      <c r="Q539" s="344">
        <v>1061614</v>
      </c>
      <c r="R539" s="344"/>
      <c r="S539" s="344"/>
      <c r="T539" s="344"/>
      <c r="U539" s="344"/>
      <c r="V539" s="344"/>
      <c r="W539" s="344"/>
      <c r="X539" s="344"/>
      <c r="Y539" s="128" t="s">
        <v>192</v>
      </c>
      <c r="Z539" s="128"/>
      <c r="AA539" s="128"/>
      <c r="AB539" s="128"/>
      <c r="AC539" s="128"/>
    </row>
    <row r="540" spans="1:31" customFormat="1" ht="15" hidden="1">
      <c r="A540" s="55">
        <f t="shared" si="80"/>
        <v>427</v>
      </c>
      <c r="B540" s="577" t="s">
        <v>193</v>
      </c>
      <c r="C540" s="344">
        <f>SUM(E540:X540)</f>
        <v>2255576</v>
      </c>
      <c r="D540" s="344">
        <f t="shared" ref="D540:D546" si="81">SUM(E540:I540)</f>
        <v>2255576</v>
      </c>
      <c r="E540" s="345"/>
      <c r="F540" s="344">
        <v>1749120</v>
      </c>
      <c r="G540" s="344">
        <v>218688</v>
      </c>
      <c r="H540" s="344"/>
      <c r="I540" s="344">
        <v>287768</v>
      </c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128" t="s">
        <v>194</v>
      </c>
      <c r="Z540" s="128"/>
      <c r="AA540" s="128"/>
      <c r="AB540" s="128"/>
      <c r="AC540" s="128"/>
    </row>
    <row r="541" spans="1:31" customFormat="1" ht="15" hidden="1">
      <c r="A541" s="55">
        <f t="shared" si="80"/>
        <v>428</v>
      </c>
      <c r="B541" s="577" t="s">
        <v>195</v>
      </c>
      <c r="C541" s="344">
        <f t="shared" ref="C541:C546" si="82">SUM(E541:X541)</f>
        <v>2291178</v>
      </c>
      <c r="D541" s="344">
        <f t="shared" si="81"/>
        <v>2291178</v>
      </c>
      <c r="E541" s="345"/>
      <c r="F541" s="344">
        <v>1701748</v>
      </c>
      <c r="G541" s="344">
        <v>334866</v>
      </c>
      <c r="H541" s="344"/>
      <c r="I541" s="344">
        <v>254564</v>
      </c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128" t="s">
        <v>194</v>
      </c>
      <c r="Z541" s="128"/>
      <c r="AA541" s="128"/>
      <c r="AB541" s="128"/>
      <c r="AC541" s="128"/>
    </row>
    <row r="542" spans="1:31" customFormat="1" ht="15" hidden="1">
      <c r="A542" s="55">
        <f t="shared" si="80"/>
        <v>429</v>
      </c>
      <c r="B542" s="577" t="s">
        <v>196</v>
      </c>
      <c r="C542" s="344">
        <f t="shared" si="82"/>
        <v>2995368</v>
      </c>
      <c r="D542" s="344">
        <f t="shared" si="81"/>
        <v>2995368</v>
      </c>
      <c r="E542" s="345"/>
      <c r="F542" s="344">
        <v>2215552</v>
      </c>
      <c r="G542" s="344">
        <v>492048</v>
      </c>
      <c r="H542" s="344"/>
      <c r="I542" s="344">
        <v>287768</v>
      </c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128" t="s">
        <v>194</v>
      </c>
      <c r="Z542" s="128"/>
      <c r="AA542" s="128"/>
      <c r="AB542" s="128"/>
      <c r="AC542" s="128"/>
    </row>
    <row r="543" spans="1:31" customFormat="1" ht="15" hidden="1">
      <c r="A543" s="55">
        <f t="shared" si="80"/>
        <v>430</v>
      </c>
      <c r="B543" s="577" t="s">
        <v>197</v>
      </c>
      <c r="C543" s="344">
        <f t="shared" si="82"/>
        <v>1462598</v>
      </c>
      <c r="D543" s="344">
        <f t="shared" si="81"/>
        <v>1462598</v>
      </c>
      <c r="E543" s="345"/>
      <c r="F543" s="344">
        <v>1020320</v>
      </c>
      <c r="G543" s="344">
        <v>239190</v>
      </c>
      <c r="H543" s="344">
        <v>136680</v>
      </c>
      <c r="I543" s="344">
        <v>66408</v>
      </c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6" t="s">
        <v>198</v>
      </c>
      <c r="Z543" s="128"/>
      <c r="AA543" s="128"/>
      <c r="AB543" s="128"/>
      <c r="AC543" s="128"/>
    </row>
    <row r="544" spans="1:31" customFormat="1" ht="15" hidden="1">
      <c r="A544" s="55">
        <f t="shared" si="80"/>
        <v>431</v>
      </c>
      <c r="B544" s="577" t="s">
        <v>199</v>
      </c>
      <c r="C544" s="344">
        <f t="shared" si="82"/>
        <v>3442293</v>
      </c>
      <c r="D544" s="344">
        <f t="shared" si="81"/>
        <v>3442293</v>
      </c>
      <c r="E544" s="345"/>
      <c r="F544" s="344">
        <v>2120808</v>
      </c>
      <c r="G544" s="344">
        <v>533052</v>
      </c>
      <c r="H544" s="344">
        <v>522801</v>
      </c>
      <c r="I544" s="344">
        <v>265632</v>
      </c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6" t="s">
        <v>198</v>
      </c>
      <c r="Z544" s="128"/>
      <c r="AA544" s="128"/>
      <c r="AB544" s="128"/>
      <c r="AC544" s="128"/>
    </row>
    <row r="545" spans="1:31" customFormat="1" ht="15" hidden="1">
      <c r="A545" s="55">
        <f t="shared" si="80"/>
        <v>432</v>
      </c>
      <c r="B545" s="577" t="s">
        <v>200</v>
      </c>
      <c r="C545" s="344">
        <f t="shared" si="82"/>
        <v>8457864</v>
      </c>
      <c r="D545" s="344">
        <f t="shared" si="81"/>
        <v>8457864</v>
      </c>
      <c r="E545" s="345"/>
      <c r="F545" s="344">
        <v>4482120</v>
      </c>
      <c r="G545" s="344">
        <v>1489812</v>
      </c>
      <c r="H545" s="344">
        <v>1489812</v>
      </c>
      <c r="I545" s="344">
        <v>996120</v>
      </c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6" t="s">
        <v>198</v>
      </c>
      <c r="Z545" s="128"/>
      <c r="AA545" s="128"/>
      <c r="AB545" s="128"/>
      <c r="AC545" s="128"/>
    </row>
    <row r="546" spans="1:31" customFormat="1" ht="15" hidden="1">
      <c r="A546" s="55">
        <f t="shared" si="80"/>
        <v>433</v>
      </c>
      <c r="B546" s="577" t="s">
        <v>201</v>
      </c>
      <c r="C546" s="344">
        <f t="shared" si="82"/>
        <v>8457864</v>
      </c>
      <c r="D546" s="344">
        <f t="shared" si="81"/>
        <v>8457864</v>
      </c>
      <c r="E546" s="344"/>
      <c r="F546" s="344">
        <v>4482120</v>
      </c>
      <c r="G546" s="344">
        <v>1489812</v>
      </c>
      <c r="H546" s="344">
        <v>1489812</v>
      </c>
      <c r="I546" s="344">
        <v>996120</v>
      </c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6" t="s">
        <v>198</v>
      </c>
      <c r="Z546" s="128"/>
      <c r="AA546" s="128"/>
      <c r="AB546" s="128"/>
      <c r="AC546" s="128"/>
    </row>
    <row r="547" spans="1:31" s="7" customFormat="1" ht="17.25" hidden="1" customHeight="1">
      <c r="A547" s="1475" t="s">
        <v>518</v>
      </c>
      <c r="B547" s="1475"/>
      <c r="C547" s="51">
        <f>SUM(C537:C537)</f>
        <v>2010118.72</v>
      </c>
      <c r="D547" s="51">
        <f t="shared" ref="D547:X547" si="83">SUM(D537:D537)</f>
        <v>0</v>
      </c>
      <c r="E547" s="51">
        <f t="shared" si="83"/>
        <v>0</v>
      </c>
      <c r="F547" s="51">
        <f t="shared" si="83"/>
        <v>0</v>
      </c>
      <c r="G547" s="51">
        <f t="shared" si="83"/>
        <v>0</v>
      </c>
      <c r="H547" s="51">
        <f t="shared" si="83"/>
        <v>0</v>
      </c>
      <c r="I547" s="51">
        <f t="shared" si="83"/>
        <v>0</v>
      </c>
      <c r="J547" s="51">
        <f t="shared" si="83"/>
        <v>0</v>
      </c>
      <c r="K547" s="51">
        <f t="shared" si="83"/>
        <v>0</v>
      </c>
      <c r="L547" s="51">
        <f t="shared" si="83"/>
        <v>0</v>
      </c>
      <c r="M547" s="51">
        <f t="shared" si="83"/>
        <v>2010118.72</v>
      </c>
      <c r="N547" s="51">
        <f t="shared" si="83"/>
        <v>0</v>
      </c>
      <c r="O547" s="51">
        <f t="shared" si="83"/>
        <v>0</v>
      </c>
      <c r="P547" s="51">
        <f t="shared" si="83"/>
        <v>0</v>
      </c>
      <c r="Q547" s="51">
        <f t="shared" si="83"/>
        <v>0</v>
      </c>
      <c r="R547" s="51">
        <f t="shared" si="83"/>
        <v>0</v>
      </c>
      <c r="S547" s="51">
        <f t="shared" si="83"/>
        <v>0</v>
      </c>
      <c r="T547" s="51">
        <f t="shared" si="83"/>
        <v>0</v>
      </c>
      <c r="U547" s="51">
        <f t="shared" si="83"/>
        <v>0</v>
      </c>
      <c r="V547" s="51">
        <f t="shared" si="83"/>
        <v>0</v>
      </c>
      <c r="W547" s="51">
        <f t="shared" si="83"/>
        <v>0</v>
      </c>
      <c r="X547" s="51">
        <f t="shared" si="83"/>
        <v>0</v>
      </c>
      <c r="Y547" s="9"/>
      <c r="Z547" s="8"/>
      <c r="AA547" s="8"/>
      <c r="AB547" s="8"/>
      <c r="AC547" s="28"/>
    </row>
    <row r="548" spans="1:31" s="22" customFormat="1" ht="17.25" hidden="1" customHeight="1">
      <c r="A548" s="1479" t="s">
        <v>626</v>
      </c>
      <c r="B548" s="1479"/>
      <c r="C548" s="1479"/>
      <c r="D548" s="1452"/>
      <c r="E548" s="1452"/>
      <c r="F548" s="1452"/>
      <c r="G548" s="1452"/>
      <c r="H548" s="1452"/>
      <c r="I548" s="1452"/>
      <c r="J548" s="1452"/>
      <c r="K548" s="1452"/>
      <c r="L548" s="1452"/>
      <c r="M548" s="1452"/>
      <c r="N548" s="1452"/>
      <c r="O548" s="1452"/>
      <c r="P548" s="1452"/>
      <c r="Q548" s="1452"/>
      <c r="R548" s="1452"/>
      <c r="S548" s="1452"/>
      <c r="T548" s="1452"/>
      <c r="U548" s="1452"/>
      <c r="V548" s="1452"/>
      <c r="W548" s="1452"/>
      <c r="X548" s="1452"/>
      <c r="Y548" s="24"/>
      <c r="Z548" s="23"/>
      <c r="AA548" s="21"/>
      <c r="AB548" s="8"/>
      <c r="AC548" s="27"/>
    </row>
    <row r="549" spans="1:31" s="7" customFormat="1" ht="17.25" hidden="1" customHeight="1">
      <c r="A549" s="688">
        <f>A546+1</f>
        <v>434</v>
      </c>
      <c r="B549" s="42" t="s">
        <v>766</v>
      </c>
      <c r="C549" s="52">
        <f>D549+K549+M549+O549+Q549+S549+U549+V549+W549+X549</f>
        <v>1801359.68</v>
      </c>
      <c r="D549" s="51">
        <f>SUM(E549:I549)</f>
        <v>0</v>
      </c>
      <c r="E549" s="51"/>
      <c r="F549" s="51"/>
      <c r="G549" s="51"/>
      <c r="H549" s="51"/>
      <c r="I549" s="51"/>
      <c r="J549" s="51"/>
      <c r="K549" s="51"/>
      <c r="L549" s="120"/>
      <c r="M549" s="51">
        <v>1801359.68</v>
      </c>
      <c r="N549" s="51"/>
      <c r="O549" s="51"/>
      <c r="P549" s="51"/>
      <c r="Q549" s="51"/>
      <c r="R549" s="51"/>
      <c r="S549" s="51"/>
      <c r="T549" s="51"/>
      <c r="U549" s="51"/>
      <c r="V549" s="51"/>
      <c r="W549" s="285"/>
      <c r="X549" s="285"/>
      <c r="Y549" s="9"/>
      <c r="Z549" s="8"/>
      <c r="AA549" s="5"/>
      <c r="AB549" s="8"/>
      <c r="AC549" s="28"/>
    </row>
    <row r="550" spans="1:31" s="19" customFormat="1" ht="15" hidden="1">
      <c r="A550" s="688">
        <f>A549+1</f>
        <v>435</v>
      </c>
      <c r="B550" s="353" t="s">
        <v>202</v>
      </c>
      <c r="C550" s="347">
        <v>2523800</v>
      </c>
      <c r="D550" s="349"/>
      <c r="E550" s="349"/>
      <c r="F550" s="349"/>
      <c r="G550" s="349"/>
      <c r="H550" s="349"/>
      <c r="I550" s="349"/>
      <c r="J550" s="349"/>
      <c r="K550" s="349"/>
      <c r="L550" s="349"/>
      <c r="M550" s="349">
        <v>1331.5</v>
      </c>
      <c r="N550" s="349">
        <v>1523800</v>
      </c>
      <c r="O550" s="349"/>
      <c r="P550" s="349"/>
      <c r="Q550" s="349">
        <v>1110</v>
      </c>
      <c r="R550" s="349">
        <v>500000</v>
      </c>
      <c r="S550" s="349"/>
      <c r="T550" s="349"/>
      <c r="U550" s="349">
        <v>1110</v>
      </c>
      <c r="V550" s="349">
        <v>500000</v>
      </c>
      <c r="W550" s="349"/>
      <c r="X550" s="350"/>
      <c r="Y550" s="351"/>
      <c r="Z550" s="351"/>
      <c r="AA550" s="351"/>
      <c r="AB550" s="351"/>
      <c r="AC550" s="351"/>
    </row>
    <row r="551" spans="1:31" s="19" customFormat="1" ht="15" hidden="1">
      <c r="A551" s="688">
        <f>A550+1</f>
        <v>436</v>
      </c>
      <c r="B551" s="353" t="s">
        <v>203</v>
      </c>
      <c r="C551" s="347">
        <v>1000000</v>
      </c>
      <c r="D551" s="349"/>
      <c r="E551" s="349"/>
      <c r="F551" s="349"/>
      <c r="G551" s="349"/>
      <c r="H551" s="349"/>
      <c r="I551" s="349"/>
      <c r="J551" s="349"/>
      <c r="K551" s="349"/>
      <c r="L551" s="349"/>
      <c r="M551" s="349"/>
      <c r="N551" s="349"/>
      <c r="O551" s="349"/>
      <c r="P551" s="349"/>
      <c r="Q551" s="349">
        <v>1110</v>
      </c>
      <c r="R551" s="349">
        <v>500000</v>
      </c>
      <c r="S551" s="349"/>
      <c r="T551" s="349"/>
      <c r="U551" s="349">
        <v>1110</v>
      </c>
      <c r="V551" s="349">
        <v>500000</v>
      </c>
      <c r="W551" s="349"/>
      <c r="X551" s="350"/>
      <c r="Y551" s="351"/>
      <c r="Z551" s="351"/>
      <c r="AA551" s="351"/>
      <c r="AB551" s="351"/>
      <c r="AC551" s="351"/>
    </row>
    <row r="552" spans="1:31" s="19" customFormat="1" ht="15" hidden="1">
      <c r="A552" s="688">
        <f>A551+1</f>
        <v>437</v>
      </c>
      <c r="B552" s="353" t="s">
        <v>204</v>
      </c>
      <c r="C552" s="347">
        <v>1795677</v>
      </c>
      <c r="D552" s="349"/>
      <c r="E552" s="349"/>
      <c r="F552" s="349"/>
      <c r="G552" s="349"/>
      <c r="H552" s="349"/>
      <c r="I552" s="349"/>
      <c r="J552" s="349"/>
      <c r="K552" s="349"/>
      <c r="L552" s="349"/>
      <c r="M552" s="352">
        <v>425.85</v>
      </c>
      <c r="N552" s="347">
        <v>1795677</v>
      </c>
      <c r="O552" s="349"/>
      <c r="P552" s="349"/>
      <c r="Q552" s="349"/>
      <c r="R552" s="349"/>
      <c r="S552" s="349"/>
      <c r="T552" s="349"/>
      <c r="U552" s="349"/>
      <c r="V552" s="349"/>
      <c r="W552" s="349"/>
      <c r="X552" s="350"/>
      <c r="Y552" s="351"/>
      <c r="Z552" s="351"/>
      <c r="AA552" s="351"/>
      <c r="AB552" s="351"/>
      <c r="AC552" s="351"/>
    </row>
    <row r="553" spans="1:31" customFormat="1" ht="15" hidden="1">
      <c r="A553" s="688">
        <f>A552+1</f>
        <v>438</v>
      </c>
      <c r="B553" s="353" t="s">
        <v>205</v>
      </c>
      <c r="C553" s="348">
        <v>2600000</v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348">
        <v>1100</v>
      </c>
      <c r="N553" s="348">
        <v>2600000</v>
      </c>
      <c r="O553" s="348"/>
      <c r="P553" s="348"/>
      <c r="Q553" s="348"/>
      <c r="R553" s="348"/>
      <c r="S553" s="348"/>
      <c r="T553" s="348"/>
      <c r="U553" s="348"/>
      <c r="V553" s="348"/>
      <c r="W553" s="348"/>
      <c r="X553" s="348"/>
      <c r="Y553" s="128"/>
      <c r="Z553" s="128"/>
      <c r="AA553" s="128"/>
      <c r="AB553" s="128"/>
      <c r="AC553" s="128"/>
    </row>
    <row r="554" spans="1:31" s="7" customFormat="1" ht="17.25" hidden="1" customHeight="1">
      <c r="A554" s="1475" t="s">
        <v>518</v>
      </c>
      <c r="B554" s="1475"/>
      <c r="C554" s="51">
        <f t="shared" ref="C554:X554" si="84">SUM(C549:C549)</f>
        <v>1801359.68</v>
      </c>
      <c r="D554" s="51">
        <f t="shared" si="84"/>
        <v>0</v>
      </c>
      <c r="E554" s="51">
        <f t="shared" si="84"/>
        <v>0</v>
      </c>
      <c r="F554" s="51">
        <f t="shared" si="84"/>
        <v>0</v>
      </c>
      <c r="G554" s="51">
        <f t="shared" si="84"/>
        <v>0</v>
      </c>
      <c r="H554" s="51">
        <f t="shared" si="84"/>
        <v>0</v>
      </c>
      <c r="I554" s="51">
        <f t="shared" si="84"/>
        <v>0</v>
      </c>
      <c r="J554" s="51">
        <f t="shared" si="84"/>
        <v>0</v>
      </c>
      <c r="K554" s="51">
        <f t="shared" si="84"/>
        <v>0</v>
      </c>
      <c r="L554" s="51">
        <f t="shared" si="84"/>
        <v>0</v>
      </c>
      <c r="M554" s="51">
        <f t="shared" si="84"/>
        <v>1801359.68</v>
      </c>
      <c r="N554" s="51">
        <f t="shared" si="84"/>
        <v>0</v>
      </c>
      <c r="O554" s="51">
        <f t="shared" si="84"/>
        <v>0</v>
      </c>
      <c r="P554" s="51">
        <f t="shared" si="84"/>
        <v>0</v>
      </c>
      <c r="Q554" s="51">
        <f t="shared" si="84"/>
        <v>0</v>
      </c>
      <c r="R554" s="51">
        <f t="shared" si="84"/>
        <v>0</v>
      </c>
      <c r="S554" s="51">
        <f t="shared" si="84"/>
        <v>0</v>
      </c>
      <c r="T554" s="51">
        <f t="shared" si="84"/>
        <v>0</v>
      </c>
      <c r="U554" s="51">
        <f t="shared" si="84"/>
        <v>0</v>
      </c>
      <c r="V554" s="51">
        <f t="shared" si="84"/>
        <v>0</v>
      </c>
      <c r="W554" s="51">
        <f t="shared" si="84"/>
        <v>0</v>
      </c>
      <c r="X554" s="51">
        <f t="shared" si="84"/>
        <v>0</v>
      </c>
      <c r="Y554" s="9"/>
      <c r="Z554" s="8"/>
      <c r="AA554" s="8"/>
      <c r="AB554" s="8"/>
      <c r="AC554" s="28"/>
      <c r="AE554" s="28"/>
    </row>
    <row r="555" spans="1:31" s="7" customFormat="1" ht="12.75" hidden="1" customHeight="1">
      <c r="A555" s="1592" t="s">
        <v>206</v>
      </c>
      <c r="B555" s="1592"/>
      <c r="C555" s="1592"/>
      <c r="D555" s="1592"/>
      <c r="E555" s="1592"/>
      <c r="F555" s="1593"/>
      <c r="G555" s="360"/>
      <c r="H555" s="361"/>
      <c r="I555" s="361"/>
      <c r="J555" s="361"/>
      <c r="K555" s="361"/>
      <c r="L555" s="361"/>
      <c r="M555" s="361"/>
      <c r="N555" s="361"/>
      <c r="O555" s="361"/>
      <c r="P555" s="361"/>
      <c r="Q555" s="361"/>
      <c r="R555" s="361"/>
      <c r="S555" s="361"/>
      <c r="T555" s="361"/>
      <c r="U555" s="362"/>
      <c r="V555" s="362"/>
      <c r="W555" s="284"/>
      <c r="X555" s="284"/>
      <c r="Y555" s="284"/>
      <c r="Z555" s="9"/>
      <c r="AA555" s="8"/>
    </row>
    <row r="556" spans="1:31" s="7" customFormat="1" ht="12.75" hidden="1" customHeight="1">
      <c r="A556" s="688">
        <f>A553+1</f>
        <v>439</v>
      </c>
      <c r="B556" s="297" t="s">
        <v>207</v>
      </c>
      <c r="C556" s="344"/>
      <c r="D556" s="344"/>
      <c r="E556" s="344">
        <v>0</v>
      </c>
      <c r="F556" s="345" t="s">
        <v>208</v>
      </c>
      <c r="G556" s="344">
        <v>0</v>
      </c>
      <c r="H556" s="345" t="s">
        <v>208</v>
      </c>
      <c r="I556" s="344">
        <v>0</v>
      </c>
      <c r="J556" s="345" t="s">
        <v>209</v>
      </c>
      <c r="K556" s="344">
        <v>0</v>
      </c>
      <c r="L556" s="344">
        <v>0</v>
      </c>
      <c r="M556" s="345">
        <v>308</v>
      </c>
      <c r="N556" s="345">
        <v>477849</v>
      </c>
      <c r="O556" s="344">
        <v>0</v>
      </c>
      <c r="P556" s="344">
        <v>0</v>
      </c>
      <c r="Q556" s="345">
        <v>150.9</v>
      </c>
      <c r="R556" s="345">
        <v>1351099</v>
      </c>
      <c r="S556" s="345">
        <v>57</v>
      </c>
      <c r="T556" s="345">
        <v>1407140</v>
      </c>
      <c r="U556" s="359">
        <v>150.9</v>
      </c>
      <c r="V556" s="359" t="s">
        <v>208</v>
      </c>
      <c r="W556" s="284">
        <v>0</v>
      </c>
      <c r="X556" s="284"/>
      <c r="Y556" s="284"/>
      <c r="Z556" s="9"/>
      <c r="AA556" s="8"/>
    </row>
    <row r="557" spans="1:31" s="7" customFormat="1" ht="12.75" hidden="1" customHeight="1">
      <c r="A557" s="343"/>
      <c r="B557" s="326" t="s">
        <v>210</v>
      </c>
      <c r="C557" s="344"/>
      <c r="D557" s="344"/>
      <c r="E557" s="344">
        <v>0</v>
      </c>
      <c r="F557" s="345"/>
      <c r="G557" s="344">
        <v>0</v>
      </c>
      <c r="H557" s="345"/>
      <c r="I557" s="344">
        <v>0</v>
      </c>
      <c r="J557" s="345"/>
      <c r="K557" s="344">
        <v>0</v>
      </c>
      <c r="L557" s="344">
        <v>0</v>
      </c>
      <c r="M557" s="345">
        <f>SUM(M556:M556)</f>
        <v>308</v>
      </c>
      <c r="N557" s="345">
        <f>SUM(N556:N556)</f>
        <v>477849</v>
      </c>
      <c r="O557" s="344">
        <v>0</v>
      </c>
      <c r="P557" s="344">
        <v>0</v>
      </c>
      <c r="Q557" s="345">
        <f>SUM(Q556:Q556)</f>
        <v>150.9</v>
      </c>
      <c r="R557" s="345">
        <f>SUM(R556:R556)</f>
        <v>1351099</v>
      </c>
      <c r="S557" s="345">
        <f>SUM(S556:S556)</f>
        <v>57</v>
      </c>
      <c r="T557" s="345">
        <f>SUM(T556:T556)</f>
        <v>1407140</v>
      </c>
      <c r="U557" s="359">
        <v>150.9</v>
      </c>
      <c r="V557" s="359"/>
      <c r="W557" s="284">
        <v>0</v>
      </c>
      <c r="X557" s="284"/>
      <c r="Y557" s="284"/>
      <c r="Z557" s="9"/>
      <c r="AA557" s="8"/>
    </row>
    <row r="558" spans="1:31" s="7" customFormat="1" ht="12.75" customHeight="1">
      <c r="A558" s="1553" t="s">
        <v>211</v>
      </c>
      <c r="B558" s="1553"/>
      <c r="C558" s="1553"/>
      <c r="D558" s="1553"/>
      <c r="E558" s="1553"/>
      <c r="F558" s="1554"/>
      <c r="G558" s="354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6"/>
      <c r="V558" s="356"/>
      <c r="W558" s="277"/>
      <c r="X558" s="277"/>
      <c r="Y558" s="277"/>
      <c r="Z558" s="9"/>
      <c r="AA558" s="8"/>
    </row>
    <row r="559" spans="1:31" s="7" customFormat="1" ht="12.75" customHeight="1">
      <c r="A559" s="686">
        <f>A556+1</f>
        <v>440</v>
      </c>
      <c r="B559" s="297" t="s">
        <v>212</v>
      </c>
      <c r="C559" s="344"/>
      <c r="D559" s="344">
        <v>0</v>
      </c>
      <c r="E559" s="344">
        <v>0</v>
      </c>
      <c r="F559" s="344">
        <v>0</v>
      </c>
      <c r="G559" s="344">
        <v>0</v>
      </c>
      <c r="H559" s="344">
        <v>0</v>
      </c>
      <c r="I559" s="344">
        <v>0</v>
      </c>
      <c r="J559" s="344">
        <v>0</v>
      </c>
      <c r="K559" s="344">
        <v>0</v>
      </c>
      <c r="L559" s="344">
        <v>0</v>
      </c>
      <c r="M559" s="344">
        <v>0</v>
      </c>
      <c r="N559" s="344">
        <v>0</v>
      </c>
      <c r="O559" s="344">
        <v>0</v>
      </c>
      <c r="P559" s="344">
        <v>0</v>
      </c>
      <c r="Q559" s="357"/>
      <c r="R559" s="357" t="s">
        <v>209</v>
      </c>
      <c r="S559" s="344">
        <v>0</v>
      </c>
      <c r="T559" s="344">
        <v>0</v>
      </c>
      <c r="U559" s="363">
        <v>0</v>
      </c>
      <c r="V559" s="363">
        <v>0</v>
      </c>
      <c r="W559" s="284">
        <v>0</v>
      </c>
      <c r="X559" s="284"/>
      <c r="Y559" s="284"/>
      <c r="Z559" s="9"/>
      <c r="AA559" s="8"/>
    </row>
    <row r="560" spans="1:31" s="7" customFormat="1" ht="12.75" hidden="1" customHeight="1">
      <c r="A560" s="343"/>
      <c r="B560" s="326" t="s">
        <v>210</v>
      </c>
      <c r="C560" s="344"/>
      <c r="D560" s="344">
        <v>0</v>
      </c>
      <c r="E560" s="344">
        <v>0</v>
      </c>
      <c r="F560" s="344">
        <v>0</v>
      </c>
      <c r="G560" s="344">
        <v>0</v>
      </c>
      <c r="H560" s="344">
        <v>0</v>
      </c>
      <c r="I560" s="344">
        <v>0</v>
      </c>
      <c r="J560" s="344">
        <v>0</v>
      </c>
      <c r="K560" s="344">
        <v>0</v>
      </c>
      <c r="L560" s="344">
        <v>0</v>
      </c>
      <c r="M560" s="344">
        <v>0</v>
      </c>
      <c r="N560" s="344">
        <v>0</v>
      </c>
      <c r="O560" s="344">
        <v>0</v>
      </c>
      <c r="P560" s="344">
        <v>0</v>
      </c>
      <c r="Q560" s="345"/>
      <c r="R560" s="345"/>
      <c r="S560" s="344">
        <v>0</v>
      </c>
      <c r="T560" s="344">
        <v>0</v>
      </c>
      <c r="U560" s="363">
        <v>0</v>
      </c>
      <c r="V560" s="363">
        <v>0</v>
      </c>
      <c r="W560" s="284">
        <v>0</v>
      </c>
      <c r="X560" s="284"/>
      <c r="Y560" s="284"/>
      <c r="Z560" s="9"/>
      <c r="AA560" s="8"/>
    </row>
    <row r="561" spans="1:27" s="7" customFormat="1" ht="12.75" hidden="1" customHeight="1">
      <c r="A561" s="364"/>
      <c r="B561" s="578"/>
      <c r="C561" s="361"/>
      <c r="D561" s="361"/>
      <c r="E561" s="361"/>
      <c r="F561" s="365"/>
      <c r="G561" s="360"/>
      <c r="H561" s="361"/>
      <c r="I561" s="361"/>
      <c r="J561" s="361"/>
      <c r="K561" s="361"/>
      <c r="L561" s="361"/>
      <c r="M561" s="361"/>
      <c r="N561" s="361"/>
      <c r="O561" s="361"/>
      <c r="P561" s="361"/>
      <c r="Q561" s="361"/>
      <c r="R561" s="361"/>
      <c r="S561" s="361"/>
      <c r="T561" s="361"/>
      <c r="U561" s="362"/>
      <c r="V561" s="362"/>
      <c r="W561" s="284"/>
      <c r="X561" s="284"/>
      <c r="Y561" s="284"/>
      <c r="Z561" s="9"/>
      <c r="AA561" s="8"/>
    </row>
    <row r="562" spans="1:27" s="7" customFormat="1" ht="13.5" customHeight="1">
      <c r="A562" s="1553" t="s">
        <v>213</v>
      </c>
      <c r="B562" s="1553"/>
      <c r="C562" s="1553"/>
      <c r="D562" s="1553"/>
      <c r="E562" s="1553"/>
      <c r="F562" s="1554"/>
      <c r="G562" s="354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6"/>
      <c r="V562" s="356"/>
      <c r="W562" s="277"/>
      <c r="X562" s="277"/>
      <c r="Y562" s="277"/>
      <c r="Z562" s="9"/>
      <c r="AA562" s="8"/>
    </row>
    <row r="563" spans="1:27" s="7" customFormat="1" ht="12.75" hidden="1" customHeight="1">
      <c r="A563" s="688">
        <f>A559+1</f>
        <v>441</v>
      </c>
      <c r="B563" s="297" t="s">
        <v>214</v>
      </c>
      <c r="C563" s="344">
        <v>2642998</v>
      </c>
      <c r="D563" s="344"/>
      <c r="E563" s="344">
        <v>0</v>
      </c>
      <c r="F563" s="357" t="s">
        <v>209</v>
      </c>
      <c r="G563" s="344">
        <v>0</v>
      </c>
      <c r="H563" s="344">
        <v>0</v>
      </c>
      <c r="I563" s="344">
        <v>0</v>
      </c>
      <c r="J563" s="357" t="s">
        <v>209</v>
      </c>
      <c r="K563" s="344">
        <v>0</v>
      </c>
      <c r="L563" s="344">
        <v>0</v>
      </c>
      <c r="M563" s="357">
        <v>138.21</v>
      </c>
      <c r="N563" s="357" t="s">
        <v>209</v>
      </c>
      <c r="O563" s="344">
        <v>0</v>
      </c>
      <c r="P563" s="344">
        <v>0</v>
      </c>
      <c r="Q563" s="357">
        <v>302.43</v>
      </c>
      <c r="R563" s="357" t="s">
        <v>209</v>
      </c>
      <c r="S563" s="357">
        <v>4.4000000000000004</v>
      </c>
      <c r="T563" s="357" t="s">
        <v>209</v>
      </c>
      <c r="U563" s="358">
        <v>302.43</v>
      </c>
      <c r="V563" s="358" t="s">
        <v>209</v>
      </c>
      <c r="W563" s="284">
        <v>0</v>
      </c>
      <c r="X563" s="284"/>
      <c r="Y563" s="284"/>
      <c r="Z563" s="9"/>
      <c r="AA563" s="8"/>
    </row>
    <row r="564" spans="1:27" s="7" customFormat="1" ht="12.75" customHeight="1">
      <c r="A564" s="686">
        <f>A563+1</f>
        <v>442</v>
      </c>
      <c r="B564" s="297" t="s">
        <v>215</v>
      </c>
      <c r="C564" s="344"/>
      <c r="D564" s="344"/>
      <c r="E564" s="344">
        <v>0</v>
      </c>
      <c r="F564" s="357" t="s">
        <v>209</v>
      </c>
      <c r="G564" s="357" t="s">
        <v>208</v>
      </c>
      <c r="H564" s="357" t="s">
        <v>209</v>
      </c>
      <c r="I564" s="344">
        <v>0</v>
      </c>
      <c r="J564" s="357" t="s">
        <v>209</v>
      </c>
      <c r="K564" s="344">
        <v>0</v>
      </c>
      <c r="L564" s="344">
        <v>0</v>
      </c>
      <c r="M564" s="357">
        <v>387.9</v>
      </c>
      <c r="N564" s="357" t="s">
        <v>209</v>
      </c>
      <c r="O564" s="344">
        <v>0</v>
      </c>
      <c r="P564" s="344">
        <v>0</v>
      </c>
      <c r="Q564" s="357">
        <v>571.70000000000005</v>
      </c>
      <c r="R564" s="357" t="s">
        <v>209</v>
      </c>
      <c r="S564" s="357">
        <v>130.9</v>
      </c>
      <c r="T564" s="357" t="s">
        <v>209</v>
      </c>
      <c r="U564" s="358">
        <v>571.70000000000005</v>
      </c>
      <c r="V564" s="358" t="s">
        <v>209</v>
      </c>
      <c r="W564" s="284">
        <v>0</v>
      </c>
      <c r="X564" s="284"/>
      <c r="Y564" s="284"/>
      <c r="Z564" s="9"/>
      <c r="AA564" s="8"/>
    </row>
    <row r="565" spans="1:27" s="7" customFormat="1" ht="12.75" customHeight="1">
      <c r="A565" s="686">
        <f>A564+1</f>
        <v>443</v>
      </c>
      <c r="B565" s="297" t="s">
        <v>216</v>
      </c>
      <c r="C565" s="344">
        <v>581090.4</v>
      </c>
      <c r="D565" s="344">
        <v>0</v>
      </c>
      <c r="E565" s="344">
        <v>0</v>
      </c>
      <c r="F565" s="344">
        <v>0</v>
      </c>
      <c r="G565" s="344">
        <v>0</v>
      </c>
      <c r="H565" s="344">
        <v>0</v>
      </c>
      <c r="I565" s="344">
        <v>0</v>
      </c>
      <c r="J565" s="344">
        <v>0</v>
      </c>
      <c r="K565" s="344">
        <v>0</v>
      </c>
      <c r="L565" s="344">
        <v>0</v>
      </c>
      <c r="M565" s="344">
        <v>0</v>
      </c>
      <c r="N565" s="344">
        <v>0</v>
      </c>
      <c r="O565" s="357"/>
      <c r="P565" s="357" t="s">
        <v>209</v>
      </c>
      <c r="Q565" s="357">
        <v>458.53</v>
      </c>
      <c r="R565" s="357" t="s">
        <v>209</v>
      </c>
      <c r="S565" s="344">
        <v>0</v>
      </c>
      <c r="T565" s="344">
        <v>0</v>
      </c>
      <c r="U565" s="363">
        <v>0</v>
      </c>
      <c r="V565" s="363">
        <v>0</v>
      </c>
      <c r="W565" s="284">
        <v>0</v>
      </c>
      <c r="X565" s="284"/>
      <c r="Y565" s="284"/>
      <c r="Z565" s="9"/>
      <c r="AA565" s="8"/>
    </row>
    <row r="566" spans="1:27" s="7" customFormat="1" ht="12.75" customHeight="1">
      <c r="A566" s="686">
        <f>A565+1</f>
        <v>444</v>
      </c>
      <c r="B566" s="297" t="s">
        <v>217</v>
      </c>
      <c r="C566" s="344">
        <v>396213.86</v>
      </c>
      <c r="D566" s="344"/>
      <c r="E566" s="344">
        <v>0</v>
      </c>
      <c r="F566" s="344">
        <v>0</v>
      </c>
      <c r="G566" s="344">
        <v>0</v>
      </c>
      <c r="H566" s="357" t="s">
        <v>209</v>
      </c>
      <c r="I566" s="357" t="s">
        <v>209</v>
      </c>
      <c r="J566" s="344">
        <v>0</v>
      </c>
      <c r="K566" s="344">
        <v>0</v>
      </c>
      <c r="L566" s="344">
        <v>0</v>
      </c>
      <c r="M566" s="344">
        <v>0</v>
      </c>
      <c r="N566" s="344">
        <v>0</v>
      </c>
      <c r="O566" s="357"/>
      <c r="P566" s="357" t="s">
        <v>209</v>
      </c>
      <c r="Q566" s="357">
        <v>620.21</v>
      </c>
      <c r="R566" s="357" t="s">
        <v>209</v>
      </c>
      <c r="S566" s="344">
        <v>0</v>
      </c>
      <c r="T566" s="344">
        <v>0</v>
      </c>
      <c r="U566" s="363">
        <v>0</v>
      </c>
      <c r="V566" s="363">
        <v>0</v>
      </c>
      <c r="W566" s="284">
        <v>0</v>
      </c>
      <c r="X566" s="284"/>
      <c r="Y566" s="284"/>
      <c r="Z566" s="9"/>
      <c r="AA566" s="8"/>
    </row>
    <row r="567" spans="1:27" s="7" customFormat="1" ht="12.75" hidden="1" customHeight="1">
      <c r="A567" s="343"/>
      <c r="B567" s="326" t="s">
        <v>210</v>
      </c>
      <c r="C567" s="344">
        <f>SUM(C563:C566)</f>
        <v>3620302.26</v>
      </c>
      <c r="D567" s="344"/>
      <c r="E567" s="344">
        <v>0</v>
      </c>
      <c r="F567" s="344"/>
      <c r="G567" s="344"/>
      <c r="H567" s="344"/>
      <c r="I567" s="344"/>
      <c r="J567" s="344"/>
      <c r="K567" s="344"/>
      <c r="L567" s="344"/>
      <c r="M567" s="344">
        <f>SUM(M563:M566)</f>
        <v>526.11</v>
      </c>
      <c r="N567" s="344"/>
      <c r="O567" s="344"/>
      <c r="P567" s="344"/>
      <c r="Q567" s="344">
        <f>SUM(Q563:Q566)</f>
        <v>1952.8700000000001</v>
      </c>
      <c r="R567" s="344"/>
      <c r="S567" s="344">
        <f>SUM(S563:S566)</f>
        <v>135.30000000000001</v>
      </c>
      <c r="T567" s="344"/>
      <c r="U567" s="363">
        <f>SUM(U563:U566)</f>
        <v>874.13000000000011</v>
      </c>
      <c r="V567" s="363"/>
      <c r="W567" s="284">
        <v>0</v>
      </c>
      <c r="X567" s="284"/>
      <c r="Y567" s="284"/>
      <c r="Z567" s="9"/>
      <c r="AA567" s="8"/>
    </row>
    <row r="568" spans="1:27" s="7" customFormat="1" ht="12.75" hidden="1" customHeight="1">
      <c r="A568" s="364"/>
      <c r="B568" s="578"/>
      <c r="C568" s="361"/>
      <c r="D568" s="361"/>
      <c r="E568" s="361"/>
      <c r="F568" s="365"/>
      <c r="G568" s="360"/>
      <c r="H568" s="361"/>
      <c r="I568" s="361"/>
      <c r="J568" s="361"/>
      <c r="K568" s="361"/>
      <c r="L568" s="361"/>
      <c r="M568" s="361"/>
      <c r="N568" s="361"/>
      <c r="O568" s="361"/>
      <c r="P568" s="361"/>
      <c r="Q568" s="361"/>
      <c r="R568" s="361"/>
      <c r="S568" s="361"/>
      <c r="T568" s="361"/>
      <c r="U568" s="362"/>
      <c r="V568" s="362"/>
      <c r="W568" s="284"/>
      <c r="X568" s="284"/>
      <c r="Y568" s="284"/>
      <c r="Z568" s="9"/>
      <c r="AA568" s="8"/>
    </row>
    <row r="569" spans="1:27" s="7" customFormat="1" ht="12.75" hidden="1" customHeight="1">
      <c r="A569" s="1543" t="s">
        <v>1147</v>
      </c>
      <c r="B569" s="1543"/>
      <c r="C569" s="1543"/>
      <c r="D569" s="1543"/>
      <c r="E569" s="1543"/>
      <c r="F569" s="1544"/>
      <c r="G569" s="354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6"/>
      <c r="V569" s="356"/>
      <c r="W569" s="277"/>
      <c r="X569" s="277"/>
      <c r="Y569" s="277"/>
      <c r="Z569" s="9"/>
      <c r="AA569" s="8"/>
    </row>
    <row r="570" spans="1:27" s="7" customFormat="1" ht="12.75" hidden="1" customHeight="1">
      <c r="A570" s="688">
        <f>A566+1</f>
        <v>445</v>
      </c>
      <c r="B570" s="297" t="s">
        <v>1148</v>
      </c>
      <c r="C570" s="344">
        <v>1218774.48</v>
      </c>
      <c r="D570" s="344">
        <v>0</v>
      </c>
      <c r="E570" s="344">
        <v>0</v>
      </c>
      <c r="F570" s="344">
        <v>0</v>
      </c>
      <c r="G570" s="344">
        <v>0</v>
      </c>
      <c r="H570" s="344">
        <v>0</v>
      </c>
      <c r="I570" s="344">
        <v>0</v>
      </c>
      <c r="J570" s="344">
        <v>0</v>
      </c>
      <c r="K570" s="344">
        <v>0</v>
      </c>
      <c r="L570" s="676">
        <v>0</v>
      </c>
      <c r="M570" s="677">
        <v>420</v>
      </c>
      <c r="N570" s="357">
        <v>786024.61</v>
      </c>
      <c r="O570" s="344">
        <v>0</v>
      </c>
      <c r="P570" s="676">
        <v>0</v>
      </c>
      <c r="Q570" s="677"/>
      <c r="R570" s="357">
        <v>432749.87</v>
      </c>
      <c r="S570" s="344">
        <v>0</v>
      </c>
      <c r="T570" s="344">
        <v>0</v>
      </c>
      <c r="U570" s="363">
        <v>0</v>
      </c>
      <c r="V570" s="363">
        <v>0</v>
      </c>
      <c r="W570" s="284">
        <v>0</v>
      </c>
      <c r="X570" s="284"/>
      <c r="Y570" s="284"/>
      <c r="Z570" s="9"/>
      <c r="AA570" s="8"/>
    </row>
    <row r="571" spans="1:27" s="7" customFormat="1" ht="12.75" hidden="1" customHeight="1">
      <c r="A571" s="688">
        <f>A570+1</f>
        <v>446</v>
      </c>
      <c r="B571" s="297" t="s">
        <v>1149</v>
      </c>
      <c r="C571" s="344">
        <v>936632.17</v>
      </c>
      <c r="D571" s="344">
        <v>0</v>
      </c>
      <c r="E571" s="344">
        <v>0</v>
      </c>
      <c r="F571" s="344">
        <v>0</v>
      </c>
      <c r="G571" s="344">
        <v>0</v>
      </c>
      <c r="H571" s="344">
        <v>0</v>
      </c>
      <c r="I571" s="344">
        <v>0</v>
      </c>
      <c r="J571" s="344">
        <v>0</v>
      </c>
      <c r="K571" s="344">
        <v>0</v>
      </c>
      <c r="L571" s="676">
        <v>0</v>
      </c>
      <c r="M571" s="677">
        <v>412</v>
      </c>
      <c r="N571" s="357">
        <v>936632.17</v>
      </c>
      <c r="O571" s="344">
        <v>0</v>
      </c>
      <c r="P571" s="344">
        <v>0</v>
      </c>
      <c r="Q571" s="344">
        <v>0</v>
      </c>
      <c r="R571" s="344">
        <v>0</v>
      </c>
      <c r="S571" s="344">
        <v>0</v>
      </c>
      <c r="T571" s="344">
        <v>0</v>
      </c>
      <c r="U571" s="363">
        <v>0</v>
      </c>
      <c r="V571" s="363">
        <v>0</v>
      </c>
      <c r="W571" s="284">
        <v>0</v>
      </c>
      <c r="X571" s="284"/>
      <c r="Y571" s="284"/>
      <c r="Z571" s="9"/>
      <c r="AA571" s="8"/>
    </row>
    <row r="572" spans="1:27" s="7" customFormat="1" ht="12.75" hidden="1" customHeight="1">
      <c r="A572" s="343"/>
      <c r="B572" s="326" t="s">
        <v>210</v>
      </c>
      <c r="C572" s="344">
        <f>SUM(C570:C571)</f>
        <v>2155406.65</v>
      </c>
      <c r="D572" s="344">
        <v>0</v>
      </c>
      <c r="E572" s="344">
        <v>0</v>
      </c>
      <c r="F572" s="344">
        <v>0</v>
      </c>
      <c r="G572" s="344">
        <v>0</v>
      </c>
      <c r="H572" s="344">
        <v>0</v>
      </c>
      <c r="I572" s="344">
        <v>0</v>
      </c>
      <c r="J572" s="344">
        <v>0</v>
      </c>
      <c r="K572" s="344">
        <v>0</v>
      </c>
      <c r="L572" s="344">
        <v>0</v>
      </c>
      <c r="M572" s="344">
        <f>SUM(M570:M571)</f>
        <v>832</v>
      </c>
      <c r="N572" s="344">
        <f>SUM(N570:N571)</f>
        <v>1722656.78</v>
      </c>
      <c r="O572" s="344">
        <v>0</v>
      </c>
      <c r="P572" s="344">
        <v>0</v>
      </c>
      <c r="Q572" s="344"/>
      <c r="R572" s="344">
        <f>SUM(R570:R571)</f>
        <v>432749.87</v>
      </c>
      <c r="S572" s="344">
        <v>0</v>
      </c>
      <c r="T572" s="344">
        <v>0</v>
      </c>
      <c r="U572" s="363">
        <v>0</v>
      </c>
      <c r="V572" s="363">
        <v>0</v>
      </c>
      <c r="W572" s="284">
        <v>0</v>
      </c>
      <c r="X572" s="284"/>
      <c r="Y572" s="284"/>
      <c r="Z572" s="9"/>
      <c r="AA572" s="8"/>
    </row>
    <row r="573" spans="1:27" s="7" customFormat="1" ht="12.75" hidden="1" customHeight="1">
      <c r="A573" s="364"/>
      <c r="B573" s="578"/>
      <c r="C573" s="361"/>
      <c r="D573" s="361"/>
      <c r="E573" s="361"/>
      <c r="F573" s="365"/>
      <c r="G573" s="360"/>
      <c r="H573" s="361"/>
      <c r="I573" s="361"/>
      <c r="J573" s="361"/>
      <c r="K573" s="361"/>
      <c r="L573" s="361"/>
      <c r="M573" s="361"/>
      <c r="N573" s="361"/>
      <c r="O573" s="361"/>
      <c r="P573" s="361"/>
      <c r="Q573" s="361"/>
      <c r="R573" s="361"/>
      <c r="S573" s="361"/>
      <c r="T573" s="361"/>
      <c r="U573" s="362"/>
      <c r="V573" s="362"/>
      <c r="W573" s="284"/>
      <c r="X573" s="284"/>
      <c r="Y573" s="284"/>
      <c r="Z573" s="9"/>
      <c r="AA573" s="8"/>
    </row>
    <row r="574" spans="1:27" s="7" customFormat="1" ht="12.75" hidden="1" customHeight="1">
      <c r="A574" s="1543" t="s">
        <v>1150</v>
      </c>
      <c r="B574" s="1543"/>
      <c r="C574" s="1543"/>
      <c r="D574" s="1543"/>
      <c r="E574" s="1543"/>
      <c r="F574" s="1544"/>
      <c r="G574" s="354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6"/>
      <c r="V574" s="356"/>
      <c r="W574" s="277"/>
      <c r="X574" s="277"/>
      <c r="Y574" s="277"/>
      <c r="Z574" s="9"/>
      <c r="AA574" s="8"/>
    </row>
    <row r="575" spans="1:27" s="7" customFormat="1" ht="12.75" hidden="1" customHeight="1">
      <c r="A575" s="688">
        <f>A571+1</f>
        <v>447</v>
      </c>
      <c r="B575" s="297" t="s">
        <v>1151</v>
      </c>
      <c r="C575" s="344">
        <v>1242345</v>
      </c>
      <c r="D575" s="344">
        <v>0</v>
      </c>
      <c r="E575" s="344">
        <v>0</v>
      </c>
      <c r="F575" s="344">
        <v>0</v>
      </c>
      <c r="G575" s="344">
        <v>0</v>
      </c>
      <c r="H575" s="344">
        <v>0</v>
      </c>
      <c r="I575" s="344">
        <v>0</v>
      </c>
      <c r="J575" s="344">
        <v>0</v>
      </c>
      <c r="K575" s="344">
        <v>0</v>
      </c>
      <c r="L575" s="344">
        <v>0</v>
      </c>
      <c r="M575" s="344">
        <v>0</v>
      </c>
      <c r="N575" s="344">
        <v>0</v>
      </c>
      <c r="O575" s="344">
        <v>0</v>
      </c>
      <c r="P575" s="344">
        <v>0</v>
      </c>
      <c r="Q575" s="344">
        <v>0</v>
      </c>
      <c r="R575" s="676">
        <v>0</v>
      </c>
      <c r="S575" s="677" t="s">
        <v>209</v>
      </c>
      <c r="T575" s="357">
        <v>1242345</v>
      </c>
      <c r="U575" s="363">
        <v>0</v>
      </c>
      <c r="V575" s="363">
        <v>0</v>
      </c>
      <c r="W575" s="284">
        <v>0</v>
      </c>
      <c r="X575" s="284"/>
      <c r="Y575" s="284"/>
      <c r="Z575" s="9"/>
      <c r="AA575" s="8"/>
    </row>
    <row r="576" spans="1:27" s="7" customFormat="1" ht="12.75" hidden="1" customHeight="1">
      <c r="A576" s="343"/>
      <c r="B576" s="326" t="s">
        <v>210</v>
      </c>
      <c r="C576" s="344">
        <v>1242345</v>
      </c>
      <c r="D576" s="344">
        <v>0</v>
      </c>
      <c r="E576" s="344">
        <v>0</v>
      </c>
      <c r="F576" s="344">
        <v>0</v>
      </c>
      <c r="G576" s="344">
        <v>0</v>
      </c>
      <c r="H576" s="344">
        <v>0</v>
      </c>
      <c r="I576" s="344">
        <v>0</v>
      </c>
      <c r="J576" s="344">
        <v>0</v>
      </c>
      <c r="K576" s="344">
        <v>0</v>
      </c>
      <c r="L576" s="344">
        <v>0</v>
      </c>
      <c r="M576" s="344">
        <v>0</v>
      </c>
      <c r="N576" s="344">
        <v>0</v>
      </c>
      <c r="O576" s="344">
        <v>0</v>
      </c>
      <c r="P576" s="344">
        <v>0</v>
      </c>
      <c r="Q576" s="344">
        <v>0</v>
      </c>
      <c r="R576" s="344">
        <v>0</v>
      </c>
      <c r="S576" s="345"/>
      <c r="T576" s="345">
        <v>1242345</v>
      </c>
      <c r="U576" s="363">
        <v>0</v>
      </c>
      <c r="V576" s="363">
        <v>0</v>
      </c>
      <c r="W576" s="284">
        <v>0</v>
      </c>
      <c r="X576" s="284"/>
      <c r="Y576" s="284"/>
      <c r="Z576" s="9"/>
      <c r="AA576" s="8"/>
    </row>
    <row r="577" spans="1:256" s="7" customFormat="1" ht="17.25" hidden="1" customHeight="1">
      <c r="A577" s="1479" t="s">
        <v>627</v>
      </c>
      <c r="B577" s="1479"/>
      <c r="C577" s="60">
        <f t="shared" ref="C577:X577" si="85">+C535+C547+C554</f>
        <v>293278189.1699999</v>
      </c>
      <c r="D577" s="60">
        <f t="shared" si="85"/>
        <v>17317264.149999999</v>
      </c>
      <c r="E577" s="60">
        <f t="shared" si="85"/>
        <v>13671713.449999999</v>
      </c>
      <c r="F577" s="60">
        <f t="shared" si="85"/>
        <v>2348928.06</v>
      </c>
      <c r="G577" s="60">
        <f t="shared" si="85"/>
        <v>393201.95999999996</v>
      </c>
      <c r="H577" s="60">
        <f t="shared" si="85"/>
        <v>470200.5</v>
      </c>
      <c r="I577" s="60">
        <f t="shared" si="85"/>
        <v>433220.18000000005</v>
      </c>
      <c r="J577" s="60">
        <f t="shared" si="85"/>
        <v>0</v>
      </c>
      <c r="K577" s="60">
        <f t="shared" si="85"/>
        <v>0</v>
      </c>
      <c r="L577" s="60">
        <f t="shared" si="85"/>
        <v>19702.674999999996</v>
      </c>
      <c r="M577" s="60">
        <f t="shared" si="85"/>
        <v>58612340.539999999</v>
      </c>
      <c r="N577" s="60">
        <f t="shared" si="85"/>
        <v>0</v>
      </c>
      <c r="O577" s="60">
        <f t="shared" si="85"/>
        <v>20420577.889999997</v>
      </c>
      <c r="P577" s="60">
        <f t="shared" si="85"/>
        <v>64914.239999999998</v>
      </c>
      <c r="Q577" s="60">
        <f t="shared" si="85"/>
        <v>169170697.58999997</v>
      </c>
      <c r="R577" s="60">
        <f t="shared" si="85"/>
        <v>0</v>
      </c>
      <c r="S577" s="60">
        <f t="shared" si="85"/>
        <v>0</v>
      </c>
      <c r="T577" s="60">
        <f t="shared" si="85"/>
        <v>2046.65</v>
      </c>
      <c r="U577" s="60">
        <f t="shared" si="85"/>
        <v>1507309</v>
      </c>
      <c r="V577" s="60">
        <f t="shared" si="85"/>
        <v>0</v>
      </c>
      <c r="W577" s="60">
        <f t="shared" si="85"/>
        <v>0</v>
      </c>
      <c r="X577" s="60">
        <f t="shared" si="85"/>
        <v>0</v>
      </c>
      <c r="Y577" s="9"/>
      <c r="Z577" s="8"/>
      <c r="AA577" s="13"/>
      <c r="AB577" s="8"/>
      <c r="AC577" s="29"/>
    </row>
    <row r="578" spans="1:256" s="7" customFormat="1" ht="18" customHeight="1">
      <c r="A578" s="1591" t="s">
        <v>546</v>
      </c>
      <c r="B578" s="1591"/>
      <c r="C578" s="1591"/>
      <c r="D578" s="1591"/>
      <c r="E578" s="1591"/>
      <c r="F578" s="1591"/>
      <c r="G578" s="1591"/>
      <c r="H578" s="1591"/>
      <c r="I578" s="1591"/>
      <c r="J578" s="1591"/>
      <c r="K578" s="1591"/>
      <c r="L578" s="1591"/>
      <c r="M578" s="1591"/>
      <c r="N578" s="1591"/>
      <c r="O578" s="1591"/>
      <c r="P578" s="1591"/>
      <c r="Q578" s="1591"/>
      <c r="R578" s="1591"/>
      <c r="S578" s="1591"/>
      <c r="T578" s="1591"/>
      <c r="U578" s="1591"/>
      <c r="V578" s="1591"/>
      <c r="W578" s="1591"/>
      <c r="X578" s="1591"/>
      <c r="Y578" s="9"/>
      <c r="Z578" s="8"/>
      <c r="AB578" s="8"/>
      <c r="AC578" s="28"/>
    </row>
    <row r="579" spans="1:256" s="7" customFormat="1" ht="15.75" hidden="1" customHeight="1">
      <c r="A579" s="1479" t="s">
        <v>547</v>
      </c>
      <c r="B579" s="1479"/>
      <c r="C579" s="1479"/>
      <c r="D579" s="1452"/>
      <c r="E579" s="1452"/>
      <c r="F579" s="1452"/>
      <c r="G579" s="1452"/>
      <c r="H579" s="1452"/>
      <c r="I579" s="1452"/>
      <c r="J579" s="1452"/>
      <c r="K579" s="1452"/>
      <c r="L579" s="1452"/>
      <c r="M579" s="1452"/>
      <c r="N579" s="1452"/>
      <c r="O579" s="1452"/>
      <c r="P579" s="1452"/>
      <c r="Q579" s="1452"/>
      <c r="R579" s="1452"/>
      <c r="S579" s="1452"/>
      <c r="T579" s="1452"/>
      <c r="U579" s="1452"/>
      <c r="V579" s="1452"/>
      <c r="W579" s="1452"/>
      <c r="X579" s="1452"/>
      <c r="Y579" s="9"/>
      <c r="Z579" s="8"/>
      <c r="AB579" s="8"/>
      <c r="AC579" s="28"/>
    </row>
    <row r="580" spans="1:256" s="7" customFormat="1" ht="15.75" hidden="1" customHeight="1">
      <c r="A580" s="55">
        <f>A575+1</f>
        <v>448</v>
      </c>
      <c r="B580" s="42" t="s">
        <v>767</v>
      </c>
      <c r="C580" s="52">
        <f>D580+K580+M580+O580+Q580+S580+U580+V580+W580+X580</f>
        <v>7619098.3399999999</v>
      </c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>
        <v>7619098.3399999999</v>
      </c>
      <c r="R580" s="52"/>
      <c r="S580" s="52"/>
      <c r="T580" s="52"/>
      <c r="U580" s="52"/>
      <c r="V580" s="52"/>
      <c r="W580" s="284"/>
      <c r="X580" s="284"/>
      <c r="Y580" s="9"/>
      <c r="Z580" s="8"/>
      <c r="AB580" s="8"/>
      <c r="AC580" s="28"/>
    </row>
    <row r="581" spans="1:256" s="7" customFormat="1" ht="15.75" hidden="1" customHeight="1">
      <c r="A581" s="55">
        <f>A580+1</f>
        <v>449</v>
      </c>
      <c r="B581" s="42" t="s">
        <v>769</v>
      </c>
      <c r="C581" s="52">
        <f>D581+K581+M581+O581+Q581+S581+U581+V581+W581+X581</f>
        <v>2941900.48</v>
      </c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>
        <v>2941900.48</v>
      </c>
      <c r="R581" s="52"/>
      <c r="S581" s="52"/>
      <c r="T581" s="52"/>
      <c r="U581" s="52"/>
      <c r="V581" s="52"/>
      <c r="W581" s="284"/>
      <c r="X581" s="284"/>
      <c r="Y581" s="9"/>
      <c r="Z581" s="8"/>
      <c r="AB581" s="8"/>
      <c r="AC581" s="28"/>
    </row>
    <row r="582" spans="1:256" s="7" customFormat="1" ht="15.75" hidden="1" customHeight="1">
      <c r="A582" s="55">
        <f>A581+1</f>
        <v>450</v>
      </c>
      <c r="B582" s="42" t="s">
        <v>770</v>
      </c>
      <c r="C582" s="52">
        <f>D582+K582+M582+O582+Q582+S582+U582+V582+W582+X582</f>
        <v>5387024.5</v>
      </c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>
        <v>5387024.5</v>
      </c>
      <c r="R582" s="52"/>
      <c r="S582" s="52"/>
      <c r="T582" s="52"/>
      <c r="U582" s="52"/>
      <c r="V582" s="52"/>
      <c r="W582" s="284"/>
      <c r="X582" s="284"/>
      <c r="Y582" s="9"/>
      <c r="Z582" s="8"/>
      <c r="AB582" s="8"/>
      <c r="AC582" s="28"/>
    </row>
    <row r="583" spans="1:256" s="7" customFormat="1" ht="15.75" hidden="1" customHeight="1">
      <c r="A583" s="55">
        <f>A582+1</f>
        <v>451</v>
      </c>
      <c r="B583" s="42" t="s">
        <v>768</v>
      </c>
      <c r="C583" s="52">
        <f>D583+K583+M583+O583+Q583+S583+U583+V583+W583+X583</f>
        <v>1551486.42</v>
      </c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>
        <v>1551486.42</v>
      </c>
      <c r="R583" s="52"/>
      <c r="S583" s="52"/>
      <c r="T583" s="52"/>
      <c r="U583" s="52"/>
      <c r="V583" s="52"/>
      <c r="W583" s="284"/>
      <c r="X583" s="284"/>
      <c r="Y583" s="9"/>
      <c r="Z583" s="8"/>
      <c r="AB583" s="8"/>
      <c r="AC583" s="28"/>
    </row>
    <row r="584" spans="1:256" s="7" customFormat="1" ht="15.75" hidden="1" customHeight="1">
      <c r="A584" s="1475" t="s">
        <v>518</v>
      </c>
      <c r="B584" s="1475"/>
      <c r="C584" s="52">
        <f t="shared" ref="C584:X584" si="86">SUM(C580:C583)</f>
        <v>17499509.740000002</v>
      </c>
      <c r="D584" s="52">
        <f t="shared" si="86"/>
        <v>0</v>
      </c>
      <c r="E584" s="52">
        <f t="shared" si="86"/>
        <v>0</v>
      </c>
      <c r="F584" s="52">
        <f t="shared" si="86"/>
        <v>0</v>
      </c>
      <c r="G584" s="52">
        <f t="shared" si="86"/>
        <v>0</v>
      </c>
      <c r="H584" s="52">
        <f t="shared" si="86"/>
        <v>0</v>
      </c>
      <c r="I584" s="52">
        <f t="shared" si="86"/>
        <v>0</v>
      </c>
      <c r="J584" s="52">
        <f t="shared" si="86"/>
        <v>0</v>
      </c>
      <c r="K584" s="52">
        <f t="shared" si="86"/>
        <v>0</v>
      </c>
      <c r="L584" s="52">
        <f t="shared" si="86"/>
        <v>0</v>
      </c>
      <c r="M584" s="52">
        <f t="shared" si="86"/>
        <v>0</v>
      </c>
      <c r="N584" s="52">
        <f t="shared" si="86"/>
        <v>0</v>
      </c>
      <c r="O584" s="52">
        <f t="shared" si="86"/>
        <v>0</v>
      </c>
      <c r="P584" s="52">
        <f t="shared" si="86"/>
        <v>0</v>
      </c>
      <c r="Q584" s="52">
        <f t="shared" si="86"/>
        <v>17499509.740000002</v>
      </c>
      <c r="R584" s="52">
        <f t="shared" si="86"/>
        <v>0</v>
      </c>
      <c r="S584" s="52">
        <f t="shared" si="86"/>
        <v>0</v>
      </c>
      <c r="T584" s="52">
        <f t="shared" si="86"/>
        <v>0</v>
      </c>
      <c r="U584" s="52">
        <f t="shared" si="86"/>
        <v>0</v>
      </c>
      <c r="V584" s="52">
        <f t="shared" si="86"/>
        <v>0</v>
      </c>
      <c r="W584" s="52">
        <f t="shared" si="86"/>
        <v>0</v>
      </c>
      <c r="X584" s="52">
        <f t="shared" si="86"/>
        <v>0</v>
      </c>
      <c r="Y584" s="9"/>
      <c r="Z584" s="8"/>
      <c r="AA584" s="8"/>
      <c r="AB584" s="8"/>
      <c r="AC584" s="28"/>
      <c r="AE584" s="28"/>
    </row>
    <row r="585" spans="1:256" s="7" customFormat="1" ht="15.75" customHeight="1">
      <c r="A585" s="1553" t="s">
        <v>1153</v>
      </c>
      <c r="B585" s="1553"/>
      <c r="C585" s="1553"/>
      <c r="D585" s="1553"/>
      <c r="E585" s="1553"/>
      <c r="F585" s="1554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9"/>
      <c r="Z585" s="8"/>
      <c r="AA585" s="8"/>
      <c r="AB585" s="8"/>
      <c r="AC585" s="28"/>
      <c r="AE585" s="28"/>
    </row>
    <row r="586" spans="1:256" s="7" customFormat="1" ht="15.75" customHeight="1">
      <c r="A586" s="686">
        <f>A583+1</f>
        <v>452</v>
      </c>
      <c r="B586" s="274" t="s">
        <v>1154</v>
      </c>
      <c r="C586" s="238"/>
      <c r="D586" s="370"/>
      <c r="E586" s="238"/>
      <c r="F586" s="370"/>
      <c r="G586" s="238"/>
      <c r="H586" s="370"/>
      <c r="I586" s="238"/>
      <c r="J586" s="372">
        <v>1</v>
      </c>
      <c r="K586" s="238"/>
      <c r="L586" s="370"/>
      <c r="M586" s="238"/>
      <c r="N586" s="370"/>
      <c r="O586" s="238"/>
      <c r="P586" s="370"/>
      <c r="Q586" s="238"/>
      <c r="R586" s="370"/>
      <c r="S586" s="238"/>
      <c r="T586" s="370"/>
      <c r="U586" s="238"/>
      <c r="V586" s="370"/>
      <c r="W586" s="238"/>
      <c r="X586" s="370"/>
      <c r="Y586" s="238"/>
      <c r="Z586" s="370"/>
      <c r="AA586" s="238"/>
      <c r="AB586" s="370"/>
      <c r="AC586" s="238"/>
      <c r="AD586" s="370"/>
      <c r="AE586" s="238"/>
      <c r="AF586" s="370"/>
      <c r="AG586" s="238"/>
      <c r="AH586" s="370"/>
      <c r="AI586" s="238"/>
      <c r="AJ586" s="370"/>
      <c r="AK586" s="238"/>
      <c r="AL586" s="370"/>
      <c r="AM586" s="238"/>
      <c r="AN586" s="370"/>
      <c r="AO586" s="238"/>
      <c r="AP586" s="370"/>
      <c r="AQ586" s="238"/>
      <c r="AR586" s="370"/>
      <c r="AS586" s="238"/>
      <c r="AT586" s="370"/>
      <c r="AU586" s="238"/>
      <c r="AV586" s="370"/>
      <c r="AW586" s="238"/>
      <c r="AX586" s="370"/>
      <c r="AY586" s="238"/>
      <c r="AZ586" s="370"/>
      <c r="BA586" s="238"/>
      <c r="BB586" s="370"/>
      <c r="BC586" s="238"/>
      <c r="BD586" s="370"/>
      <c r="BE586" s="238"/>
      <c r="BF586" s="370"/>
      <c r="BG586" s="238"/>
      <c r="BH586" s="370"/>
      <c r="BI586" s="238"/>
      <c r="BJ586" s="370"/>
      <c r="BK586" s="238"/>
      <c r="BL586" s="370"/>
      <c r="BM586" s="238"/>
      <c r="BN586" s="370"/>
      <c r="BO586" s="238"/>
      <c r="BP586" s="370"/>
      <c r="BQ586" s="238"/>
      <c r="BR586" s="370"/>
      <c r="BS586" s="238"/>
      <c r="BT586" s="370"/>
      <c r="BU586" s="238"/>
      <c r="BV586" s="370"/>
      <c r="BW586" s="238"/>
      <c r="BX586" s="370"/>
      <c r="BY586" s="238"/>
      <c r="BZ586" s="370"/>
      <c r="CA586" s="238"/>
      <c r="CB586" s="370"/>
      <c r="CC586" s="238"/>
      <c r="CD586" s="370"/>
      <c r="CE586" s="238"/>
      <c r="CF586" s="370"/>
      <c r="CG586" s="238"/>
      <c r="CH586" s="370"/>
      <c r="CI586" s="238"/>
      <c r="CJ586" s="370"/>
      <c r="CK586" s="238"/>
      <c r="CL586" s="370"/>
      <c r="CM586" s="238"/>
      <c r="CN586" s="370"/>
      <c r="CO586" s="238"/>
      <c r="CP586" s="370"/>
      <c r="CQ586" s="238"/>
      <c r="CR586" s="370"/>
      <c r="CS586" s="238"/>
      <c r="CT586" s="370"/>
      <c r="CU586" s="238"/>
      <c r="CV586" s="370"/>
      <c r="CW586" s="238"/>
      <c r="CX586" s="370"/>
      <c r="CY586" s="238"/>
      <c r="CZ586" s="370"/>
      <c r="DA586" s="238"/>
      <c r="DB586" s="370"/>
      <c r="DC586" s="238"/>
      <c r="DD586" s="370"/>
      <c r="DE586" s="238"/>
      <c r="DF586" s="370"/>
      <c r="DG586" s="238"/>
      <c r="DH586" s="370"/>
      <c r="DI586" s="238"/>
      <c r="DJ586" s="370"/>
      <c r="DK586" s="238"/>
      <c r="DL586" s="370"/>
      <c r="DM586" s="238"/>
      <c r="DN586" s="370"/>
      <c r="DO586" s="238"/>
      <c r="DP586" s="370"/>
      <c r="DQ586" s="238"/>
      <c r="DR586" s="370"/>
      <c r="DS586" s="238"/>
      <c r="DT586" s="370"/>
      <c r="DU586" s="238"/>
      <c r="DV586" s="370"/>
      <c r="DW586" s="238"/>
      <c r="DX586" s="370"/>
      <c r="DY586" s="238"/>
      <c r="DZ586" s="370"/>
      <c r="EA586" s="238"/>
      <c r="EB586" s="370"/>
      <c r="EC586" s="238"/>
      <c r="ED586" s="370"/>
      <c r="EE586" s="238"/>
      <c r="EF586" s="370"/>
      <c r="EG586" s="238"/>
      <c r="EH586" s="370"/>
      <c r="EI586" s="238"/>
      <c r="EJ586" s="370"/>
      <c r="EK586" s="238"/>
      <c r="EL586" s="370"/>
      <c r="EM586" s="238"/>
      <c r="EN586" s="370"/>
      <c r="EO586" s="238"/>
      <c r="EP586" s="370"/>
      <c r="EQ586" s="238"/>
      <c r="ER586" s="370"/>
      <c r="ES586" s="238"/>
      <c r="ET586" s="370"/>
      <c r="EU586" s="238"/>
      <c r="EV586" s="370"/>
      <c r="EW586" s="238"/>
      <c r="EX586" s="370"/>
      <c r="EY586" s="238"/>
      <c r="EZ586" s="370"/>
      <c r="FA586" s="238"/>
      <c r="FB586" s="370"/>
      <c r="FC586" s="238"/>
      <c r="FD586" s="370"/>
      <c r="FE586" s="238"/>
      <c r="FF586" s="370"/>
      <c r="FG586" s="238"/>
      <c r="FH586" s="370"/>
      <c r="FI586" s="238"/>
      <c r="FJ586" s="370"/>
      <c r="FK586" s="238"/>
      <c r="FL586" s="370"/>
      <c r="FM586" s="238"/>
      <c r="FN586" s="370"/>
      <c r="FO586" s="238"/>
      <c r="FP586" s="370"/>
      <c r="FQ586" s="238"/>
      <c r="FR586" s="370"/>
      <c r="FS586" s="238"/>
      <c r="FT586" s="370"/>
      <c r="FU586" s="238"/>
      <c r="FV586" s="370"/>
      <c r="FW586" s="238"/>
      <c r="FX586" s="370"/>
      <c r="FY586" s="238"/>
      <c r="FZ586" s="370"/>
      <c r="GA586" s="238"/>
      <c r="GB586" s="370"/>
      <c r="GC586" s="238"/>
      <c r="GD586" s="370"/>
      <c r="GE586" s="238"/>
      <c r="GF586" s="370"/>
      <c r="GG586" s="238"/>
      <c r="GH586" s="370"/>
      <c r="GI586" s="238"/>
      <c r="GJ586" s="370"/>
      <c r="GK586" s="238"/>
      <c r="GL586" s="370"/>
      <c r="GM586" s="238"/>
      <c r="GN586" s="370"/>
      <c r="GO586" s="238"/>
      <c r="GP586" s="370"/>
      <c r="GQ586" s="238"/>
      <c r="GR586" s="370"/>
      <c r="GS586" s="238"/>
      <c r="GT586" s="370"/>
      <c r="GU586" s="238"/>
      <c r="GV586" s="370"/>
      <c r="GW586" s="238"/>
      <c r="GX586" s="370"/>
      <c r="GY586" s="238"/>
      <c r="GZ586" s="370"/>
      <c r="HA586" s="238"/>
      <c r="HB586" s="370"/>
      <c r="HC586" s="238"/>
      <c r="HD586" s="370"/>
      <c r="HE586" s="238"/>
      <c r="HF586" s="370"/>
      <c r="HG586" s="238"/>
      <c r="HH586" s="370"/>
      <c r="HI586" s="238"/>
      <c r="HJ586" s="370"/>
      <c r="HK586" s="238"/>
      <c r="HL586" s="370"/>
      <c r="HM586" s="238"/>
      <c r="HN586" s="370"/>
      <c r="HO586" s="238"/>
      <c r="HP586" s="370"/>
      <c r="HQ586" s="238"/>
      <c r="HR586" s="370"/>
      <c r="HS586" s="238"/>
      <c r="HT586" s="370"/>
      <c r="HU586" s="238"/>
      <c r="HV586" s="370"/>
      <c r="HW586" s="238"/>
      <c r="HX586" s="370"/>
      <c r="HY586" s="238"/>
      <c r="HZ586" s="370"/>
      <c r="IA586" s="238"/>
      <c r="IB586" s="370"/>
      <c r="IC586" s="238"/>
      <c r="ID586" s="370"/>
      <c r="IE586" s="238"/>
      <c r="IF586" s="370"/>
      <c r="IG586" s="238"/>
      <c r="IH586" s="370"/>
      <c r="II586" s="238"/>
      <c r="IJ586" s="370"/>
      <c r="IK586" s="238"/>
      <c r="IL586" s="370"/>
      <c r="IM586" s="238"/>
      <c r="IN586" s="370"/>
      <c r="IO586" s="238"/>
      <c r="IP586" s="370"/>
      <c r="IQ586" s="238"/>
      <c r="IR586" s="370"/>
      <c r="IS586" s="238"/>
      <c r="IT586" s="370"/>
      <c r="IU586" s="238"/>
      <c r="IV586" s="370"/>
    </row>
    <row r="587" spans="1:256" s="7" customFormat="1" ht="15.75" customHeight="1">
      <c r="A587" s="685">
        <f>A586+1</f>
        <v>453</v>
      </c>
      <c r="B587" s="274" t="s">
        <v>1155</v>
      </c>
      <c r="C587" s="238"/>
      <c r="D587" s="370"/>
      <c r="E587" s="238"/>
      <c r="F587" s="370"/>
      <c r="G587" s="238"/>
      <c r="H587" s="370"/>
      <c r="I587" s="238"/>
      <c r="J587" s="372">
        <v>5</v>
      </c>
      <c r="K587" s="238"/>
      <c r="L587" s="370"/>
      <c r="M587" s="238"/>
      <c r="N587" s="370"/>
      <c r="O587" s="238"/>
      <c r="P587" s="370"/>
      <c r="Q587" s="238"/>
      <c r="R587" s="370"/>
      <c r="S587" s="238"/>
      <c r="T587" s="370"/>
      <c r="U587" s="238"/>
      <c r="V587" s="370"/>
      <c r="W587" s="238"/>
      <c r="X587" s="370"/>
      <c r="Y587" s="238"/>
      <c r="Z587" s="370"/>
      <c r="AA587" s="238"/>
      <c r="AB587" s="370"/>
      <c r="AC587" s="238"/>
      <c r="AD587" s="370"/>
      <c r="AE587" s="238"/>
      <c r="AF587" s="370"/>
      <c r="AG587" s="238"/>
      <c r="AH587" s="370"/>
      <c r="AI587" s="238"/>
      <c r="AJ587" s="370"/>
      <c r="AK587" s="238"/>
      <c r="AL587" s="370"/>
      <c r="AM587" s="238"/>
      <c r="AN587" s="370"/>
      <c r="AO587" s="238"/>
      <c r="AP587" s="370"/>
      <c r="AQ587" s="238"/>
      <c r="AR587" s="370"/>
      <c r="AS587" s="238"/>
      <c r="AT587" s="370"/>
      <c r="AU587" s="238"/>
      <c r="AV587" s="370"/>
      <c r="AW587" s="238"/>
      <c r="AX587" s="370"/>
      <c r="AY587" s="238"/>
      <c r="AZ587" s="370"/>
      <c r="BA587" s="238"/>
      <c r="BB587" s="370"/>
      <c r="BC587" s="238"/>
      <c r="BD587" s="370"/>
      <c r="BE587" s="238"/>
      <c r="BF587" s="370"/>
      <c r="BG587" s="238"/>
      <c r="BH587" s="370"/>
      <c r="BI587" s="238"/>
      <c r="BJ587" s="370"/>
      <c r="BK587" s="238"/>
      <c r="BL587" s="370"/>
      <c r="BM587" s="238"/>
      <c r="BN587" s="370"/>
      <c r="BO587" s="238"/>
      <c r="BP587" s="370"/>
      <c r="BQ587" s="238"/>
      <c r="BR587" s="370"/>
      <c r="BS587" s="238"/>
      <c r="BT587" s="370"/>
      <c r="BU587" s="238"/>
      <c r="BV587" s="370"/>
      <c r="BW587" s="238"/>
      <c r="BX587" s="370"/>
      <c r="BY587" s="238"/>
      <c r="BZ587" s="370"/>
      <c r="CA587" s="238"/>
      <c r="CB587" s="370"/>
      <c r="CC587" s="238"/>
      <c r="CD587" s="370"/>
      <c r="CE587" s="238"/>
      <c r="CF587" s="370"/>
      <c r="CG587" s="238"/>
      <c r="CH587" s="370"/>
      <c r="CI587" s="238"/>
      <c r="CJ587" s="370"/>
      <c r="CK587" s="238"/>
      <c r="CL587" s="370"/>
      <c r="CM587" s="238"/>
      <c r="CN587" s="370"/>
      <c r="CO587" s="238"/>
      <c r="CP587" s="370"/>
      <c r="CQ587" s="238"/>
      <c r="CR587" s="370"/>
      <c r="CS587" s="238"/>
      <c r="CT587" s="370"/>
      <c r="CU587" s="238"/>
      <c r="CV587" s="370"/>
      <c r="CW587" s="238"/>
      <c r="CX587" s="370"/>
      <c r="CY587" s="238"/>
      <c r="CZ587" s="370"/>
      <c r="DA587" s="238"/>
      <c r="DB587" s="370"/>
      <c r="DC587" s="238"/>
      <c r="DD587" s="370"/>
      <c r="DE587" s="238"/>
      <c r="DF587" s="370"/>
      <c r="DG587" s="238"/>
      <c r="DH587" s="370"/>
      <c r="DI587" s="238"/>
      <c r="DJ587" s="370"/>
      <c r="DK587" s="238"/>
      <c r="DL587" s="370"/>
      <c r="DM587" s="238"/>
      <c r="DN587" s="370"/>
      <c r="DO587" s="238"/>
      <c r="DP587" s="370"/>
      <c r="DQ587" s="238"/>
      <c r="DR587" s="370"/>
      <c r="DS587" s="238"/>
      <c r="DT587" s="370"/>
      <c r="DU587" s="238"/>
      <c r="DV587" s="370"/>
      <c r="DW587" s="238"/>
      <c r="DX587" s="370"/>
      <c r="DY587" s="238"/>
      <c r="DZ587" s="370"/>
      <c r="EA587" s="238"/>
      <c r="EB587" s="370"/>
      <c r="EC587" s="238"/>
      <c r="ED587" s="370"/>
      <c r="EE587" s="238"/>
      <c r="EF587" s="370"/>
      <c r="EG587" s="238"/>
      <c r="EH587" s="370"/>
      <c r="EI587" s="238"/>
      <c r="EJ587" s="370"/>
      <c r="EK587" s="238"/>
      <c r="EL587" s="370"/>
      <c r="EM587" s="238"/>
      <c r="EN587" s="370"/>
      <c r="EO587" s="238"/>
      <c r="EP587" s="370"/>
      <c r="EQ587" s="238"/>
      <c r="ER587" s="370"/>
      <c r="ES587" s="238"/>
      <c r="ET587" s="370"/>
      <c r="EU587" s="238"/>
      <c r="EV587" s="370"/>
      <c r="EW587" s="238"/>
      <c r="EX587" s="370"/>
      <c r="EY587" s="238"/>
      <c r="EZ587" s="370"/>
      <c r="FA587" s="238"/>
      <c r="FB587" s="370"/>
      <c r="FC587" s="238"/>
      <c r="FD587" s="370"/>
      <c r="FE587" s="238"/>
      <c r="FF587" s="370"/>
      <c r="FG587" s="238"/>
      <c r="FH587" s="370"/>
      <c r="FI587" s="238"/>
      <c r="FJ587" s="370"/>
      <c r="FK587" s="238"/>
      <c r="FL587" s="370"/>
      <c r="FM587" s="238"/>
      <c r="FN587" s="370"/>
      <c r="FO587" s="238"/>
      <c r="FP587" s="370"/>
      <c r="FQ587" s="238"/>
      <c r="FR587" s="370"/>
      <c r="FS587" s="238"/>
      <c r="FT587" s="370"/>
      <c r="FU587" s="238"/>
      <c r="FV587" s="370"/>
      <c r="FW587" s="238"/>
      <c r="FX587" s="370"/>
      <c r="FY587" s="238"/>
      <c r="FZ587" s="370"/>
      <c r="GA587" s="238"/>
      <c r="GB587" s="370"/>
      <c r="GC587" s="238"/>
      <c r="GD587" s="370"/>
      <c r="GE587" s="238"/>
      <c r="GF587" s="370"/>
      <c r="GG587" s="238"/>
      <c r="GH587" s="370"/>
      <c r="GI587" s="238"/>
      <c r="GJ587" s="370"/>
      <c r="GK587" s="238"/>
      <c r="GL587" s="370"/>
      <c r="GM587" s="238"/>
      <c r="GN587" s="370"/>
      <c r="GO587" s="238"/>
      <c r="GP587" s="370"/>
      <c r="GQ587" s="238"/>
      <c r="GR587" s="370"/>
      <c r="GS587" s="238"/>
      <c r="GT587" s="370"/>
      <c r="GU587" s="238"/>
      <c r="GV587" s="370"/>
      <c r="GW587" s="238"/>
      <c r="GX587" s="370"/>
      <c r="GY587" s="238"/>
      <c r="GZ587" s="370"/>
      <c r="HA587" s="238"/>
      <c r="HB587" s="370"/>
      <c r="HC587" s="238"/>
      <c r="HD587" s="370"/>
      <c r="HE587" s="238"/>
      <c r="HF587" s="370"/>
      <c r="HG587" s="238"/>
      <c r="HH587" s="370"/>
      <c r="HI587" s="238"/>
      <c r="HJ587" s="370"/>
      <c r="HK587" s="238"/>
      <c r="HL587" s="370"/>
      <c r="HM587" s="238"/>
      <c r="HN587" s="370"/>
      <c r="HO587" s="238"/>
      <c r="HP587" s="370"/>
      <c r="HQ587" s="238"/>
      <c r="HR587" s="370"/>
      <c r="HS587" s="238"/>
      <c r="HT587" s="370"/>
      <c r="HU587" s="238"/>
      <c r="HV587" s="370"/>
      <c r="HW587" s="238"/>
      <c r="HX587" s="370"/>
      <c r="HY587" s="238"/>
      <c r="HZ587" s="370"/>
      <c r="IA587" s="238"/>
      <c r="IB587" s="370"/>
      <c r="IC587" s="238"/>
      <c r="ID587" s="370"/>
      <c r="IE587" s="238"/>
      <c r="IF587" s="370"/>
      <c r="IG587" s="238"/>
      <c r="IH587" s="370"/>
      <c r="II587" s="238"/>
      <c r="IJ587" s="370"/>
      <c r="IK587" s="238"/>
      <c r="IL587" s="370"/>
      <c r="IM587" s="238"/>
      <c r="IN587" s="370"/>
      <c r="IO587" s="238"/>
      <c r="IP587" s="370"/>
      <c r="IQ587" s="238"/>
      <c r="IR587" s="370"/>
      <c r="IS587" s="238"/>
      <c r="IT587" s="370"/>
      <c r="IU587" s="238"/>
      <c r="IV587" s="370"/>
    </row>
    <row r="588" spans="1:256" s="7" customFormat="1" ht="15.75" customHeight="1">
      <c r="A588" s="685">
        <f t="shared" ref="A588:A605" si="87">A587+1</f>
        <v>454</v>
      </c>
      <c r="B588" s="274" t="s">
        <v>1156</v>
      </c>
      <c r="C588" s="238"/>
      <c r="D588" s="370"/>
      <c r="E588" s="238"/>
      <c r="F588" s="370"/>
      <c r="G588" s="238"/>
      <c r="H588" s="370"/>
      <c r="I588" s="238"/>
      <c r="J588" s="372">
        <v>5</v>
      </c>
      <c r="K588" s="238"/>
      <c r="L588" s="370"/>
      <c r="M588" s="238"/>
      <c r="N588" s="370"/>
      <c r="O588" s="238"/>
      <c r="P588" s="370"/>
      <c r="Q588" s="238"/>
      <c r="R588" s="370"/>
      <c r="S588" s="238"/>
      <c r="T588" s="370"/>
      <c r="U588" s="238"/>
      <c r="V588" s="370"/>
      <c r="W588" s="238"/>
      <c r="X588" s="370"/>
      <c r="Y588" s="238"/>
      <c r="Z588" s="370"/>
      <c r="AA588" s="238"/>
      <c r="AB588" s="370"/>
      <c r="AC588" s="238"/>
      <c r="AD588" s="370"/>
      <c r="AE588" s="238"/>
      <c r="AF588" s="370"/>
      <c r="AG588" s="238"/>
      <c r="AH588" s="370"/>
      <c r="AI588" s="238"/>
      <c r="AJ588" s="370"/>
      <c r="AK588" s="238"/>
      <c r="AL588" s="370"/>
      <c r="AM588" s="238"/>
      <c r="AN588" s="370"/>
      <c r="AO588" s="238"/>
      <c r="AP588" s="370"/>
      <c r="AQ588" s="238"/>
      <c r="AR588" s="370"/>
      <c r="AS588" s="238"/>
      <c r="AT588" s="370"/>
      <c r="AU588" s="238"/>
      <c r="AV588" s="370"/>
      <c r="AW588" s="238"/>
      <c r="AX588" s="370"/>
      <c r="AY588" s="238"/>
      <c r="AZ588" s="370"/>
      <c r="BA588" s="238"/>
      <c r="BB588" s="370"/>
      <c r="BC588" s="238"/>
      <c r="BD588" s="370"/>
      <c r="BE588" s="238"/>
      <c r="BF588" s="370"/>
      <c r="BG588" s="238"/>
      <c r="BH588" s="370"/>
      <c r="BI588" s="238"/>
      <c r="BJ588" s="370"/>
      <c r="BK588" s="238"/>
      <c r="BL588" s="370"/>
      <c r="BM588" s="238"/>
      <c r="BN588" s="370"/>
      <c r="BO588" s="238"/>
      <c r="BP588" s="370"/>
      <c r="BQ588" s="238"/>
      <c r="BR588" s="370"/>
      <c r="BS588" s="238"/>
      <c r="BT588" s="370"/>
      <c r="BU588" s="238"/>
      <c r="BV588" s="370"/>
      <c r="BW588" s="238"/>
      <c r="BX588" s="370"/>
      <c r="BY588" s="238"/>
      <c r="BZ588" s="370"/>
      <c r="CA588" s="238"/>
      <c r="CB588" s="370"/>
      <c r="CC588" s="238"/>
      <c r="CD588" s="370"/>
      <c r="CE588" s="238"/>
      <c r="CF588" s="370"/>
      <c r="CG588" s="238"/>
      <c r="CH588" s="370"/>
      <c r="CI588" s="238"/>
      <c r="CJ588" s="370"/>
      <c r="CK588" s="238"/>
      <c r="CL588" s="370"/>
      <c r="CM588" s="238"/>
      <c r="CN588" s="370"/>
      <c r="CO588" s="238"/>
      <c r="CP588" s="370"/>
      <c r="CQ588" s="238"/>
      <c r="CR588" s="370"/>
      <c r="CS588" s="238"/>
      <c r="CT588" s="370"/>
      <c r="CU588" s="238"/>
      <c r="CV588" s="370"/>
      <c r="CW588" s="238"/>
      <c r="CX588" s="370"/>
      <c r="CY588" s="238"/>
      <c r="CZ588" s="370"/>
      <c r="DA588" s="238"/>
      <c r="DB588" s="370"/>
      <c r="DC588" s="238"/>
      <c r="DD588" s="370"/>
      <c r="DE588" s="238"/>
      <c r="DF588" s="370"/>
      <c r="DG588" s="238"/>
      <c r="DH588" s="370"/>
      <c r="DI588" s="238"/>
      <c r="DJ588" s="370"/>
      <c r="DK588" s="238"/>
      <c r="DL588" s="370"/>
      <c r="DM588" s="238"/>
      <c r="DN588" s="370"/>
      <c r="DO588" s="238"/>
      <c r="DP588" s="370"/>
      <c r="DQ588" s="238"/>
      <c r="DR588" s="370"/>
      <c r="DS588" s="238"/>
      <c r="DT588" s="370"/>
      <c r="DU588" s="238"/>
      <c r="DV588" s="370"/>
      <c r="DW588" s="238"/>
      <c r="DX588" s="370"/>
      <c r="DY588" s="238"/>
      <c r="DZ588" s="370"/>
      <c r="EA588" s="238"/>
      <c r="EB588" s="370"/>
      <c r="EC588" s="238"/>
      <c r="ED588" s="370"/>
      <c r="EE588" s="238"/>
      <c r="EF588" s="370"/>
      <c r="EG588" s="238"/>
      <c r="EH588" s="370"/>
      <c r="EI588" s="238"/>
      <c r="EJ588" s="370"/>
      <c r="EK588" s="238"/>
      <c r="EL588" s="370"/>
      <c r="EM588" s="238"/>
      <c r="EN588" s="370"/>
      <c r="EO588" s="238"/>
      <c r="EP588" s="370"/>
      <c r="EQ588" s="238"/>
      <c r="ER588" s="370"/>
      <c r="ES588" s="238"/>
      <c r="ET588" s="370"/>
      <c r="EU588" s="238"/>
      <c r="EV588" s="370"/>
      <c r="EW588" s="238"/>
      <c r="EX588" s="370"/>
      <c r="EY588" s="238"/>
      <c r="EZ588" s="370"/>
      <c r="FA588" s="238"/>
      <c r="FB588" s="370"/>
      <c r="FC588" s="238"/>
      <c r="FD588" s="370"/>
      <c r="FE588" s="238"/>
      <c r="FF588" s="370"/>
      <c r="FG588" s="238"/>
      <c r="FH588" s="370"/>
      <c r="FI588" s="238"/>
      <c r="FJ588" s="370"/>
      <c r="FK588" s="238"/>
      <c r="FL588" s="370"/>
      <c r="FM588" s="238"/>
      <c r="FN588" s="370"/>
      <c r="FO588" s="238"/>
      <c r="FP588" s="370"/>
      <c r="FQ588" s="238"/>
      <c r="FR588" s="370"/>
      <c r="FS588" s="238"/>
      <c r="FT588" s="370"/>
      <c r="FU588" s="238"/>
      <c r="FV588" s="370"/>
      <c r="FW588" s="238"/>
      <c r="FX588" s="370"/>
      <c r="FY588" s="238"/>
      <c r="FZ588" s="370"/>
      <c r="GA588" s="238"/>
      <c r="GB588" s="370"/>
      <c r="GC588" s="238"/>
      <c r="GD588" s="370"/>
      <c r="GE588" s="238"/>
      <c r="GF588" s="370"/>
      <c r="GG588" s="238"/>
      <c r="GH588" s="370"/>
      <c r="GI588" s="238"/>
      <c r="GJ588" s="370"/>
      <c r="GK588" s="238"/>
      <c r="GL588" s="370"/>
      <c r="GM588" s="238"/>
      <c r="GN588" s="370"/>
      <c r="GO588" s="238"/>
      <c r="GP588" s="370"/>
      <c r="GQ588" s="238"/>
      <c r="GR588" s="370"/>
      <c r="GS588" s="238"/>
      <c r="GT588" s="370"/>
      <c r="GU588" s="238"/>
      <c r="GV588" s="370"/>
      <c r="GW588" s="238"/>
      <c r="GX588" s="370"/>
      <c r="GY588" s="238"/>
      <c r="GZ588" s="370"/>
      <c r="HA588" s="238"/>
      <c r="HB588" s="370"/>
      <c r="HC588" s="238"/>
      <c r="HD588" s="370"/>
      <c r="HE588" s="238"/>
      <c r="HF588" s="370"/>
      <c r="HG588" s="238"/>
      <c r="HH588" s="370"/>
      <c r="HI588" s="238"/>
      <c r="HJ588" s="370"/>
      <c r="HK588" s="238"/>
      <c r="HL588" s="370"/>
      <c r="HM588" s="238"/>
      <c r="HN588" s="370"/>
      <c r="HO588" s="238"/>
      <c r="HP588" s="370"/>
      <c r="HQ588" s="238"/>
      <c r="HR588" s="370"/>
      <c r="HS588" s="238"/>
      <c r="HT588" s="370"/>
      <c r="HU588" s="238"/>
      <c r="HV588" s="370"/>
      <c r="HW588" s="238"/>
      <c r="HX588" s="370"/>
      <c r="HY588" s="238"/>
      <c r="HZ588" s="370"/>
      <c r="IA588" s="238"/>
      <c r="IB588" s="370"/>
      <c r="IC588" s="238"/>
      <c r="ID588" s="370"/>
      <c r="IE588" s="238"/>
      <c r="IF588" s="370"/>
      <c r="IG588" s="238"/>
      <c r="IH588" s="370"/>
      <c r="II588" s="238"/>
      <c r="IJ588" s="370"/>
      <c r="IK588" s="238"/>
      <c r="IL588" s="370"/>
      <c r="IM588" s="238"/>
      <c r="IN588" s="370"/>
      <c r="IO588" s="238"/>
      <c r="IP588" s="370"/>
      <c r="IQ588" s="238"/>
      <c r="IR588" s="370"/>
      <c r="IS588" s="238"/>
      <c r="IT588" s="370"/>
      <c r="IU588" s="238"/>
      <c r="IV588" s="370"/>
    </row>
    <row r="589" spans="1:256" s="7" customFormat="1" ht="15.75" customHeight="1">
      <c r="A589" s="685">
        <f t="shared" si="87"/>
        <v>455</v>
      </c>
      <c r="B589" s="274" t="s">
        <v>1157</v>
      </c>
      <c r="C589" s="238"/>
      <c r="D589" s="370"/>
      <c r="E589" s="238"/>
      <c r="F589" s="370"/>
      <c r="G589" s="238"/>
      <c r="H589" s="370"/>
      <c r="I589" s="238"/>
      <c r="J589" s="372">
        <v>5</v>
      </c>
      <c r="K589" s="238"/>
      <c r="L589" s="370"/>
      <c r="M589" s="238"/>
      <c r="N589" s="370"/>
      <c r="O589" s="238"/>
      <c r="P589" s="370"/>
      <c r="Q589" s="238"/>
      <c r="R589" s="370"/>
      <c r="S589" s="238"/>
      <c r="T589" s="370"/>
      <c r="U589" s="238"/>
      <c r="V589" s="370"/>
      <c r="W589" s="238"/>
      <c r="X589" s="370"/>
      <c r="Y589" s="238"/>
      <c r="Z589" s="370"/>
      <c r="AA589" s="238"/>
      <c r="AB589" s="370"/>
      <c r="AC589" s="238"/>
      <c r="AD589" s="370"/>
      <c r="AE589" s="238"/>
      <c r="AF589" s="370"/>
      <c r="AG589" s="238"/>
      <c r="AH589" s="370"/>
      <c r="AI589" s="238"/>
      <c r="AJ589" s="370"/>
      <c r="AK589" s="238"/>
      <c r="AL589" s="370"/>
      <c r="AM589" s="238"/>
      <c r="AN589" s="370"/>
      <c r="AO589" s="238"/>
      <c r="AP589" s="370"/>
      <c r="AQ589" s="238"/>
      <c r="AR589" s="370"/>
      <c r="AS589" s="238"/>
      <c r="AT589" s="370"/>
      <c r="AU589" s="238"/>
      <c r="AV589" s="370"/>
      <c r="AW589" s="238"/>
      <c r="AX589" s="370"/>
      <c r="AY589" s="238"/>
      <c r="AZ589" s="370"/>
      <c r="BA589" s="238"/>
      <c r="BB589" s="370"/>
      <c r="BC589" s="238"/>
      <c r="BD589" s="370"/>
      <c r="BE589" s="238"/>
      <c r="BF589" s="370"/>
      <c r="BG589" s="238"/>
      <c r="BH589" s="370"/>
      <c r="BI589" s="238"/>
      <c r="BJ589" s="370"/>
      <c r="BK589" s="238"/>
      <c r="BL589" s="370"/>
      <c r="BM589" s="238"/>
      <c r="BN589" s="370"/>
      <c r="BO589" s="238"/>
      <c r="BP589" s="370"/>
      <c r="BQ589" s="238"/>
      <c r="BR589" s="370"/>
      <c r="BS589" s="238"/>
      <c r="BT589" s="370"/>
      <c r="BU589" s="238"/>
      <c r="BV589" s="370"/>
      <c r="BW589" s="238"/>
      <c r="BX589" s="370"/>
      <c r="BY589" s="238"/>
      <c r="BZ589" s="370"/>
      <c r="CA589" s="238"/>
      <c r="CB589" s="370"/>
      <c r="CC589" s="238"/>
      <c r="CD589" s="370"/>
      <c r="CE589" s="238"/>
      <c r="CF589" s="370"/>
      <c r="CG589" s="238"/>
      <c r="CH589" s="370"/>
      <c r="CI589" s="238"/>
      <c r="CJ589" s="370"/>
      <c r="CK589" s="238"/>
      <c r="CL589" s="370"/>
      <c r="CM589" s="238"/>
      <c r="CN589" s="370"/>
      <c r="CO589" s="238"/>
      <c r="CP589" s="370"/>
      <c r="CQ589" s="238"/>
      <c r="CR589" s="370"/>
      <c r="CS589" s="238"/>
      <c r="CT589" s="370"/>
      <c r="CU589" s="238"/>
      <c r="CV589" s="370"/>
      <c r="CW589" s="238"/>
      <c r="CX589" s="370"/>
      <c r="CY589" s="238"/>
      <c r="CZ589" s="370"/>
      <c r="DA589" s="238"/>
      <c r="DB589" s="370"/>
      <c r="DC589" s="238"/>
      <c r="DD589" s="370"/>
      <c r="DE589" s="238"/>
      <c r="DF589" s="370"/>
      <c r="DG589" s="238"/>
      <c r="DH589" s="370"/>
      <c r="DI589" s="238"/>
      <c r="DJ589" s="370"/>
      <c r="DK589" s="238"/>
      <c r="DL589" s="370"/>
      <c r="DM589" s="238"/>
      <c r="DN589" s="370"/>
      <c r="DO589" s="238"/>
      <c r="DP589" s="370"/>
      <c r="DQ589" s="238"/>
      <c r="DR589" s="370"/>
      <c r="DS589" s="238"/>
      <c r="DT589" s="370"/>
      <c r="DU589" s="238"/>
      <c r="DV589" s="370"/>
      <c r="DW589" s="238"/>
      <c r="DX589" s="370"/>
      <c r="DY589" s="238"/>
      <c r="DZ589" s="370"/>
      <c r="EA589" s="238"/>
      <c r="EB589" s="370"/>
      <c r="EC589" s="238"/>
      <c r="ED589" s="370"/>
      <c r="EE589" s="238"/>
      <c r="EF589" s="370"/>
      <c r="EG589" s="238"/>
      <c r="EH589" s="370"/>
      <c r="EI589" s="238"/>
      <c r="EJ589" s="370"/>
      <c r="EK589" s="238"/>
      <c r="EL589" s="370"/>
      <c r="EM589" s="238"/>
      <c r="EN589" s="370"/>
      <c r="EO589" s="238"/>
      <c r="EP589" s="370"/>
      <c r="EQ589" s="238"/>
      <c r="ER589" s="370"/>
      <c r="ES589" s="238"/>
      <c r="ET589" s="370"/>
      <c r="EU589" s="238"/>
      <c r="EV589" s="370"/>
      <c r="EW589" s="238"/>
      <c r="EX589" s="370"/>
      <c r="EY589" s="238"/>
      <c r="EZ589" s="370"/>
      <c r="FA589" s="238"/>
      <c r="FB589" s="370"/>
      <c r="FC589" s="238"/>
      <c r="FD589" s="370"/>
      <c r="FE589" s="238"/>
      <c r="FF589" s="370"/>
      <c r="FG589" s="238"/>
      <c r="FH589" s="370"/>
      <c r="FI589" s="238"/>
      <c r="FJ589" s="370"/>
      <c r="FK589" s="238"/>
      <c r="FL589" s="370"/>
      <c r="FM589" s="238"/>
      <c r="FN589" s="370"/>
      <c r="FO589" s="238"/>
      <c r="FP589" s="370"/>
      <c r="FQ589" s="238"/>
      <c r="FR589" s="370"/>
      <c r="FS589" s="238"/>
      <c r="FT589" s="370"/>
      <c r="FU589" s="238"/>
      <c r="FV589" s="370"/>
      <c r="FW589" s="238"/>
      <c r="FX589" s="370"/>
      <c r="FY589" s="238"/>
      <c r="FZ589" s="370"/>
      <c r="GA589" s="238"/>
      <c r="GB589" s="370"/>
      <c r="GC589" s="238"/>
      <c r="GD589" s="370"/>
      <c r="GE589" s="238"/>
      <c r="GF589" s="370"/>
      <c r="GG589" s="238"/>
      <c r="GH589" s="370"/>
      <c r="GI589" s="238"/>
      <c r="GJ589" s="370"/>
      <c r="GK589" s="238"/>
      <c r="GL589" s="370"/>
      <c r="GM589" s="238"/>
      <c r="GN589" s="370"/>
      <c r="GO589" s="238"/>
      <c r="GP589" s="370"/>
      <c r="GQ589" s="238"/>
      <c r="GR589" s="370"/>
      <c r="GS589" s="238"/>
      <c r="GT589" s="370"/>
      <c r="GU589" s="238"/>
      <c r="GV589" s="370"/>
      <c r="GW589" s="238"/>
      <c r="GX589" s="370"/>
      <c r="GY589" s="238"/>
      <c r="GZ589" s="370"/>
      <c r="HA589" s="238"/>
      <c r="HB589" s="370"/>
      <c r="HC589" s="238"/>
      <c r="HD589" s="370"/>
      <c r="HE589" s="238"/>
      <c r="HF589" s="370"/>
      <c r="HG589" s="238"/>
      <c r="HH589" s="370"/>
      <c r="HI589" s="238"/>
      <c r="HJ589" s="370"/>
      <c r="HK589" s="238"/>
      <c r="HL589" s="370"/>
      <c r="HM589" s="238"/>
      <c r="HN589" s="370"/>
      <c r="HO589" s="238"/>
      <c r="HP589" s="370"/>
      <c r="HQ589" s="238"/>
      <c r="HR589" s="370"/>
      <c r="HS589" s="238"/>
      <c r="HT589" s="370"/>
      <c r="HU589" s="238"/>
      <c r="HV589" s="370"/>
      <c r="HW589" s="238"/>
      <c r="HX589" s="370"/>
      <c r="HY589" s="238"/>
      <c r="HZ589" s="370"/>
      <c r="IA589" s="238"/>
      <c r="IB589" s="370"/>
      <c r="IC589" s="238"/>
      <c r="ID589" s="370"/>
      <c r="IE589" s="238"/>
      <c r="IF589" s="370"/>
      <c r="IG589" s="238"/>
      <c r="IH589" s="370"/>
      <c r="II589" s="238"/>
      <c r="IJ589" s="370"/>
      <c r="IK589" s="238"/>
      <c r="IL589" s="370"/>
      <c r="IM589" s="238"/>
      <c r="IN589" s="370"/>
      <c r="IO589" s="238"/>
      <c r="IP589" s="370"/>
      <c r="IQ589" s="238"/>
      <c r="IR589" s="370"/>
      <c r="IS589" s="238"/>
      <c r="IT589" s="370"/>
      <c r="IU589" s="238"/>
      <c r="IV589" s="370"/>
    </row>
    <row r="590" spans="1:256" s="7" customFormat="1" ht="15.75" customHeight="1">
      <c r="A590" s="685">
        <f t="shared" si="87"/>
        <v>456</v>
      </c>
      <c r="B590" s="274" t="s">
        <v>1158</v>
      </c>
      <c r="C590" s="238"/>
      <c r="D590" s="370"/>
      <c r="E590" s="238"/>
      <c r="F590" s="370"/>
      <c r="G590" s="238"/>
      <c r="H590" s="370"/>
      <c r="I590" s="238"/>
      <c r="J590" s="372">
        <v>9</v>
      </c>
      <c r="K590" s="238"/>
      <c r="L590" s="370"/>
      <c r="M590" s="238"/>
      <c r="N590" s="370"/>
      <c r="O590" s="238"/>
      <c r="P590" s="370"/>
      <c r="Q590" s="238"/>
      <c r="R590" s="370"/>
      <c r="S590" s="238"/>
      <c r="T590" s="370"/>
      <c r="U590" s="238"/>
      <c r="V590" s="370"/>
      <c r="W590" s="238"/>
      <c r="X590" s="370"/>
      <c r="Y590" s="238"/>
      <c r="Z590" s="370"/>
      <c r="AA590" s="238"/>
      <c r="AB590" s="370"/>
      <c r="AC590" s="238"/>
      <c r="AD590" s="370"/>
      <c r="AE590" s="238"/>
      <c r="AF590" s="370"/>
      <c r="AG590" s="238"/>
      <c r="AH590" s="370"/>
      <c r="AI590" s="238"/>
      <c r="AJ590" s="370"/>
      <c r="AK590" s="238"/>
      <c r="AL590" s="370"/>
      <c r="AM590" s="238"/>
      <c r="AN590" s="370"/>
      <c r="AO590" s="238"/>
      <c r="AP590" s="370"/>
      <c r="AQ590" s="238"/>
      <c r="AR590" s="370"/>
      <c r="AS590" s="238"/>
      <c r="AT590" s="370"/>
      <c r="AU590" s="238"/>
      <c r="AV590" s="370"/>
      <c r="AW590" s="238"/>
      <c r="AX590" s="370"/>
      <c r="AY590" s="238"/>
      <c r="AZ590" s="370"/>
      <c r="BA590" s="238"/>
      <c r="BB590" s="370"/>
      <c r="BC590" s="238"/>
      <c r="BD590" s="370"/>
      <c r="BE590" s="238"/>
      <c r="BF590" s="370"/>
      <c r="BG590" s="238"/>
      <c r="BH590" s="370"/>
      <c r="BI590" s="238"/>
      <c r="BJ590" s="370"/>
      <c r="BK590" s="238"/>
      <c r="BL590" s="370"/>
      <c r="BM590" s="238"/>
      <c r="BN590" s="370"/>
      <c r="BO590" s="238"/>
      <c r="BP590" s="370"/>
      <c r="BQ590" s="238"/>
      <c r="BR590" s="370"/>
      <c r="BS590" s="238"/>
      <c r="BT590" s="370"/>
      <c r="BU590" s="238"/>
      <c r="BV590" s="370"/>
      <c r="BW590" s="238"/>
      <c r="BX590" s="370"/>
      <c r="BY590" s="238"/>
      <c r="BZ590" s="370"/>
      <c r="CA590" s="238"/>
      <c r="CB590" s="370"/>
      <c r="CC590" s="238"/>
      <c r="CD590" s="370"/>
      <c r="CE590" s="238"/>
      <c r="CF590" s="370"/>
      <c r="CG590" s="238"/>
      <c r="CH590" s="370"/>
      <c r="CI590" s="238"/>
      <c r="CJ590" s="370"/>
      <c r="CK590" s="238"/>
      <c r="CL590" s="370"/>
      <c r="CM590" s="238"/>
      <c r="CN590" s="370"/>
      <c r="CO590" s="238"/>
      <c r="CP590" s="370"/>
      <c r="CQ590" s="238"/>
      <c r="CR590" s="370"/>
      <c r="CS590" s="238"/>
      <c r="CT590" s="370"/>
      <c r="CU590" s="238"/>
      <c r="CV590" s="370"/>
      <c r="CW590" s="238"/>
      <c r="CX590" s="370"/>
      <c r="CY590" s="238"/>
      <c r="CZ590" s="370"/>
      <c r="DA590" s="238"/>
      <c r="DB590" s="370"/>
      <c r="DC590" s="238"/>
      <c r="DD590" s="370"/>
      <c r="DE590" s="238"/>
      <c r="DF590" s="370"/>
      <c r="DG590" s="238"/>
      <c r="DH590" s="370"/>
      <c r="DI590" s="238"/>
      <c r="DJ590" s="370"/>
      <c r="DK590" s="238"/>
      <c r="DL590" s="370"/>
      <c r="DM590" s="238"/>
      <c r="DN590" s="370"/>
      <c r="DO590" s="238"/>
      <c r="DP590" s="370"/>
      <c r="DQ590" s="238"/>
      <c r="DR590" s="370"/>
      <c r="DS590" s="238"/>
      <c r="DT590" s="370"/>
      <c r="DU590" s="238"/>
      <c r="DV590" s="370"/>
      <c r="DW590" s="238"/>
      <c r="DX590" s="370"/>
      <c r="DY590" s="238"/>
      <c r="DZ590" s="370"/>
      <c r="EA590" s="238"/>
      <c r="EB590" s="370"/>
      <c r="EC590" s="238"/>
      <c r="ED590" s="370"/>
      <c r="EE590" s="238"/>
      <c r="EF590" s="370"/>
      <c r="EG590" s="238"/>
      <c r="EH590" s="370"/>
      <c r="EI590" s="238"/>
      <c r="EJ590" s="370"/>
      <c r="EK590" s="238"/>
      <c r="EL590" s="370"/>
      <c r="EM590" s="238"/>
      <c r="EN590" s="370"/>
      <c r="EO590" s="238"/>
      <c r="EP590" s="370"/>
      <c r="EQ590" s="238"/>
      <c r="ER590" s="370"/>
      <c r="ES590" s="238"/>
      <c r="ET590" s="370"/>
      <c r="EU590" s="238"/>
      <c r="EV590" s="370"/>
      <c r="EW590" s="238"/>
      <c r="EX590" s="370"/>
      <c r="EY590" s="238"/>
      <c r="EZ590" s="370"/>
      <c r="FA590" s="238"/>
      <c r="FB590" s="370"/>
      <c r="FC590" s="238"/>
      <c r="FD590" s="370"/>
      <c r="FE590" s="238"/>
      <c r="FF590" s="370"/>
      <c r="FG590" s="238"/>
      <c r="FH590" s="370"/>
      <c r="FI590" s="238"/>
      <c r="FJ590" s="370"/>
      <c r="FK590" s="238"/>
      <c r="FL590" s="370"/>
      <c r="FM590" s="238"/>
      <c r="FN590" s="370"/>
      <c r="FO590" s="238"/>
      <c r="FP590" s="370"/>
      <c r="FQ590" s="238"/>
      <c r="FR590" s="370"/>
      <c r="FS590" s="238"/>
      <c r="FT590" s="370"/>
      <c r="FU590" s="238"/>
      <c r="FV590" s="370"/>
      <c r="FW590" s="238"/>
      <c r="FX590" s="370"/>
      <c r="FY590" s="238"/>
      <c r="FZ590" s="370"/>
      <c r="GA590" s="238"/>
      <c r="GB590" s="370"/>
      <c r="GC590" s="238"/>
      <c r="GD590" s="370"/>
      <c r="GE590" s="238"/>
      <c r="GF590" s="370"/>
      <c r="GG590" s="238"/>
      <c r="GH590" s="370"/>
      <c r="GI590" s="238"/>
      <c r="GJ590" s="370"/>
      <c r="GK590" s="238"/>
      <c r="GL590" s="370"/>
      <c r="GM590" s="238"/>
      <c r="GN590" s="370"/>
      <c r="GO590" s="238"/>
      <c r="GP590" s="370"/>
      <c r="GQ590" s="238"/>
      <c r="GR590" s="370"/>
      <c r="GS590" s="238"/>
      <c r="GT590" s="370"/>
      <c r="GU590" s="238"/>
      <c r="GV590" s="370"/>
      <c r="GW590" s="238"/>
      <c r="GX590" s="370"/>
      <c r="GY590" s="238"/>
      <c r="GZ590" s="370"/>
      <c r="HA590" s="238"/>
      <c r="HB590" s="370"/>
      <c r="HC590" s="238"/>
      <c r="HD590" s="370"/>
      <c r="HE590" s="238"/>
      <c r="HF590" s="370"/>
      <c r="HG590" s="238"/>
      <c r="HH590" s="370"/>
      <c r="HI590" s="238"/>
      <c r="HJ590" s="370"/>
      <c r="HK590" s="238"/>
      <c r="HL590" s="370"/>
      <c r="HM590" s="238"/>
      <c r="HN590" s="370"/>
      <c r="HO590" s="238"/>
      <c r="HP590" s="370"/>
      <c r="HQ590" s="238"/>
      <c r="HR590" s="370"/>
      <c r="HS590" s="238"/>
      <c r="HT590" s="370"/>
      <c r="HU590" s="238"/>
      <c r="HV590" s="370"/>
      <c r="HW590" s="238"/>
      <c r="HX590" s="370"/>
      <c r="HY590" s="238"/>
      <c r="HZ590" s="370"/>
      <c r="IA590" s="238"/>
      <c r="IB590" s="370"/>
      <c r="IC590" s="238"/>
      <c r="ID590" s="370"/>
      <c r="IE590" s="238"/>
      <c r="IF590" s="370"/>
      <c r="IG590" s="238"/>
      <c r="IH590" s="370"/>
      <c r="II590" s="238"/>
      <c r="IJ590" s="370"/>
      <c r="IK590" s="238"/>
      <c r="IL590" s="370"/>
      <c r="IM590" s="238"/>
      <c r="IN590" s="370"/>
      <c r="IO590" s="238"/>
      <c r="IP590" s="370"/>
      <c r="IQ590" s="238"/>
      <c r="IR590" s="370"/>
      <c r="IS590" s="238"/>
      <c r="IT590" s="370"/>
      <c r="IU590" s="238"/>
      <c r="IV590" s="370"/>
    </row>
    <row r="591" spans="1:256" s="7" customFormat="1" ht="15.75" customHeight="1">
      <c r="A591" s="685">
        <f t="shared" si="87"/>
        <v>457</v>
      </c>
      <c r="B591" s="274" t="s">
        <v>1159</v>
      </c>
      <c r="C591" s="238"/>
      <c r="D591" s="370"/>
      <c r="E591" s="238"/>
      <c r="F591" s="370"/>
      <c r="G591" s="238"/>
      <c r="H591" s="370"/>
      <c r="I591" s="238"/>
      <c r="J591" s="372">
        <v>5</v>
      </c>
      <c r="K591" s="238"/>
      <c r="L591" s="370"/>
      <c r="M591" s="238"/>
      <c r="N591" s="370"/>
      <c r="O591" s="238"/>
      <c r="P591" s="370"/>
      <c r="Q591" s="238"/>
      <c r="R591" s="370"/>
      <c r="S591" s="238"/>
      <c r="T591" s="370"/>
      <c r="U591" s="238"/>
      <c r="V591" s="370"/>
      <c r="W591" s="238"/>
      <c r="X591" s="370"/>
      <c r="Y591" s="238"/>
      <c r="Z591" s="370"/>
      <c r="AA591" s="238"/>
      <c r="AB591" s="370"/>
      <c r="AC591" s="238"/>
      <c r="AD591" s="370"/>
      <c r="AE591" s="238"/>
      <c r="AF591" s="370"/>
      <c r="AG591" s="238"/>
      <c r="AH591" s="370"/>
      <c r="AI591" s="238"/>
      <c r="AJ591" s="370"/>
      <c r="AK591" s="238"/>
      <c r="AL591" s="370"/>
      <c r="AM591" s="238"/>
      <c r="AN591" s="370"/>
      <c r="AO591" s="238"/>
      <c r="AP591" s="370"/>
      <c r="AQ591" s="238"/>
      <c r="AR591" s="370"/>
      <c r="AS591" s="238"/>
      <c r="AT591" s="370"/>
      <c r="AU591" s="238"/>
      <c r="AV591" s="370"/>
      <c r="AW591" s="238"/>
      <c r="AX591" s="370"/>
      <c r="AY591" s="238"/>
      <c r="AZ591" s="370"/>
      <c r="BA591" s="238"/>
      <c r="BB591" s="370"/>
      <c r="BC591" s="238"/>
      <c r="BD591" s="370"/>
      <c r="BE591" s="238"/>
      <c r="BF591" s="370"/>
      <c r="BG591" s="238"/>
      <c r="BH591" s="370"/>
      <c r="BI591" s="238"/>
      <c r="BJ591" s="370"/>
      <c r="BK591" s="238"/>
      <c r="BL591" s="370"/>
      <c r="BM591" s="238"/>
      <c r="BN591" s="370"/>
      <c r="BO591" s="238"/>
      <c r="BP591" s="370"/>
      <c r="BQ591" s="238"/>
      <c r="BR591" s="370"/>
      <c r="BS591" s="238"/>
      <c r="BT591" s="370"/>
      <c r="BU591" s="238"/>
      <c r="BV591" s="370"/>
      <c r="BW591" s="238"/>
      <c r="BX591" s="370"/>
      <c r="BY591" s="238"/>
      <c r="BZ591" s="370"/>
      <c r="CA591" s="238"/>
      <c r="CB591" s="370"/>
      <c r="CC591" s="238"/>
      <c r="CD591" s="370"/>
      <c r="CE591" s="238"/>
      <c r="CF591" s="370"/>
      <c r="CG591" s="238"/>
      <c r="CH591" s="370"/>
      <c r="CI591" s="238"/>
      <c r="CJ591" s="370"/>
      <c r="CK591" s="238"/>
      <c r="CL591" s="370"/>
      <c r="CM591" s="238"/>
      <c r="CN591" s="370"/>
      <c r="CO591" s="238"/>
      <c r="CP591" s="370"/>
      <c r="CQ591" s="238"/>
      <c r="CR591" s="370"/>
      <c r="CS591" s="238"/>
      <c r="CT591" s="370"/>
      <c r="CU591" s="238"/>
      <c r="CV591" s="370"/>
      <c r="CW591" s="238"/>
      <c r="CX591" s="370"/>
      <c r="CY591" s="238"/>
      <c r="CZ591" s="370"/>
      <c r="DA591" s="238"/>
      <c r="DB591" s="370"/>
      <c r="DC591" s="238"/>
      <c r="DD591" s="370"/>
      <c r="DE591" s="238"/>
      <c r="DF591" s="370"/>
      <c r="DG591" s="238"/>
      <c r="DH591" s="370"/>
      <c r="DI591" s="238"/>
      <c r="DJ591" s="370"/>
      <c r="DK591" s="238"/>
      <c r="DL591" s="370"/>
      <c r="DM591" s="238"/>
      <c r="DN591" s="370"/>
      <c r="DO591" s="238"/>
      <c r="DP591" s="370"/>
      <c r="DQ591" s="238"/>
      <c r="DR591" s="370"/>
      <c r="DS591" s="238"/>
      <c r="DT591" s="370"/>
      <c r="DU591" s="238"/>
      <c r="DV591" s="370"/>
      <c r="DW591" s="238"/>
      <c r="DX591" s="370"/>
      <c r="DY591" s="238"/>
      <c r="DZ591" s="370"/>
      <c r="EA591" s="238"/>
      <c r="EB591" s="370"/>
      <c r="EC591" s="238"/>
      <c r="ED591" s="370"/>
      <c r="EE591" s="238"/>
      <c r="EF591" s="370"/>
      <c r="EG591" s="238"/>
      <c r="EH591" s="370"/>
      <c r="EI591" s="238"/>
      <c r="EJ591" s="370"/>
      <c r="EK591" s="238"/>
      <c r="EL591" s="370"/>
      <c r="EM591" s="238"/>
      <c r="EN591" s="370"/>
      <c r="EO591" s="238"/>
      <c r="EP591" s="370"/>
      <c r="EQ591" s="238"/>
      <c r="ER591" s="370"/>
      <c r="ES591" s="238"/>
      <c r="ET591" s="370"/>
      <c r="EU591" s="238"/>
      <c r="EV591" s="370"/>
      <c r="EW591" s="238"/>
      <c r="EX591" s="370"/>
      <c r="EY591" s="238"/>
      <c r="EZ591" s="370"/>
      <c r="FA591" s="238"/>
      <c r="FB591" s="370"/>
      <c r="FC591" s="238"/>
      <c r="FD591" s="370"/>
      <c r="FE591" s="238"/>
      <c r="FF591" s="370"/>
      <c r="FG591" s="238"/>
      <c r="FH591" s="370"/>
      <c r="FI591" s="238"/>
      <c r="FJ591" s="370"/>
      <c r="FK591" s="238"/>
      <c r="FL591" s="370"/>
      <c r="FM591" s="238"/>
      <c r="FN591" s="370"/>
      <c r="FO591" s="238"/>
      <c r="FP591" s="370"/>
      <c r="FQ591" s="238"/>
      <c r="FR591" s="370"/>
      <c r="FS591" s="238"/>
      <c r="FT591" s="370"/>
      <c r="FU591" s="238"/>
      <c r="FV591" s="370"/>
      <c r="FW591" s="238"/>
      <c r="FX591" s="370"/>
      <c r="FY591" s="238"/>
      <c r="FZ591" s="370"/>
      <c r="GA591" s="238"/>
      <c r="GB591" s="370"/>
      <c r="GC591" s="238"/>
      <c r="GD591" s="370"/>
      <c r="GE591" s="238"/>
      <c r="GF591" s="370"/>
      <c r="GG591" s="238"/>
      <c r="GH591" s="370"/>
      <c r="GI591" s="238"/>
      <c r="GJ591" s="370"/>
      <c r="GK591" s="238"/>
      <c r="GL591" s="370"/>
      <c r="GM591" s="238"/>
      <c r="GN591" s="370"/>
      <c r="GO591" s="238"/>
      <c r="GP591" s="370"/>
      <c r="GQ591" s="238"/>
      <c r="GR591" s="370"/>
      <c r="GS591" s="238"/>
      <c r="GT591" s="370"/>
      <c r="GU591" s="238"/>
      <c r="GV591" s="370"/>
      <c r="GW591" s="238"/>
      <c r="GX591" s="370"/>
      <c r="GY591" s="238"/>
      <c r="GZ591" s="370"/>
      <c r="HA591" s="238"/>
      <c r="HB591" s="370"/>
      <c r="HC591" s="238"/>
      <c r="HD591" s="370"/>
      <c r="HE591" s="238"/>
      <c r="HF591" s="370"/>
      <c r="HG591" s="238"/>
      <c r="HH591" s="370"/>
      <c r="HI591" s="238"/>
      <c r="HJ591" s="370"/>
      <c r="HK591" s="238"/>
      <c r="HL591" s="370"/>
      <c r="HM591" s="238"/>
      <c r="HN591" s="370"/>
      <c r="HO591" s="238"/>
      <c r="HP591" s="370"/>
      <c r="HQ591" s="238"/>
      <c r="HR591" s="370"/>
      <c r="HS591" s="238"/>
      <c r="HT591" s="370"/>
      <c r="HU591" s="238"/>
      <c r="HV591" s="370"/>
      <c r="HW591" s="238"/>
      <c r="HX591" s="370"/>
      <c r="HY591" s="238"/>
      <c r="HZ591" s="370"/>
      <c r="IA591" s="238"/>
      <c r="IB591" s="370"/>
      <c r="IC591" s="238"/>
      <c r="ID591" s="370"/>
      <c r="IE591" s="238"/>
      <c r="IF591" s="370"/>
      <c r="IG591" s="238"/>
      <c r="IH591" s="370"/>
      <c r="II591" s="238"/>
      <c r="IJ591" s="370"/>
      <c r="IK591" s="238"/>
      <c r="IL591" s="370"/>
      <c r="IM591" s="238"/>
      <c r="IN591" s="370"/>
      <c r="IO591" s="238"/>
      <c r="IP591" s="370"/>
      <c r="IQ591" s="238"/>
      <c r="IR591" s="370"/>
      <c r="IS591" s="238"/>
      <c r="IT591" s="370"/>
      <c r="IU591" s="238"/>
      <c r="IV591" s="370"/>
    </row>
    <row r="592" spans="1:256" s="7" customFormat="1" ht="15.75" customHeight="1">
      <c r="A592" s="685">
        <f t="shared" si="87"/>
        <v>458</v>
      </c>
      <c r="B592" s="274" t="s">
        <v>1160</v>
      </c>
      <c r="C592" s="238"/>
      <c r="D592" s="370"/>
      <c r="E592" s="238"/>
      <c r="F592" s="370"/>
      <c r="G592" s="238"/>
      <c r="H592" s="370"/>
      <c r="I592" s="238"/>
      <c r="J592" s="372">
        <v>6</v>
      </c>
      <c r="K592" s="238"/>
      <c r="L592" s="370"/>
      <c r="M592" s="238"/>
      <c r="N592" s="370"/>
      <c r="O592" s="238"/>
      <c r="P592" s="370"/>
      <c r="Q592" s="238"/>
      <c r="R592" s="370"/>
      <c r="S592" s="238"/>
      <c r="T592" s="370"/>
      <c r="U592" s="238"/>
      <c r="V592" s="370"/>
      <c r="W592" s="238"/>
      <c r="X592" s="370"/>
      <c r="Y592" s="238"/>
      <c r="Z592" s="370"/>
      <c r="AA592" s="238"/>
      <c r="AB592" s="370"/>
      <c r="AC592" s="238"/>
      <c r="AD592" s="370"/>
      <c r="AE592" s="238"/>
      <c r="AF592" s="370"/>
      <c r="AG592" s="238"/>
      <c r="AH592" s="370"/>
      <c r="AI592" s="238"/>
      <c r="AJ592" s="370"/>
      <c r="AK592" s="238"/>
      <c r="AL592" s="370"/>
      <c r="AM592" s="238"/>
      <c r="AN592" s="370"/>
      <c r="AO592" s="238"/>
      <c r="AP592" s="370"/>
      <c r="AQ592" s="238"/>
      <c r="AR592" s="370"/>
      <c r="AS592" s="238"/>
      <c r="AT592" s="370"/>
      <c r="AU592" s="238"/>
      <c r="AV592" s="370"/>
      <c r="AW592" s="238"/>
      <c r="AX592" s="370"/>
      <c r="AY592" s="238"/>
      <c r="AZ592" s="370"/>
      <c r="BA592" s="238"/>
      <c r="BB592" s="370"/>
      <c r="BC592" s="238"/>
      <c r="BD592" s="370"/>
      <c r="BE592" s="238"/>
      <c r="BF592" s="370"/>
      <c r="BG592" s="238"/>
      <c r="BH592" s="370"/>
      <c r="BI592" s="238"/>
      <c r="BJ592" s="370"/>
      <c r="BK592" s="238"/>
      <c r="BL592" s="370"/>
      <c r="BM592" s="238"/>
      <c r="BN592" s="370"/>
      <c r="BO592" s="238"/>
      <c r="BP592" s="370"/>
      <c r="BQ592" s="238"/>
      <c r="BR592" s="370"/>
      <c r="BS592" s="238"/>
      <c r="BT592" s="370"/>
      <c r="BU592" s="238"/>
      <c r="BV592" s="370"/>
      <c r="BW592" s="238"/>
      <c r="BX592" s="370"/>
      <c r="BY592" s="238"/>
      <c r="BZ592" s="370"/>
      <c r="CA592" s="238"/>
      <c r="CB592" s="370"/>
      <c r="CC592" s="238"/>
      <c r="CD592" s="370"/>
      <c r="CE592" s="238"/>
      <c r="CF592" s="370"/>
      <c r="CG592" s="238"/>
      <c r="CH592" s="370"/>
      <c r="CI592" s="238"/>
      <c r="CJ592" s="370"/>
      <c r="CK592" s="238"/>
      <c r="CL592" s="370"/>
      <c r="CM592" s="238"/>
      <c r="CN592" s="370"/>
      <c r="CO592" s="238"/>
      <c r="CP592" s="370"/>
      <c r="CQ592" s="238"/>
      <c r="CR592" s="370"/>
      <c r="CS592" s="238"/>
      <c r="CT592" s="370"/>
      <c r="CU592" s="238"/>
      <c r="CV592" s="370"/>
      <c r="CW592" s="238"/>
      <c r="CX592" s="370"/>
      <c r="CY592" s="238"/>
      <c r="CZ592" s="370"/>
      <c r="DA592" s="238"/>
      <c r="DB592" s="370"/>
      <c r="DC592" s="238"/>
      <c r="DD592" s="370"/>
      <c r="DE592" s="238"/>
      <c r="DF592" s="370"/>
      <c r="DG592" s="238"/>
      <c r="DH592" s="370"/>
      <c r="DI592" s="238"/>
      <c r="DJ592" s="370"/>
      <c r="DK592" s="238"/>
      <c r="DL592" s="370"/>
      <c r="DM592" s="238"/>
      <c r="DN592" s="370"/>
      <c r="DO592" s="238"/>
      <c r="DP592" s="370"/>
      <c r="DQ592" s="238"/>
      <c r="DR592" s="370"/>
      <c r="DS592" s="238"/>
      <c r="DT592" s="370"/>
      <c r="DU592" s="238"/>
      <c r="DV592" s="370"/>
      <c r="DW592" s="238"/>
      <c r="DX592" s="370"/>
      <c r="DY592" s="238"/>
      <c r="DZ592" s="370"/>
      <c r="EA592" s="238"/>
      <c r="EB592" s="370"/>
      <c r="EC592" s="238"/>
      <c r="ED592" s="370"/>
      <c r="EE592" s="238"/>
      <c r="EF592" s="370"/>
      <c r="EG592" s="238"/>
      <c r="EH592" s="370"/>
      <c r="EI592" s="238"/>
      <c r="EJ592" s="370"/>
      <c r="EK592" s="238"/>
      <c r="EL592" s="370"/>
      <c r="EM592" s="238"/>
      <c r="EN592" s="370"/>
      <c r="EO592" s="238"/>
      <c r="EP592" s="370"/>
      <c r="EQ592" s="238"/>
      <c r="ER592" s="370"/>
      <c r="ES592" s="238"/>
      <c r="ET592" s="370"/>
      <c r="EU592" s="238"/>
      <c r="EV592" s="370"/>
      <c r="EW592" s="238"/>
      <c r="EX592" s="370"/>
      <c r="EY592" s="238"/>
      <c r="EZ592" s="370"/>
      <c r="FA592" s="238"/>
      <c r="FB592" s="370"/>
      <c r="FC592" s="238"/>
      <c r="FD592" s="370"/>
      <c r="FE592" s="238"/>
      <c r="FF592" s="370"/>
      <c r="FG592" s="238"/>
      <c r="FH592" s="370"/>
      <c r="FI592" s="238"/>
      <c r="FJ592" s="370"/>
      <c r="FK592" s="238"/>
      <c r="FL592" s="370"/>
      <c r="FM592" s="238"/>
      <c r="FN592" s="370"/>
      <c r="FO592" s="238"/>
      <c r="FP592" s="370"/>
      <c r="FQ592" s="238"/>
      <c r="FR592" s="370"/>
      <c r="FS592" s="238"/>
      <c r="FT592" s="370"/>
      <c r="FU592" s="238"/>
      <c r="FV592" s="370"/>
      <c r="FW592" s="238"/>
      <c r="FX592" s="370"/>
      <c r="FY592" s="238"/>
      <c r="FZ592" s="370"/>
      <c r="GA592" s="238"/>
      <c r="GB592" s="370"/>
      <c r="GC592" s="238"/>
      <c r="GD592" s="370"/>
      <c r="GE592" s="238"/>
      <c r="GF592" s="370"/>
      <c r="GG592" s="238"/>
      <c r="GH592" s="370"/>
      <c r="GI592" s="238"/>
      <c r="GJ592" s="370"/>
      <c r="GK592" s="238"/>
      <c r="GL592" s="370"/>
      <c r="GM592" s="238"/>
      <c r="GN592" s="370"/>
      <c r="GO592" s="238"/>
      <c r="GP592" s="370"/>
      <c r="GQ592" s="238"/>
      <c r="GR592" s="370"/>
      <c r="GS592" s="238"/>
      <c r="GT592" s="370"/>
      <c r="GU592" s="238"/>
      <c r="GV592" s="370"/>
      <c r="GW592" s="238"/>
      <c r="GX592" s="370"/>
      <c r="GY592" s="238"/>
      <c r="GZ592" s="370"/>
      <c r="HA592" s="238"/>
      <c r="HB592" s="370"/>
      <c r="HC592" s="238"/>
      <c r="HD592" s="370"/>
      <c r="HE592" s="238"/>
      <c r="HF592" s="370"/>
      <c r="HG592" s="238"/>
      <c r="HH592" s="370"/>
      <c r="HI592" s="238"/>
      <c r="HJ592" s="370"/>
      <c r="HK592" s="238"/>
      <c r="HL592" s="370"/>
      <c r="HM592" s="238"/>
      <c r="HN592" s="370"/>
      <c r="HO592" s="238"/>
      <c r="HP592" s="370"/>
      <c r="HQ592" s="238"/>
      <c r="HR592" s="370"/>
      <c r="HS592" s="238"/>
      <c r="HT592" s="370"/>
      <c r="HU592" s="238"/>
      <c r="HV592" s="370"/>
      <c r="HW592" s="238"/>
      <c r="HX592" s="370"/>
      <c r="HY592" s="238"/>
      <c r="HZ592" s="370"/>
      <c r="IA592" s="238"/>
      <c r="IB592" s="370"/>
      <c r="IC592" s="238"/>
      <c r="ID592" s="370"/>
      <c r="IE592" s="238"/>
      <c r="IF592" s="370"/>
      <c r="IG592" s="238"/>
      <c r="IH592" s="370"/>
      <c r="II592" s="238"/>
      <c r="IJ592" s="370"/>
      <c r="IK592" s="238"/>
      <c r="IL592" s="370"/>
      <c r="IM592" s="238"/>
      <c r="IN592" s="370"/>
      <c r="IO592" s="238"/>
      <c r="IP592" s="370"/>
      <c r="IQ592" s="238"/>
      <c r="IR592" s="370"/>
      <c r="IS592" s="238"/>
      <c r="IT592" s="370"/>
      <c r="IU592" s="238"/>
      <c r="IV592" s="370"/>
    </row>
    <row r="593" spans="1:256" s="7" customFormat="1" ht="15.75" customHeight="1">
      <c r="A593" s="685">
        <f t="shared" si="87"/>
        <v>459</v>
      </c>
      <c r="B593" s="274" t="s">
        <v>1161</v>
      </c>
      <c r="C593" s="238"/>
      <c r="D593" s="370"/>
      <c r="E593" s="238"/>
      <c r="F593" s="370"/>
      <c r="G593" s="238"/>
      <c r="H593" s="370"/>
      <c r="I593" s="238"/>
      <c r="J593" s="372">
        <v>7</v>
      </c>
      <c r="K593" s="238"/>
      <c r="L593" s="370"/>
      <c r="M593" s="238"/>
      <c r="N593" s="370"/>
      <c r="O593" s="238"/>
      <c r="P593" s="370"/>
      <c r="Q593" s="238"/>
      <c r="R593" s="370"/>
      <c r="S593" s="238"/>
      <c r="T593" s="370"/>
      <c r="U593" s="238"/>
      <c r="V593" s="370"/>
      <c r="W593" s="238"/>
      <c r="X593" s="370"/>
      <c r="Y593" s="238"/>
      <c r="Z593" s="370"/>
      <c r="AA593" s="238"/>
      <c r="AB593" s="370"/>
      <c r="AC593" s="238"/>
      <c r="AD593" s="370"/>
      <c r="AE593" s="238"/>
      <c r="AF593" s="370"/>
      <c r="AG593" s="238"/>
      <c r="AH593" s="370"/>
      <c r="AI593" s="238"/>
      <c r="AJ593" s="370"/>
      <c r="AK593" s="238"/>
      <c r="AL593" s="370"/>
      <c r="AM593" s="238"/>
      <c r="AN593" s="370"/>
      <c r="AO593" s="238"/>
      <c r="AP593" s="370"/>
      <c r="AQ593" s="238"/>
      <c r="AR593" s="370"/>
      <c r="AS593" s="238"/>
      <c r="AT593" s="370"/>
      <c r="AU593" s="238"/>
      <c r="AV593" s="370"/>
      <c r="AW593" s="238"/>
      <c r="AX593" s="370"/>
      <c r="AY593" s="238"/>
      <c r="AZ593" s="370"/>
      <c r="BA593" s="238"/>
      <c r="BB593" s="370"/>
      <c r="BC593" s="238"/>
      <c r="BD593" s="370"/>
      <c r="BE593" s="238"/>
      <c r="BF593" s="370"/>
      <c r="BG593" s="238"/>
      <c r="BH593" s="370"/>
      <c r="BI593" s="238"/>
      <c r="BJ593" s="370"/>
      <c r="BK593" s="238"/>
      <c r="BL593" s="370"/>
      <c r="BM593" s="238"/>
      <c r="BN593" s="370"/>
      <c r="BO593" s="238"/>
      <c r="BP593" s="370"/>
      <c r="BQ593" s="238"/>
      <c r="BR593" s="370"/>
      <c r="BS593" s="238"/>
      <c r="BT593" s="370"/>
      <c r="BU593" s="238"/>
      <c r="BV593" s="370"/>
      <c r="BW593" s="238"/>
      <c r="BX593" s="370"/>
      <c r="BY593" s="238"/>
      <c r="BZ593" s="370"/>
      <c r="CA593" s="238"/>
      <c r="CB593" s="370"/>
      <c r="CC593" s="238"/>
      <c r="CD593" s="370"/>
      <c r="CE593" s="238"/>
      <c r="CF593" s="370"/>
      <c r="CG593" s="238"/>
      <c r="CH593" s="370"/>
      <c r="CI593" s="238"/>
      <c r="CJ593" s="370"/>
      <c r="CK593" s="238"/>
      <c r="CL593" s="370"/>
      <c r="CM593" s="238"/>
      <c r="CN593" s="370"/>
      <c r="CO593" s="238"/>
      <c r="CP593" s="370"/>
      <c r="CQ593" s="238"/>
      <c r="CR593" s="370"/>
      <c r="CS593" s="238"/>
      <c r="CT593" s="370"/>
      <c r="CU593" s="238"/>
      <c r="CV593" s="370"/>
      <c r="CW593" s="238"/>
      <c r="CX593" s="370"/>
      <c r="CY593" s="238"/>
      <c r="CZ593" s="370"/>
      <c r="DA593" s="238"/>
      <c r="DB593" s="370"/>
      <c r="DC593" s="238"/>
      <c r="DD593" s="370"/>
      <c r="DE593" s="238"/>
      <c r="DF593" s="370"/>
      <c r="DG593" s="238"/>
      <c r="DH593" s="370"/>
      <c r="DI593" s="238"/>
      <c r="DJ593" s="370"/>
      <c r="DK593" s="238"/>
      <c r="DL593" s="370"/>
      <c r="DM593" s="238"/>
      <c r="DN593" s="370"/>
      <c r="DO593" s="238"/>
      <c r="DP593" s="370"/>
      <c r="DQ593" s="238"/>
      <c r="DR593" s="370"/>
      <c r="DS593" s="238"/>
      <c r="DT593" s="370"/>
      <c r="DU593" s="238"/>
      <c r="DV593" s="370"/>
      <c r="DW593" s="238"/>
      <c r="DX593" s="370"/>
      <c r="DY593" s="238"/>
      <c r="DZ593" s="370"/>
      <c r="EA593" s="238"/>
      <c r="EB593" s="370"/>
      <c r="EC593" s="238"/>
      <c r="ED593" s="370"/>
      <c r="EE593" s="238"/>
      <c r="EF593" s="370"/>
      <c r="EG593" s="238"/>
      <c r="EH593" s="370"/>
      <c r="EI593" s="238"/>
      <c r="EJ593" s="370"/>
      <c r="EK593" s="238"/>
      <c r="EL593" s="370"/>
      <c r="EM593" s="238"/>
      <c r="EN593" s="370"/>
      <c r="EO593" s="238"/>
      <c r="EP593" s="370"/>
      <c r="EQ593" s="238"/>
      <c r="ER593" s="370"/>
      <c r="ES593" s="238"/>
      <c r="ET593" s="370"/>
      <c r="EU593" s="238"/>
      <c r="EV593" s="370"/>
      <c r="EW593" s="238"/>
      <c r="EX593" s="370"/>
      <c r="EY593" s="238"/>
      <c r="EZ593" s="370"/>
      <c r="FA593" s="238"/>
      <c r="FB593" s="370"/>
      <c r="FC593" s="238"/>
      <c r="FD593" s="370"/>
      <c r="FE593" s="238"/>
      <c r="FF593" s="370"/>
      <c r="FG593" s="238"/>
      <c r="FH593" s="370"/>
      <c r="FI593" s="238"/>
      <c r="FJ593" s="370"/>
      <c r="FK593" s="238"/>
      <c r="FL593" s="370"/>
      <c r="FM593" s="238"/>
      <c r="FN593" s="370"/>
      <c r="FO593" s="238"/>
      <c r="FP593" s="370"/>
      <c r="FQ593" s="238"/>
      <c r="FR593" s="370"/>
      <c r="FS593" s="238"/>
      <c r="FT593" s="370"/>
      <c r="FU593" s="238"/>
      <c r="FV593" s="370"/>
      <c r="FW593" s="238"/>
      <c r="FX593" s="370"/>
      <c r="FY593" s="238"/>
      <c r="FZ593" s="370"/>
      <c r="GA593" s="238"/>
      <c r="GB593" s="370"/>
      <c r="GC593" s="238"/>
      <c r="GD593" s="370"/>
      <c r="GE593" s="238"/>
      <c r="GF593" s="370"/>
      <c r="GG593" s="238"/>
      <c r="GH593" s="370"/>
      <c r="GI593" s="238"/>
      <c r="GJ593" s="370"/>
      <c r="GK593" s="238"/>
      <c r="GL593" s="370"/>
      <c r="GM593" s="238"/>
      <c r="GN593" s="370"/>
      <c r="GO593" s="238"/>
      <c r="GP593" s="370"/>
      <c r="GQ593" s="238"/>
      <c r="GR593" s="370"/>
      <c r="GS593" s="238"/>
      <c r="GT593" s="370"/>
      <c r="GU593" s="238"/>
      <c r="GV593" s="370"/>
      <c r="GW593" s="238"/>
      <c r="GX593" s="370"/>
      <c r="GY593" s="238"/>
      <c r="GZ593" s="370"/>
      <c r="HA593" s="238"/>
      <c r="HB593" s="370"/>
      <c r="HC593" s="238"/>
      <c r="HD593" s="370"/>
      <c r="HE593" s="238"/>
      <c r="HF593" s="370"/>
      <c r="HG593" s="238"/>
      <c r="HH593" s="370"/>
      <c r="HI593" s="238"/>
      <c r="HJ593" s="370"/>
      <c r="HK593" s="238"/>
      <c r="HL593" s="370"/>
      <c r="HM593" s="238"/>
      <c r="HN593" s="370"/>
      <c r="HO593" s="238"/>
      <c r="HP593" s="370"/>
      <c r="HQ593" s="238"/>
      <c r="HR593" s="370"/>
      <c r="HS593" s="238"/>
      <c r="HT593" s="370"/>
      <c r="HU593" s="238"/>
      <c r="HV593" s="370"/>
      <c r="HW593" s="238"/>
      <c r="HX593" s="370"/>
      <c r="HY593" s="238"/>
      <c r="HZ593" s="370"/>
      <c r="IA593" s="238"/>
      <c r="IB593" s="370"/>
      <c r="IC593" s="238"/>
      <c r="ID593" s="370"/>
      <c r="IE593" s="238"/>
      <c r="IF593" s="370"/>
      <c r="IG593" s="238"/>
      <c r="IH593" s="370"/>
      <c r="II593" s="238"/>
      <c r="IJ593" s="370"/>
      <c r="IK593" s="238"/>
      <c r="IL593" s="370"/>
      <c r="IM593" s="238"/>
      <c r="IN593" s="370"/>
      <c r="IO593" s="238"/>
      <c r="IP593" s="370"/>
      <c r="IQ593" s="238"/>
      <c r="IR593" s="370"/>
      <c r="IS593" s="238"/>
      <c r="IT593" s="370"/>
      <c r="IU593" s="238"/>
      <c r="IV593" s="370"/>
    </row>
    <row r="594" spans="1:256" s="7" customFormat="1" ht="15.75" customHeight="1">
      <c r="A594" s="685">
        <f t="shared" si="87"/>
        <v>460</v>
      </c>
      <c r="B594" s="274" t="s">
        <v>1162</v>
      </c>
      <c r="C594" s="238"/>
      <c r="D594" s="370"/>
      <c r="E594" s="238"/>
      <c r="F594" s="370"/>
      <c r="G594" s="238"/>
      <c r="H594" s="370"/>
      <c r="I594" s="238"/>
      <c r="J594" s="372">
        <v>7</v>
      </c>
      <c r="K594" s="238"/>
      <c r="L594" s="370"/>
      <c r="M594" s="238"/>
      <c r="N594" s="370"/>
      <c r="O594" s="238"/>
      <c r="P594" s="370"/>
      <c r="Q594" s="238"/>
      <c r="R594" s="370"/>
      <c r="S594" s="238"/>
      <c r="T594" s="370"/>
      <c r="U594" s="238"/>
      <c r="V594" s="370"/>
      <c r="W594" s="238"/>
      <c r="X594" s="370"/>
      <c r="Y594" s="238"/>
      <c r="Z594" s="370"/>
      <c r="AA594" s="238"/>
      <c r="AB594" s="370"/>
      <c r="AC594" s="238"/>
      <c r="AD594" s="370"/>
      <c r="AE594" s="238"/>
      <c r="AF594" s="370"/>
      <c r="AG594" s="238"/>
      <c r="AH594" s="370"/>
      <c r="AI594" s="238"/>
      <c r="AJ594" s="370"/>
      <c r="AK594" s="238"/>
      <c r="AL594" s="370"/>
      <c r="AM594" s="238"/>
      <c r="AN594" s="370"/>
      <c r="AO594" s="238"/>
      <c r="AP594" s="370"/>
      <c r="AQ594" s="238"/>
      <c r="AR594" s="370"/>
      <c r="AS594" s="238"/>
      <c r="AT594" s="370"/>
      <c r="AU594" s="238"/>
      <c r="AV594" s="370"/>
      <c r="AW594" s="238"/>
      <c r="AX594" s="370"/>
      <c r="AY594" s="238"/>
      <c r="AZ594" s="370"/>
      <c r="BA594" s="238"/>
      <c r="BB594" s="370"/>
      <c r="BC594" s="238"/>
      <c r="BD594" s="370"/>
      <c r="BE594" s="238"/>
      <c r="BF594" s="370"/>
      <c r="BG594" s="238"/>
      <c r="BH594" s="370"/>
      <c r="BI594" s="238"/>
      <c r="BJ594" s="370"/>
      <c r="BK594" s="238"/>
      <c r="BL594" s="370"/>
      <c r="BM594" s="238"/>
      <c r="BN594" s="370"/>
      <c r="BO594" s="238"/>
      <c r="BP594" s="370"/>
      <c r="BQ594" s="238"/>
      <c r="BR594" s="370"/>
      <c r="BS594" s="238"/>
      <c r="BT594" s="370"/>
      <c r="BU594" s="238"/>
      <c r="BV594" s="370"/>
      <c r="BW594" s="238"/>
      <c r="BX594" s="370"/>
      <c r="BY594" s="238"/>
      <c r="BZ594" s="370"/>
      <c r="CA594" s="238"/>
      <c r="CB594" s="370"/>
      <c r="CC594" s="238"/>
      <c r="CD594" s="370"/>
      <c r="CE594" s="238"/>
      <c r="CF594" s="370"/>
      <c r="CG594" s="238"/>
      <c r="CH594" s="370"/>
      <c r="CI594" s="238"/>
      <c r="CJ594" s="370"/>
      <c r="CK594" s="238"/>
      <c r="CL594" s="370"/>
      <c r="CM594" s="238"/>
      <c r="CN594" s="370"/>
      <c r="CO594" s="238"/>
      <c r="CP594" s="370"/>
      <c r="CQ594" s="238"/>
      <c r="CR594" s="370"/>
      <c r="CS594" s="238"/>
      <c r="CT594" s="370"/>
      <c r="CU594" s="238"/>
      <c r="CV594" s="370"/>
      <c r="CW594" s="238"/>
      <c r="CX594" s="370"/>
      <c r="CY594" s="238"/>
      <c r="CZ594" s="370"/>
      <c r="DA594" s="238"/>
      <c r="DB594" s="370"/>
      <c r="DC594" s="238"/>
      <c r="DD594" s="370"/>
      <c r="DE594" s="238"/>
      <c r="DF594" s="370"/>
      <c r="DG594" s="238"/>
      <c r="DH594" s="370"/>
      <c r="DI594" s="238"/>
      <c r="DJ594" s="370"/>
      <c r="DK594" s="238"/>
      <c r="DL594" s="370"/>
      <c r="DM594" s="238"/>
      <c r="DN594" s="370"/>
      <c r="DO594" s="238"/>
      <c r="DP594" s="370"/>
      <c r="DQ594" s="238"/>
      <c r="DR594" s="370"/>
      <c r="DS594" s="238"/>
      <c r="DT594" s="370"/>
      <c r="DU594" s="238"/>
      <c r="DV594" s="370"/>
      <c r="DW594" s="238"/>
      <c r="DX594" s="370"/>
      <c r="DY594" s="238"/>
      <c r="DZ594" s="370"/>
      <c r="EA594" s="238"/>
      <c r="EB594" s="370"/>
      <c r="EC594" s="238"/>
      <c r="ED594" s="370"/>
      <c r="EE594" s="238"/>
      <c r="EF594" s="370"/>
      <c r="EG594" s="238"/>
      <c r="EH594" s="370"/>
      <c r="EI594" s="238"/>
      <c r="EJ594" s="370"/>
      <c r="EK594" s="238"/>
      <c r="EL594" s="370"/>
      <c r="EM594" s="238"/>
      <c r="EN594" s="370"/>
      <c r="EO594" s="238"/>
      <c r="EP594" s="370"/>
      <c r="EQ594" s="238"/>
      <c r="ER594" s="370"/>
      <c r="ES594" s="238"/>
      <c r="ET594" s="370"/>
      <c r="EU594" s="238"/>
      <c r="EV594" s="370"/>
      <c r="EW594" s="238"/>
      <c r="EX594" s="370"/>
      <c r="EY594" s="238"/>
      <c r="EZ594" s="370"/>
      <c r="FA594" s="238"/>
      <c r="FB594" s="370"/>
      <c r="FC594" s="238"/>
      <c r="FD594" s="370"/>
      <c r="FE594" s="238"/>
      <c r="FF594" s="370"/>
      <c r="FG594" s="238"/>
      <c r="FH594" s="370"/>
      <c r="FI594" s="238"/>
      <c r="FJ594" s="370"/>
      <c r="FK594" s="238"/>
      <c r="FL594" s="370"/>
      <c r="FM594" s="238"/>
      <c r="FN594" s="370"/>
      <c r="FO594" s="238"/>
      <c r="FP594" s="370"/>
      <c r="FQ594" s="238"/>
      <c r="FR594" s="370"/>
      <c r="FS594" s="238"/>
      <c r="FT594" s="370"/>
      <c r="FU594" s="238"/>
      <c r="FV594" s="370"/>
      <c r="FW594" s="238"/>
      <c r="FX594" s="370"/>
      <c r="FY594" s="238"/>
      <c r="FZ594" s="370"/>
      <c r="GA594" s="238"/>
      <c r="GB594" s="370"/>
      <c r="GC594" s="238"/>
      <c r="GD594" s="370"/>
      <c r="GE594" s="238"/>
      <c r="GF594" s="370"/>
      <c r="GG594" s="238"/>
      <c r="GH594" s="370"/>
      <c r="GI594" s="238"/>
      <c r="GJ594" s="370"/>
      <c r="GK594" s="238"/>
      <c r="GL594" s="370"/>
      <c r="GM594" s="238"/>
      <c r="GN594" s="370"/>
      <c r="GO594" s="238"/>
      <c r="GP594" s="370"/>
      <c r="GQ594" s="238"/>
      <c r="GR594" s="370"/>
      <c r="GS594" s="238"/>
      <c r="GT594" s="370"/>
      <c r="GU594" s="238"/>
      <c r="GV594" s="370"/>
      <c r="GW594" s="238"/>
      <c r="GX594" s="370"/>
      <c r="GY594" s="238"/>
      <c r="GZ594" s="370"/>
      <c r="HA594" s="238"/>
      <c r="HB594" s="370"/>
      <c r="HC594" s="238"/>
      <c r="HD594" s="370"/>
      <c r="HE594" s="238"/>
      <c r="HF594" s="370"/>
      <c r="HG594" s="238"/>
      <c r="HH594" s="370"/>
      <c r="HI594" s="238"/>
      <c r="HJ594" s="370"/>
      <c r="HK594" s="238"/>
      <c r="HL594" s="370"/>
      <c r="HM594" s="238"/>
      <c r="HN594" s="370"/>
      <c r="HO594" s="238"/>
      <c r="HP594" s="370"/>
      <c r="HQ594" s="238"/>
      <c r="HR594" s="370"/>
      <c r="HS594" s="238"/>
      <c r="HT594" s="370"/>
      <c r="HU594" s="238"/>
      <c r="HV594" s="370"/>
      <c r="HW594" s="238"/>
      <c r="HX594" s="370"/>
      <c r="HY594" s="238"/>
      <c r="HZ594" s="370"/>
      <c r="IA594" s="238"/>
      <c r="IB594" s="370"/>
      <c r="IC594" s="238"/>
      <c r="ID594" s="370"/>
      <c r="IE594" s="238"/>
      <c r="IF594" s="370"/>
      <c r="IG594" s="238"/>
      <c r="IH594" s="370"/>
      <c r="II594" s="238"/>
      <c r="IJ594" s="370"/>
      <c r="IK594" s="238"/>
      <c r="IL594" s="370"/>
      <c r="IM594" s="238"/>
      <c r="IN594" s="370"/>
      <c r="IO594" s="238"/>
      <c r="IP594" s="370"/>
      <c r="IQ594" s="238"/>
      <c r="IR594" s="370"/>
      <c r="IS594" s="238"/>
      <c r="IT594" s="370"/>
      <c r="IU594" s="238"/>
      <c r="IV594" s="370"/>
    </row>
    <row r="595" spans="1:256" s="7" customFormat="1" ht="15.75" customHeight="1">
      <c r="A595" s="685">
        <f t="shared" si="87"/>
        <v>461</v>
      </c>
      <c r="B595" s="274" t="s">
        <v>1163</v>
      </c>
      <c r="C595" s="52"/>
      <c r="D595" s="52"/>
      <c r="E595" s="52"/>
      <c r="F595" s="52"/>
      <c r="G595" s="52"/>
      <c r="H595" s="52"/>
      <c r="I595" s="52"/>
      <c r="J595" s="372">
        <v>3</v>
      </c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9"/>
      <c r="Z595" s="8"/>
      <c r="AA595" s="8"/>
      <c r="AB595" s="8"/>
      <c r="AC595" s="28"/>
      <c r="AE595" s="28"/>
    </row>
    <row r="596" spans="1:256" s="7" customFormat="1" ht="15.75" customHeight="1">
      <c r="A596" s="685">
        <f t="shared" si="87"/>
        <v>462</v>
      </c>
      <c r="B596" s="274" t="s">
        <v>1164</v>
      </c>
      <c r="C596" s="52"/>
      <c r="D596" s="52"/>
      <c r="E596" s="52"/>
      <c r="F596" s="52"/>
      <c r="G596" s="52"/>
      <c r="H596" s="52"/>
      <c r="I596" s="52"/>
      <c r="J596" s="372">
        <v>2</v>
      </c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9"/>
      <c r="Z596" s="8"/>
      <c r="AA596" s="8"/>
      <c r="AB596" s="8"/>
      <c r="AC596" s="28"/>
      <c r="AE596" s="28"/>
    </row>
    <row r="597" spans="1:256" s="7" customFormat="1" ht="15.75" customHeight="1">
      <c r="A597" s="685">
        <f t="shared" si="87"/>
        <v>463</v>
      </c>
      <c r="B597" s="274" t="s">
        <v>1165</v>
      </c>
      <c r="C597" s="52"/>
      <c r="D597" s="52"/>
      <c r="E597" s="52"/>
      <c r="F597" s="52"/>
      <c r="G597" s="52"/>
      <c r="H597" s="52"/>
      <c r="I597" s="52"/>
      <c r="J597" s="372">
        <v>4</v>
      </c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9"/>
      <c r="Z597" s="8"/>
      <c r="AA597" s="8"/>
      <c r="AB597" s="8"/>
      <c r="AC597" s="28"/>
      <c r="AE597" s="28"/>
    </row>
    <row r="598" spans="1:256" s="7" customFormat="1" ht="15.75" customHeight="1">
      <c r="A598" s="685">
        <f t="shared" si="87"/>
        <v>464</v>
      </c>
      <c r="B598" s="274" t="s">
        <v>1166</v>
      </c>
      <c r="C598" s="52"/>
      <c r="D598" s="52"/>
      <c r="E598" s="52"/>
      <c r="F598" s="52"/>
      <c r="G598" s="52"/>
      <c r="H598" s="52"/>
      <c r="I598" s="52"/>
      <c r="J598" s="372">
        <v>2</v>
      </c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9"/>
      <c r="Z598" s="8"/>
      <c r="AA598" s="8"/>
      <c r="AB598" s="8"/>
      <c r="AC598" s="28"/>
      <c r="AE598" s="28"/>
    </row>
    <row r="599" spans="1:256" s="7" customFormat="1" ht="15.75" customHeight="1">
      <c r="A599" s="685">
        <f t="shared" si="87"/>
        <v>465</v>
      </c>
      <c r="B599" s="274" t="s">
        <v>1167</v>
      </c>
      <c r="C599" s="52"/>
      <c r="D599" s="52"/>
      <c r="E599" s="52"/>
      <c r="F599" s="52"/>
      <c r="G599" s="52"/>
      <c r="H599" s="52"/>
      <c r="I599" s="52"/>
      <c r="J599" s="372">
        <v>6</v>
      </c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9"/>
      <c r="Z599" s="8"/>
      <c r="AA599" s="8"/>
      <c r="AB599" s="8"/>
      <c r="AC599" s="28"/>
      <c r="AE599" s="28"/>
    </row>
    <row r="600" spans="1:256" s="7" customFormat="1" ht="15.75" customHeight="1">
      <c r="A600" s="685">
        <f t="shared" si="87"/>
        <v>466</v>
      </c>
      <c r="B600" s="274" t="s">
        <v>1168</v>
      </c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372">
        <v>685</v>
      </c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9"/>
      <c r="Z600" s="8"/>
      <c r="AA600" s="8"/>
      <c r="AB600" s="8"/>
      <c r="AC600" s="28"/>
      <c r="AE600" s="28"/>
    </row>
    <row r="601" spans="1:256" s="7" customFormat="1" ht="15.75" customHeight="1">
      <c r="A601" s="685">
        <f t="shared" si="87"/>
        <v>467</v>
      </c>
      <c r="B601" s="274" t="s">
        <v>1169</v>
      </c>
      <c r="C601" s="52"/>
      <c r="D601" s="52"/>
      <c r="E601" s="52"/>
      <c r="F601" s="52"/>
      <c r="G601" s="52"/>
      <c r="H601" s="52"/>
      <c r="I601" s="52"/>
      <c r="J601" s="52"/>
      <c r="K601" s="52"/>
      <c r="L601" s="373">
        <v>705</v>
      </c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9"/>
      <c r="Z601" s="8"/>
      <c r="AA601" s="8"/>
      <c r="AB601" s="8"/>
      <c r="AC601" s="28"/>
      <c r="AE601" s="28"/>
    </row>
    <row r="602" spans="1:256" s="7" customFormat="1" ht="15.75" customHeight="1">
      <c r="A602" s="685">
        <f t="shared" si="87"/>
        <v>468</v>
      </c>
      <c r="B602" s="274" t="s">
        <v>1170</v>
      </c>
      <c r="C602" s="52"/>
      <c r="D602" s="52"/>
      <c r="E602" s="52"/>
      <c r="F602" s="52"/>
      <c r="G602" s="52"/>
      <c r="H602" s="52"/>
      <c r="I602" s="52"/>
      <c r="J602" s="52"/>
      <c r="K602" s="52"/>
      <c r="L602" s="373">
        <v>431</v>
      </c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9"/>
      <c r="Z602" s="8"/>
      <c r="AA602" s="8"/>
      <c r="AB602" s="8"/>
      <c r="AC602" s="28"/>
      <c r="AE602" s="28"/>
    </row>
    <row r="603" spans="1:256" s="7" customFormat="1" ht="15.75" customHeight="1">
      <c r="A603" s="685">
        <f t="shared" si="87"/>
        <v>469</v>
      </c>
      <c r="B603" s="371" t="s">
        <v>1171</v>
      </c>
      <c r="C603" s="52"/>
      <c r="D603" s="52"/>
      <c r="E603" s="52"/>
      <c r="F603" s="52"/>
      <c r="G603" s="52"/>
      <c r="H603" s="52"/>
      <c r="I603" s="52"/>
      <c r="J603" s="52"/>
      <c r="K603" s="52"/>
      <c r="L603" s="373">
        <v>221</v>
      </c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9"/>
      <c r="Z603" s="8"/>
      <c r="AA603" s="8"/>
      <c r="AB603" s="8"/>
      <c r="AC603" s="28"/>
      <c r="AE603" s="28"/>
    </row>
    <row r="604" spans="1:256" s="7" customFormat="1" ht="15.75" customHeight="1">
      <c r="A604" s="685">
        <f t="shared" si="87"/>
        <v>470</v>
      </c>
      <c r="B604" s="371" t="s">
        <v>1172</v>
      </c>
      <c r="C604" s="52"/>
      <c r="D604" s="52"/>
      <c r="E604" s="52"/>
      <c r="F604" s="52"/>
      <c r="G604" s="52"/>
      <c r="H604" s="52"/>
      <c r="I604" s="52"/>
      <c r="J604" s="52"/>
      <c r="K604" s="52"/>
      <c r="L604" s="373">
        <v>219</v>
      </c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9"/>
      <c r="Z604" s="8"/>
      <c r="AA604" s="8"/>
      <c r="AB604" s="8"/>
      <c r="AC604" s="28"/>
      <c r="AE604" s="28"/>
    </row>
    <row r="605" spans="1:256" s="7" customFormat="1" ht="15.75" customHeight="1">
      <c r="A605" s="685">
        <f t="shared" si="87"/>
        <v>471</v>
      </c>
      <c r="B605" s="371" t="s">
        <v>1173</v>
      </c>
      <c r="C605" s="52"/>
      <c r="D605" s="52"/>
      <c r="E605" s="52"/>
      <c r="F605" s="52"/>
      <c r="G605" s="52"/>
      <c r="H605" s="52"/>
      <c r="I605" s="52"/>
      <c r="J605" s="52"/>
      <c r="K605" s="52"/>
      <c r="L605" s="374">
        <v>219</v>
      </c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9"/>
      <c r="Z605" s="8"/>
      <c r="AA605" s="8"/>
      <c r="AB605" s="8"/>
      <c r="AC605" s="28"/>
      <c r="AE605" s="28"/>
    </row>
    <row r="606" spans="1:256" s="7" customFormat="1" ht="15.75" hidden="1" customHeight="1">
      <c r="A606" s="1475" t="s">
        <v>518</v>
      </c>
      <c r="B606" s="1475"/>
      <c r="C606" s="52">
        <f>SUM(C586:C605)</f>
        <v>0</v>
      </c>
      <c r="D606" s="52">
        <f t="shared" ref="D606:X606" si="88">SUM(D586:D605)</f>
        <v>0</v>
      </c>
      <c r="E606" s="52">
        <f t="shared" si="88"/>
        <v>0</v>
      </c>
      <c r="F606" s="52">
        <f t="shared" si="88"/>
        <v>0</v>
      </c>
      <c r="G606" s="52">
        <f t="shared" si="88"/>
        <v>0</v>
      </c>
      <c r="H606" s="52">
        <f t="shared" si="88"/>
        <v>0</v>
      </c>
      <c r="I606" s="52">
        <f t="shared" si="88"/>
        <v>0</v>
      </c>
      <c r="J606" s="52">
        <f t="shared" si="88"/>
        <v>67</v>
      </c>
      <c r="K606" s="52">
        <f t="shared" si="88"/>
        <v>0</v>
      </c>
      <c r="L606" s="52">
        <f t="shared" si="88"/>
        <v>1795</v>
      </c>
      <c r="M606" s="52">
        <f t="shared" si="88"/>
        <v>0</v>
      </c>
      <c r="N606" s="52">
        <f t="shared" si="88"/>
        <v>685</v>
      </c>
      <c r="O606" s="52">
        <f t="shared" si="88"/>
        <v>0</v>
      </c>
      <c r="P606" s="52">
        <f t="shared" si="88"/>
        <v>0</v>
      </c>
      <c r="Q606" s="52">
        <f t="shared" si="88"/>
        <v>0</v>
      </c>
      <c r="R606" s="52">
        <f t="shared" si="88"/>
        <v>0</v>
      </c>
      <c r="S606" s="52">
        <f t="shared" si="88"/>
        <v>0</v>
      </c>
      <c r="T606" s="52">
        <f t="shared" si="88"/>
        <v>0</v>
      </c>
      <c r="U606" s="52">
        <f t="shared" si="88"/>
        <v>0</v>
      </c>
      <c r="V606" s="52">
        <f t="shared" si="88"/>
        <v>0</v>
      </c>
      <c r="W606" s="52">
        <f t="shared" si="88"/>
        <v>0</v>
      </c>
      <c r="X606" s="52">
        <f t="shared" si="88"/>
        <v>0</v>
      </c>
      <c r="Y606" s="9"/>
      <c r="Z606" s="8"/>
      <c r="AA606" s="8"/>
      <c r="AB606" s="8"/>
      <c r="AC606" s="28"/>
      <c r="AE606" s="28"/>
    </row>
    <row r="607" spans="1:256" s="7" customFormat="1" ht="16.5" hidden="1" customHeight="1">
      <c r="A607" s="1551" t="s">
        <v>1174</v>
      </c>
      <c r="B607" s="1551"/>
      <c r="C607" s="1551"/>
      <c r="D607" s="1452"/>
      <c r="E607" s="1452"/>
      <c r="F607" s="1452"/>
      <c r="G607" s="1452"/>
      <c r="H607" s="1452"/>
      <c r="I607" s="1452"/>
      <c r="J607" s="1452"/>
      <c r="K607" s="1452"/>
      <c r="L607" s="1452"/>
      <c r="M607" s="1452"/>
      <c r="N607" s="1452"/>
      <c r="O607" s="1452"/>
      <c r="P607" s="1452"/>
      <c r="Q607" s="1452"/>
      <c r="R607" s="1452"/>
      <c r="S607" s="1452"/>
      <c r="T607" s="1452"/>
      <c r="U607" s="1452"/>
      <c r="V607" s="1452"/>
      <c r="W607" s="1452"/>
      <c r="X607" s="1452"/>
      <c r="Y607" s="9"/>
      <c r="Z607" s="8"/>
      <c r="AA607" s="8"/>
      <c r="AB607" s="8"/>
    </row>
    <row r="608" spans="1:256" s="7" customFormat="1" ht="16.5" hidden="1" customHeight="1">
      <c r="A608" s="688">
        <f>A605+1</f>
        <v>472</v>
      </c>
      <c r="B608" s="579" t="s">
        <v>1175</v>
      </c>
      <c r="C608" s="127"/>
      <c r="D608" s="285"/>
      <c r="E608" s="284"/>
      <c r="F608" s="284"/>
      <c r="G608" s="284"/>
      <c r="H608" s="284"/>
      <c r="I608" s="284"/>
      <c r="J608" s="284"/>
      <c r="K608" s="284"/>
      <c r="L608" s="970">
        <v>705</v>
      </c>
      <c r="M608" s="970" t="s">
        <v>1176</v>
      </c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9"/>
      <c r="Z608" s="8"/>
      <c r="AA608" s="8"/>
      <c r="AB608" s="8"/>
    </row>
    <row r="609" spans="1:29" s="7" customFormat="1" ht="16.5" hidden="1" customHeight="1">
      <c r="A609" s="1138">
        <f>A608+1</f>
        <v>473</v>
      </c>
      <c r="B609" s="579" t="s">
        <v>1177</v>
      </c>
      <c r="C609" s="127"/>
      <c r="D609" s="285"/>
      <c r="E609" s="284"/>
      <c r="F609" s="284"/>
      <c r="G609" s="284"/>
      <c r="H609" s="284"/>
      <c r="I609" s="284"/>
      <c r="J609" s="284"/>
      <c r="K609" s="284"/>
      <c r="L609" s="970">
        <v>643</v>
      </c>
      <c r="M609" s="970" t="s">
        <v>1176</v>
      </c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  <c r="Y609" s="9"/>
      <c r="Z609" s="8"/>
      <c r="AA609" s="8"/>
      <c r="AB609" s="8"/>
    </row>
    <row r="610" spans="1:29" s="7" customFormat="1" ht="16.5" hidden="1" customHeight="1">
      <c r="A610" s="1138">
        <f>A609+1</f>
        <v>474</v>
      </c>
      <c r="B610" s="579" t="s">
        <v>1178</v>
      </c>
      <c r="C610" s="127"/>
      <c r="D610" s="285"/>
      <c r="E610" s="284"/>
      <c r="F610" s="284"/>
      <c r="G610" s="284"/>
      <c r="H610" s="284"/>
      <c r="I610" s="284"/>
      <c r="J610" s="284"/>
      <c r="K610" s="284"/>
      <c r="L610" s="970">
        <v>839</v>
      </c>
      <c r="M610" s="970" t="s">
        <v>1176</v>
      </c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  <c r="Y610" s="9"/>
      <c r="Z610" s="8"/>
      <c r="AA610" s="8"/>
      <c r="AB610" s="8"/>
    </row>
    <row r="611" spans="1:29" s="7" customFormat="1" ht="16.5" hidden="1" customHeight="1">
      <c r="A611" s="1552" t="s">
        <v>518</v>
      </c>
      <c r="B611" s="1552"/>
      <c r="C611" s="127"/>
      <c r="D611" s="284">
        <v>0</v>
      </c>
      <c r="E611" s="284">
        <f t="shared" ref="E611:X611" si="89">SUM(E608:E610)</f>
        <v>0</v>
      </c>
      <c r="F611" s="284">
        <v>0</v>
      </c>
      <c r="G611" s="284">
        <v>0</v>
      </c>
      <c r="H611" s="284">
        <v>0</v>
      </c>
      <c r="I611" s="284">
        <v>0</v>
      </c>
      <c r="J611" s="284">
        <f t="shared" si="89"/>
        <v>0</v>
      </c>
      <c r="K611" s="284">
        <f t="shared" si="89"/>
        <v>0</v>
      </c>
      <c r="L611" s="284">
        <f t="shared" si="89"/>
        <v>2187</v>
      </c>
      <c r="M611" s="284"/>
      <c r="N611" s="284">
        <f t="shared" si="89"/>
        <v>0</v>
      </c>
      <c r="O611" s="284">
        <f t="shared" si="89"/>
        <v>0</v>
      </c>
      <c r="P611" s="284">
        <f t="shared" si="89"/>
        <v>0</v>
      </c>
      <c r="Q611" s="284">
        <f t="shared" si="89"/>
        <v>0</v>
      </c>
      <c r="R611" s="284">
        <f t="shared" si="89"/>
        <v>0</v>
      </c>
      <c r="S611" s="284">
        <f t="shared" si="89"/>
        <v>0</v>
      </c>
      <c r="T611" s="284">
        <f t="shared" si="89"/>
        <v>0</v>
      </c>
      <c r="U611" s="284">
        <f t="shared" si="89"/>
        <v>0</v>
      </c>
      <c r="V611" s="284">
        <f t="shared" si="89"/>
        <v>0</v>
      </c>
      <c r="W611" s="284">
        <f t="shared" si="89"/>
        <v>0</v>
      </c>
      <c r="X611" s="284">
        <f t="shared" si="89"/>
        <v>0</v>
      </c>
      <c r="Y611" s="9"/>
      <c r="Z611" s="8"/>
      <c r="AA611" s="8"/>
      <c r="AB611" s="8"/>
    </row>
    <row r="612" spans="1:29" s="7" customFormat="1" ht="18" hidden="1" customHeight="1">
      <c r="A612" s="1479" t="s">
        <v>548</v>
      </c>
      <c r="B612" s="1479"/>
      <c r="C612" s="61">
        <f t="shared" ref="C612:X612" si="90">C584</f>
        <v>17499509.740000002</v>
      </c>
      <c r="D612" s="61">
        <f t="shared" si="90"/>
        <v>0</v>
      </c>
      <c r="E612" s="61">
        <f t="shared" si="90"/>
        <v>0</v>
      </c>
      <c r="F612" s="61">
        <f t="shared" si="90"/>
        <v>0</v>
      </c>
      <c r="G612" s="61">
        <f t="shared" si="90"/>
        <v>0</v>
      </c>
      <c r="H612" s="61">
        <f t="shared" si="90"/>
        <v>0</v>
      </c>
      <c r="I612" s="61">
        <f t="shared" si="90"/>
        <v>0</v>
      </c>
      <c r="J612" s="61">
        <f t="shared" si="90"/>
        <v>0</v>
      </c>
      <c r="K612" s="61">
        <f t="shared" si="90"/>
        <v>0</v>
      </c>
      <c r="L612" s="61">
        <f t="shared" si="90"/>
        <v>0</v>
      </c>
      <c r="M612" s="61">
        <f t="shared" si="90"/>
        <v>0</v>
      </c>
      <c r="N612" s="61">
        <f t="shared" si="90"/>
        <v>0</v>
      </c>
      <c r="O612" s="61">
        <f t="shared" si="90"/>
        <v>0</v>
      </c>
      <c r="P612" s="61">
        <f t="shared" si="90"/>
        <v>0</v>
      </c>
      <c r="Q612" s="61">
        <f t="shared" si="90"/>
        <v>17499509.740000002</v>
      </c>
      <c r="R612" s="61">
        <f t="shared" si="90"/>
        <v>0</v>
      </c>
      <c r="S612" s="61">
        <f t="shared" si="90"/>
        <v>0</v>
      </c>
      <c r="T612" s="61">
        <f t="shared" si="90"/>
        <v>0</v>
      </c>
      <c r="U612" s="61">
        <f t="shared" si="90"/>
        <v>0</v>
      </c>
      <c r="V612" s="61">
        <f t="shared" si="90"/>
        <v>0</v>
      </c>
      <c r="W612" s="61">
        <f t="shared" si="90"/>
        <v>0</v>
      </c>
      <c r="X612" s="61">
        <f t="shared" si="90"/>
        <v>0</v>
      </c>
      <c r="Y612" s="9"/>
      <c r="Z612" s="8"/>
      <c r="AA612" s="8"/>
      <c r="AB612" s="8"/>
      <c r="AC612" s="28"/>
    </row>
    <row r="613" spans="1:29" s="7" customFormat="1" ht="18" hidden="1" customHeight="1">
      <c r="A613" s="1473" t="s">
        <v>549</v>
      </c>
      <c r="B613" s="1473"/>
      <c r="C613" s="1473"/>
      <c r="D613" s="1473"/>
      <c r="E613" s="1473"/>
      <c r="F613" s="1473"/>
      <c r="G613" s="1473"/>
      <c r="H613" s="1473"/>
      <c r="I613" s="1473"/>
      <c r="J613" s="1473"/>
      <c r="K613" s="1473"/>
      <c r="L613" s="1473"/>
      <c r="M613" s="1473"/>
      <c r="N613" s="1473"/>
      <c r="O613" s="1473"/>
      <c r="P613" s="1473"/>
      <c r="Q613" s="1473"/>
      <c r="R613" s="1473"/>
      <c r="S613" s="1473"/>
      <c r="T613" s="1473"/>
      <c r="U613" s="1473"/>
      <c r="V613" s="1473"/>
      <c r="W613" s="1473"/>
      <c r="X613" s="1473"/>
      <c r="Y613" s="9"/>
      <c r="Z613" s="8"/>
      <c r="AB613" s="8"/>
      <c r="AC613" s="28"/>
    </row>
    <row r="614" spans="1:29" s="7" customFormat="1" ht="17.25" hidden="1" customHeight="1">
      <c r="A614" s="1479" t="s">
        <v>550</v>
      </c>
      <c r="B614" s="1479"/>
      <c r="C614" s="1479"/>
      <c r="D614" s="1452"/>
      <c r="E614" s="1452"/>
      <c r="F614" s="1452"/>
      <c r="G614" s="1452"/>
      <c r="H614" s="1452"/>
      <c r="I614" s="1452"/>
      <c r="J614" s="1452"/>
      <c r="K614" s="1452"/>
      <c r="L614" s="1452"/>
      <c r="M614" s="1452"/>
      <c r="N614" s="1452"/>
      <c r="O614" s="1452"/>
      <c r="P614" s="1452"/>
      <c r="Q614" s="1452"/>
      <c r="R614" s="1452"/>
      <c r="S614" s="1452"/>
      <c r="T614" s="1452"/>
      <c r="U614" s="1452"/>
      <c r="V614" s="1452"/>
      <c r="W614" s="1452"/>
      <c r="X614" s="1452"/>
      <c r="Y614" s="9"/>
      <c r="Z614" s="8"/>
      <c r="AB614" s="8"/>
      <c r="AC614" s="28"/>
    </row>
    <row r="615" spans="1:29" s="7" customFormat="1" ht="17.25" hidden="1" customHeight="1">
      <c r="A615" s="55">
        <f>A610+1</f>
        <v>475</v>
      </c>
      <c r="B615" s="44" t="s">
        <v>771</v>
      </c>
      <c r="C615" s="52">
        <f>D615+K615+M615+O615+Q615+S615+U615+V615+W615+X615</f>
        <v>4974566.12</v>
      </c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>
        <v>4974566.12</v>
      </c>
      <c r="P615" s="52"/>
      <c r="Q615" s="52"/>
      <c r="R615" s="52"/>
      <c r="S615" s="52"/>
      <c r="T615" s="52"/>
      <c r="U615" s="52"/>
      <c r="V615" s="52"/>
      <c r="W615" s="285"/>
      <c r="X615" s="285"/>
      <c r="Y615" s="9"/>
      <c r="Z615" s="8"/>
      <c r="AB615" s="8"/>
      <c r="AC615" s="28"/>
    </row>
    <row r="616" spans="1:29" s="7" customFormat="1" ht="17.25" hidden="1" customHeight="1">
      <c r="A616" s="56">
        <f>A615+1</f>
        <v>476</v>
      </c>
      <c r="B616" s="44" t="s">
        <v>551</v>
      </c>
      <c r="C616" s="52">
        <f>D616+K616+M616+O616+Q616+S616+U616+V616+W616+X616</f>
        <v>5186070.5</v>
      </c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>
        <v>5186070.5</v>
      </c>
      <c r="P616" s="52"/>
      <c r="Q616" s="52"/>
      <c r="R616" s="52"/>
      <c r="S616" s="52"/>
      <c r="T616" s="52"/>
      <c r="U616" s="52"/>
      <c r="V616" s="52"/>
      <c r="W616" s="284"/>
      <c r="X616" s="284"/>
      <c r="Y616" s="9"/>
      <c r="Z616" s="8"/>
      <c r="AB616" s="8"/>
      <c r="AC616" s="28"/>
    </row>
    <row r="617" spans="1:29" s="7" customFormat="1" ht="17.25" hidden="1" customHeight="1">
      <c r="A617" s="1475" t="s">
        <v>518</v>
      </c>
      <c r="B617" s="1475"/>
      <c r="C617" s="51">
        <f>SUM(C615:C616)</f>
        <v>10160636.620000001</v>
      </c>
      <c r="D617" s="51">
        <f t="shared" ref="D617:X617" si="91">SUM(D615:D616)</f>
        <v>0</v>
      </c>
      <c r="E617" s="51">
        <f t="shared" si="91"/>
        <v>0</v>
      </c>
      <c r="F617" s="51">
        <f t="shared" si="91"/>
        <v>0</v>
      </c>
      <c r="G617" s="51">
        <f t="shared" si="91"/>
        <v>0</v>
      </c>
      <c r="H617" s="51">
        <f t="shared" si="91"/>
        <v>0</v>
      </c>
      <c r="I617" s="51">
        <f t="shared" si="91"/>
        <v>0</v>
      </c>
      <c r="J617" s="51">
        <f t="shared" si="91"/>
        <v>0</v>
      </c>
      <c r="K617" s="51">
        <f t="shared" si="91"/>
        <v>0</v>
      </c>
      <c r="L617" s="51">
        <f t="shared" si="91"/>
        <v>0</v>
      </c>
      <c r="M617" s="51">
        <f t="shared" si="91"/>
        <v>0</v>
      </c>
      <c r="N617" s="51">
        <f t="shared" si="91"/>
        <v>0</v>
      </c>
      <c r="O617" s="51">
        <f t="shared" si="91"/>
        <v>10160636.620000001</v>
      </c>
      <c r="P617" s="51">
        <f t="shared" si="91"/>
        <v>0</v>
      </c>
      <c r="Q617" s="51">
        <f t="shared" si="91"/>
        <v>0</v>
      </c>
      <c r="R617" s="51">
        <f t="shared" si="91"/>
        <v>0</v>
      </c>
      <c r="S617" s="51">
        <f t="shared" si="91"/>
        <v>0</v>
      </c>
      <c r="T617" s="51">
        <f t="shared" si="91"/>
        <v>0</v>
      </c>
      <c r="U617" s="51">
        <f t="shared" si="91"/>
        <v>0</v>
      </c>
      <c r="V617" s="51">
        <f t="shared" si="91"/>
        <v>0</v>
      </c>
      <c r="W617" s="51">
        <f t="shared" si="91"/>
        <v>0</v>
      </c>
      <c r="X617" s="51">
        <f t="shared" si="91"/>
        <v>0</v>
      </c>
      <c r="Y617" s="9"/>
      <c r="Z617" s="8"/>
      <c r="AA617" s="8"/>
      <c r="AB617" s="8"/>
      <c r="AC617" s="28"/>
    </row>
    <row r="618" spans="1:29" s="7" customFormat="1" ht="17.25" hidden="1" customHeight="1">
      <c r="A618" s="1557" t="s">
        <v>1179</v>
      </c>
      <c r="B618" s="1557"/>
      <c r="C618" s="1557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384"/>
      <c r="Y618" s="9"/>
      <c r="Z618" s="8"/>
      <c r="AA618" s="8"/>
      <c r="AB618" s="8"/>
      <c r="AC618" s="28"/>
    </row>
    <row r="619" spans="1:29" customFormat="1" ht="28.5" hidden="1" customHeight="1">
      <c r="A619" s="688">
        <f>A616+1</f>
        <v>477</v>
      </c>
      <c r="B619" s="385" t="s">
        <v>1180</v>
      </c>
      <c r="C619" s="279"/>
      <c r="D619" s="375"/>
      <c r="E619" s="375">
        <v>0</v>
      </c>
      <c r="F619" s="375"/>
      <c r="G619" s="375"/>
      <c r="H619" s="375"/>
      <c r="I619" s="375"/>
      <c r="J619" s="375"/>
      <c r="K619" s="375"/>
      <c r="L619" s="376"/>
      <c r="M619" s="375"/>
      <c r="N619" s="375"/>
      <c r="O619" s="375"/>
      <c r="P619" s="375"/>
      <c r="Q619" s="375"/>
      <c r="R619" s="182"/>
      <c r="S619" s="375"/>
      <c r="T619" s="375"/>
      <c r="U619" s="375"/>
      <c r="V619" s="375"/>
      <c r="W619" s="375"/>
      <c r="X619" s="377"/>
    </row>
    <row r="620" spans="1:29" customFormat="1" ht="15" hidden="1">
      <c r="A620" s="687">
        <f>A619+1</f>
        <v>478</v>
      </c>
      <c r="B620" s="386" t="s">
        <v>1181</v>
      </c>
      <c r="C620" s="279"/>
      <c r="D620" s="375"/>
      <c r="E620" s="375"/>
      <c r="F620" s="375"/>
      <c r="G620" s="375"/>
      <c r="H620" s="375"/>
      <c r="I620" s="375"/>
      <c r="J620" s="375"/>
      <c r="K620" s="375"/>
      <c r="L620" s="376"/>
      <c r="M620" s="375"/>
      <c r="N620" s="375"/>
      <c r="O620" s="375"/>
      <c r="P620" s="375">
        <v>0</v>
      </c>
      <c r="Q620" s="375"/>
      <c r="R620" s="229"/>
      <c r="S620" s="375"/>
      <c r="T620" s="375"/>
      <c r="U620" s="375"/>
      <c r="V620" s="375"/>
      <c r="W620" s="375"/>
      <c r="X620" s="377"/>
    </row>
    <row r="621" spans="1:29" customFormat="1" ht="15" hidden="1">
      <c r="A621" s="687">
        <f>A620+1</f>
        <v>479</v>
      </c>
      <c r="B621" s="386" t="s">
        <v>1182</v>
      </c>
      <c r="C621" s="387"/>
      <c r="D621" s="375"/>
      <c r="E621" s="375"/>
      <c r="F621" s="375"/>
      <c r="G621" s="375"/>
      <c r="H621" s="375"/>
      <c r="I621" s="375"/>
      <c r="J621" s="375"/>
      <c r="K621" s="257"/>
      <c r="L621" s="376"/>
      <c r="M621" s="375"/>
      <c r="N621" s="375"/>
      <c r="O621" s="257"/>
      <c r="P621" s="375">
        <v>0</v>
      </c>
      <c r="Q621" s="375"/>
      <c r="R621" s="375"/>
      <c r="S621" s="375"/>
      <c r="T621" s="375"/>
      <c r="U621" s="375"/>
      <c r="V621" s="375"/>
      <c r="W621" s="378"/>
      <c r="X621" s="377"/>
    </row>
    <row r="622" spans="1:29" customFormat="1" ht="15" hidden="1">
      <c r="A622" s="687">
        <f>A621+1</f>
        <v>480</v>
      </c>
      <c r="B622" s="386" t="s">
        <v>1183</v>
      </c>
      <c r="C622" s="387"/>
      <c r="D622" s="375"/>
      <c r="E622" s="375"/>
      <c r="F622" s="375"/>
      <c r="G622" s="375"/>
      <c r="H622" s="375"/>
      <c r="I622" s="375"/>
      <c r="J622" s="375"/>
      <c r="K622" s="375"/>
      <c r="L622" s="376"/>
      <c r="M622" s="375"/>
      <c r="N622" s="375"/>
      <c r="O622" s="375"/>
      <c r="P622" s="375">
        <v>0</v>
      </c>
      <c r="Q622" s="375"/>
      <c r="R622" s="375"/>
      <c r="S622" s="375"/>
      <c r="T622" s="375"/>
      <c r="U622" s="375"/>
      <c r="V622" s="375"/>
      <c r="W622" s="375"/>
      <c r="X622" s="377"/>
    </row>
    <row r="623" spans="1:29" customFormat="1" ht="25.5" hidden="1" customHeight="1">
      <c r="A623" s="1555" t="s">
        <v>518</v>
      </c>
      <c r="B623" s="1556"/>
      <c r="C623" s="379">
        <f>SUM(C619:C622)</f>
        <v>0</v>
      </c>
      <c r="D623" s="380"/>
      <c r="E623" s="380">
        <v>0</v>
      </c>
      <c r="F623" s="380"/>
      <c r="G623" s="380"/>
      <c r="H623" s="380"/>
      <c r="I623" s="380"/>
      <c r="J623" s="380"/>
      <c r="K623" s="381"/>
      <c r="L623" s="382"/>
      <c r="M623" s="380"/>
      <c r="N623" s="380"/>
      <c r="O623" s="381"/>
      <c r="P623" s="380">
        <v>0</v>
      </c>
      <c r="Q623" s="380"/>
      <c r="R623" s="380"/>
      <c r="S623" s="380"/>
      <c r="T623" s="380"/>
      <c r="U623" s="380"/>
      <c r="V623" s="380"/>
      <c r="W623" s="383"/>
      <c r="X623" s="377"/>
    </row>
    <row r="624" spans="1:29" s="7" customFormat="1" ht="17.25" hidden="1" customHeight="1">
      <c r="A624" s="1479" t="s">
        <v>552</v>
      </c>
      <c r="B624" s="1479"/>
      <c r="C624" s="61">
        <f>C617</f>
        <v>10160636.620000001</v>
      </c>
      <c r="D624" s="61">
        <f t="shared" ref="D624:X624" si="92">D617</f>
        <v>0</v>
      </c>
      <c r="E624" s="61">
        <f t="shared" si="92"/>
        <v>0</v>
      </c>
      <c r="F624" s="61">
        <f t="shared" si="92"/>
        <v>0</v>
      </c>
      <c r="G624" s="61">
        <f t="shared" si="92"/>
        <v>0</v>
      </c>
      <c r="H624" s="61">
        <f t="shared" si="92"/>
        <v>0</v>
      </c>
      <c r="I624" s="61">
        <f t="shared" si="92"/>
        <v>0</v>
      </c>
      <c r="J624" s="61">
        <f t="shared" si="92"/>
        <v>0</v>
      </c>
      <c r="K624" s="61">
        <f t="shared" si="92"/>
        <v>0</v>
      </c>
      <c r="L624" s="61">
        <f t="shared" si="92"/>
        <v>0</v>
      </c>
      <c r="M624" s="61">
        <f t="shared" si="92"/>
        <v>0</v>
      </c>
      <c r="N624" s="61">
        <f t="shared" si="92"/>
        <v>0</v>
      </c>
      <c r="O624" s="61">
        <f t="shared" si="92"/>
        <v>10160636.620000001</v>
      </c>
      <c r="P624" s="61">
        <f t="shared" si="92"/>
        <v>0</v>
      </c>
      <c r="Q624" s="61">
        <f t="shared" si="92"/>
        <v>0</v>
      </c>
      <c r="R624" s="61">
        <f t="shared" si="92"/>
        <v>0</v>
      </c>
      <c r="S624" s="61">
        <f t="shared" si="92"/>
        <v>0</v>
      </c>
      <c r="T624" s="61">
        <f t="shared" si="92"/>
        <v>0</v>
      </c>
      <c r="U624" s="61">
        <f t="shared" si="92"/>
        <v>0</v>
      </c>
      <c r="V624" s="61">
        <f t="shared" si="92"/>
        <v>0</v>
      </c>
      <c r="W624" s="61">
        <f t="shared" si="92"/>
        <v>0</v>
      </c>
      <c r="X624" s="61">
        <f t="shared" si="92"/>
        <v>0</v>
      </c>
      <c r="Y624" s="9"/>
      <c r="Z624" s="8"/>
      <c r="AA624" s="14"/>
      <c r="AB624" s="8"/>
      <c r="AC624" s="29"/>
    </row>
    <row r="625" spans="1:29" s="7" customFormat="1" ht="15" customHeight="1">
      <c r="A625" s="1591" t="s">
        <v>628</v>
      </c>
      <c r="B625" s="1591"/>
      <c r="C625" s="1591"/>
      <c r="D625" s="1591"/>
      <c r="E625" s="1591"/>
      <c r="F625" s="1591"/>
      <c r="G625" s="1591"/>
      <c r="H625" s="1591"/>
      <c r="I625" s="1591"/>
      <c r="J625" s="1591"/>
      <c r="K625" s="1591"/>
      <c r="L625" s="1591"/>
      <c r="M625" s="1591"/>
      <c r="N625" s="1591"/>
      <c r="O625" s="1591"/>
      <c r="P625" s="1591"/>
      <c r="Q625" s="1591"/>
      <c r="R625" s="1591"/>
      <c r="S625" s="1591"/>
      <c r="T625" s="1591"/>
      <c r="U625" s="1591"/>
      <c r="V625" s="1591"/>
      <c r="W625" s="1591"/>
      <c r="X625" s="1591"/>
      <c r="Y625" s="9"/>
      <c r="Z625" s="8"/>
      <c r="AA625" s="5"/>
      <c r="AB625" s="8"/>
      <c r="AC625" s="28"/>
    </row>
    <row r="626" spans="1:29" s="22" customFormat="1" ht="17.25" hidden="1" customHeight="1">
      <c r="A626" s="1479" t="s">
        <v>629</v>
      </c>
      <c r="B626" s="1479"/>
      <c r="C626" s="1479"/>
      <c r="D626" s="1452"/>
      <c r="E626" s="1452"/>
      <c r="F626" s="1452"/>
      <c r="G626" s="1452"/>
      <c r="H626" s="1452"/>
      <c r="I626" s="1452"/>
      <c r="J626" s="1452"/>
      <c r="K626" s="1452"/>
      <c r="L626" s="1452"/>
      <c r="M626" s="1452"/>
      <c r="N626" s="1452"/>
      <c r="O626" s="1452"/>
      <c r="P626" s="1452"/>
      <c r="Q626" s="1452"/>
      <c r="R626" s="1452"/>
      <c r="S626" s="1452"/>
      <c r="T626" s="1452"/>
      <c r="U626" s="1452"/>
      <c r="V626" s="1452"/>
      <c r="W626" s="1452"/>
      <c r="X626" s="1452"/>
      <c r="Y626" s="24"/>
      <c r="Z626" s="23"/>
      <c r="AA626" s="21"/>
      <c r="AB626" s="8"/>
      <c r="AC626" s="27"/>
    </row>
    <row r="627" spans="1:29" s="7" customFormat="1" ht="17.25" hidden="1" customHeight="1">
      <c r="A627" s="55">
        <f>A622+1</f>
        <v>481</v>
      </c>
      <c r="B627" s="42" t="s">
        <v>777</v>
      </c>
      <c r="C627" s="52">
        <f>D627+K627+M627+O627+Q627+S627+U627+V627+W627+X627</f>
        <v>5959849.6000000006</v>
      </c>
      <c r="D627" s="52">
        <f>SUM(E627:I627)</f>
        <v>5959849.6000000006</v>
      </c>
      <c r="E627" s="52">
        <f>783223.82+20390.4</f>
        <v>803614.22</v>
      </c>
      <c r="F627" s="52">
        <v>3811003.52</v>
      </c>
      <c r="G627" s="52">
        <v>654659.28</v>
      </c>
      <c r="H627" s="52">
        <v>690572.58</v>
      </c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1"/>
      <c r="W627" s="285"/>
      <c r="X627" s="285"/>
      <c r="Y627" s="9" t="s">
        <v>889</v>
      </c>
      <c r="Z627" s="8"/>
      <c r="AA627" s="5"/>
      <c r="AB627" s="8"/>
      <c r="AC627" s="28"/>
    </row>
    <row r="628" spans="1:29" s="7" customFormat="1" ht="12.75" hidden="1" customHeight="1">
      <c r="A628" s="56">
        <f t="shared" ref="A628:A682" si="93">A627+1</f>
        <v>482</v>
      </c>
      <c r="B628" s="388" t="s">
        <v>1184</v>
      </c>
      <c r="C628" s="344">
        <f>D628+K628+M628+O628+Q628+S628+U628+V628+W628+X628</f>
        <v>750000</v>
      </c>
      <c r="D628" s="284">
        <f>E628+F628+G628+H628+I628</f>
        <v>0</v>
      </c>
      <c r="E628" s="284"/>
      <c r="F628" s="284"/>
      <c r="G628" s="284"/>
      <c r="H628" s="284"/>
      <c r="I628" s="284"/>
      <c r="J628" s="284"/>
      <c r="K628" s="284"/>
      <c r="L628" s="284"/>
      <c r="M628" s="284"/>
      <c r="N628" s="284"/>
      <c r="O628" s="284"/>
      <c r="P628" s="673">
        <v>13500</v>
      </c>
      <c r="Q628" s="673">
        <v>750000</v>
      </c>
      <c r="R628" s="284"/>
      <c r="S628" s="284"/>
      <c r="T628" s="284"/>
      <c r="U628" s="284"/>
      <c r="V628" s="285"/>
      <c r="W628" s="672"/>
      <c r="X628" s="285"/>
      <c r="Y628" s="9"/>
      <c r="Z628" s="8"/>
      <c r="AA628" s="5"/>
      <c r="AB628" s="5"/>
    </row>
    <row r="629" spans="1:29" s="7" customFormat="1" ht="17.25" hidden="1" customHeight="1">
      <c r="A629" s="56">
        <f t="shared" si="93"/>
        <v>483</v>
      </c>
      <c r="B629" s="42" t="s">
        <v>772</v>
      </c>
      <c r="C629" s="52">
        <f t="shared" ref="C629:C682" si="94">D629+K629+M629+O629+Q629+S629+U629+V629+W629+X629</f>
        <v>1614232.53</v>
      </c>
      <c r="D629" s="52">
        <f>SUM(E629:I629)</f>
        <v>1614232.53</v>
      </c>
      <c r="E629" s="52">
        <v>498397.78</v>
      </c>
      <c r="F629" s="52"/>
      <c r="G629" s="52">
        <v>551053.31000000006</v>
      </c>
      <c r="H629" s="52">
        <v>564781.43999999994</v>
      </c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1"/>
      <c r="W629" s="285"/>
      <c r="X629" s="285"/>
      <c r="Y629" s="9"/>
      <c r="Z629" s="8"/>
      <c r="AA629" s="5"/>
      <c r="AB629" s="8"/>
      <c r="AC629" s="28"/>
    </row>
    <row r="630" spans="1:29" s="7" customFormat="1" ht="12.75" hidden="1" customHeight="1">
      <c r="A630" s="687">
        <f t="shared" si="93"/>
        <v>484</v>
      </c>
      <c r="B630" s="388" t="s">
        <v>1185</v>
      </c>
      <c r="C630" s="344">
        <f t="shared" si="94"/>
        <v>275000</v>
      </c>
      <c r="D630" s="284">
        <f t="shared" ref="D630:D682" si="95">E630+F630+G630+H630+I630</f>
        <v>275000</v>
      </c>
      <c r="E630" s="673">
        <v>200000</v>
      </c>
      <c r="F630" s="284"/>
      <c r="G630" s="284"/>
      <c r="H630" s="673">
        <v>75000</v>
      </c>
      <c r="I630" s="284"/>
      <c r="J630" s="284"/>
      <c r="K630" s="284"/>
      <c r="L630" s="284"/>
      <c r="M630" s="284"/>
      <c r="N630" s="284"/>
      <c r="O630" s="284"/>
      <c r="P630" s="277"/>
      <c r="Q630" s="277"/>
      <c r="R630" s="284"/>
      <c r="S630" s="284"/>
      <c r="T630" s="284"/>
      <c r="U630" s="284"/>
      <c r="V630" s="285"/>
      <c r="W630" s="285"/>
      <c r="X630" s="285"/>
      <c r="Y630" s="9"/>
      <c r="Z630" s="8"/>
      <c r="AA630" s="5"/>
      <c r="AB630" s="5"/>
    </row>
    <row r="631" spans="1:29" s="7" customFormat="1" ht="12.75" hidden="1" customHeight="1">
      <c r="A631" s="687">
        <f t="shared" si="93"/>
        <v>485</v>
      </c>
      <c r="B631" s="388" t="s">
        <v>1186</v>
      </c>
      <c r="C631" s="344">
        <f t="shared" si="94"/>
        <v>275000</v>
      </c>
      <c r="D631" s="284">
        <f t="shared" si="95"/>
        <v>275000</v>
      </c>
      <c r="E631" s="673">
        <v>200000</v>
      </c>
      <c r="F631" s="284"/>
      <c r="G631" s="284"/>
      <c r="H631" s="673">
        <v>75000</v>
      </c>
      <c r="I631" s="284"/>
      <c r="J631" s="284"/>
      <c r="K631" s="284"/>
      <c r="L631" s="284"/>
      <c r="M631" s="284"/>
      <c r="N631" s="284"/>
      <c r="O631" s="284"/>
      <c r="P631" s="284"/>
      <c r="Q631" s="52"/>
      <c r="R631" s="284"/>
      <c r="S631" s="284"/>
      <c r="T631" s="284"/>
      <c r="U631" s="284"/>
      <c r="V631" s="285"/>
      <c r="W631" s="285"/>
      <c r="X631" s="285"/>
      <c r="Y631" s="9"/>
      <c r="Z631" s="8"/>
      <c r="AA631" s="5"/>
      <c r="AB631" s="5"/>
    </row>
    <row r="632" spans="1:29" s="7" customFormat="1" ht="12.75" hidden="1" customHeight="1">
      <c r="A632" s="687">
        <f t="shared" si="93"/>
        <v>486</v>
      </c>
      <c r="B632" s="389" t="s">
        <v>1187</v>
      </c>
      <c r="C632" s="344">
        <f t="shared" si="94"/>
        <v>225000</v>
      </c>
      <c r="D632" s="284">
        <f t="shared" si="95"/>
        <v>225000</v>
      </c>
      <c r="E632" s="284"/>
      <c r="F632" s="673">
        <v>75000</v>
      </c>
      <c r="G632" s="673">
        <v>75000</v>
      </c>
      <c r="H632" s="673">
        <v>75000</v>
      </c>
      <c r="I632" s="284"/>
      <c r="J632" s="284"/>
      <c r="K632" s="284"/>
      <c r="L632" s="284"/>
      <c r="M632" s="284"/>
      <c r="N632" s="284"/>
      <c r="O632" s="284"/>
      <c r="P632" s="284"/>
      <c r="Q632" s="52"/>
      <c r="R632" s="284"/>
      <c r="S632" s="284"/>
      <c r="T632" s="284"/>
      <c r="U632" s="284"/>
      <c r="V632" s="285"/>
      <c r="W632" s="285"/>
      <c r="X632" s="285"/>
      <c r="Y632" s="9"/>
      <c r="Z632" s="8"/>
      <c r="AA632" s="5"/>
      <c r="AB632" s="5"/>
    </row>
    <row r="633" spans="1:29" s="7" customFormat="1" ht="12.75" hidden="1" customHeight="1">
      <c r="A633" s="687">
        <f t="shared" si="93"/>
        <v>487</v>
      </c>
      <c r="B633" s="388" t="s">
        <v>1188</v>
      </c>
      <c r="C633" s="344">
        <f t="shared" si="94"/>
        <v>2167264</v>
      </c>
      <c r="D633" s="284">
        <f t="shared" si="95"/>
        <v>250000</v>
      </c>
      <c r="E633" s="673">
        <v>250000</v>
      </c>
      <c r="F633" s="284"/>
      <c r="G633" s="284"/>
      <c r="H633" s="284"/>
      <c r="I633" s="284"/>
      <c r="J633" s="284"/>
      <c r="K633" s="284"/>
      <c r="L633" s="673">
        <v>977</v>
      </c>
      <c r="M633" s="673">
        <v>1917264</v>
      </c>
      <c r="N633" s="284"/>
      <c r="O633" s="284"/>
      <c r="P633" s="284"/>
      <c r="Q633" s="52"/>
      <c r="R633" s="284"/>
      <c r="S633" s="284"/>
      <c r="T633" s="284"/>
      <c r="U633" s="284"/>
      <c r="V633" s="285"/>
      <c r="W633" s="285"/>
      <c r="X633" s="285"/>
      <c r="Y633" s="9"/>
      <c r="Z633" s="8"/>
      <c r="AA633" s="5"/>
      <c r="AB633" s="5"/>
    </row>
    <row r="634" spans="1:29" s="7" customFormat="1" ht="12.75" hidden="1" customHeight="1">
      <c r="A634" s="687">
        <f t="shared" si="93"/>
        <v>488</v>
      </c>
      <c r="B634" s="388" t="s">
        <v>1189</v>
      </c>
      <c r="C634" s="344">
        <f t="shared" si="94"/>
        <v>600000</v>
      </c>
      <c r="D634" s="284">
        <f t="shared" si="95"/>
        <v>150000</v>
      </c>
      <c r="E634" s="673">
        <v>150000</v>
      </c>
      <c r="F634" s="284"/>
      <c r="G634" s="284"/>
      <c r="H634" s="284"/>
      <c r="I634" s="284"/>
      <c r="J634" s="284"/>
      <c r="K634" s="284"/>
      <c r="L634" s="284"/>
      <c r="M634" s="284"/>
      <c r="N634" s="284"/>
      <c r="O634" s="284"/>
      <c r="P634" s="673">
        <v>1194</v>
      </c>
      <c r="Q634" s="673">
        <v>450000</v>
      </c>
      <c r="R634" s="284"/>
      <c r="S634" s="284"/>
      <c r="T634" s="284"/>
      <c r="U634" s="284"/>
      <c r="V634" s="285"/>
      <c r="W634" s="285"/>
      <c r="X634" s="285"/>
      <c r="Y634" s="9"/>
      <c r="Z634" s="8"/>
      <c r="AA634" s="5"/>
      <c r="AB634" s="5"/>
    </row>
    <row r="635" spans="1:29" s="7" customFormat="1" ht="17.25" hidden="1" customHeight="1">
      <c r="A635" s="56">
        <f t="shared" si="93"/>
        <v>489</v>
      </c>
      <c r="B635" s="42" t="s">
        <v>773</v>
      </c>
      <c r="C635" s="52">
        <f>D635+K635+M635+O635+Q635+S635+U635+V635+W635+X635</f>
        <v>4237128.26</v>
      </c>
      <c r="D635" s="52">
        <f>SUM(E635:I635)</f>
        <v>4237128.26</v>
      </c>
      <c r="E635" s="52">
        <v>457052.33</v>
      </c>
      <c r="F635" s="52">
        <v>2825600.65</v>
      </c>
      <c r="G635" s="52">
        <v>479605.47</v>
      </c>
      <c r="H635" s="52">
        <v>474869.81</v>
      </c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1"/>
      <c r="W635" s="285"/>
      <c r="X635" s="285"/>
      <c r="Y635" s="9"/>
      <c r="Z635" s="8"/>
      <c r="AA635" s="5"/>
      <c r="AB635" s="8"/>
      <c r="AC635" s="28"/>
    </row>
    <row r="636" spans="1:29" s="7" customFormat="1" ht="17.25" hidden="1" customHeight="1">
      <c r="A636" s="56">
        <f t="shared" si="93"/>
        <v>490</v>
      </c>
      <c r="B636" s="42" t="s">
        <v>774</v>
      </c>
      <c r="C636" s="52">
        <f>D636+K636+M636+O636+Q636+S636+U636+V636+W636+X636</f>
        <v>5964432.7199999997</v>
      </c>
      <c r="D636" s="52">
        <f>SUM(E636:I636)</f>
        <v>5964432.7199999997</v>
      </c>
      <c r="E636" s="52">
        <f>503259.38+12963.48</f>
        <v>516222.86</v>
      </c>
      <c r="F636" s="52">
        <v>4225930.46</v>
      </c>
      <c r="G636" s="52">
        <v>445005.14</v>
      </c>
      <c r="H636" s="52">
        <v>458011.1</v>
      </c>
      <c r="I636" s="52">
        <v>319263.15999999997</v>
      </c>
      <c r="J636" s="52"/>
      <c r="K636" s="52"/>
      <c r="L636" s="52"/>
      <c r="M636" s="52"/>
      <c r="N636" s="52"/>
      <c r="O636" s="52"/>
      <c r="P636" s="52"/>
      <c r="Q636" s="65"/>
      <c r="R636" s="52"/>
      <c r="S636" s="52"/>
      <c r="T636" s="52"/>
      <c r="U636" s="52"/>
      <c r="V636" s="51"/>
      <c r="W636" s="285"/>
      <c r="X636" s="285"/>
      <c r="Y636" s="9" t="s">
        <v>889</v>
      </c>
      <c r="Z636" s="8"/>
      <c r="AA636" s="5"/>
      <c r="AB636" s="8"/>
      <c r="AC636" s="28"/>
    </row>
    <row r="637" spans="1:29" s="7" customFormat="1" ht="12.75" hidden="1" customHeight="1">
      <c r="A637" s="687">
        <f t="shared" si="93"/>
        <v>491</v>
      </c>
      <c r="B637" s="389" t="s">
        <v>1190</v>
      </c>
      <c r="C637" s="344">
        <f t="shared" si="94"/>
        <v>1040341</v>
      </c>
      <c r="D637" s="284">
        <f t="shared" si="95"/>
        <v>200000</v>
      </c>
      <c r="E637" s="673">
        <v>200000</v>
      </c>
      <c r="F637" s="284"/>
      <c r="G637" s="284"/>
      <c r="H637" s="284"/>
      <c r="I637" s="284"/>
      <c r="J637" s="284"/>
      <c r="K637" s="284"/>
      <c r="L637" s="284"/>
      <c r="M637" s="284"/>
      <c r="N637" s="284"/>
      <c r="O637" s="284"/>
      <c r="P637" s="673">
        <v>573</v>
      </c>
      <c r="Q637" s="673">
        <v>840341</v>
      </c>
      <c r="R637" s="284"/>
      <c r="S637" s="284"/>
      <c r="T637" s="284"/>
      <c r="U637" s="284"/>
      <c r="V637" s="285"/>
      <c r="W637" s="285"/>
      <c r="X637" s="285"/>
      <c r="Y637" s="9"/>
      <c r="Z637" s="8"/>
      <c r="AA637" s="5"/>
      <c r="AB637" s="5"/>
    </row>
    <row r="638" spans="1:29" s="7" customFormat="1" ht="12.75" hidden="1" customHeight="1">
      <c r="A638" s="688">
        <f t="shared" si="93"/>
        <v>492</v>
      </c>
      <c r="B638" s="389" t="s">
        <v>1191</v>
      </c>
      <c r="C638" s="344">
        <f t="shared" si="94"/>
        <v>1744018</v>
      </c>
      <c r="D638" s="284">
        <f t="shared" si="95"/>
        <v>0</v>
      </c>
      <c r="E638" s="284"/>
      <c r="F638" s="284"/>
      <c r="G638" s="284"/>
      <c r="H638" s="284"/>
      <c r="I638" s="284"/>
      <c r="J638" s="284"/>
      <c r="K638" s="284"/>
      <c r="L638" s="284"/>
      <c r="M638" s="284"/>
      <c r="N638" s="284"/>
      <c r="O638" s="284"/>
      <c r="P638" s="673">
        <v>761.38</v>
      </c>
      <c r="Q638" s="673">
        <v>1744018</v>
      </c>
      <c r="R638" s="284"/>
      <c r="S638" s="284"/>
      <c r="T638" s="284"/>
      <c r="U638" s="284"/>
      <c r="V638" s="285"/>
      <c r="W638" s="285"/>
      <c r="X638" s="285"/>
      <c r="Y638" s="9"/>
      <c r="Z638" s="8"/>
      <c r="AA638" s="5"/>
      <c r="AB638" s="5"/>
    </row>
    <row r="639" spans="1:29" s="7" customFormat="1" ht="12.75" hidden="1" customHeight="1">
      <c r="A639" s="688">
        <f t="shared" si="93"/>
        <v>493</v>
      </c>
      <c r="B639" s="389" t="s">
        <v>1192</v>
      </c>
      <c r="C639" s="344">
        <f t="shared" si="94"/>
        <v>1759876</v>
      </c>
      <c r="D639" s="284">
        <f t="shared" si="95"/>
        <v>0</v>
      </c>
      <c r="E639" s="284"/>
      <c r="F639" s="284"/>
      <c r="G639" s="284"/>
      <c r="H639" s="284"/>
      <c r="I639" s="284"/>
      <c r="J639" s="284"/>
      <c r="K639" s="284"/>
      <c r="L639" s="284"/>
      <c r="M639" s="284"/>
      <c r="N639" s="284"/>
      <c r="O639" s="284"/>
      <c r="P639" s="673">
        <v>732.4</v>
      </c>
      <c r="Q639" s="673">
        <v>1759876</v>
      </c>
      <c r="R639" s="284"/>
      <c r="S639" s="284"/>
      <c r="T639" s="284"/>
      <c r="U639" s="284"/>
      <c r="V639" s="285"/>
      <c r="W639" s="285"/>
      <c r="X639" s="285"/>
      <c r="Y639" s="9"/>
      <c r="Z639" s="8"/>
      <c r="AA639" s="5"/>
      <c r="AB639" s="5"/>
    </row>
    <row r="640" spans="1:29" s="7" customFormat="1" ht="12.75" hidden="1" customHeight="1">
      <c r="A640" s="688">
        <f t="shared" si="93"/>
        <v>494</v>
      </c>
      <c r="B640" s="389" t="s">
        <v>1193</v>
      </c>
      <c r="C640" s="344">
        <f t="shared" si="94"/>
        <v>750000</v>
      </c>
      <c r="D640" s="284">
        <f t="shared" si="95"/>
        <v>150000</v>
      </c>
      <c r="E640" s="673">
        <v>150000</v>
      </c>
      <c r="F640" s="284"/>
      <c r="G640" s="284"/>
      <c r="H640" s="284"/>
      <c r="I640" s="284"/>
      <c r="J640" s="284"/>
      <c r="K640" s="284"/>
      <c r="L640" s="284"/>
      <c r="M640" s="284"/>
      <c r="N640" s="284"/>
      <c r="O640" s="284"/>
      <c r="P640" s="673">
        <v>1401.06</v>
      </c>
      <c r="Q640" s="673">
        <v>600000</v>
      </c>
      <c r="R640" s="284"/>
      <c r="S640" s="284"/>
      <c r="T640" s="284"/>
      <c r="U640" s="284"/>
      <c r="V640" s="285"/>
      <c r="W640" s="285"/>
      <c r="X640" s="285"/>
      <c r="Y640" s="9"/>
      <c r="Z640" s="8"/>
      <c r="AA640" s="5"/>
      <c r="AB640" s="5"/>
    </row>
    <row r="641" spans="1:28" s="7" customFormat="1" ht="12.75" hidden="1" customHeight="1">
      <c r="A641" s="688">
        <f t="shared" si="93"/>
        <v>495</v>
      </c>
      <c r="B641" s="389" t="s">
        <v>1194</v>
      </c>
      <c r="C641" s="344">
        <f t="shared" si="94"/>
        <v>1759876</v>
      </c>
      <c r="D641" s="284">
        <f t="shared" si="95"/>
        <v>0</v>
      </c>
      <c r="E641" s="284"/>
      <c r="F641" s="284"/>
      <c r="G641" s="284"/>
      <c r="H641" s="284"/>
      <c r="I641" s="284"/>
      <c r="J641" s="284"/>
      <c r="K641" s="284"/>
      <c r="L641" s="284"/>
      <c r="M641" s="284"/>
      <c r="N641" s="284"/>
      <c r="O641" s="284"/>
      <c r="P641" s="673">
        <v>732.4</v>
      </c>
      <c r="Q641" s="673">
        <v>1759876</v>
      </c>
      <c r="R641" s="284"/>
      <c r="S641" s="284"/>
      <c r="T641" s="284"/>
      <c r="U641" s="284"/>
      <c r="V641" s="285"/>
      <c r="W641" s="285"/>
      <c r="X641" s="285"/>
      <c r="Y641" s="9"/>
      <c r="Z641" s="8"/>
      <c r="AA641" s="5"/>
      <c r="AB641" s="5"/>
    </row>
    <row r="642" spans="1:28" s="7" customFormat="1" ht="12.75" hidden="1" customHeight="1">
      <c r="A642" s="688">
        <f t="shared" si="93"/>
        <v>496</v>
      </c>
      <c r="B642" s="389" t="s">
        <v>1195</v>
      </c>
      <c r="C642" s="344">
        <f t="shared" si="94"/>
        <v>1754587</v>
      </c>
      <c r="D642" s="284">
        <f t="shared" si="95"/>
        <v>0</v>
      </c>
      <c r="E642" s="284"/>
      <c r="F642" s="284"/>
      <c r="G642" s="284"/>
      <c r="H642" s="284"/>
      <c r="I642" s="284"/>
      <c r="J642" s="284"/>
      <c r="K642" s="284"/>
      <c r="L642" s="284"/>
      <c r="M642" s="284"/>
      <c r="N642" s="284"/>
      <c r="O642" s="284"/>
      <c r="P642" s="673">
        <v>793</v>
      </c>
      <c r="Q642" s="673">
        <v>1754587</v>
      </c>
      <c r="R642" s="284"/>
      <c r="S642" s="284"/>
      <c r="T642" s="284"/>
      <c r="U642" s="284"/>
      <c r="V642" s="285"/>
      <c r="W642" s="285"/>
      <c r="X642" s="285"/>
      <c r="Y642" s="9"/>
      <c r="Z642" s="8"/>
      <c r="AA642" s="5"/>
      <c r="AB642" s="5"/>
    </row>
    <row r="643" spans="1:28" s="7" customFormat="1" ht="12.75" hidden="1" customHeight="1">
      <c r="A643" s="688">
        <f t="shared" si="93"/>
        <v>497</v>
      </c>
      <c r="B643" s="388" t="s">
        <v>1196</v>
      </c>
      <c r="C643" s="344">
        <f t="shared" si="94"/>
        <v>3479067</v>
      </c>
      <c r="D643" s="284">
        <f t="shared" si="95"/>
        <v>150000</v>
      </c>
      <c r="E643" s="673">
        <v>150000</v>
      </c>
      <c r="F643" s="284"/>
      <c r="G643" s="284"/>
      <c r="H643" s="284"/>
      <c r="I643" s="284"/>
      <c r="J643" s="284"/>
      <c r="K643" s="284"/>
      <c r="L643" s="673">
        <v>910</v>
      </c>
      <c r="M643" s="673">
        <v>3329067</v>
      </c>
      <c r="N643" s="284"/>
      <c r="O643" s="284"/>
      <c r="P643" s="284"/>
      <c r="Q643" s="52"/>
      <c r="R643" s="284"/>
      <c r="S643" s="284"/>
      <c r="T643" s="284"/>
      <c r="U643" s="284"/>
      <c r="V643" s="285"/>
      <c r="W643" s="285"/>
      <c r="X643" s="285"/>
      <c r="Y643" s="9"/>
      <c r="Z643" s="8"/>
      <c r="AA643" s="5"/>
      <c r="AB643" s="5"/>
    </row>
    <row r="644" spans="1:28" s="7" customFormat="1" ht="12.75" hidden="1" customHeight="1">
      <c r="A644" s="688">
        <f t="shared" si="93"/>
        <v>498</v>
      </c>
      <c r="B644" s="388" t="s">
        <v>1197</v>
      </c>
      <c r="C644" s="344">
        <f t="shared" si="94"/>
        <v>1338894</v>
      </c>
      <c r="D644" s="284">
        <f t="shared" si="95"/>
        <v>150000</v>
      </c>
      <c r="E644" s="673">
        <v>150000</v>
      </c>
      <c r="F644" s="284"/>
      <c r="G644" s="284"/>
      <c r="H644" s="284"/>
      <c r="I644" s="284"/>
      <c r="J644" s="284"/>
      <c r="K644" s="284"/>
      <c r="L644" s="284"/>
      <c r="M644" s="284"/>
      <c r="N644" s="284"/>
      <c r="O644" s="284"/>
      <c r="P644" s="673">
        <v>846.15</v>
      </c>
      <c r="Q644" s="673">
        <v>1188894</v>
      </c>
      <c r="R644" s="284"/>
      <c r="S644" s="284"/>
      <c r="T644" s="284"/>
      <c r="U644" s="284"/>
      <c r="V644" s="285"/>
      <c r="W644" s="285"/>
      <c r="X644" s="285"/>
      <c r="Y644" s="9"/>
      <c r="Z644" s="8"/>
      <c r="AA644" s="5"/>
      <c r="AB644" s="5"/>
    </row>
    <row r="645" spans="1:28" s="7" customFormat="1" ht="12.75" hidden="1" customHeight="1">
      <c r="A645" s="688">
        <f t="shared" si="93"/>
        <v>499</v>
      </c>
      <c r="B645" s="389" t="s">
        <v>1198</v>
      </c>
      <c r="C645" s="344">
        <f t="shared" si="94"/>
        <v>3494829</v>
      </c>
      <c r="D645" s="284">
        <f t="shared" si="95"/>
        <v>0</v>
      </c>
      <c r="E645" s="284"/>
      <c r="F645" s="284"/>
      <c r="G645" s="284"/>
      <c r="H645" s="284"/>
      <c r="I645" s="284"/>
      <c r="J645" s="284"/>
      <c r="K645" s="284"/>
      <c r="L645" s="673">
        <v>752.22</v>
      </c>
      <c r="M645" s="673">
        <v>2467620</v>
      </c>
      <c r="N645" s="284"/>
      <c r="O645" s="284"/>
      <c r="P645" s="673">
        <v>758.54</v>
      </c>
      <c r="Q645" s="673">
        <v>1027209</v>
      </c>
      <c r="R645" s="284"/>
      <c r="S645" s="284"/>
      <c r="T645" s="284"/>
      <c r="U645" s="284"/>
      <c r="V645" s="285"/>
      <c r="W645" s="285"/>
      <c r="X645" s="285"/>
      <c r="Y645" s="9"/>
      <c r="Z645" s="8"/>
      <c r="AA645" s="5"/>
      <c r="AB645" s="5"/>
    </row>
    <row r="646" spans="1:28" s="7" customFormat="1" ht="12.75" hidden="1" customHeight="1">
      <c r="A646" s="688">
        <f t="shared" si="93"/>
        <v>500</v>
      </c>
      <c r="B646" s="389" t="s">
        <v>1199</v>
      </c>
      <c r="C646" s="344">
        <f t="shared" si="94"/>
        <v>1624645</v>
      </c>
      <c r="D646" s="284">
        <f t="shared" si="95"/>
        <v>0</v>
      </c>
      <c r="E646" s="284"/>
      <c r="F646" s="284"/>
      <c r="G646" s="284"/>
      <c r="H646" s="284"/>
      <c r="I646" s="284"/>
      <c r="J646" s="284"/>
      <c r="K646" s="284"/>
      <c r="L646" s="284"/>
      <c r="M646" s="284"/>
      <c r="N646" s="284"/>
      <c r="O646" s="284"/>
      <c r="P646" s="673">
        <v>682.1</v>
      </c>
      <c r="Q646" s="673">
        <v>1624645</v>
      </c>
      <c r="R646" s="284"/>
      <c r="S646" s="284"/>
      <c r="T646" s="284"/>
      <c r="U646" s="284"/>
      <c r="V646" s="285"/>
      <c r="W646" s="285"/>
      <c r="X646" s="285"/>
      <c r="Y646" s="9"/>
      <c r="Z646" s="8"/>
      <c r="AA646" s="5"/>
      <c r="AB646" s="5"/>
    </row>
    <row r="647" spans="1:28" s="7" customFormat="1" ht="12.75" hidden="1" customHeight="1">
      <c r="A647" s="688">
        <f t="shared" si="93"/>
        <v>501</v>
      </c>
      <c r="B647" s="389" t="s">
        <v>1200</v>
      </c>
      <c r="C647" s="344">
        <f t="shared" si="94"/>
        <v>1100078</v>
      </c>
      <c r="D647" s="284">
        <f t="shared" si="95"/>
        <v>200000</v>
      </c>
      <c r="E647" s="673">
        <v>200000</v>
      </c>
      <c r="F647" s="284"/>
      <c r="G647" s="284"/>
      <c r="H647" s="284"/>
      <c r="I647" s="284"/>
      <c r="J647" s="284"/>
      <c r="K647" s="284"/>
      <c r="L647" s="284"/>
      <c r="M647" s="284"/>
      <c r="N647" s="284"/>
      <c r="O647" s="284"/>
      <c r="P647" s="673">
        <v>642.1</v>
      </c>
      <c r="Q647" s="673">
        <v>900078</v>
      </c>
      <c r="R647" s="284"/>
      <c r="S647" s="284"/>
      <c r="T647" s="284"/>
      <c r="U647" s="284"/>
      <c r="V647" s="285"/>
      <c r="W647" s="285"/>
      <c r="X647" s="285"/>
      <c r="Y647" s="9"/>
      <c r="Z647" s="8"/>
      <c r="AA647" s="5"/>
      <c r="AB647" s="5"/>
    </row>
    <row r="648" spans="1:28" s="7" customFormat="1" ht="12.75" hidden="1" customHeight="1">
      <c r="A648" s="688">
        <f t="shared" si="93"/>
        <v>502</v>
      </c>
      <c r="B648" s="388" t="s">
        <v>1201</v>
      </c>
      <c r="C648" s="344">
        <f t="shared" si="94"/>
        <v>200000</v>
      </c>
      <c r="D648" s="284">
        <f t="shared" si="95"/>
        <v>200000</v>
      </c>
      <c r="E648" s="673">
        <v>200000</v>
      </c>
      <c r="F648" s="284"/>
      <c r="G648" s="284"/>
      <c r="H648" s="284"/>
      <c r="I648" s="284"/>
      <c r="J648" s="284"/>
      <c r="K648" s="284"/>
      <c r="L648" s="284"/>
      <c r="M648" s="284"/>
      <c r="N648" s="284"/>
      <c r="O648" s="284"/>
      <c r="P648" s="284"/>
      <c r="Q648" s="52"/>
      <c r="R648" s="284"/>
      <c r="S648" s="284"/>
      <c r="T648" s="284"/>
      <c r="U648" s="284"/>
      <c r="V648" s="285"/>
      <c r="W648" s="285"/>
      <c r="X648" s="285"/>
      <c r="Y648" s="9"/>
      <c r="Z648" s="8"/>
      <c r="AA648" s="5"/>
      <c r="AB648" s="5"/>
    </row>
    <row r="649" spans="1:28" s="7" customFormat="1" ht="12.75" hidden="1" customHeight="1">
      <c r="A649" s="688">
        <f t="shared" si="93"/>
        <v>503</v>
      </c>
      <c r="B649" s="389" t="s">
        <v>1202</v>
      </c>
      <c r="C649" s="344">
        <f t="shared" si="94"/>
        <v>425000</v>
      </c>
      <c r="D649" s="284">
        <f t="shared" si="95"/>
        <v>425000</v>
      </c>
      <c r="E649" s="673">
        <v>200000</v>
      </c>
      <c r="F649" s="673">
        <v>75000</v>
      </c>
      <c r="G649" s="673">
        <v>75000</v>
      </c>
      <c r="H649" s="673">
        <v>75000</v>
      </c>
      <c r="I649" s="284"/>
      <c r="J649" s="284"/>
      <c r="K649" s="284"/>
      <c r="L649" s="284"/>
      <c r="M649" s="284"/>
      <c r="N649" s="284"/>
      <c r="O649" s="284"/>
      <c r="P649" s="284"/>
      <c r="Q649" s="52"/>
      <c r="R649" s="284"/>
      <c r="S649" s="284"/>
      <c r="T649" s="284"/>
      <c r="U649" s="284"/>
      <c r="V649" s="285"/>
      <c r="W649" s="285"/>
      <c r="X649" s="285"/>
      <c r="Y649" s="9"/>
      <c r="Z649" s="8"/>
      <c r="AA649" s="5"/>
      <c r="AB649" s="5"/>
    </row>
    <row r="650" spans="1:28" s="7" customFormat="1" ht="12.75" hidden="1" customHeight="1">
      <c r="A650" s="688">
        <f t="shared" si="93"/>
        <v>504</v>
      </c>
      <c r="B650" s="388" t="s">
        <v>1203</v>
      </c>
      <c r="C650" s="344">
        <f t="shared" si="94"/>
        <v>400000</v>
      </c>
      <c r="D650" s="284">
        <f t="shared" si="95"/>
        <v>400000</v>
      </c>
      <c r="E650" s="673">
        <v>200000</v>
      </c>
      <c r="F650" s="673">
        <v>100000</v>
      </c>
      <c r="G650" s="284"/>
      <c r="H650" s="673">
        <v>100000</v>
      </c>
      <c r="I650" s="284"/>
      <c r="J650" s="284"/>
      <c r="K650" s="284"/>
      <c r="L650" s="284"/>
      <c r="M650" s="284"/>
      <c r="N650" s="284"/>
      <c r="O650" s="284"/>
      <c r="P650" s="284"/>
      <c r="Q650" s="52"/>
      <c r="R650" s="284"/>
      <c r="S650" s="284"/>
      <c r="T650" s="284"/>
      <c r="U650" s="284"/>
      <c r="V650" s="285"/>
      <c r="W650" s="285"/>
      <c r="X650" s="285"/>
      <c r="Y650" s="9"/>
      <c r="Z650" s="8"/>
      <c r="AA650" s="5"/>
      <c r="AB650" s="5"/>
    </row>
    <row r="651" spans="1:28" s="7" customFormat="1" ht="12.75" hidden="1" customHeight="1">
      <c r="A651" s="688">
        <f t="shared" si="93"/>
        <v>505</v>
      </c>
      <c r="B651" s="389" t="s">
        <v>1204</v>
      </c>
      <c r="C651" s="344">
        <f t="shared" si="94"/>
        <v>400000</v>
      </c>
      <c r="D651" s="284">
        <f t="shared" si="95"/>
        <v>400000</v>
      </c>
      <c r="E651" s="673">
        <v>200000</v>
      </c>
      <c r="F651" s="673">
        <v>100000</v>
      </c>
      <c r="G651" s="284"/>
      <c r="H651" s="673">
        <v>100000</v>
      </c>
      <c r="I651" s="284"/>
      <c r="J651" s="284"/>
      <c r="K651" s="284"/>
      <c r="L651" s="284"/>
      <c r="M651" s="284"/>
      <c r="N651" s="284"/>
      <c r="O651" s="284"/>
      <c r="P651" s="284"/>
      <c r="Q651" s="52"/>
      <c r="R651" s="284"/>
      <c r="S651" s="284"/>
      <c r="T651" s="284"/>
      <c r="U651" s="284"/>
      <c r="V651" s="285"/>
      <c r="W651" s="285"/>
      <c r="X651" s="285"/>
      <c r="Y651" s="9"/>
      <c r="Z651" s="8"/>
      <c r="AA651" s="5"/>
      <c r="AB651" s="5"/>
    </row>
    <row r="652" spans="1:28" s="7" customFormat="1" ht="12.75" hidden="1" customHeight="1">
      <c r="A652" s="688">
        <f t="shared" si="93"/>
        <v>506</v>
      </c>
      <c r="B652" s="389" t="s">
        <v>1205</v>
      </c>
      <c r="C652" s="344">
        <f t="shared" si="94"/>
        <v>250000</v>
      </c>
      <c r="D652" s="284">
        <f t="shared" si="95"/>
        <v>250000</v>
      </c>
      <c r="E652" s="284"/>
      <c r="F652" s="673">
        <v>100000</v>
      </c>
      <c r="G652" s="284"/>
      <c r="H652" s="673">
        <v>75000</v>
      </c>
      <c r="I652" s="673">
        <v>75000</v>
      </c>
      <c r="J652" s="284"/>
      <c r="K652" s="284"/>
      <c r="L652" s="284"/>
      <c r="M652" s="284"/>
      <c r="N652" s="284"/>
      <c r="O652" s="284"/>
      <c r="P652" s="284"/>
      <c r="Q652" s="52"/>
      <c r="R652" s="284"/>
      <c r="S652" s="284"/>
      <c r="T652" s="284"/>
      <c r="U652" s="284"/>
      <c r="V652" s="285"/>
      <c r="W652" s="285"/>
      <c r="X652" s="285"/>
      <c r="Y652" s="9"/>
      <c r="Z652" s="8"/>
      <c r="AA652" s="5"/>
      <c r="AB652" s="5"/>
    </row>
    <row r="653" spans="1:28" s="7" customFormat="1" ht="12.75" hidden="1" customHeight="1">
      <c r="A653" s="688">
        <f t="shared" si="93"/>
        <v>507</v>
      </c>
      <c r="B653" s="389" t="s">
        <v>1206</v>
      </c>
      <c r="C653" s="344">
        <f t="shared" si="94"/>
        <v>425000</v>
      </c>
      <c r="D653" s="284">
        <f t="shared" si="95"/>
        <v>425000</v>
      </c>
      <c r="E653" s="673">
        <v>200000</v>
      </c>
      <c r="F653" s="673">
        <v>75000</v>
      </c>
      <c r="G653" s="284"/>
      <c r="H653" s="673">
        <v>75000</v>
      </c>
      <c r="I653" s="673">
        <v>75000</v>
      </c>
      <c r="J653" s="284"/>
      <c r="K653" s="284"/>
      <c r="L653" s="284"/>
      <c r="M653" s="284"/>
      <c r="N653" s="284"/>
      <c r="O653" s="284"/>
      <c r="P653" s="284"/>
      <c r="Q653" s="52"/>
      <c r="R653" s="284"/>
      <c r="S653" s="284"/>
      <c r="T653" s="284"/>
      <c r="U653" s="284"/>
      <c r="V653" s="285"/>
      <c r="W653" s="285"/>
      <c r="X653" s="285"/>
      <c r="Y653" s="9"/>
      <c r="Z653" s="8"/>
      <c r="AA653" s="5"/>
      <c r="AB653" s="5"/>
    </row>
    <row r="654" spans="1:28" s="7" customFormat="1" ht="12.75" hidden="1" customHeight="1">
      <c r="A654" s="688">
        <f t="shared" si="93"/>
        <v>508</v>
      </c>
      <c r="B654" s="388" t="s">
        <v>1207</v>
      </c>
      <c r="C654" s="344">
        <f t="shared" si="94"/>
        <v>350000</v>
      </c>
      <c r="D654" s="284">
        <f t="shared" si="95"/>
        <v>350000</v>
      </c>
      <c r="E654" s="673">
        <v>350000</v>
      </c>
      <c r="F654" s="284"/>
      <c r="G654" s="284"/>
      <c r="H654" s="284"/>
      <c r="I654" s="284"/>
      <c r="J654" s="284"/>
      <c r="K654" s="284"/>
      <c r="L654" s="284"/>
      <c r="M654" s="284"/>
      <c r="N654" s="284"/>
      <c r="O654" s="284"/>
      <c r="P654" s="284"/>
      <c r="Q654" s="52"/>
      <c r="R654" s="284"/>
      <c r="S654" s="284"/>
      <c r="T654" s="284"/>
      <c r="U654" s="284"/>
      <c r="V654" s="285"/>
      <c r="W654" s="285"/>
      <c r="X654" s="285"/>
      <c r="Y654" s="9"/>
      <c r="Z654" s="8"/>
      <c r="AA654" s="5"/>
      <c r="AB654" s="5"/>
    </row>
    <row r="655" spans="1:28" s="7" customFormat="1" ht="12.75" hidden="1" customHeight="1">
      <c r="A655" s="688">
        <f t="shared" si="93"/>
        <v>509</v>
      </c>
      <c r="B655" s="389" t="s">
        <v>1208</v>
      </c>
      <c r="C655" s="344">
        <f t="shared" si="94"/>
        <v>2976265</v>
      </c>
      <c r="D655" s="284">
        <f t="shared" si="95"/>
        <v>150000</v>
      </c>
      <c r="E655" s="673">
        <v>150000</v>
      </c>
      <c r="F655" s="284"/>
      <c r="G655" s="284"/>
      <c r="H655" s="284"/>
      <c r="I655" s="284"/>
      <c r="J655" s="284"/>
      <c r="K655" s="284"/>
      <c r="L655" s="673">
        <v>632.94000000000005</v>
      </c>
      <c r="M655" s="673">
        <v>2826265</v>
      </c>
      <c r="N655" s="284"/>
      <c r="O655" s="284"/>
      <c r="P655" s="284"/>
      <c r="Q655" s="52"/>
      <c r="R655" s="284"/>
      <c r="S655" s="284"/>
      <c r="T655" s="284"/>
      <c r="U655" s="284"/>
      <c r="V655" s="285"/>
      <c r="W655" s="285"/>
      <c r="X655" s="285"/>
      <c r="Y655" s="9"/>
      <c r="Z655" s="8"/>
      <c r="AA655" s="5"/>
      <c r="AB655" s="5"/>
    </row>
    <row r="656" spans="1:28" s="7" customFormat="1" ht="12.75" hidden="1" customHeight="1">
      <c r="A656" s="688">
        <f t="shared" si="93"/>
        <v>510</v>
      </c>
      <c r="B656" s="389" t="s">
        <v>1209</v>
      </c>
      <c r="C656" s="344">
        <f t="shared" si="94"/>
        <v>1703686</v>
      </c>
      <c r="D656" s="284">
        <f t="shared" si="95"/>
        <v>150000</v>
      </c>
      <c r="E656" s="673">
        <v>150000</v>
      </c>
      <c r="F656" s="284"/>
      <c r="G656" s="284"/>
      <c r="H656" s="284"/>
      <c r="I656" s="284"/>
      <c r="J656" s="284"/>
      <c r="K656" s="284"/>
      <c r="L656" s="673">
        <v>362</v>
      </c>
      <c r="M656" s="673">
        <v>1553686</v>
      </c>
      <c r="N656" s="284"/>
      <c r="O656" s="284"/>
      <c r="P656" s="284"/>
      <c r="Q656" s="52"/>
      <c r="R656" s="284"/>
      <c r="S656" s="284"/>
      <c r="T656" s="284"/>
      <c r="U656" s="284"/>
      <c r="V656" s="285"/>
      <c r="W656" s="285"/>
      <c r="X656" s="285"/>
      <c r="Y656" s="9"/>
      <c r="Z656" s="8"/>
      <c r="AA656" s="5"/>
      <c r="AB656" s="5"/>
    </row>
    <row r="657" spans="1:29" s="7" customFormat="1" ht="12.75" hidden="1" customHeight="1">
      <c r="A657" s="688">
        <f t="shared" si="93"/>
        <v>511</v>
      </c>
      <c r="B657" s="388" t="s">
        <v>1210</v>
      </c>
      <c r="C657" s="344">
        <f t="shared" si="94"/>
        <v>200000</v>
      </c>
      <c r="D657" s="284">
        <f t="shared" si="95"/>
        <v>200000</v>
      </c>
      <c r="E657" s="673">
        <v>200000</v>
      </c>
      <c r="F657" s="284"/>
      <c r="G657" s="284"/>
      <c r="H657" s="284"/>
      <c r="I657" s="284"/>
      <c r="J657" s="284"/>
      <c r="K657" s="284"/>
      <c r="L657" s="284"/>
      <c r="M657" s="284"/>
      <c r="N657" s="284"/>
      <c r="O657" s="284"/>
      <c r="P657" s="284"/>
      <c r="Q657" s="52"/>
      <c r="R657" s="284"/>
      <c r="S657" s="284"/>
      <c r="T657" s="284"/>
      <c r="U657" s="284"/>
      <c r="V657" s="285"/>
      <c r="W657" s="285"/>
      <c r="X657" s="285"/>
      <c r="Y657" s="9"/>
      <c r="Z657" s="8"/>
      <c r="AA657" s="5"/>
      <c r="AB657" s="5"/>
    </row>
    <row r="658" spans="1:29" s="7" customFormat="1" ht="17.25" hidden="1" customHeight="1">
      <c r="A658" s="261">
        <f t="shared" si="93"/>
        <v>512</v>
      </c>
      <c r="B658" s="42" t="s">
        <v>775</v>
      </c>
      <c r="C658" s="52">
        <f>D658+K658+M658+O658+Q658+S658+U658+V658+W658+X658</f>
        <v>4085322.84</v>
      </c>
      <c r="D658" s="52">
        <f>SUM(E658:I658)</f>
        <v>0</v>
      </c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121"/>
      <c r="Q658" s="52">
        <v>4085322.84</v>
      </c>
      <c r="R658" s="52"/>
      <c r="S658" s="52"/>
      <c r="T658" s="52"/>
      <c r="U658" s="52"/>
      <c r="V658" s="51"/>
      <c r="W658" s="285"/>
      <c r="X658" s="285"/>
      <c r="Y658" s="9"/>
      <c r="Z658" s="8"/>
      <c r="AA658" s="8"/>
      <c r="AB658" s="8"/>
      <c r="AC658" s="28"/>
    </row>
    <row r="659" spans="1:29" s="7" customFormat="1" ht="17.25" hidden="1" customHeight="1">
      <c r="A659" s="261">
        <f t="shared" si="93"/>
        <v>513</v>
      </c>
      <c r="B659" s="42" t="s">
        <v>776</v>
      </c>
      <c r="C659" s="52">
        <f>D659+K659+M659+O659+Q659+S659+U659+V659+W659+X659</f>
        <v>7611168.7400000002</v>
      </c>
      <c r="D659" s="52">
        <f>SUM(E659:I659)</f>
        <v>3354499.28</v>
      </c>
      <c r="E659" s="52">
        <v>555178.19999999995</v>
      </c>
      <c r="F659" s="52">
        <v>1998765.42</v>
      </c>
      <c r="G659" s="52">
        <v>277934.84000000003</v>
      </c>
      <c r="H659" s="52">
        <v>292151.48</v>
      </c>
      <c r="I659" s="52">
        <v>230469.34</v>
      </c>
      <c r="J659" s="52"/>
      <c r="K659" s="52"/>
      <c r="L659" s="52"/>
      <c r="M659" s="52"/>
      <c r="N659" s="52"/>
      <c r="O659" s="52"/>
      <c r="P659" s="121"/>
      <c r="Q659" s="52">
        <v>4256669.46</v>
      </c>
      <c r="R659" s="52"/>
      <c r="S659" s="52"/>
      <c r="T659" s="52"/>
      <c r="U659" s="52"/>
      <c r="V659" s="51"/>
      <c r="W659" s="284"/>
      <c r="X659" s="284"/>
      <c r="Y659" s="9"/>
      <c r="Z659" s="8"/>
      <c r="AA659" s="5"/>
      <c r="AB659" s="8"/>
      <c r="AC659" s="28"/>
    </row>
    <row r="660" spans="1:29" s="7" customFormat="1" ht="12.75" hidden="1" customHeight="1">
      <c r="A660" s="688">
        <f t="shared" si="93"/>
        <v>514</v>
      </c>
      <c r="B660" s="388" t="s">
        <v>775</v>
      </c>
      <c r="C660" s="344">
        <f t="shared" si="94"/>
        <v>8748045</v>
      </c>
      <c r="D660" s="284">
        <f t="shared" si="95"/>
        <v>8748045</v>
      </c>
      <c r="E660" s="284">
        <v>2115000</v>
      </c>
      <c r="F660" s="284">
        <v>5416757</v>
      </c>
      <c r="G660" s="284"/>
      <c r="H660" s="284"/>
      <c r="I660" s="284">
        <v>1216288</v>
      </c>
      <c r="J660" s="284"/>
      <c r="K660" s="284"/>
      <c r="L660" s="284"/>
      <c r="M660" s="284"/>
      <c r="N660" s="284"/>
      <c r="O660" s="284"/>
      <c r="P660" s="284"/>
      <c r="Q660" s="52"/>
      <c r="R660" s="284"/>
      <c r="S660" s="284"/>
      <c r="T660" s="284"/>
      <c r="U660" s="284"/>
      <c r="V660" s="285"/>
      <c r="W660" s="285"/>
      <c r="X660" s="285"/>
      <c r="Y660" s="9"/>
      <c r="Z660" s="8"/>
      <c r="AA660" s="5"/>
      <c r="AB660" s="5"/>
    </row>
    <row r="661" spans="1:29" s="7" customFormat="1" ht="12.75" hidden="1" customHeight="1">
      <c r="A661" s="688">
        <f t="shared" si="93"/>
        <v>515</v>
      </c>
      <c r="B661" s="389" t="s">
        <v>1211</v>
      </c>
      <c r="C661" s="344">
        <f t="shared" si="94"/>
        <v>2234400</v>
      </c>
      <c r="D661" s="284">
        <f t="shared" si="95"/>
        <v>150000</v>
      </c>
      <c r="E661" s="673">
        <v>150000</v>
      </c>
      <c r="F661" s="284"/>
      <c r="G661" s="284"/>
      <c r="H661" s="284"/>
      <c r="I661" s="284"/>
      <c r="J661" s="284"/>
      <c r="K661" s="284"/>
      <c r="L661" s="284"/>
      <c r="M661" s="284"/>
      <c r="N661" s="284"/>
      <c r="O661" s="284"/>
      <c r="P661" s="673">
        <v>744.16</v>
      </c>
      <c r="Q661" s="673">
        <v>2084400</v>
      </c>
      <c r="R661" s="284"/>
      <c r="S661" s="284"/>
      <c r="T661" s="284"/>
      <c r="U661" s="284"/>
      <c r="V661" s="285"/>
      <c r="W661" s="285"/>
      <c r="X661" s="285"/>
      <c r="Y661" s="9"/>
      <c r="Z661" s="8"/>
      <c r="AA661" s="5"/>
      <c r="AB661" s="5"/>
    </row>
    <row r="662" spans="1:29" s="7" customFormat="1" ht="12.75" hidden="1" customHeight="1">
      <c r="A662" s="688">
        <f t="shared" si="93"/>
        <v>516</v>
      </c>
      <c r="B662" s="388" t="s">
        <v>1212</v>
      </c>
      <c r="C662" s="344">
        <f t="shared" si="94"/>
        <v>2915379</v>
      </c>
      <c r="D662" s="284">
        <f t="shared" si="95"/>
        <v>0</v>
      </c>
      <c r="E662" s="284"/>
      <c r="F662" s="284"/>
      <c r="G662" s="284"/>
      <c r="H662" s="284"/>
      <c r="I662" s="284"/>
      <c r="J662" s="284"/>
      <c r="K662" s="284"/>
      <c r="L662" s="673">
        <v>1310.72</v>
      </c>
      <c r="M662" s="673">
        <v>2215379</v>
      </c>
      <c r="N662" s="673">
        <v>1310</v>
      </c>
      <c r="O662" s="673">
        <v>700000</v>
      </c>
      <c r="P662" s="284"/>
      <c r="Q662" s="52"/>
      <c r="R662" s="284"/>
      <c r="S662" s="284"/>
      <c r="T662" s="284"/>
      <c r="U662" s="284"/>
      <c r="V662" s="285"/>
      <c r="W662" s="285"/>
      <c r="X662" s="285"/>
      <c r="Y662" s="9"/>
      <c r="Z662" s="8"/>
      <c r="AA662" s="5"/>
      <c r="AB662" s="5"/>
    </row>
    <row r="663" spans="1:29" s="7" customFormat="1" ht="12.75" hidden="1" customHeight="1">
      <c r="A663" s="688">
        <f t="shared" si="93"/>
        <v>517</v>
      </c>
      <c r="B663" s="388" t="s">
        <v>1213</v>
      </c>
      <c r="C663" s="344">
        <f t="shared" si="94"/>
        <v>702276</v>
      </c>
      <c r="D663" s="284">
        <f t="shared" si="95"/>
        <v>0</v>
      </c>
      <c r="E663" s="284"/>
      <c r="F663" s="284"/>
      <c r="G663" s="284"/>
      <c r="H663" s="284"/>
      <c r="I663" s="284"/>
      <c r="J663" s="284"/>
      <c r="K663" s="284"/>
      <c r="L663" s="284"/>
      <c r="M663" s="284"/>
      <c r="N663" s="284"/>
      <c r="O663" s="284"/>
      <c r="P663" s="673">
        <v>530.66</v>
      </c>
      <c r="Q663" s="673">
        <v>702276</v>
      </c>
      <c r="R663" s="284"/>
      <c r="S663" s="284"/>
      <c r="T663" s="284"/>
      <c r="U663" s="284"/>
      <c r="V663" s="285"/>
      <c r="W663" s="285"/>
      <c r="X663" s="285"/>
      <c r="Y663" s="9"/>
      <c r="Z663" s="8"/>
      <c r="AA663" s="5"/>
      <c r="AB663" s="5"/>
    </row>
    <row r="664" spans="1:29" s="7" customFormat="1" ht="12.75" hidden="1" customHeight="1">
      <c r="A664" s="688">
        <f t="shared" si="93"/>
        <v>518</v>
      </c>
      <c r="B664" s="389" t="s">
        <v>1214</v>
      </c>
      <c r="C664" s="344">
        <f t="shared" si="94"/>
        <v>1744018</v>
      </c>
      <c r="D664" s="284">
        <f t="shared" si="95"/>
        <v>0</v>
      </c>
      <c r="E664" s="284"/>
      <c r="F664" s="284"/>
      <c r="G664" s="284"/>
      <c r="H664" s="284"/>
      <c r="I664" s="284"/>
      <c r="J664" s="284"/>
      <c r="K664" s="284"/>
      <c r="L664" s="284"/>
      <c r="M664" s="284"/>
      <c r="N664" s="284"/>
      <c r="O664" s="284"/>
      <c r="P664" s="673">
        <v>761</v>
      </c>
      <c r="Q664" s="673">
        <v>1744018</v>
      </c>
      <c r="R664" s="284"/>
      <c r="S664" s="284"/>
      <c r="T664" s="284"/>
      <c r="U664" s="284"/>
      <c r="V664" s="285"/>
      <c r="W664" s="285"/>
      <c r="X664" s="285"/>
      <c r="Y664" s="9"/>
      <c r="Z664" s="8"/>
      <c r="AA664" s="5"/>
      <c r="AB664" s="5"/>
    </row>
    <row r="665" spans="1:29" s="7" customFormat="1" ht="12.75" hidden="1" customHeight="1">
      <c r="A665" s="688">
        <f t="shared" si="93"/>
        <v>519</v>
      </c>
      <c r="B665" s="389" t="s">
        <v>1215</v>
      </c>
      <c r="C665" s="344">
        <f t="shared" si="94"/>
        <v>1087898</v>
      </c>
      <c r="D665" s="284">
        <f t="shared" si="95"/>
        <v>0</v>
      </c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673">
        <v>751</v>
      </c>
      <c r="Q665" s="673">
        <v>1087898</v>
      </c>
      <c r="R665" s="284"/>
      <c r="S665" s="284"/>
      <c r="T665" s="284"/>
      <c r="U665" s="284"/>
      <c r="V665" s="285"/>
      <c r="W665" s="285"/>
      <c r="X665" s="285"/>
      <c r="Y665" s="9"/>
      <c r="Z665" s="8"/>
      <c r="AA665" s="5"/>
      <c r="AB665" s="5"/>
    </row>
    <row r="666" spans="1:29" s="7" customFormat="1" ht="12.75" hidden="1" customHeight="1">
      <c r="A666" s="688">
        <f t="shared" si="93"/>
        <v>520</v>
      </c>
      <c r="B666" s="388" t="s">
        <v>1216</v>
      </c>
      <c r="C666" s="344">
        <f t="shared" si="94"/>
        <v>2581993</v>
      </c>
      <c r="D666" s="284">
        <f t="shared" si="95"/>
        <v>150000</v>
      </c>
      <c r="E666" s="673">
        <v>150000</v>
      </c>
      <c r="F666" s="284"/>
      <c r="G666" s="284"/>
      <c r="H666" s="284"/>
      <c r="I666" s="284"/>
      <c r="J666" s="284"/>
      <c r="K666" s="284"/>
      <c r="L666" s="673">
        <v>367.93</v>
      </c>
      <c r="M666" s="673">
        <v>2126681</v>
      </c>
      <c r="N666" s="284"/>
      <c r="O666" s="284"/>
      <c r="P666" s="673">
        <v>385</v>
      </c>
      <c r="Q666" s="673">
        <v>305312</v>
      </c>
      <c r="R666" s="284"/>
      <c r="S666" s="284"/>
      <c r="T666" s="284"/>
      <c r="U666" s="284"/>
      <c r="V666" s="285"/>
      <c r="W666" s="285"/>
      <c r="X666" s="285"/>
      <c r="Y666" s="9"/>
      <c r="Z666" s="8"/>
      <c r="AA666" s="5"/>
      <c r="AB666" s="5"/>
    </row>
    <row r="667" spans="1:29" s="7" customFormat="1" ht="12.75" hidden="1" customHeight="1">
      <c r="A667" s="688">
        <f t="shared" si="93"/>
        <v>521</v>
      </c>
      <c r="B667" s="390" t="s">
        <v>1217</v>
      </c>
      <c r="C667" s="344">
        <f t="shared" si="94"/>
        <v>1267383</v>
      </c>
      <c r="D667" s="284">
        <f t="shared" si="95"/>
        <v>150000</v>
      </c>
      <c r="E667" s="673">
        <v>150000</v>
      </c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673">
        <v>751</v>
      </c>
      <c r="Q667" s="673">
        <v>1117383</v>
      </c>
      <c r="R667" s="284"/>
      <c r="S667" s="284"/>
      <c r="T667" s="284"/>
      <c r="U667" s="284"/>
      <c r="V667" s="285"/>
      <c r="W667" s="285"/>
      <c r="X667" s="285"/>
      <c r="Y667" s="9"/>
      <c r="Z667" s="8"/>
      <c r="AA667" s="5"/>
      <c r="AB667" s="5"/>
    </row>
    <row r="668" spans="1:29" s="7" customFormat="1" ht="12.75" hidden="1" customHeight="1">
      <c r="A668" s="688">
        <f t="shared" si="93"/>
        <v>522</v>
      </c>
      <c r="B668" s="388" t="s">
        <v>1218</v>
      </c>
      <c r="C668" s="344">
        <f t="shared" si="94"/>
        <v>8748045</v>
      </c>
      <c r="D668" s="284">
        <f t="shared" si="95"/>
        <v>8748045</v>
      </c>
      <c r="E668" s="673">
        <v>2115000</v>
      </c>
      <c r="F668" s="673">
        <v>5416757</v>
      </c>
      <c r="G668" s="284"/>
      <c r="H668" s="284"/>
      <c r="I668" s="673">
        <v>1216288</v>
      </c>
      <c r="J668" s="284"/>
      <c r="K668" s="284"/>
      <c r="L668" s="284"/>
      <c r="M668" s="284"/>
      <c r="N668" s="284"/>
      <c r="O668" s="284"/>
      <c r="P668" s="284"/>
      <c r="Q668" s="52"/>
      <c r="R668" s="284"/>
      <c r="S668" s="284"/>
      <c r="T668" s="284"/>
      <c r="U668" s="284"/>
      <c r="V668" s="285"/>
      <c r="W668" s="285"/>
      <c r="X668" s="285"/>
      <c r="Y668" s="9"/>
      <c r="Z668" s="8"/>
      <c r="AA668" s="5"/>
      <c r="AB668" s="5"/>
    </row>
    <row r="669" spans="1:29" s="7" customFormat="1" ht="12.75" hidden="1" customHeight="1">
      <c r="A669" s="688">
        <f t="shared" si="93"/>
        <v>523</v>
      </c>
      <c r="B669" s="389" t="s">
        <v>1219</v>
      </c>
      <c r="C669" s="344">
        <f t="shared" si="94"/>
        <v>11236500</v>
      </c>
      <c r="D669" s="284">
        <f t="shared" si="95"/>
        <v>11166500</v>
      </c>
      <c r="E669" s="673">
        <v>2115000</v>
      </c>
      <c r="F669" s="673">
        <v>5416757</v>
      </c>
      <c r="G669" s="673">
        <v>1179640</v>
      </c>
      <c r="H669" s="673">
        <v>1238815</v>
      </c>
      <c r="I669" s="673">
        <v>1216288</v>
      </c>
      <c r="J669" s="284"/>
      <c r="K669" s="284"/>
      <c r="L669" s="284"/>
      <c r="M669" s="284"/>
      <c r="N669" s="284"/>
      <c r="O669" s="284"/>
      <c r="P669" s="284"/>
      <c r="Q669" s="52"/>
      <c r="R669" s="284"/>
      <c r="S669" s="284"/>
      <c r="T669" s="284"/>
      <c r="U669" s="284"/>
      <c r="V669" s="672"/>
      <c r="W669" s="285">
        <v>70000</v>
      </c>
      <c r="X669" s="285"/>
      <c r="Y669" s="9" t="s">
        <v>890</v>
      </c>
      <c r="Z669" s="8"/>
      <c r="AA669" s="5"/>
      <c r="AB669" s="5"/>
    </row>
    <row r="670" spans="1:29" s="7" customFormat="1" ht="12.75" hidden="1" customHeight="1">
      <c r="A670" s="688">
        <f t="shared" si="93"/>
        <v>524</v>
      </c>
      <c r="B670" s="389" t="s">
        <v>1220</v>
      </c>
      <c r="C670" s="344">
        <f t="shared" si="94"/>
        <v>6563848</v>
      </c>
      <c r="D670" s="284">
        <f t="shared" si="95"/>
        <v>5413848</v>
      </c>
      <c r="E670" s="284"/>
      <c r="F670" s="673">
        <v>4197560</v>
      </c>
      <c r="G670" s="284"/>
      <c r="H670" s="284"/>
      <c r="I670" s="673">
        <v>1216288</v>
      </c>
      <c r="J670" s="284"/>
      <c r="K670" s="284"/>
      <c r="L670" s="284"/>
      <c r="M670" s="284"/>
      <c r="N670" s="284"/>
      <c r="O670" s="284"/>
      <c r="P670" s="673">
        <v>2892.4</v>
      </c>
      <c r="Q670" s="673">
        <v>700000</v>
      </c>
      <c r="R670" s="284"/>
      <c r="S670" s="284"/>
      <c r="T670" s="284"/>
      <c r="U670" s="284"/>
      <c r="V670" s="672"/>
      <c r="W670" s="51">
        <v>450000</v>
      </c>
      <c r="X670" s="285"/>
      <c r="Y670" s="9" t="s">
        <v>883</v>
      </c>
      <c r="Z670" s="8"/>
      <c r="AA670" s="5"/>
      <c r="AB670" s="5"/>
    </row>
    <row r="671" spans="1:29" s="7" customFormat="1" ht="12.75" hidden="1" customHeight="1">
      <c r="A671" s="688">
        <f t="shared" si="93"/>
        <v>525</v>
      </c>
      <c r="B671" s="390" t="s">
        <v>1221</v>
      </c>
      <c r="C671" s="344">
        <f t="shared" si="94"/>
        <v>250000</v>
      </c>
      <c r="D671" s="284">
        <f t="shared" si="95"/>
        <v>250000</v>
      </c>
      <c r="E671" s="673">
        <v>250000</v>
      </c>
      <c r="F671" s="284"/>
      <c r="G671" s="284"/>
      <c r="H671" s="284"/>
      <c r="I671" s="284"/>
      <c r="J671" s="284"/>
      <c r="K671" s="284"/>
      <c r="L671" s="284"/>
      <c r="M671" s="284"/>
      <c r="N671" s="284"/>
      <c r="O671" s="284"/>
      <c r="P671" s="284"/>
      <c r="Q671" s="52"/>
      <c r="R671" s="284"/>
      <c r="S671" s="284"/>
      <c r="T671" s="284"/>
      <c r="U671" s="284"/>
      <c r="V671" s="285"/>
      <c r="W671" s="285"/>
      <c r="X671" s="285"/>
      <c r="Y671" s="9"/>
      <c r="Z671" s="8"/>
      <c r="AA671" s="5"/>
      <c r="AB671" s="5"/>
    </row>
    <row r="672" spans="1:29" s="7" customFormat="1" ht="12.75" hidden="1" customHeight="1">
      <c r="A672" s="688">
        <f t="shared" si="93"/>
        <v>526</v>
      </c>
      <c r="B672" s="388" t="s">
        <v>1222</v>
      </c>
      <c r="C672" s="344">
        <f t="shared" si="94"/>
        <v>250000</v>
      </c>
      <c r="D672" s="284">
        <f t="shared" si="95"/>
        <v>250000</v>
      </c>
      <c r="E672" s="673">
        <v>250000</v>
      </c>
      <c r="F672" s="284"/>
      <c r="G672" s="284"/>
      <c r="H672" s="284"/>
      <c r="I672" s="284"/>
      <c r="J672" s="284"/>
      <c r="K672" s="284"/>
      <c r="L672" s="284"/>
      <c r="M672" s="284"/>
      <c r="N672" s="284"/>
      <c r="O672" s="284"/>
      <c r="P672" s="284"/>
      <c r="Q672" s="52"/>
      <c r="R672" s="284"/>
      <c r="S672" s="284"/>
      <c r="T672" s="284"/>
      <c r="U672" s="284"/>
      <c r="V672" s="285"/>
      <c r="W672" s="285"/>
      <c r="X672" s="285"/>
      <c r="Y672" s="9"/>
      <c r="Z672" s="8"/>
      <c r="AA672" s="5"/>
      <c r="AB672" s="5"/>
    </row>
    <row r="673" spans="1:31" s="7" customFormat="1" ht="12.75" hidden="1" customHeight="1">
      <c r="A673" s="688">
        <f t="shared" si="93"/>
        <v>527</v>
      </c>
      <c r="B673" s="389" t="s">
        <v>1223</v>
      </c>
      <c r="C673" s="344">
        <f t="shared" si="94"/>
        <v>1536512</v>
      </c>
      <c r="D673" s="284">
        <f t="shared" si="95"/>
        <v>0</v>
      </c>
      <c r="E673" s="284"/>
      <c r="F673" s="284"/>
      <c r="G673" s="284"/>
      <c r="H673" s="284"/>
      <c r="I673" s="284"/>
      <c r="J673" s="284"/>
      <c r="K673" s="284"/>
      <c r="L673" s="284"/>
      <c r="M673" s="284"/>
      <c r="N673" s="284"/>
      <c r="O673" s="284"/>
      <c r="P673" s="673">
        <v>1045</v>
      </c>
      <c r="Q673" s="673">
        <v>1536512</v>
      </c>
      <c r="R673" s="284"/>
      <c r="S673" s="284"/>
      <c r="T673" s="284"/>
      <c r="U673" s="284"/>
      <c r="V673" s="285"/>
      <c r="W673" s="285"/>
      <c r="X673" s="285"/>
      <c r="Y673" s="9"/>
      <c r="Z673" s="8"/>
      <c r="AA673" s="5"/>
      <c r="AB673" s="5"/>
    </row>
    <row r="674" spans="1:31" s="7" customFormat="1" ht="12.75" hidden="1" customHeight="1">
      <c r="A674" s="688">
        <f t="shared" si="93"/>
        <v>528</v>
      </c>
      <c r="B674" s="388" t="s">
        <v>1224</v>
      </c>
      <c r="C674" s="344">
        <f t="shared" si="94"/>
        <v>200000</v>
      </c>
      <c r="D674" s="284">
        <f t="shared" si="95"/>
        <v>200000</v>
      </c>
      <c r="E674" s="673">
        <v>200000</v>
      </c>
      <c r="F674" s="284"/>
      <c r="G674" s="284"/>
      <c r="H674" s="284"/>
      <c r="I674" s="284"/>
      <c r="J674" s="284"/>
      <c r="K674" s="284"/>
      <c r="L674" s="284"/>
      <c r="M674" s="284"/>
      <c r="N674" s="284"/>
      <c r="O674" s="284"/>
      <c r="P674" s="284"/>
      <c r="Q674" s="52"/>
      <c r="R674" s="284"/>
      <c r="S674" s="284"/>
      <c r="T674" s="284"/>
      <c r="U674" s="284"/>
      <c r="V674" s="285"/>
      <c r="W674" s="285"/>
      <c r="X674" s="285"/>
      <c r="Y674" s="9"/>
      <c r="Z674" s="8"/>
      <c r="AA674" s="5"/>
      <c r="AB674" s="5"/>
    </row>
    <row r="675" spans="1:31" s="7" customFormat="1" ht="12.75" hidden="1" customHeight="1">
      <c r="A675" s="688">
        <f t="shared" si="93"/>
        <v>529</v>
      </c>
      <c r="B675" s="388" t="s">
        <v>1225</v>
      </c>
      <c r="C675" s="344">
        <f t="shared" si="94"/>
        <v>300000</v>
      </c>
      <c r="D675" s="284">
        <f t="shared" si="95"/>
        <v>300000</v>
      </c>
      <c r="E675" s="673">
        <v>300000</v>
      </c>
      <c r="F675" s="284"/>
      <c r="G675" s="284"/>
      <c r="H675" s="284"/>
      <c r="I675" s="284"/>
      <c r="J675" s="284"/>
      <c r="K675" s="284"/>
      <c r="L675" s="284"/>
      <c r="M675" s="284"/>
      <c r="N675" s="284"/>
      <c r="O675" s="284"/>
      <c r="P675" s="284"/>
      <c r="Q675" s="52"/>
      <c r="R675" s="284"/>
      <c r="S675" s="284"/>
      <c r="T675" s="284"/>
      <c r="U675" s="284"/>
      <c r="V675" s="285"/>
      <c r="W675" s="285"/>
      <c r="X675" s="285"/>
      <c r="Y675" s="9"/>
      <c r="Z675" s="8"/>
      <c r="AA675" s="5"/>
      <c r="AB675" s="5"/>
    </row>
    <row r="676" spans="1:31" s="7" customFormat="1" ht="12.75" hidden="1" customHeight="1">
      <c r="A676" s="688">
        <f t="shared" si="93"/>
        <v>530</v>
      </c>
      <c r="B676" s="389" t="s">
        <v>1226</v>
      </c>
      <c r="C676" s="344">
        <f t="shared" si="94"/>
        <v>1080000</v>
      </c>
      <c r="D676" s="284">
        <f t="shared" si="95"/>
        <v>200000</v>
      </c>
      <c r="E676" s="673">
        <v>200000</v>
      </c>
      <c r="F676" s="284"/>
      <c r="G676" s="284"/>
      <c r="H676" s="284"/>
      <c r="I676" s="284"/>
      <c r="J676" s="284"/>
      <c r="K676" s="284"/>
      <c r="L676" s="673">
        <v>419.9</v>
      </c>
      <c r="M676" s="673">
        <v>880000</v>
      </c>
      <c r="N676" s="284"/>
      <c r="O676" s="284"/>
      <c r="P676" s="284"/>
      <c r="Q676" s="52"/>
      <c r="R676" s="284"/>
      <c r="S676" s="284"/>
      <c r="T676" s="284"/>
      <c r="U676" s="284"/>
      <c r="V676" s="285"/>
      <c r="W676" s="285"/>
      <c r="X676" s="285"/>
      <c r="Y676" s="9"/>
      <c r="Z676" s="8"/>
      <c r="AA676" s="5"/>
      <c r="AB676" s="5"/>
    </row>
    <row r="677" spans="1:31" s="7" customFormat="1" ht="12.75" hidden="1" customHeight="1">
      <c r="A677" s="688">
        <f t="shared" si="93"/>
        <v>531</v>
      </c>
      <c r="B677" s="389" t="s">
        <v>1227</v>
      </c>
      <c r="C677" s="344">
        <f t="shared" si="94"/>
        <v>425000</v>
      </c>
      <c r="D677" s="284">
        <f t="shared" si="95"/>
        <v>425000</v>
      </c>
      <c r="E677" s="673">
        <v>200000</v>
      </c>
      <c r="F677" s="673">
        <v>75000</v>
      </c>
      <c r="G677" s="673">
        <v>75000</v>
      </c>
      <c r="H677" s="673">
        <v>75000</v>
      </c>
      <c r="I677" s="284"/>
      <c r="J677" s="284"/>
      <c r="K677" s="284"/>
      <c r="L677" s="284"/>
      <c r="M677" s="284"/>
      <c r="N677" s="284"/>
      <c r="O677" s="284"/>
      <c r="P677" s="284"/>
      <c r="Q677" s="52"/>
      <c r="R677" s="284"/>
      <c r="S677" s="284"/>
      <c r="T677" s="284"/>
      <c r="U677" s="284"/>
      <c r="V677" s="285"/>
      <c r="W677" s="285"/>
      <c r="X677" s="285"/>
      <c r="Y677" s="9"/>
      <c r="Z677" s="8"/>
      <c r="AA677" s="5"/>
      <c r="AB677" s="5"/>
    </row>
    <row r="678" spans="1:31" s="7" customFormat="1" ht="12.75" hidden="1" customHeight="1">
      <c r="A678" s="688">
        <f t="shared" si="93"/>
        <v>532</v>
      </c>
      <c r="B678" s="389" t="s">
        <v>1228</v>
      </c>
      <c r="C678" s="344">
        <f t="shared" si="94"/>
        <v>100000</v>
      </c>
      <c r="D678" s="284">
        <f t="shared" si="95"/>
        <v>100000</v>
      </c>
      <c r="E678" s="284"/>
      <c r="F678" s="673">
        <v>100000</v>
      </c>
      <c r="G678" s="284"/>
      <c r="H678" s="284"/>
      <c r="I678" s="284"/>
      <c r="J678" s="284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5"/>
      <c r="W678" s="285"/>
      <c r="X678" s="285"/>
      <c r="Y678" s="9"/>
      <c r="Z678" s="8"/>
      <c r="AA678" s="5"/>
      <c r="AB678" s="5"/>
    </row>
    <row r="679" spans="1:31" s="7" customFormat="1" ht="12.75" hidden="1" customHeight="1">
      <c r="A679" s="688">
        <f t="shared" si="93"/>
        <v>533</v>
      </c>
      <c r="B679" s="388" t="s">
        <v>1229</v>
      </c>
      <c r="C679" s="344">
        <f t="shared" si="94"/>
        <v>250000</v>
      </c>
      <c r="D679" s="284">
        <f t="shared" si="95"/>
        <v>250000</v>
      </c>
      <c r="E679" s="673">
        <v>250000</v>
      </c>
      <c r="F679" s="284"/>
      <c r="G679" s="284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5"/>
      <c r="W679" s="285"/>
      <c r="X679" s="285"/>
      <c r="Y679" s="9"/>
      <c r="Z679" s="8"/>
      <c r="AA679" s="5"/>
      <c r="AB679" s="5"/>
    </row>
    <row r="680" spans="1:31" s="7" customFormat="1" ht="12.75" hidden="1" customHeight="1">
      <c r="A680" s="688">
        <f t="shared" si="93"/>
        <v>534</v>
      </c>
      <c r="B680" s="388" t="s">
        <v>1230</v>
      </c>
      <c r="C680" s="344">
        <f t="shared" si="94"/>
        <v>200000</v>
      </c>
      <c r="D680" s="284">
        <f t="shared" si="95"/>
        <v>200000</v>
      </c>
      <c r="E680" s="673">
        <v>200000</v>
      </c>
      <c r="F680" s="284"/>
      <c r="G680" s="284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5"/>
      <c r="W680" s="285"/>
      <c r="X680" s="285"/>
      <c r="Y680" s="9"/>
      <c r="Z680" s="8"/>
      <c r="AA680" s="5"/>
      <c r="AB680" s="5"/>
    </row>
    <row r="681" spans="1:31" s="7" customFormat="1" ht="12.75" hidden="1" customHeight="1">
      <c r="A681" s="688">
        <f t="shared" si="93"/>
        <v>535</v>
      </c>
      <c r="B681" s="389" t="s">
        <v>1231</v>
      </c>
      <c r="C681" s="344">
        <f t="shared" si="94"/>
        <v>1052374</v>
      </c>
      <c r="D681" s="284">
        <f t="shared" si="95"/>
        <v>200000</v>
      </c>
      <c r="E681" s="673">
        <v>200000</v>
      </c>
      <c r="F681" s="284"/>
      <c r="G681" s="284"/>
      <c r="H681" s="284"/>
      <c r="I681" s="284"/>
      <c r="J681" s="284"/>
      <c r="K681" s="284"/>
      <c r="L681" s="673">
        <v>429</v>
      </c>
      <c r="M681" s="673">
        <v>852374</v>
      </c>
      <c r="N681" s="284"/>
      <c r="O681" s="284"/>
      <c r="P681" s="284"/>
      <c r="Q681" s="284"/>
      <c r="R681" s="284"/>
      <c r="S681" s="284"/>
      <c r="T681" s="284"/>
      <c r="U681" s="284"/>
      <c r="V681" s="285"/>
      <c r="W681" s="285"/>
      <c r="X681" s="285"/>
      <c r="Y681" s="9"/>
      <c r="Z681" s="8"/>
      <c r="AA681" s="5"/>
      <c r="AB681" s="5"/>
    </row>
    <row r="682" spans="1:31" s="7" customFormat="1" ht="12.75" hidden="1" customHeight="1">
      <c r="A682" s="55">
        <f t="shared" si="93"/>
        <v>536</v>
      </c>
      <c r="B682" s="274" t="s">
        <v>1232</v>
      </c>
      <c r="C682" s="344">
        <f t="shared" si="94"/>
        <v>800000</v>
      </c>
      <c r="D682" s="284">
        <f t="shared" si="95"/>
        <v>0</v>
      </c>
      <c r="E682" s="52"/>
      <c r="F682" s="284"/>
      <c r="G682" s="284"/>
      <c r="H682" s="284"/>
      <c r="I682" s="284"/>
      <c r="J682" s="284"/>
      <c r="K682" s="284"/>
      <c r="L682" s="284"/>
      <c r="M682" s="284"/>
      <c r="N682" s="284"/>
      <c r="O682" s="284"/>
      <c r="P682" s="277">
        <v>2790</v>
      </c>
      <c r="Q682" s="277">
        <v>800000</v>
      </c>
      <c r="R682" s="284"/>
      <c r="S682" s="284"/>
      <c r="T682" s="284"/>
      <c r="U682" s="284"/>
      <c r="V682" s="285"/>
      <c r="W682" s="672"/>
      <c r="X682" s="285"/>
      <c r="Y682" s="9"/>
      <c r="Z682" s="8"/>
      <c r="AA682" s="5"/>
      <c r="AB682" s="5"/>
    </row>
    <row r="683" spans="1:31" s="7" customFormat="1" ht="17.25" hidden="1" customHeight="1">
      <c r="A683" s="1475" t="s">
        <v>518</v>
      </c>
      <c r="B683" s="1475"/>
      <c r="C683" s="52">
        <f t="shared" ref="C683:X683" si="96">SUM(C627:C627)</f>
        <v>5959849.6000000006</v>
      </c>
      <c r="D683" s="52">
        <f t="shared" si="96"/>
        <v>5959849.6000000006</v>
      </c>
      <c r="E683" s="52">
        <f t="shared" si="96"/>
        <v>803614.22</v>
      </c>
      <c r="F683" s="52">
        <f t="shared" si="96"/>
        <v>3811003.52</v>
      </c>
      <c r="G683" s="52">
        <f t="shared" si="96"/>
        <v>654659.28</v>
      </c>
      <c r="H683" s="52">
        <f t="shared" si="96"/>
        <v>690572.58</v>
      </c>
      <c r="I683" s="52">
        <f t="shared" si="96"/>
        <v>0</v>
      </c>
      <c r="J683" s="52">
        <f t="shared" si="96"/>
        <v>0</v>
      </c>
      <c r="K683" s="52">
        <f t="shared" si="96"/>
        <v>0</v>
      </c>
      <c r="L683" s="52">
        <f t="shared" si="96"/>
        <v>0</v>
      </c>
      <c r="M683" s="52">
        <f t="shared" si="96"/>
        <v>0</v>
      </c>
      <c r="N683" s="52">
        <f t="shared" si="96"/>
        <v>0</v>
      </c>
      <c r="O683" s="52">
        <f t="shared" si="96"/>
        <v>0</v>
      </c>
      <c r="P683" s="52">
        <f t="shared" si="96"/>
        <v>0</v>
      </c>
      <c r="Q683" s="52">
        <f t="shared" si="96"/>
        <v>0</v>
      </c>
      <c r="R683" s="52">
        <f t="shared" si="96"/>
        <v>0</v>
      </c>
      <c r="S683" s="52">
        <f t="shared" si="96"/>
        <v>0</v>
      </c>
      <c r="T683" s="52">
        <f t="shared" si="96"/>
        <v>0</v>
      </c>
      <c r="U683" s="52">
        <f t="shared" si="96"/>
        <v>0</v>
      </c>
      <c r="V683" s="52">
        <f t="shared" si="96"/>
        <v>0</v>
      </c>
      <c r="W683" s="52">
        <f t="shared" si="96"/>
        <v>0</v>
      </c>
      <c r="X683" s="52">
        <f t="shared" si="96"/>
        <v>0</v>
      </c>
      <c r="Y683" s="9"/>
      <c r="Z683" s="8"/>
      <c r="AA683" s="8"/>
      <c r="AB683" s="8"/>
      <c r="AC683" s="34"/>
      <c r="AE683" s="28"/>
    </row>
    <row r="684" spans="1:31" s="7" customFormat="1" ht="17.25" hidden="1" customHeight="1">
      <c r="A684" s="1479" t="s">
        <v>630</v>
      </c>
      <c r="B684" s="1479"/>
      <c r="C684" s="1479"/>
      <c r="D684" s="1452"/>
      <c r="E684" s="1452"/>
      <c r="F684" s="1452"/>
      <c r="G684" s="1452"/>
      <c r="H684" s="1452"/>
      <c r="I684" s="1452"/>
      <c r="J684" s="1452"/>
      <c r="K684" s="1452"/>
      <c r="L684" s="1452"/>
      <c r="M684" s="1452"/>
      <c r="N684" s="1452"/>
      <c r="O684" s="1452"/>
      <c r="P684" s="1452"/>
      <c r="Q684" s="1452"/>
      <c r="R684" s="1452"/>
      <c r="S684" s="1452"/>
      <c r="T684" s="1452"/>
      <c r="U684" s="1452"/>
      <c r="V684" s="1452"/>
      <c r="W684" s="1452"/>
      <c r="X684" s="1452"/>
      <c r="Y684" s="9"/>
      <c r="Z684" s="8"/>
      <c r="AA684" s="5"/>
      <c r="AB684" s="8"/>
      <c r="AC684" s="28"/>
    </row>
    <row r="685" spans="1:31" s="7" customFormat="1" ht="17.25" hidden="1" customHeight="1">
      <c r="A685" s="55">
        <f>A682+1</f>
        <v>537</v>
      </c>
      <c r="B685" s="42" t="s">
        <v>778</v>
      </c>
      <c r="C685" s="52">
        <f>D685+K685+M685+O685+Q685+S685+U685+V685+W685+X685</f>
        <v>13898265.92</v>
      </c>
      <c r="D685" s="52">
        <f>SUM(E685:I685)</f>
        <v>4806201.3600000003</v>
      </c>
      <c r="E685" s="52">
        <f>403073.84+9907.28</f>
        <v>412981.12000000005</v>
      </c>
      <c r="F685" s="52">
        <v>3201289.26</v>
      </c>
      <c r="G685" s="52">
        <v>405753.62</v>
      </c>
      <c r="H685" s="52">
        <v>786177.36</v>
      </c>
      <c r="I685" s="52"/>
      <c r="J685" s="52"/>
      <c r="K685" s="52"/>
      <c r="L685" s="121"/>
      <c r="M685" s="52">
        <v>2246921.7799999998</v>
      </c>
      <c r="N685" s="52"/>
      <c r="O685" s="52"/>
      <c r="P685" s="121"/>
      <c r="Q685" s="52">
        <v>6339713.3799999999</v>
      </c>
      <c r="R685" s="52"/>
      <c r="S685" s="52"/>
      <c r="T685" s="52"/>
      <c r="U685" s="52"/>
      <c r="V685" s="52">
        <f>147963.74+357465.66</f>
        <v>505429.39999999997</v>
      </c>
      <c r="W685" s="284"/>
      <c r="X685" s="284"/>
      <c r="Y685" s="9" t="s">
        <v>891</v>
      </c>
      <c r="Z685" s="8"/>
      <c r="AA685" s="8"/>
      <c r="AB685" s="8"/>
      <c r="AC685" s="28"/>
    </row>
    <row r="686" spans="1:31" customFormat="1" ht="26.25" hidden="1" customHeight="1">
      <c r="A686" s="688">
        <f t="shared" ref="A686:A700" si="97">A685+1</f>
        <v>538</v>
      </c>
      <c r="B686" s="394" t="s">
        <v>1244</v>
      </c>
      <c r="C686" s="391">
        <f>E686+G686+H686+Q686</f>
        <v>7632400</v>
      </c>
      <c r="D686" s="156" t="s">
        <v>1233</v>
      </c>
      <c r="E686" s="156">
        <v>165000</v>
      </c>
      <c r="F686" s="156" t="s">
        <v>1234</v>
      </c>
      <c r="G686" s="156">
        <v>183700</v>
      </c>
      <c r="H686" s="156">
        <v>183700</v>
      </c>
      <c r="I686" s="156" t="s">
        <v>1234</v>
      </c>
      <c r="J686" s="154" t="s">
        <v>1234</v>
      </c>
      <c r="K686" s="154" t="s">
        <v>1234</v>
      </c>
      <c r="L686" s="154" t="s">
        <v>1234</v>
      </c>
      <c r="M686" s="154" t="s">
        <v>1234</v>
      </c>
      <c r="N686" s="154" t="s">
        <v>1234</v>
      </c>
      <c r="O686" s="154" t="s">
        <v>1234</v>
      </c>
      <c r="P686" s="154">
        <v>958</v>
      </c>
      <c r="Q686" s="391">
        <v>7100000</v>
      </c>
      <c r="R686" s="154" t="s">
        <v>1234</v>
      </c>
      <c r="S686" s="154" t="s">
        <v>1234</v>
      </c>
      <c r="T686" s="154" t="s">
        <v>1234</v>
      </c>
      <c r="U686" s="154" t="s">
        <v>1234</v>
      </c>
      <c r="V686" s="154" t="s">
        <v>1234</v>
      </c>
      <c r="W686" s="156" t="s">
        <v>1235</v>
      </c>
      <c r="X686" s="377"/>
    </row>
    <row r="687" spans="1:31" customFormat="1" ht="15" hidden="1">
      <c r="A687" s="688">
        <f t="shared" si="97"/>
        <v>539</v>
      </c>
      <c r="B687" s="394" t="s">
        <v>1245</v>
      </c>
      <c r="C687" s="391">
        <f>D687+Q687+W687</f>
        <v>12010000</v>
      </c>
      <c r="D687" s="156">
        <f>E687+F687+G687+H687</f>
        <v>5260000</v>
      </c>
      <c r="E687" s="156">
        <v>430000</v>
      </c>
      <c r="F687" s="156">
        <v>3250000</v>
      </c>
      <c r="G687" s="156">
        <v>680000</v>
      </c>
      <c r="H687" s="156">
        <v>900000</v>
      </c>
      <c r="I687" s="156" t="s">
        <v>1234</v>
      </c>
      <c r="J687" s="156" t="s">
        <v>1234</v>
      </c>
      <c r="K687" s="156" t="s">
        <v>1234</v>
      </c>
      <c r="L687" s="156" t="s">
        <v>1234</v>
      </c>
      <c r="M687" s="156" t="s">
        <v>1234</v>
      </c>
      <c r="N687" s="156" t="s">
        <v>1234</v>
      </c>
      <c r="O687" s="156" t="s">
        <v>1234</v>
      </c>
      <c r="P687" s="154">
        <v>846</v>
      </c>
      <c r="Q687" s="391">
        <v>5900000</v>
      </c>
      <c r="R687" s="154" t="s">
        <v>1234</v>
      </c>
      <c r="S687" s="154" t="s">
        <v>1234</v>
      </c>
      <c r="T687" s="154" t="s">
        <v>1234</v>
      </c>
      <c r="U687" s="154" t="s">
        <v>1234</v>
      </c>
      <c r="V687" s="154" t="s">
        <v>1234</v>
      </c>
      <c r="W687" s="156">
        <v>850000</v>
      </c>
      <c r="X687" s="377"/>
    </row>
    <row r="688" spans="1:31" customFormat="1" ht="15" hidden="1">
      <c r="A688" s="688">
        <f t="shared" si="97"/>
        <v>540</v>
      </c>
      <c r="B688" s="394" t="s">
        <v>1246</v>
      </c>
      <c r="C688" s="156">
        <f>D688+Q688+W688</f>
        <v>12140000</v>
      </c>
      <c r="D688" s="156">
        <f>E688+F688+G688+H688</f>
        <v>5260000</v>
      </c>
      <c r="E688" s="156">
        <v>430000</v>
      </c>
      <c r="F688" s="156">
        <v>3250000</v>
      </c>
      <c r="G688" s="156">
        <v>680000</v>
      </c>
      <c r="H688" s="156">
        <v>900000</v>
      </c>
      <c r="I688" s="156" t="s">
        <v>1234</v>
      </c>
      <c r="J688" s="154" t="s">
        <v>1234</v>
      </c>
      <c r="K688" s="154" t="s">
        <v>1234</v>
      </c>
      <c r="L688" s="156" t="s">
        <v>1234</v>
      </c>
      <c r="M688" s="156" t="s">
        <v>1234</v>
      </c>
      <c r="N688" s="154" t="s">
        <v>1234</v>
      </c>
      <c r="O688" s="154" t="s">
        <v>1234</v>
      </c>
      <c r="P688" s="154">
        <v>846</v>
      </c>
      <c r="Q688" s="391">
        <v>6030000</v>
      </c>
      <c r="R688" s="154" t="s">
        <v>1234</v>
      </c>
      <c r="S688" s="154" t="s">
        <v>1234</v>
      </c>
      <c r="T688" s="154" t="s">
        <v>1234</v>
      </c>
      <c r="U688" s="154" t="s">
        <v>1234</v>
      </c>
      <c r="V688" s="154" t="s">
        <v>1234</v>
      </c>
      <c r="W688" s="156">
        <v>850000</v>
      </c>
      <c r="X688" s="377"/>
    </row>
    <row r="689" spans="1:31" customFormat="1" ht="15" hidden="1">
      <c r="A689" s="688">
        <f t="shared" si="97"/>
        <v>541</v>
      </c>
      <c r="B689" s="394" t="s">
        <v>1247</v>
      </c>
      <c r="C689" s="391">
        <f>D689+M689+Q689+W689</f>
        <v>15870000</v>
      </c>
      <c r="D689" s="156">
        <f>E689+F689+G689+H689+I689</f>
        <v>5560000</v>
      </c>
      <c r="E689" s="156">
        <v>430000</v>
      </c>
      <c r="F689" s="156">
        <v>3250000</v>
      </c>
      <c r="G689" s="156">
        <v>680000</v>
      </c>
      <c r="H689" s="156">
        <v>900000</v>
      </c>
      <c r="I689" s="156">
        <v>300000</v>
      </c>
      <c r="J689" s="156" t="s">
        <v>1234</v>
      </c>
      <c r="K689" s="156" t="s">
        <v>1234</v>
      </c>
      <c r="L689" s="156">
        <v>712</v>
      </c>
      <c r="M689" s="156">
        <v>3500000</v>
      </c>
      <c r="N689" s="156" t="s">
        <v>1234</v>
      </c>
      <c r="O689" s="156" t="s">
        <v>1234</v>
      </c>
      <c r="P689" s="154">
        <v>846</v>
      </c>
      <c r="Q689" s="391">
        <v>5960000</v>
      </c>
      <c r="R689" s="154" t="s">
        <v>1234</v>
      </c>
      <c r="S689" s="154" t="s">
        <v>1234</v>
      </c>
      <c r="T689" s="154" t="s">
        <v>1234</v>
      </c>
      <c r="U689" s="154" t="s">
        <v>1234</v>
      </c>
      <c r="V689" s="154" t="s">
        <v>1234</v>
      </c>
      <c r="W689" s="156">
        <v>850000</v>
      </c>
      <c r="X689" s="377"/>
    </row>
    <row r="690" spans="1:31" customFormat="1" ht="15" hidden="1">
      <c r="A690" s="688">
        <f t="shared" si="97"/>
        <v>542</v>
      </c>
      <c r="B690" s="394" t="s">
        <v>1248</v>
      </c>
      <c r="C690" s="391">
        <f>Q690+W690</f>
        <v>5270000</v>
      </c>
      <c r="D690" s="156" t="s">
        <v>1234</v>
      </c>
      <c r="E690" s="156" t="s">
        <v>1234</v>
      </c>
      <c r="F690" s="156" t="s">
        <v>1234</v>
      </c>
      <c r="G690" s="156" t="s">
        <v>1234</v>
      </c>
      <c r="H690" s="156" t="s">
        <v>1234</v>
      </c>
      <c r="I690" s="156" t="s">
        <v>1234</v>
      </c>
      <c r="J690" s="156" t="s">
        <v>1234</v>
      </c>
      <c r="K690" s="156" t="s">
        <v>1234</v>
      </c>
      <c r="L690" s="156" t="s">
        <v>1234</v>
      </c>
      <c r="M690" s="156" t="s">
        <v>1234</v>
      </c>
      <c r="N690" s="154" t="s">
        <v>1234</v>
      </c>
      <c r="O690" s="154" t="s">
        <v>1234</v>
      </c>
      <c r="P690" s="154">
        <v>700</v>
      </c>
      <c r="Q690" s="391">
        <v>4870000</v>
      </c>
      <c r="R690" s="154" t="s">
        <v>1234</v>
      </c>
      <c r="S690" s="154" t="s">
        <v>1234</v>
      </c>
      <c r="T690" s="154" t="s">
        <v>1234</v>
      </c>
      <c r="U690" s="154" t="s">
        <v>1234</v>
      </c>
      <c r="V690" s="154" t="s">
        <v>1234</v>
      </c>
      <c r="W690" s="156">
        <v>400000</v>
      </c>
      <c r="X690" s="377"/>
    </row>
    <row r="691" spans="1:31" customFormat="1" ht="15" hidden="1">
      <c r="A691" s="688">
        <f t="shared" si="97"/>
        <v>543</v>
      </c>
      <c r="B691" s="394" t="s">
        <v>1249</v>
      </c>
      <c r="C691" s="391">
        <f>D691+Q691+S691+W691</f>
        <v>13240000</v>
      </c>
      <c r="D691" s="156">
        <f>E691+F691+G691+H691+I691</f>
        <v>5430000</v>
      </c>
      <c r="E691" s="156">
        <v>430000</v>
      </c>
      <c r="F691" s="156">
        <v>3150000</v>
      </c>
      <c r="G691" s="156">
        <v>670000</v>
      </c>
      <c r="H691" s="156">
        <v>880000</v>
      </c>
      <c r="I691" s="156">
        <v>300000</v>
      </c>
      <c r="J691" s="156" t="s">
        <v>1234</v>
      </c>
      <c r="K691" s="156" t="s">
        <v>1234</v>
      </c>
      <c r="L691" s="156" t="s">
        <v>1234</v>
      </c>
      <c r="M691" s="156" t="s">
        <v>1234</v>
      </c>
      <c r="N691" s="154" t="s">
        <v>1234</v>
      </c>
      <c r="O691" s="154" t="s">
        <v>1234</v>
      </c>
      <c r="P691" s="154">
        <v>846</v>
      </c>
      <c r="Q691" s="391">
        <v>6700000</v>
      </c>
      <c r="R691" s="154">
        <v>113</v>
      </c>
      <c r="S691" s="391">
        <v>260000</v>
      </c>
      <c r="T691" s="154" t="s">
        <v>1234</v>
      </c>
      <c r="U691" s="154" t="s">
        <v>1234</v>
      </c>
      <c r="V691" s="154" t="s">
        <v>1234</v>
      </c>
      <c r="W691" s="156">
        <v>850000</v>
      </c>
      <c r="X691" s="377"/>
    </row>
    <row r="692" spans="1:31" customFormat="1" ht="15" hidden="1">
      <c r="A692" s="688">
        <f t="shared" si="97"/>
        <v>544</v>
      </c>
      <c r="B692" s="394" t="s">
        <v>1250</v>
      </c>
      <c r="C692" s="391">
        <f>D692+Q692+W692</f>
        <v>13330000</v>
      </c>
      <c r="D692" s="156">
        <f>E692+F692+G692+H692+I692</f>
        <v>5780000</v>
      </c>
      <c r="E692" s="156">
        <v>430000</v>
      </c>
      <c r="F692" s="156">
        <v>3470000</v>
      </c>
      <c r="G692" s="156">
        <v>680000</v>
      </c>
      <c r="H692" s="156">
        <v>900000</v>
      </c>
      <c r="I692" s="156">
        <v>300000</v>
      </c>
      <c r="J692" s="156" t="s">
        <v>1234</v>
      </c>
      <c r="K692" s="156" t="s">
        <v>1234</v>
      </c>
      <c r="L692" s="156" t="s">
        <v>1234</v>
      </c>
      <c r="M692" s="156" t="s">
        <v>1234</v>
      </c>
      <c r="N692" s="154" t="s">
        <v>1234</v>
      </c>
      <c r="O692" s="154" t="s">
        <v>1234</v>
      </c>
      <c r="P692" s="154">
        <v>846</v>
      </c>
      <c r="Q692" s="391">
        <v>6700000</v>
      </c>
      <c r="R692" s="154" t="s">
        <v>1234</v>
      </c>
      <c r="S692" s="154" t="s">
        <v>1234</v>
      </c>
      <c r="T692" s="154" t="s">
        <v>1234</v>
      </c>
      <c r="U692" s="154" t="s">
        <v>1234</v>
      </c>
      <c r="V692" s="154" t="s">
        <v>1234</v>
      </c>
      <c r="W692" s="156">
        <v>850000</v>
      </c>
      <c r="X692" s="377"/>
    </row>
    <row r="693" spans="1:31" customFormat="1" ht="15" hidden="1">
      <c r="A693" s="688">
        <f t="shared" si="97"/>
        <v>545</v>
      </c>
      <c r="B693" s="394" t="s">
        <v>1251</v>
      </c>
      <c r="C693" s="391">
        <f>D693+Q693+W693</f>
        <v>12010000</v>
      </c>
      <c r="D693" s="156">
        <f>E693+F693+G693+H693</f>
        <v>5260000</v>
      </c>
      <c r="E693" s="156">
        <v>430000</v>
      </c>
      <c r="F693" s="156">
        <v>3250000</v>
      </c>
      <c r="G693" s="156">
        <v>680000</v>
      </c>
      <c r="H693" s="156">
        <v>900000</v>
      </c>
      <c r="I693" s="156" t="s">
        <v>1234</v>
      </c>
      <c r="J693" s="156" t="s">
        <v>1234</v>
      </c>
      <c r="K693" s="156" t="s">
        <v>1234</v>
      </c>
      <c r="L693" s="156" t="s">
        <v>1234</v>
      </c>
      <c r="M693" s="156" t="s">
        <v>1234</v>
      </c>
      <c r="N693" s="154" t="s">
        <v>1234</v>
      </c>
      <c r="O693" s="154" t="s">
        <v>1234</v>
      </c>
      <c r="P693" s="154">
        <v>846</v>
      </c>
      <c r="Q693" s="391">
        <v>5900000</v>
      </c>
      <c r="R693" s="154" t="s">
        <v>1234</v>
      </c>
      <c r="S693" s="154" t="s">
        <v>1234</v>
      </c>
      <c r="T693" s="154" t="s">
        <v>1234</v>
      </c>
      <c r="U693" s="154" t="s">
        <v>1234</v>
      </c>
      <c r="V693" s="154" t="s">
        <v>1234</v>
      </c>
      <c r="W693" s="156">
        <v>850000</v>
      </c>
      <c r="X693" s="377"/>
    </row>
    <row r="694" spans="1:31" customFormat="1" ht="15" hidden="1">
      <c r="A694" s="688">
        <f t="shared" si="97"/>
        <v>546</v>
      </c>
      <c r="B694" s="394" t="s">
        <v>1252</v>
      </c>
      <c r="C694" s="391">
        <f>D694+Q694+W694</f>
        <v>12420000</v>
      </c>
      <c r="D694" s="156">
        <f>E694+F694+G694+H694+I694</f>
        <v>5610000</v>
      </c>
      <c r="E694" s="156">
        <v>430000</v>
      </c>
      <c r="F694" s="156">
        <v>3300000</v>
      </c>
      <c r="G694" s="156">
        <v>680000</v>
      </c>
      <c r="H694" s="156">
        <v>900000</v>
      </c>
      <c r="I694" s="156">
        <v>300000</v>
      </c>
      <c r="J694" s="156" t="s">
        <v>1234</v>
      </c>
      <c r="K694" s="156" t="s">
        <v>1234</v>
      </c>
      <c r="L694" s="156" t="s">
        <v>1234</v>
      </c>
      <c r="M694" s="156" t="s">
        <v>1234</v>
      </c>
      <c r="N694" s="156" t="s">
        <v>1234</v>
      </c>
      <c r="O694" s="156" t="s">
        <v>1234</v>
      </c>
      <c r="P694" s="154">
        <v>846</v>
      </c>
      <c r="Q694" s="391">
        <v>5960000</v>
      </c>
      <c r="R694" s="154" t="s">
        <v>1234</v>
      </c>
      <c r="S694" s="154" t="s">
        <v>1234</v>
      </c>
      <c r="T694" s="154" t="s">
        <v>1234</v>
      </c>
      <c r="U694" s="154" t="s">
        <v>1234</v>
      </c>
      <c r="V694" s="154" t="s">
        <v>1234</v>
      </c>
      <c r="W694" s="156">
        <v>850000</v>
      </c>
      <c r="X694" s="377"/>
    </row>
    <row r="695" spans="1:31" customFormat="1" ht="15" hidden="1">
      <c r="A695" s="688">
        <f t="shared" si="97"/>
        <v>547</v>
      </c>
      <c r="B695" s="394" t="s">
        <v>1253</v>
      </c>
      <c r="C695" s="156">
        <f>D695+Q695+W695</f>
        <v>12620000</v>
      </c>
      <c r="D695" s="156">
        <f>E695+F695+G695+H695+I695</f>
        <v>5810000</v>
      </c>
      <c r="E695" s="156">
        <v>430000</v>
      </c>
      <c r="F695" s="156">
        <v>3500000</v>
      </c>
      <c r="G695" s="156">
        <v>680000</v>
      </c>
      <c r="H695" s="156">
        <v>900000</v>
      </c>
      <c r="I695" s="156">
        <v>300000</v>
      </c>
      <c r="J695" s="156" t="s">
        <v>1234</v>
      </c>
      <c r="K695" s="156" t="s">
        <v>1234</v>
      </c>
      <c r="L695" s="156" t="s">
        <v>1234</v>
      </c>
      <c r="M695" s="156" t="s">
        <v>1234</v>
      </c>
      <c r="N695" s="156" t="s">
        <v>1234</v>
      </c>
      <c r="O695" s="156" t="s">
        <v>1234</v>
      </c>
      <c r="P695" s="154">
        <v>846</v>
      </c>
      <c r="Q695" s="391">
        <v>5960000</v>
      </c>
      <c r="R695" s="154" t="s">
        <v>1234</v>
      </c>
      <c r="S695" s="154" t="s">
        <v>1234</v>
      </c>
      <c r="T695" s="154"/>
      <c r="U695" s="154" t="s">
        <v>1234</v>
      </c>
      <c r="V695" s="154" t="s">
        <v>1234</v>
      </c>
      <c r="W695" s="156">
        <v>850000</v>
      </c>
      <c r="X695" s="377"/>
    </row>
    <row r="696" spans="1:31" customFormat="1" ht="15" hidden="1">
      <c r="A696" s="688">
        <f t="shared" si="97"/>
        <v>548</v>
      </c>
      <c r="B696" s="394" t="s">
        <v>1254</v>
      </c>
      <c r="C696" s="391">
        <f>D696+M696+Q696+S696+W696</f>
        <v>14955000</v>
      </c>
      <c r="D696" s="156">
        <f>E696+F696+G696+H696+I696</f>
        <v>5305000</v>
      </c>
      <c r="E696" s="156">
        <v>415000</v>
      </c>
      <c r="F696" s="156">
        <v>3150000</v>
      </c>
      <c r="G696" s="156">
        <v>590000</v>
      </c>
      <c r="H696" s="156">
        <v>860000</v>
      </c>
      <c r="I696" s="156">
        <v>290000</v>
      </c>
      <c r="J696" s="156" t="s">
        <v>1234</v>
      </c>
      <c r="K696" s="156" t="s">
        <v>1234</v>
      </c>
      <c r="L696" s="154">
        <v>425</v>
      </c>
      <c r="M696" s="391">
        <v>2100000</v>
      </c>
      <c r="N696" s="154" t="s">
        <v>1234</v>
      </c>
      <c r="O696" s="154" t="s">
        <v>1234</v>
      </c>
      <c r="P696" s="154">
        <v>500</v>
      </c>
      <c r="Q696" s="391">
        <v>4500000</v>
      </c>
      <c r="R696" s="154">
        <v>114</v>
      </c>
      <c r="S696" s="391">
        <v>2300000</v>
      </c>
      <c r="T696" s="154"/>
      <c r="U696" s="154" t="s">
        <v>1234</v>
      </c>
      <c r="V696" s="154" t="s">
        <v>1234</v>
      </c>
      <c r="W696" s="156">
        <v>750000</v>
      </c>
      <c r="X696" s="377"/>
    </row>
    <row r="697" spans="1:31" customFormat="1" ht="15" hidden="1">
      <c r="A697" s="688">
        <f t="shared" si="97"/>
        <v>549</v>
      </c>
      <c r="B697" s="394" t="s">
        <v>1255</v>
      </c>
      <c r="C697" s="391">
        <f>D697+Q697+W697</f>
        <v>4535000</v>
      </c>
      <c r="D697" s="156">
        <v>420000</v>
      </c>
      <c r="E697" s="156">
        <v>420000</v>
      </c>
      <c r="F697" s="156" t="s">
        <v>1234</v>
      </c>
      <c r="G697" s="156" t="s">
        <v>1234</v>
      </c>
      <c r="H697" s="156" t="s">
        <v>1234</v>
      </c>
      <c r="I697" s="156" t="s">
        <v>1234</v>
      </c>
      <c r="J697" s="156" t="s">
        <v>1234</v>
      </c>
      <c r="K697" s="156" t="s">
        <v>1234</v>
      </c>
      <c r="L697" s="392" t="s">
        <v>1234</v>
      </c>
      <c r="M697" s="392" t="s">
        <v>1234</v>
      </c>
      <c r="N697" s="154" t="s">
        <v>1234</v>
      </c>
      <c r="O697" s="154" t="s">
        <v>1234</v>
      </c>
      <c r="P697" s="154">
        <v>490</v>
      </c>
      <c r="Q697" s="391">
        <v>4100000</v>
      </c>
      <c r="R697" s="154" t="s">
        <v>1234</v>
      </c>
      <c r="S697" s="154" t="s">
        <v>1234</v>
      </c>
      <c r="T697" s="154" t="s">
        <v>1234</v>
      </c>
      <c r="U697" s="154" t="s">
        <v>1234</v>
      </c>
      <c r="V697" s="154" t="s">
        <v>1234</v>
      </c>
      <c r="W697" s="156">
        <v>15000</v>
      </c>
      <c r="X697" s="377"/>
    </row>
    <row r="698" spans="1:31" customFormat="1" ht="15" hidden="1">
      <c r="A698" s="688">
        <f t="shared" si="97"/>
        <v>550</v>
      </c>
      <c r="B698" s="394" t="s">
        <v>1256</v>
      </c>
      <c r="C698" s="391">
        <f>E698+Q698</f>
        <v>4790000</v>
      </c>
      <c r="D698" s="156" t="s">
        <v>1236</v>
      </c>
      <c r="E698" s="156">
        <v>90000</v>
      </c>
      <c r="F698" s="156" t="s">
        <v>1234</v>
      </c>
      <c r="G698" s="156" t="s">
        <v>1234</v>
      </c>
      <c r="H698" s="156" t="s">
        <v>1234</v>
      </c>
      <c r="I698" s="156" t="s">
        <v>1234</v>
      </c>
      <c r="J698" s="156" t="s">
        <v>1234</v>
      </c>
      <c r="K698" s="156" t="s">
        <v>1234</v>
      </c>
      <c r="L698" s="392" t="s">
        <v>1234</v>
      </c>
      <c r="M698" s="392" t="s">
        <v>1234</v>
      </c>
      <c r="N698" s="154" t="s">
        <v>1234</v>
      </c>
      <c r="O698" s="154" t="s">
        <v>1234</v>
      </c>
      <c r="P698" s="154">
        <v>600</v>
      </c>
      <c r="Q698" s="391">
        <v>4700000</v>
      </c>
      <c r="R698" s="154" t="s">
        <v>1234</v>
      </c>
      <c r="S698" s="154" t="s">
        <v>1234</v>
      </c>
      <c r="T698" s="154" t="s">
        <v>1234</v>
      </c>
      <c r="U698" s="154" t="s">
        <v>1234</v>
      </c>
      <c r="V698" s="154" t="s">
        <v>1234</v>
      </c>
      <c r="W698" s="154" t="s">
        <v>1234</v>
      </c>
      <c r="X698" s="377"/>
    </row>
    <row r="699" spans="1:31" customFormat="1" ht="15" hidden="1">
      <c r="A699" s="688">
        <f t="shared" si="97"/>
        <v>551</v>
      </c>
      <c r="B699" s="394" t="s">
        <v>1257</v>
      </c>
      <c r="C699" s="391">
        <f>D699+Q699+W699</f>
        <v>12610000</v>
      </c>
      <c r="D699" s="156">
        <f>E699+F699+G699+H699</f>
        <v>5260000</v>
      </c>
      <c r="E699" s="156">
        <v>430000</v>
      </c>
      <c r="F699" s="156">
        <v>3250000</v>
      </c>
      <c r="G699" s="156">
        <v>680000</v>
      </c>
      <c r="H699" s="156">
        <v>900000</v>
      </c>
      <c r="I699" s="156" t="s">
        <v>1234</v>
      </c>
      <c r="J699" s="156" t="s">
        <v>1234</v>
      </c>
      <c r="K699" s="156" t="s">
        <v>1234</v>
      </c>
      <c r="L699" s="154" t="s">
        <v>1234</v>
      </c>
      <c r="M699" s="154" t="s">
        <v>1234</v>
      </c>
      <c r="N699" s="154" t="s">
        <v>1234</v>
      </c>
      <c r="O699" s="154" t="s">
        <v>1234</v>
      </c>
      <c r="P699" s="154">
        <v>860</v>
      </c>
      <c r="Q699" s="391">
        <v>6500000</v>
      </c>
      <c r="R699" s="154" t="s">
        <v>1234</v>
      </c>
      <c r="S699" s="154" t="s">
        <v>1234</v>
      </c>
      <c r="T699" s="154" t="s">
        <v>1234</v>
      </c>
      <c r="U699" s="154" t="s">
        <v>1234</v>
      </c>
      <c r="V699" s="154" t="s">
        <v>1234</v>
      </c>
      <c r="W699" s="156">
        <v>850000</v>
      </c>
      <c r="X699" s="377"/>
    </row>
    <row r="700" spans="1:31" customFormat="1" ht="15" hidden="1">
      <c r="A700" s="688">
        <f t="shared" si="97"/>
        <v>552</v>
      </c>
      <c r="B700" s="394" t="s">
        <v>1258</v>
      </c>
      <c r="C700" s="392">
        <f>D700+M700+Q700+W700</f>
        <v>16410000</v>
      </c>
      <c r="D700" s="393">
        <f>E700+F700+G700+H700</f>
        <v>5260000</v>
      </c>
      <c r="E700" s="156">
        <v>430000</v>
      </c>
      <c r="F700" s="156">
        <v>3250000</v>
      </c>
      <c r="G700" s="156">
        <v>680000</v>
      </c>
      <c r="H700" s="156">
        <v>900000</v>
      </c>
      <c r="I700" s="392" t="s">
        <v>1234</v>
      </c>
      <c r="J700" s="156" t="s">
        <v>1234</v>
      </c>
      <c r="K700" s="156" t="s">
        <v>1234</v>
      </c>
      <c r="L700" s="392">
        <v>713</v>
      </c>
      <c r="M700" s="156">
        <v>3600000</v>
      </c>
      <c r="N700" s="392" t="s">
        <v>1234</v>
      </c>
      <c r="O700" s="392" t="s">
        <v>1234</v>
      </c>
      <c r="P700" s="392">
        <v>860</v>
      </c>
      <c r="Q700" s="391">
        <v>6700000</v>
      </c>
      <c r="R700" s="154" t="s">
        <v>1234</v>
      </c>
      <c r="S700" s="154" t="s">
        <v>1234</v>
      </c>
      <c r="T700" s="154" t="s">
        <v>1234</v>
      </c>
      <c r="U700" s="154" t="s">
        <v>1234</v>
      </c>
      <c r="V700" s="154" t="s">
        <v>1234</v>
      </c>
      <c r="W700" s="156">
        <v>850000</v>
      </c>
      <c r="X700" s="377"/>
    </row>
    <row r="701" spans="1:31" s="7" customFormat="1" ht="17.25" hidden="1" customHeight="1">
      <c r="A701" s="1475" t="s">
        <v>518</v>
      </c>
      <c r="B701" s="1475"/>
      <c r="C701" s="52">
        <f t="shared" ref="C701:X701" si="98">SUM(C685:C685)</f>
        <v>13898265.92</v>
      </c>
      <c r="D701" s="52">
        <f t="shared" si="98"/>
        <v>4806201.3600000003</v>
      </c>
      <c r="E701" s="52">
        <f t="shared" si="98"/>
        <v>412981.12000000005</v>
      </c>
      <c r="F701" s="52">
        <f t="shared" si="98"/>
        <v>3201289.26</v>
      </c>
      <c r="G701" s="52">
        <f t="shared" si="98"/>
        <v>405753.62</v>
      </c>
      <c r="H701" s="52">
        <f t="shared" si="98"/>
        <v>786177.36</v>
      </c>
      <c r="I701" s="52">
        <f t="shared" si="98"/>
        <v>0</v>
      </c>
      <c r="J701" s="52">
        <f t="shared" si="98"/>
        <v>0</v>
      </c>
      <c r="K701" s="52">
        <f t="shared" si="98"/>
        <v>0</v>
      </c>
      <c r="L701" s="52">
        <f t="shared" si="98"/>
        <v>0</v>
      </c>
      <c r="M701" s="52">
        <f t="shared" si="98"/>
        <v>2246921.7799999998</v>
      </c>
      <c r="N701" s="52">
        <f t="shared" si="98"/>
        <v>0</v>
      </c>
      <c r="O701" s="52">
        <f t="shared" si="98"/>
        <v>0</v>
      </c>
      <c r="P701" s="52">
        <f t="shared" si="98"/>
        <v>0</v>
      </c>
      <c r="Q701" s="52">
        <f t="shared" si="98"/>
        <v>6339713.3799999999</v>
      </c>
      <c r="R701" s="52">
        <f t="shared" si="98"/>
        <v>0</v>
      </c>
      <c r="S701" s="52">
        <f t="shared" si="98"/>
        <v>0</v>
      </c>
      <c r="T701" s="52">
        <f t="shared" si="98"/>
        <v>0</v>
      </c>
      <c r="U701" s="52">
        <f t="shared" si="98"/>
        <v>0</v>
      </c>
      <c r="V701" s="52">
        <f t="shared" si="98"/>
        <v>505429.39999999997</v>
      </c>
      <c r="W701" s="52">
        <f t="shared" si="98"/>
        <v>0</v>
      </c>
      <c r="X701" s="52">
        <f t="shared" si="98"/>
        <v>0</v>
      </c>
      <c r="Y701" s="9"/>
      <c r="Z701" s="8"/>
      <c r="AA701" s="8"/>
      <c r="AB701" s="8"/>
      <c r="AC701" s="28"/>
    </row>
    <row r="702" spans="1:31" s="22" customFormat="1" ht="17.25" hidden="1" customHeight="1">
      <c r="A702" s="1479" t="s">
        <v>631</v>
      </c>
      <c r="B702" s="1479"/>
      <c r="C702" s="1479"/>
      <c r="D702" s="1452"/>
      <c r="E702" s="1452"/>
      <c r="F702" s="1452"/>
      <c r="G702" s="1452"/>
      <c r="H702" s="1452"/>
      <c r="I702" s="1452"/>
      <c r="J702" s="1452"/>
      <c r="K702" s="1452"/>
      <c r="L702" s="1452"/>
      <c r="M702" s="1452"/>
      <c r="N702" s="1452"/>
      <c r="O702" s="1452"/>
      <c r="P702" s="1452"/>
      <c r="Q702" s="1452"/>
      <c r="R702" s="1452"/>
      <c r="S702" s="1452"/>
      <c r="T702" s="1452"/>
      <c r="U702" s="1452"/>
      <c r="V702" s="1452"/>
      <c r="W702" s="1452"/>
      <c r="X702" s="1452"/>
      <c r="Y702" s="24"/>
      <c r="Z702" s="23"/>
      <c r="AA702" s="21"/>
      <c r="AB702" s="8"/>
      <c r="AC702" s="27"/>
    </row>
    <row r="703" spans="1:31" s="7" customFormat="1" ht="17.25" hidden="1" customHeight="1">
      <c r="A703" s="56">
        <f>A700+1</f>
        <v>553</v>
      </c>
      <c r="B703" s="42" t="s">
        <v>1259</v>
      </c>
      <c r="C703" s="52">
        <f>D703+K703+M703+O703+Q703+S703+U703+V703+W703+X703</f>
        <v>15158003.880000001</v>
      </c>
      <c r="D703" s="52">
        <f>SUM(E703:I703)</f>
        <v>15158003.880000001</v>
      </c>
      <c r="E703" s="52"/>
      <c r="F703" s="51">
        <v>9503266.8800000008</v>
      </c>
      <c r="G703" s="52"/>
      <c r="H703" s="51">
        <v>4139322</v>
      </c>
      <c r="I703" s="51">
        <v>1515415</v>
      </c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284"/>
      <c r="X703" s="284"/>
      <c r="Y703" s="9"/>
      <c r="Z703" s="8"/>
      <c r="AA703" s="8"/>
      <c r="AB703" s="8"/>
      <c r="AC703" s="28"/>
    </row>
    <row r="704" spans="1:31" s="7" customFormat="1" ht="17.25" hidden="1" customHeight="1">
      <c r="A704" s="1475" t="s">
        <v>518</v>
      </c>
      <c r="B704" s="1475"/>
      <c r="C704" s="52">
        <f t="shared" ref="C704:X704" si="99">SUM(C703:C703)</f>
        <v>15158003.880000001</v>
      </c>
      <c r="D704" s="52">
        <f t="shared" si="99"/>
        <v>15158003.880000001</v>
      </c>
      <c r="E704" s="52">
        <f t="shared" si="99"/>
        <v>0</v>
      </c>
      <c r="F704" s="52">
        <f t="shared" si="99"/>
        <v>9503266.8800000008</v>
      </c>
      <c r="G704" s="52">
        <f t="shared" si="99"/>
        <v>0</v>
      </c>
      <c r="H704" s="52">
        <f t="shared" si="99"/>
        <v>4139322</v>
      </c>
      <c r="I704" s="52">
        <f t="shared" si="99"/>
        <v>1515415</v>
      </c>
      <c r="J704" s="52">
        <f t="shared" si="99"/>
        <v>0</v>
      </c>
      <c r="K704" s="52">
        <f t="shared" si="99"/>
        <v>0</v>
      </c>
      <c r="L704" s="52">
        <f t="shared" si="99"/>
        <v>0</v>
      </c>
      <c r="M704" s="52">
        <f t="shared" si="99"/>
        <v>0</v>
      </c>
      <c r="N704" s="52">
        <f t="shared" si="99"/>
        <v>0</v>
      </c>
      <c r="O704" s="52">
        <f t="shared" si="99"/>
        <v>0</v>
      </c>
      <c r="P704" s="52">
        <f t="shared" si="99"/>
        <v>0</v>
      </c>
      <c r="Q704" s="52">
        <f t="shared" si="99"/>
        <v>0</v>
      </c>
      <c r="R704" s="52">
        <f t="shared" si="99"/>
        <v>0</v>
      </c>
      <c r="S704" s="52">
        <f t="shared" si="99"/>
        <v>0</v>
      </c>
      <c r="T704" s="52">
        <f t="shared" si="99"/>
        <v>0</v>
      </c>
      <c r="U704" s="52">
        <f t="shared" si="99"/>
        <v>0</v>
      </c>
      <c r="V704" s="52">
        <f t="shared" si="99"/>
        <v>0</v>
      </c>
      <c r="W704" s="52">
        <f t="shared" si="99"/>
        <v>0</v>
      </c>
      <c r="X704" s="52">
        <f t="shared" si="99"/>
        <v>0</v>
      </c>
      <c r="Y704" s="9"/>
      <c r="Z704" s="8"/>
      <c r="AA704" s="8"/>
      <c r="AB704" s="8"/>
      <c r="AC704" s="28"/>
      <c r="AE704" s="28"/>
    </row>
    <row r="705" spans="1:31" s="22" customFormat="1" ht="17.25" hidden="1" customHeight="1">
      <c r="A705" s="1479" t="s">
        <v>632</v>
      </c>
      <c r="B705" s="1479"/>
      <c r="C705" s="1479"/>
      <c r="D705" s="1452"/>
      <c r="E705" s="1452"/>
      <c r="F705" s="1452"/>
      <c r="G705" s="1452"/>
      <c r="H705" s="1452"/>
      <c r="I705" s="1452"/>
      <c r="J705" s="1452"/>
      <c r="K705" s="1452"/>
      <c r="L705" s="1452"/>
      <c r="M705" s="1452"/>
      <c r="N705" s="1452"/>
      <c r="O705" s="1452"/>
      <c r="P705" s="1452"/>
      <c r="Q705" s="1452"/>
      <c r="R705" s="1452"/>
      <c r="S705" s="1452"/>
      <c r="T705" s="1452"/>
      <c r="U705" s="1452"/>
      <c r="V705" s="1452"/>
      <c r="W705" s="1452"/>
      <c r="X705" s="1452"/>
      <c r="Y705" s="24"/>
      <c r="Z705" s="23"/>
      <c r="AA705" s="21"/>
      <c r="AB705" s="8"/>
      <c r="AC705" s="27"/>
    </row>
    <row r="706" spans="1:31" s="7" customFormat="1" ht="17.25" hidden="1" customHeight="1">
      <c r="A706" s="56">
        <f>A703+1</f>
        <v>554</v>
      </c>
      <c r="B706" s="42" t="s">
        <v>779</v>
      </c>
      <c r="C706" s="52">
        <f>D706+K706+M706+O706+Q706+S706+U706+V706+W706+X706</f>
        <v>30758958.520000003</v>
      </c>
      <c r="D706" s="52">
        <f>SUM(E706:I706)</f>
        <v>17161822.060000002</v>
      </c>
      <c r="E706" s="52"/>
      <c r="F706" s="52">
        <v>9388431.6400000006</v>
      </c>
      <c r="G706" s="52">
        <v>2055615.46</v>
      </c>
      <c r="H706" s="52">
        <v>3822220.6</v>
      </c>
      <c r="I706" s="52">
        <v>1895554.36</v>
      </c>
      <c r="J706" s="52"/>
      <c r="K706" s="52"/>
      <c r="L706" s="52"/>
      <c r="M706" s="52"/>
      <c r="N706" s="52"/>
      <c r="O706" s="52">
        <v>13597136.460000001</v>
      </c>
      <c r="P706" s="52"/>
      <c r="Q706" s="52"/>
      <c r="R706" s="52"/>
      <c r="S706" s="52"/>
      <c r="T706" s="52"/>
      <c r="U706" s="52"/>
      <c r="V706" s="52"/>
      <c r="W706" s="284"/>
      <c r="X706" s="284"/>
      <c r="Y706" s="9"/>
      <c r="Z706" s="8"/>
      <c r="AA706" s="8"/>
      <c r="AB706" s="8"/>
      <c r="AC706" s="28"/>
    </row>
    <row r="707" spans="1:31" s="7" customFormat="1" ht="17.25" hidden="1" customHeight="1">
      <c r="A707" s="1475" t="s">
        <v>518</v>
      </c>
      <c r="B707" s="1475"/>
      <c r="C707" s="52">
        <f>SUM(C706)</f>
        <v>30758958.520000003</v>
      </c>
      <c r="D707" s="52">
        <f t="shared" ref="D707:X707" si="100">SUM(D706)</f>
        <v>17161822.060000002</v>
      </c>
      <c r="E707" s="52">
        <f t="shared" si="100"/>
        <v>0</v>
      </c>
      <c r="F707" s="52">
        <f t="shared" si="100"/>
        <v>9388431.6400000006</v>
      </c>
      <c r="G707" s="52">
        <f t="shared" si="100"/>
        <v>2055615.46</v>
      </c>
      <c r="H707" s="52">
        <f t="shared" si="100"/>
        <v>3822220.6</v>
      </c>
      <c r="I707" s="52">
        <f t="shared" si="100"/>
        <v>1895554.36</v>
      </c>
      <c r="J707" s="52">
        <f t="shared" si="100"/>
        <v>0</v>
      </c>
      <c r="K707" s="52">
        <f t="shared" si="100"/>
        <v>0</v>
      </c>
      <c r="L707" s="52">
        <f t="shared" si="100"/>
        <v>0</v>
      </c>
      <c r="M707" s="52">
        <f t="shared" si="100"/>
        <v>0</v>
      </c>
      <c r="N707" s="52">
        <f t="shared" si="100"/>
        <v>0</v>
      </c>
      <c r="O707" s="52">
        <f t="shared" si="100"/>
        <v>13597136.460000001</v>
      </c>
      <c r="P707" s="52">
        <f t="shared" si="100"/>
        <v>0</v>
      </c>
      <c r="Q707" s="52">
        <f t="shared" si="100"/>
        <v>0</v>
      </c>
      <c r="R707" s="52">
        <f t="shared" si="100"/>
        <v>0</v>
      </c>
      <c r="S707" s="52">
        <f t="shared" si="100"/>
        <v>0</v>
      </c>
      <c r="T707" s="52">
        <f t="shared" si="100"/>
        <v>0</v>
      </c>
      <c r="U707" s="52">
        <f t="shared" si="100"/>
        <v>0</v>
      </c>
      <c r="V707" s="52">
        <f t="shared" si="100"/>
        <v>0</v>
      </c>
      <c r="W707" s="52">
        <f t="shared" si="100"/>
        <v>0</v>
      </c>
      <c r="X707" s="52">
        <f t="shared" si="100"/>
        <v>0</v>
      </c>
      <c r="Y707" s="9"/>
      <c r="Z707" s="8"/>
      <c r="AA707" s="8"/>
      <c r="AB707" s="8"/>
      <c r="AC707" s="28"/>
      <c r="AE707" s="28"/>
    </row>
    <row r="708" spans="1:31" s="22" customFormat="1" ht="17.25" customHeight="1">
      <c r="A708" s="1537" t="s">
        <v>1237</v>
      </c>
      <c r="B708" s="1537"/>
      <c r="C708" s="1537"/>
      <c r="D708" s="1452"/>
      <c r="E708" s="1452"/>
      <c r="F708" s="1452"/>
      <c r="G708" s="1452"/>
      <c r="H708" s="1452"/>
      <c r="I708" s="1452"/>
      <c r="J708" s="1452"/>
      <c r="K708" s="1452"/>
      <c r="L708" s="1452"/>
      <c r="M708" s="1452"/>
      <c r="N708" s="1452"/>
      <c r="O708" s="1452"/>
      <c r="P708" s="1452"/>
      <c r="Q708" s="1452"/>
      <c r="R708" s="1452"/>
      <c r="S708" s="1452"/>
      <c r="T708" s="1452"/>
      <c r="U708" s="1452"/>
      <c r="V708" s="1452"/>
      <c r="W708" s="1452"/>
      <c r="X708" s="1452"/>
      <c r="Y708" s="24"/>
      <c r="Z708" s="23"/>
      <c r="AA708" s="21"/>
      <c r="AB708" s="8"/>
      <c r="AC708" s="27"/>
    </row>
    <row r="709" spans="1:31" s="215" customFormat="1" ht="15.75" hidden="1" customHeight="1">
      <c r="A709" s="56">
        <f>A706+1</f>
        <v>555</v>
      </c>
      <c r="B709" s="574" t="s">
        <v>1238</v>
      </c>
      <c r="C709" s="214"/>
      <c r="D709" s="213"/>
      <c r="E709" s="213"/>
      <c r="F709" s="213"/>
      <c r="G709" s="213"/>
      <c r="H709" s="213"/>
      <c r="I709" s="213"/>
      <c r="J709" s="213">
        <v>695.3</v>
      </c>
      <c r="K709" s="212"/>
      <c r="L709" s="214"/>
      <c r="M709" s="213"/>
      <c r="N709" s="213"/>
      <c r="O709" s="213"/>
      <c r="P709" s="213"/>
      <c r="Q709" s="213">
        <v>912.2</v>
      </c>
      <c r="R709" s="213"/>
      <c r="S709" s="213"/>
      <c r="T709" s="213"/>
      <c r="U709" s="213"/>
      <c r="V709" s="213"/>
      <c r="W709" s="213"/>
      <c r="X709" s="213"/>
    </row>
    <row r="710" spans="1:31" s="215" customFormat="1" ht="15.75" hidden="1" customHeight="1">
      <c r="A710" s="261">
        <f>A709+1</f>
        <v>556</v>
      </c>
      <c r="B710" s="574" t="s">
        <v>1239</v>
      </c>
      <c r="C710" s="214"/>
      <c r="D710" s="216"/>
      <c r="E710" s="216"/>
      <c r="F710" s="216"/>
      <c r="G710" s="216"/>
      <c r="H710" s="216"/>
      <c r="I710" s="216"/>
      <c r="J710" s="216">
        <v>703.9</v>
      </c>
      <c r="K710" s="212"/>
      <c r="L710" s="214"/>
      <c r="M710" s="216"/>
      <c r="N710" s="216"/>
      <c r="O710" s="216"/>
      <c r="P710" s="216"/>
      <c r="Q710" s="216">
        <v>908.8</v>
      </c>
      <c r="R710" s="216"/>
      <c r="S710" s="216"/>
      <c r="T710" s="216"/>
      <c r="U710" s="216"/>
      <c r="V710" s="216"/>
      <c r="W710" s="216"/>
      <c r="X710" s="216"/>
    </row>
    <row r="711" spans="1:31" s="215" customFormat="1" ht="15.75" customHeight="1">
      <c r="A711" s="686">
        <f>A710+1</f>
        <v>557</v>
      </c>
      <c r="B711" s="574" t="s">
        <v>1240</v>
      </c>
      <c r="C711" s="214"/>
      <c r="D711" s="216"/>
      <c r="E711" s="216">
        <v>637.4</v>
      </c>
      <c r="F711" s="216"/>
      <c r="G711" s="216"/>
      <c r="H711" s="216"/>
      <c r="I711" s="216"/>
      <c r="J711" s="216">
        <v>637.4</v>
      </c>
      <c r="K711" s="212"/>
      <c r="L711" s="214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</row>
    <row r="712" spans="1:31" s="215" customFormat="1" ht="15.75" customHeight="1">
      <c r="A712" s="686">
        <f>A711+1</f>
        <v>558</v>
      </c>
      <c r="B712" s="574" t="s">
        <v>1241</v>
      </c>
      <c r="C712" s="214"/>
      <c r="D712" s="216"/>
      <c r="E712" s="216">
        <v>529.5</v>
      </c>
      <c r="F712" s="216"/>
      <c r="G712" s="216"/>
      <c r="H712" s="216"/>
      <c r="I712" s="216"/>
      <c r="J712" s="216">
        <v>529</v>
      </c>
      <c r="K712" s="212"/>
      <c r="L712" s="214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</row>
    <row r="713" spans="1:31" s="215" customFormat="1" ht="15.75" customHeight="1">
      <c r="A713" s="686">
        <f>A712+1</f>
        <v>559</v>
      </c>
      <c r="B713" s="574" t="s">
        <v>1242</v>
      </c>
      <c r="C713" s="214"/>
      <c r="D713" s="216"/>
      <c r="E713" s="216"/>
      <c r="F713" s="216">
        <v>827</v>
      </c>
      <c r="G713" s="216"/>
      <c r="H713" s="216"/>
      <c r="I713" s="216">
        <v>827</v>
      </c>
      <c r="J713" s="216">
        <v>827</v>
      </c>
      <c r="K713" s="212"/>
      <c r="L713" s="214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</row>
    <row r="714" spans="1:31" s="215" customFormat="1" ht="15.75" customHeight="1">
      <c r="A714" s="686">
        <f>A713+1</f>
        <v>560</v>
      </c>
      <c r="B714" s="574" t="s">
        <v>1243</v>
      </c>
      <c r="C714" s="214"/>
      <c r="D714" s="216"/>
      <c r="E714" s="216">
        <v>654.4</v>
      </c>
      <c r="F714" s="216"/>
      <c r="G714" s="216"/>
      <c r="H714" s="216"/>
      <c r="I714" s="216"/>
      <c r="J714" s="216">
        <v>591.70000000000005</v>
      </c>
      <c r="K714" s="212"/>
      <c r="L714" s="214"/>
      <c r="M714" s="216">
        <v>366</v>
      </c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</row>
    <row r="715" spans="1:31" s="7" customFormat="1" ht="17.25" hidden="1" customHeight="1">
      <c r="A715" s="1475" t="s">
        <v>518</v>
      </c>
      <c r="B715" s="1475"/>
      <c r="C715" s="52">
        <f>SUM(C709:C714)</f>
        <v>0</v>
      </c>
      <c r="D715" s="52">
        <f t="shared" ref="D715:X715" si="101">SUM(D709:D714)</f>
        <v>0</v>
      </c>
      <c r="E715" s="52">
        <f t="shared" si="101"/>
        <v>1821.3000000000002</v>
      </c>
      <c r="F715" s="52">
        <f t="shared" si="101"/>
        <v>827</v>
      </c>
      <c r="G715" s="52">
        <f t="shared" si="101"/>
        <v>0</v>
      </c>
      <c r="H715" s="52">
        <f t="shared" si="101"/>
        <v>0</v>
      </c>
      <c r="I715" s="52">
        <f t="shared" si="101"/>
        <v>827</v>
      </c>
      <c r="J715" s="52">
        <f t="shared" si="101"/>
        <v>3984.3</v>
      </c>
      <c r="K715" s="52">
        <f t="shared" si="101"/>
        <v>0</v>
      </c>
      <c r="L715" s="52">
        <f t="shared" si="101"/>
        <v>0</v>
      </c>
      <c r="M715" s="52">
        <f t="shared" si="101"/>
        <v>366</v>
      </c>
      <c r="N715" s="52">
        <f t="shared" si="101"/>
        <v>0</v>
      </c>
      <c r="O715" s="52">
        <f t="shared" si="101"/>
        <v>0</v>
      </c>
      <c r="P715" s="52">
        <f t="shared" si="101"/>
        <v>0</v>
      </c>
      <c r="Q715" s="52">
        <f t="shared" si="101"/>
        <v>1821</v>
      </c>
      <c r="R715" s="52">
        <f t="shared" si="101"/>
        <v>0</v>
      </c>
      <c r="S715" s="52">
        <f t="shared" si="101"/>
        <v>0</v>
      </c>
      <c r="T715" s="52">
        <f t="shared" si="101"/>
        <v>0</v>
      </c>
      <c r="U715" s="52">
        <f t="shared" si="101"/>
        <v>0</v>
      </c>
      <c r="V715" s="52">
        <f t="shared" si="101"/>
        <v>0</v>
      </c>
      <c r="W715" s="52">
        <f t="shared" si="101"/>
        <v>0</v>
      </c>
      <c r="X715" s="52">
        <f t="shared" si="101"/>
        <v>0</v>
      </c>
      <c r="Y715" s="9"/>
      <c r="Z715" s="8"/>
      <c r="AA715" s="8"/>
      <c r="AB715" s="8"/>
      <c r="AC715" s="28"/>
      <c r="AE715" s="28"/>
    </row>
    <row r="716" spans="1:31" s="7" customFormat="1" ht="17.25" hidden="1" customHeight="1">
      <c r="A716" s="1479" t="s">
        <v>633</v>
      </c>
      <c r="B716" s="1479"/>
      <c r="C716" s="1479"/>
      <c r="D716" s="1452"/>
      <c r="E716" s="1452"/>
      <c r="F716" s="1452"/>
      <c r="G716" s="1452"/>
      <c r="H716" s="1452"/>
      <c r="I716" s="1452"/>
      <c r="J716" s="1452"/>
      <c r="K716" s="1452"/>
      <c r="L716" s="1452"/>
      <c r="M716" s="1452"/>
      <c r="N716" s="1452"/>
      <c r="O716" s="1452"/>
      <c r="P716" s="1452"/>
      <c r="Q716" s="1452"/>
      <c r="R716" s="1452"/>
      <c r="S716" s="1452"/>
      <c r="T716" s="1452"/>
      <c r="U716" s="1452"/>
      <c r="V716" s="1452"/>
      <c r="W716" s="1452"/>
      <c r="X716" s="1452"/>
      <c r="Y716" s="9"/>
      <c r="Z716" s="8"/>
      <c r="AA716" s="5"/>
      <c r="AB716" s="8"/>
      <c r="AC716" s="28"/>
    </row>
    <row r="717" spans="1:31" s="7" customFormat="1" ht="17.25" hidden="1" customHeight="1">
      <c r="A717" s="56">
        <f>A714+1</f>
        <v>561</v>
      </c>
      <c r="B717" s="42" t="s">
        <v>780</v>
      </c>
      <c r="C717" s="52">
        <f>D717+K717+M717+O717+Q717+S717+U717+V717+W717+X717</f>
        <v>2963158.1799999997</v>
      </c>
      <c r="D717" s="52">
        <f>SUM(E717:I717)</f>
        <v>2963158.1799999997</v>
      </c>
      <c r="E717" s="52"/>
      <c r="F717" s="52">
        <v>1960081.48</v>
      </c>
      <c r="G717" s="52"/>
      <c r="H717" s="52"/>
      <c r="I717" s="52">
        <v>1003076.7</v>
      </c>
      <c r="J717" s="52"/>
      <c r="K717" s="51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284"/>
      <c r="X717" s="284"/>
      <c r="Y717" s="9"/>
      <c r="Z717" s="8"/>
      <c r="AA717" s="5"/>
      <c r="AB717" s="8"/>
      <c r="AC717" s="28"/>
    </row>
    <row r="718" spans="1:31" s="7" customFormat="1" ht="12.75" hidden="1" customHeight="1">
      <c r="A718" s="688">
        <f>A717+1</f>
        <v>562</v>
      </c>
      <c r="B718" s="274" t="s">
        <v>1260</v>
      </c>
      <c r="C718" s="210">
        <v>2200000</v>
      </c>
      <c r="D718" s="658"/>
      <c r="E718" s="658"/>
      <c r="F718" s="658"/>
      <c r="G718" s="658"/>
      <c r="H718" s="658"/>
      <c r="I718" s="285">
        <v>600000</v>
      </c>
      <c r="J718" s="658"/>
      <c r="K718" s="658"/>
      <c r="L718" s="285">
        <v>348</v>
      </c>
      <c r="M718" s="285">
        <v>600000</v>
      </c>
      <c r="N718" s="658"/>
      <c r="O718" s="658"/>
      <c r="P718" s="658"/>
      <c r="Q718" s="285"/>
      <c r="R718" s="658"/>
      <c r="S718" s="658"/>
      <c r="T718" s="285">
        <v>280.89999999999998</v>
      </c>
      <c r="U718" s="285">
        <v>1000000</v>
      </c>
      <c r="V718" s="658"/>
      <c r="W718" s="285"/>
      <c r="X718" s="658"/>
      <c r="Y718" s="9"/>
      <c r="Z718" s="8"/>
      <c r="AA718" s="5"/>
      <c r="AB718" s="5"/>
    </row>
    <row r="719" spans="1:31" s="7" customFormat="1" ht="12.75" hidden="1" customHeight="1">
      <c r="A719" s="688">
        <f>A718+1</f>
        <v>563</v>
      </c>
      <c r="B719" s="274" t="s">
        <v>1261</v>
      </c>
      <c r="C719" s="284">
        <v>1600000</v>
      </c>
      <c r="D719" s="658"/>
      <c r="E719" s="658"/>
      <c r="F719" s="658"/>
      <c r="G719" s="658"/>
      <c r="H719" s="658"/>
      <c r="I719" s="284">
        <v>600000</v>
      </c>
      <c r="J719" s="658"/>
      <c r="K719" s="658"/>
      <c r="L719" s="658"/>
      <c r="M719" s="658"/>
      <c r="N719" s="658"/>
      <c r="O719" s="658"/>
      <c r="P719" s="658"/>
      <c r="Q719" s="285"/>
      <c r="R719" s="658"/>
      <c r="S719" s="658"/>
      <c r="T719" s="285">
        <v>327.2</v>
      </c>
      <c r="U719" s="285">
        <v>1000000</v>
      </c>
      <c r="V719" s="658"/>
      <c r="W719" s="285"/>
      <c r="X719" s="658"/>
      <c r="Y719" s="9"/>
      <c r="Z719" s="8"/>
      <c r="AA719" s="8"/>
      <c r="AB719" s="8"/>
    </row>
    <row r="720" spans="1:31" s="7" customFormat="1" ht="12.75" hidden="1" customHeight="1">
      <c r="A720" s="688">
        <f>A719+1</f>
        <v>564</v>
      </c>
      <c r="B720" s="274" t="s">
        <v>1262</v>
      </c>
      <c r="C720" s="284">
        <v>1000000</v>
      </c>
      <c r="D720" s="658"/>
      <c r="E720" s="658"/>
      <c r="F720" s="658"/>
      <c r="G720" s="658"/>
      <c r="H720" s="658"/>
      <c r="I720" s="285"/>
      <c r="J720" s="658"/>
      <c r="K720" s="658"/>
      <c r="L720" s="658"/>
      <c r="M720" s="658"/>
      <c r="N720" s="658"/>
      <c r="O720" s="658"/>
      <c r="P720" s="658"/>
      <c r="Q720" s="285"/>
      <c r="R720" s="658"/>
      <c r="S720" s="658"/>
      <c r="T720" s="285">
        <v>381.86</v>
      </c>
      <c r="U720" s="285">
        <v>1000000</v>
      </c>
      <c r="V720" s="658"/>
      <c r="W720" s="285"/>
      <c r="X720" s="658"/>
      <c r="Y720" s="9"/>
      <c r="Z720" s="8"/>
      <c r="AA720" s="8"/>
      <c r="AB720" s="8"/>
    </row>
    <row r="721" spans="1:29" s="7" customFormat="1" ht="12.75" hidden="1" customHeight="1">
      <c r="A721" s="688">
        <f>A720+1</f>
        <v>565</v>
      </c>
      <c r="B721" s="274" t="s">
        <v>1263</v>
      </c>
      <c r="C721" s="284">
        <v>2100000</v>
      </c>
      <c r="D721" s="284"/>
      <c r="E721" s="284">
        <v>400000</v>
      </c>
      <c r="F721" s="284"/>
      <c r="G721" s="284"/>
      <c r="H721" s="284"/>
      <c r="I721" s="284">
        <v>600000</v>
      </c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>
        <v>169.49</v>
      </c>
      <c r="U721" s="284">
        <v>1000000</v>
      </c>
      <c r="V721" s="284">
        <v>100000</v>
      </c>
      <c r="W721" s="284"/>
      <c r="X721" s="284"/>
      <c r="Y721" s="9"/>
      <c r="Z721" s="8"/>
    </row>
    <row r="722" spans="1:29" s="7" customFormat="1" ht="12.75" hidden="1" customHeight="1">
      <c r="A722" s="688">
        <f>A721+1</f>
        <v>566</v>
      </c>
      <c r="B722" s="274" t="s">
        <v>1264</v>
      </c>
      <c r="C722" s="284">
        <v>1800000</v>
      </c>
      <c r="D722" s="284"/>
      <c r="E722" s="284"/>
      <c r="F722" s="284"/>
      <c r="G722" s="284"/>
      <c r="H722" s="284"/>
      <c r="I722" s="284"/>
      <c r="J722" s="284"/>
      <c r="K722" s="284"/>
      <c r="L722" s="284"/>
      <c r="M722" s="284"/>
      <c r="N722" s="284"/>
      <c r="O722" s="284"/>
      <c r="P722" s="284">
        <v>381.86</v>
      </c>
      <c r="Q722" s="284">
        <v>800000</v>
      </c>
      <c r="R722" s="284"/>
      <c r="S722" s="284"/>
      <c r="T722" s="284">
        <v>381.86</v>
      </c>
      <c r="U722" s="284">
        <v>1000000</v>
      </c>
      <c r="V722" s="284"/>
      <c r="W722" s="284"/>
      <c r="X722" s="284"/>
      <c r="Y722" s="9"/>
      <c r="Z722" s="8"/>
    </row>
    <row r="723" spans="1:29" s="7" customFormat="1" ht="17.25" hidden="1" customHeight="1">
      <c r="A723" s="1475" t="s">
        <v>518</v>
      </c>
      <c r="B723" s="1475"/>
      <c r="C723" s="52">
        <f>SUM(C717:C722)</f>
        <v>11663158.18</v>
      </c>
      <c r="D723" s="52">
        <f t="shared" ref="D723:W723" si="102">SUM(D717:D722)</f>
        <v>2963158.1799999997</v>
      </c>
      <c r="E723" s="52">
        <f t="shared" si="102"/>
        <v>400000</v>
      </c>
      <c r="F723" s="52">
        <f t="shared" si="102"/>
        <v>1960081.48</v>
      </c>
      <c r="G723" s="52">
        <f t="shared" si="102"/>
        <v>0</v>
      </c>
      <c r="H723" s="52">
        <f t="shared" si="102"/>
        <v>0</v>
      </c>
      <c r="I723" s="52">
        <f t="shared" si="102"/>
        <v>2803076.7</v>
      </c>
      <c r="J723" s="52">
        <f t="shared" si="102"/>
        <v>0</v>
      </c>
      <c r="K723" s="52">
        <f t="shared" si="102"/>
        <v>0</v>
      </c>
      <c r="L723" s="52">
        <f t="shared" si="102"/>
        <v>348</v>
      </c>
      <c r="M723" s="52">
        <f t="shared" si="102"/>
        <v>600000</v>
      </c>
      <c r="N723" s="52">
        <f t="shared" si="102"/>
        <v>0</v>
      </c>
      <c r="O723" s="52">
        <f t="shared" si="102"/>
        <v>0</v>
      </c>
      <c r="P723" s="52">
        <f t="shared" si="102"/>
        <v>381.86</v>
      </c>
      <c r="Q723" s="52">
        <f t="shared" si="102"/>
        <v>800000</v>
      </c>
      <c r="R723" s="52">
        <f t="shared" si="102"/>
        <v>0</v>
      </c>
      <c r="S723" s="52">
        <f t="shared" si="102"/>
        <v>0</v>
      </c>
      <c r="T723" s="52">
        <f t="shared" si="102"/>
        <v>1541.31</v>
      </c>
      <c r="U723" s="52">
        <f t="shared" si="102"/>
        <v>5000000</v>
      </c>
      <c r="V723" s="52">
        <f t="shared" si="102"/>
        <v>100000</v>
      </c>
      <c r="W723" s="52">
        <f t="shared" si="102"/>
        <v>0</v>
      </c>
      <c r="X723" s="52">
        <f>SUM(X717)</f>
        <v>0</v>
      </c>
      <c r="Y723" s="9"/>
      <c r="Z723" s="8"/>
      <c r="AA723" s="8"/>
      <c r="AB723" s="8"/>
      <c r="AC723" s="28"/>
    </row>
    <row r="724" spans="1:29" s="7" customFormat="1" ht="17.25" hidden="1" customHeight="1">
      <c r="A724" s="655" t="s">
        <v>1318</v>
      </c>
      <c r="B724" s="655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9"/>
      <c r="Z724" s="8"/>
      <c r="AA724" s="8"/>
      <c r="AB724" s="8"/>
      <c r="AC724" s="28"/>
    </row>
    <row r="725" spans="1:29" s="405" customFormat="1" ht="15" hidden="1">
      <c r="A725" s="56">
        <f>A722+1</f>
        <v>567</v>
      </c>
      <c r="B725" s="477" t="s">
        <v>1268</v>
      </c>
      <c r="C725" s="404"/>
      <c r="D725" s="404"/>
      <c r="E725" s="404"/>
      <c r="F725" s="403"/>
      <c r="G725" s="403"/>
      <c r="H725" s="403"/>
      <c r="I725" s="403"/>
      <c r="J725" s="403"/>
      <c r="K725" s="403"/>
      <c r="L725" s="403"/>
      <c r="M725" s="403">
        <v>845.4</v>
      </c>
      <c r="N725" s="403" t="s">
        <v>1265</v>
      </c>
      <c r="O725" s="403"/>
      <c r="P725" s="403"/>
      <c r="Q725" s="403">
        <v>817.7</v>
      </c>
      <c r="R725" s="403" t="s">
        <v>1265</v>
      </c>
      <c r="S725" s="403"/>
      <c r="T725" s="403"/>
      <c r="U725" s="403"/>
      <c r="V725" s="403"/>
      <c r="W725" s="403"/>
      <c r="X725" s="404"/>
    </row>
    <row r="726" spans="1:29" s="405" customFormat="1" ht="15" hidden="1">
      <c r="A726" s="403">
        <f>A725+1</f>
        <v>568</v>
      </c>
      <c r="B726" s="477" t="s">
        <v>1269</v>
      </c>
      <c r="C726" s="404" t="s">
        <v>1266</v>
      </c>
      <c r="D726" s="404" t="s">
        <v>1267</v>
      </c>
      <c r="E726" s="404"/>
      <c r="F726" s="403" t="s">
        <v>1265</v>
      </c>
      <c r="G726" s="403"/>
      <c r="H726" s="403" t="s">
        <v>1265</v>
      </c>
      <c r="I726" s="403"/>
      <c r="J726" s="403" t="s">
        <v>1265</v>
      </c>
      <c r="K726" s="403"/>
      <c r="L726" s="403"/>
      <c r="M726" s="403"/>
      <c r="N726" s="403"/>
      <c r="O726" s="403"/>
      <c r="P726" s="403"/>
      <c r="Q726" s="403"/>
      <c r="R726" s="403"/>
      <c r="S726" s="403"/>
      <c r="T726" s="403"/>
      <c r="U726" s="403"/>
      <c r="V726" s="403"/>
      <c r="W726" s="403"/>
      <c r="X726" s="404"/>
    </row>
    <row r="727" spans="1:29" s="405" customFormat="1" ht="15" hidden="1">
      <c r="A727" s="403">
        <f t="shared" ref="A727:A774" si="103">A726+1</f>
        <v>569</v>
      </c>
      <c r="B727" s="477" t="s">
        <v>1270</v>
      </c>
      <c r="C727" s="404"/>
      <c r="D727" s="404"/>
      <c r="E727" s="404"/>
      <c r="F727" s="403"/>
      <c r="G727" s="403"/>
      <c r="H727" s="403"/>
      <c r="I727" s="403"/>
      <c r="J727" s="403"/>
      <c r="K727" s="403"/>
      <c r="L727" s="403"/>
      <c r="M727" s="403">
        <v>268.8</v>
      </c>
      <c r="N727" s="403" t="s">
        <v>1265</v>
      </c>
      <c r="O727" s="403"/>
      <c r="P727" s="403"/>
      <c r="Q727" s="403">
        <v>359.6</v>
      </c>
      <c r="R727" s="403" t="s">
        <v>1265</v>
      </c>
      <c r="S727" s="403"/>
      <c r="T727" s="403"/>
      <c r="U727" s="403"/>
      <c r="V727" s="403"/>
      <c r="W727" s="403"/>
      <c r="X727" s="404"/>
    </row>
    <row r="728" spans="1:29" s="405" customFormat="1" ht="15" hidden="1">
      <c r="A728" s="403">
        <f t="shared" si="103"/>
        <v>570</v>
      </c>
      <c r="B728" s="353" t="s">
        <v>1271</v>
      </c>
      <c r="C728" s="404"/>
      <c r="D728" s="404"/>
      <c r="E728" s="404" t="s">
        <v>1265</v>
      </c>
      <c r="F728" s="403"/>
      <c r="G728" s="403"/>
      <c r="H728" s="403"/>
      <c r="I728" s="403"/>
      <c r="J728" s="403"/>
      <c r="K728" s="403"/>
      <c r="L728" s="403"/>
      <c r="M728" s="403"/>
      <c r="N728" s="403"/>
      <c r="O728" s="403"/>
      <c r="P728" s="403"/>
      <c r="Q728" s="403"/>
      <c r="R728" s="403"/>
      <c r="S728" s="403"/>
      <c r="T728" s="403"/>
      <c r="U728" s="403"/>
      <c r="V728" s="403"/>
      <c r="W728" s="403"/>
      <c r="X728" s="404"/>
    </row>
    <row r="729" spans="1:29" s="405" customFormat="1" ht="15" hidden="1">
      <c r="A729" s="403">
        <f t="shared" si="103"/>
        <v>571</v>
      </c>
      <c r="B729" s="353" t="s">
        <v>1272</v>
      </c>
      <c r="C729" s="404"/>
      <c r="D729" s="404"/>
      <c r="E729" s="404"/>
      <c r="F729" s="403"/>
      <c r="G729" s="403"/>
      <c r="H729" s="403"/>
      <c r="I729" s="403"/>
      <c r="J729" s="403"/>
      <c r="K729" s="403"/>
      <c r="L729" s="403"/>
      <c r="M729" s="403"/>
      <c r="N729" s="404"/>
      <c r="O729" s="403"/>
      <c r="P729" s="403"/>
      <c r="Q729" s="403">
        <v>1686.4</v>
      </c>
      <c r="R729" s="403" t="s">
        <v>1265</v>
      </c>
      <c r="S729" s="403"/>
      <c r="T729" s="403"/>
      <c r="U729" s="403"/>
      <c r="V729" s="403"/>
      <c r="W729" s="403"/>
      <c r="X729" s="403"/>
    </row>
    <row r="730" spans="1:29" s="405" customFormat="1" ht="15" hidden="1">
      <c r="A730" s="403">
        <f t="shared" si="103"/>
        <v>572</v>
      </c>
      <c r="B730" s="353" t="s">
        <v>1273</v>
      </c>
      <c r="C730" s="406"/>
      <c r="D730" s="406"/>
      <c r="E730" s="404"/>
      <c r="F730" s="407"/>
      <c r="G730" s="407"/>
      <c r="H730" s="407"/>
      <c r="I730" s="407"/>
      <c r="J730" s="407"/>
      <c r="K730" s="407"/>
      <c r="L730" s="406"/>
      <c r="M730" s="407">
        <v>1030.8</v>
      </c>
      <c r="N730" s="404" t="s">
        <v>1265</v>
      </c>
      <c r="O730" s="407"/>
      <c r="P730" s="407"/>
      <c r="Q730" s="407"/>
      <c r="R730" s="407"/>
      <c r="S730" s="407"/>
      <c r="T730" s="407"/>
      <c r="U730" s="407"/>
      <c r="V730" s="407"/>
      <c r="W730" s="407"/>
      <c r="X730" s="407"/>
    </row>
    <row r="731" spans="1:29" s="405" customFormat="1" ht="15" hidden="1">
      <c r="A731" s="403">
        <f t="shared" si="103"/>
        <v>573</v>
      </c>
      <c r="B731" s="353" t="s">
        <v>1274</v>
      </c>
      <c r="C731" s="406"/>
      <c r="D731" s="407"/>
      <c r="E731" s="404"/>
      <c r="F731" s="407"/>
      <c r="G731" s="407"/>
      <c r="H731" s="407"/>
      <c r="I731" s="407"/>
      <c r="J731" s="407"/>
      <c r="K731" s="407"/>
      <c r="L731" s="406"/>
      <c r="M731" s="407">
        <v>1096.4000000000001</v>
      </c>
      <c r="N731" s="404" t="s">
        <v>1265</v>
      </c>
      <c r="O731" s="407"/>
      <c r="P731" s="407"/>
      <c r="Q731" s="407"/>
      <c r="R731" s="407"/>
      <c r="S731" s="407"/>
      <c r="T731" s="407"/>
      <c r="U731" s="407"/>
      <c r="V731" s="407"/>
      <c r="W731" s="407"/>
      <c r="X731" s="407"/>
    </row>
    <row r="732" spans="1:29" s="405" customFormat="1" ht="15" hidden="1">
      <c r="A732" s="403">
        <f t="shared" si="103"/>
        <v>574</v>
      </c>
      <c r="B732" s="353" t="s">
        <v>1275</v>
      </c>
      <c r="C732" s="406"/>
      <c r="D732" s="407"/>
      <c r="E732" s="404"/>
      <c r="F732" s="407"/>
      <c r="G732" s="407"/>
      <c r="H732" s="407"/>
      <c r="I732" s="407"/>
      <c r="J732" s="407"/>
      <c r="K732" s="407"/>
      <c r="L732" s="406"/>
      <c r="M732" s="407">
        <v>1030.83</v>
      </c>
      <c r="N732" s="404" t="s">
        <v>1265</v>
      </c>
      <c r="O732" s="407"/>
      <c r="P732" s="407"/>
      <c r="Q732" s="407"/>
      <c r="R732" s="407"/>
      <c r="S732" s="407"/>
      <c r="T732" s="407"/>
      <c r="U732" s="407"/>
      <c r="V732" s="407"/>
      <c r="W732" s="407"/>
      <c r="X732" s="407"/>
    </row>
    <row r="733" spans="1:29" s="405" customFormat="1" ht="15" hidden="1">
      <c r="A733" s="403">
        <f t="shared" si="103"/>
        <v>575</v>
      </c>
      <c r="B733" s="353" t="s">
        <v>1276</v>
      </c>
      <c r="C733" s="406"/>
      <c r="D733" s="407"/>
      <c r="E733" s="404"/>
      <c r="F733" s="407"/>
      <c r="G733" s="407"/>
      <c r="H733" s="407"/>
      <c r="I733" s="407"/>
      <c r="J733" s="407"/>
      <c r="K733" s="407"/>
      <c r="L733" s="406"/>
      <c r="M733" s="407">
        <v>1061.0999999999999</v>
      </c>
      <c r="N733" s="404" t="s">
        <v>1265</v>
      </c>
      <c r="O733" s="407"/>
      <c r="P733" s="407"/>
      <c r="Q733" s="407"/>
      <c r="R733" s="407"/>
      <c r="S733" s="407"/>
      <c r="T733" s="407"/>
      <c r="U733" s="407"/>
      <c r="V733" s="407"/>
      <c r="W733" s="407"/>
      <c r="X733" s="407"/>
    </row>
    <row r="734" spans="1:29" s="405" customFormat="1" ht="15" hidden="1">
      <c r="A734" s="403">
        <f t="shared" si="103"/>
        <v>576</v>
      </c>
      <c r="B734" s="353" t="s">
        <v>1277</v>
      </c>
      <c r="C734" s="406"/>
      <c r="D734" s="407"/>
      <c r="E734" s="404"/>
      <c r="F734" s="407"/>
      <c r="G734" s="407"/>
      <c r="H734" s="407"/>
      <c r="I734" s="407"/>
      <c r="J734" s="407"/>
      <c r="K734" s="407"/>
      <c r="L734" s="406"/>
      <c r="M734" s="407"/>
      <c r="N734" s="404"/>
      <c r="O734" s="408">
        <v>1696</v>
      </c>
      <c r="P734" s="407" t="s">
        <v>1265</v>
      </c>
      <c r="Q734" s="407"/>
      <c r="R734" s="407"/>
      <c r="S734" s="407"/>
      <c r="T734" s="407"/>
      <c r="U734" s="407"/>
      <c r="V734" s="407"/>
      <c r="W734" s="407"/>
      <c r="X734" s="407"/>
    </row>
    <row r="735" spans="1:29" s="405" customFormat="1" ht="15" hidden="1">
      <c r="A735" s="403">
        <f t="shared" si="103"/>
        <v>577</v>
      </c>
      <c r="B735" s="353" t="s">
        <v>1278</v>
      </c>
      <c r="C735" s="406"/>
      <c r="D735" s="407"/>
      <c r="E735" s="404"/>
      <c r="F735" s="407"/>
      <c r="G735" s="407"/>
      <c r="H735" s="407"/>
      <c r="I735" s="407"/>
      <c r="J735" s="407"/>
      <c r="K735" s="407"/>
      <c r="L735" s="406"/>
      <c r="M735" s="407">
        <v>1383</v>
      </c>
      <c r="N735" s="404" t="s">
        <v>1265</v>
      </c>
      <c r="O735" s="407"/>
      <c r="P735" s="407"/>
      <c r="Q735" s="407"/>
      <c r="R735" s="407"/>
      <c r="S735" s="407"/>
      <c r="T735" s="407"/>
      <c r="U735" s="407"/>
      <c r="V735" s="407"/>
      <c r="W735" s="407"/>
      <c r="X735" s="407"/>
    </row>
    <row r="736" spans="1:29" s="405" customFormat="1" ht="15" hidden="1">
      <c r="A736" s="403">
        <f t="shared" si="103"/>
        <v>578</v>
      </c>
      <c r="B736" s="580" t="s">
        <v>1279</v>
      </c>
      <c r="C736" s="406"/>
      <c r="D736" s="407"/>
      <c r="E736" s="404"/>
      <c r="F736" s="407"/>
      <c r="G736" s="407"/>
      <c r="H736" s="407"/>
      <c r="I736" s="407"/>
      <c r="J736" s="407"/>
      <c r="K736" s="407"/>
      <c r="L736" s="406"/>
      <c r="M736" s="407">
        <v>375.44</v>
      </c>
      <c r="N736" s="404" t="s">
        <v>1265</v>
      </c>
      <c r="O736" s="407"/>
      <c r="P736" s="407"/>
      <c r="Q736" s="407">
        <v>486.4</v>
      </c>
      <c r="R736" s="407" t="s">
        <v>1265</v>
      </c>
      <c r="S736" s="407"/>
      <c r="T736" s="407"/>
      <c r="U736" s="407"/>
      <c r="V736" s="407"/>
      <c r="W736" s="407"/>
      <c r="X736" s="407"/>
    </row>
    <row r="737" spans="1:24" s="405" customFormat="1" ht="15" hidden="1">
      <c r="A737" s="403">
        <f t="shared" si="103"/>
        <v>579</v>
      </c>
      <c r="B737" s="477" t="s">
        <v>1280</v>
      </c>
      <c r="C737" s="406"/>
      <c r="D737" s="407"/>
      <c r="E737" s="404"/>
      <c r="F737" s="407"/>
      <c r="G737" s="407"/>
      <c r="H737" s="407"/>
      <c r="I737" s="407"/>
      <c r="J737" s="407"/>
      <c r="K737" s="407"/>
      <c r="L737" s="406"/>
      <c r="M737" s="407">
        <v>324.27</v>
      </c>
      <c r="N737" s="404" t="s">
        <v>1265</v>
      </c>
      <c r="O737" s="407"/>
      <c r="P737" s="407"/>
      <c r="Q737" s="407">
        <v>712.14</v>
      </c>
      <c r="R737" s="407" t="s">
        <v>1265</v>
      </c>
      <c r="S737" s="407">
        <v>68.400000000000006</v>
      </c>
      <c r="T737" s="407" t="s">
        <v>1265</v>
      </c>
      <c r="U737" s="407"/>
      <c r="V737" s="407"/>
      <c r="W737" s="407"/>
      <c r="X737" s="407"/>
    </row>
    <row r="738" spans="1:24" s="405" customFormat="1" ht="15" hidden="1">
      <c r="A738" s="403">
        <f t="shared" si="103"/>
        <v>580</v>
      </c>
      <c r="B738" s="353" t="s">
        <v>1281</v>
      </c>
      <c r="C738" s="406" t="s">
        <v>1266</v>
      </c>
      <c r="D738" s="406" t="str">
        <f>C738</f>
        <v xml:space="preserve">по проекту </v>
      </c>
      <c r="E738" s="404" t="s">
        <v>1265</v>
      </c>
      <c r="F738" s="407"/>
      <c r="G738" s="407"/>
      <c r="H738" s="407"/>
      <c r="I738" s="407"/>
      <c r="J738" s="407"/>
      <c r="K738" s="407"/>
      <c r="L738" s="406"/>
      <c r="M738" s="407"/>
      <c r="N738" s="404"/>
      <c r="O738" s="407"/>
      <c r="P738" s="407"/>
      <c r="Q738" s="407"/>
      <c r="R738" s="407"/>
      <c r="S738" s="407"/>
      <c r="T738" s="407"/>
      <c r="U738" s="407"/>
      <c r="V738" s="407"/>
      <c r="W738" s="407"/>
      <c r="X738" s="407" t="s">
        <v>1265</v>
      </c>
    </row>
    <row r="739" spans="1:24" s="405" customFormat="1" ht="15" hidden="1">
      <c r="A739" s="403">
        <f t="shared" si="103"/>
        <v>581</v>
      </c>
      <c r="B739" s="477" t="s">
        <v>1282</v>
      </c>
      <c r="C739" s="406"/>
      <c r="D739" s="406"/>
      <c r="E739" s="404"/>
      <c r="F739" s="407"/>
      <c r="G739" s="407"/>
      <c r="H739" s="407"/>
      <c r="I739" s="407"/>
      <c r="J739" s="407"/>
      <c r="K739" s="407"/>
      <c r="L739" s="406"/>
      <c r="M739" s="407">
        <v>772</v>
      </c>
      <c r="N739" s="404" t="s">
        <v>1265</v>
      </c>
      <c r="O739" s="407"/>
      <c r="P739" s="407"/>
      <c r="Q739" s="407"/>
      <c r="R739" s="407"/>
      <c r="S739" s="407"/>
      <c r="T739" s="407"/>
      <c r="U739" s="407"/>
      <c r="V739" s="407"/>
      <c r="W739" s="407"/>
      <c r="X739" s="407"/>
    </row>
    <row r="740" spans="1:24" s="405" customFormat="1" ht="15" hidden="1">
      <c r="A740" s="403">
        <f t="shared" si="103"/>
        <v>582</v>
      </c>
      <c r="B740" s="477" t="s">
        <v>1283</v>
      </c>
      <c r="C740" s="406" t="s">
        <v>1266</v>
      </c>
      <c r="D740" s="406" t="str">
        <f>C740</f>
        <v xml:space="preserve">по проекту </v>
      </c>
      <c r="E740" s="404" t="s">
        <v>1265</v>
      </c>
      <c r="F740" s="407"/>
      <c r="G740" s="407"/>
      <c r="H740" s="407"/>
      <c r="I740" s="407"/>
      <c r="J740" s="407"/>
      <c r="K740" s="407"/>
      <c r="L740" s="406"/>
      <c r="M740" s="407"/>
      <c r="N740" s="404"/>
      <c r="O740" s="407"/>
      <c r="P740" s="407"/>
      <c r="Q740" s="407"/>
      <c r="R740" s="407"/>
      <c r="S740" s="407"/>
      <c r="T740" s="407"/>
      <c r="U740" s="407"/>
      <c r="V740" s="407"/>
      <c r="W740" s="407"/>
      <c r="X740" s="407" t="s">
        <v>1265</v>
      </c>
    </row>
    <row r="741" spans="1:24" s="400" customFormat="1" ht="13.5" hidden="1" customHeight="1">
      <c r="A741" s="403">
        <f t="shared" si="103"/>
        <v>583</v>
      </c>
      <c r="B741" s="477" t="s">
        <v>1284</v>
      </c>
      <c r="C741" s="395"/>
      <c r="D741" s="406"/>
      <c r="E741" s="396"/>
      <c r="F741" s="397"/>
      <c r="G741" s="397"/>
      <c r="H741" s="397"/>
      <c r="I741" s="397"/>
      <c r="J741" s="397"/>
      <c r="K741" s="397"/>
      <c r="L741" s="398"/>
      <c r="M741" s="409">
        <v>765</v>
      </c>
      <c r="N741" s="396" t="s">
        <v>1265</v>
      </c>
      <c r="O741" s="397"/>
      <c r="P741" s="397"/>
      <c r="Q741" s="397"/>
      <c r="R741" s="397"/>
      <c r="S741" s="397"/>
      <c r="T741" s="399"/>
      <c r="U741" s="397"/>
      <c r="V741" s="397"/>
      <c r="W741" s="397"/>
      <c r="X741" s="397"/>
    </row>
    <row r="742" spans="1:24" s="405" customFormat="1" ht="15" hidden="1">
      <c r="A742" s="403">
        <f t="shared" si="103"/>
        <v>584</v>
      </c>
      <c r="B742" s="581" t="s">
        <v>1285</v>
      </c>
      <c r="C742" s="175" t="s">
        <v>1266</v>
      </c>
      <c r="D742" s="406" t="str">
        <f>C742</f>
        <v xml:space="preserve">по проекту </v>
      </c>
      <c r="E742" s="410" t="s">
        <v>1265</v>
      </c>
      <c r="F742" s="401"/>
      <c r="G742" s="401"/>
      <c r="H742" s="401"/>
      <c r="I742" s="401"/>
      <c r="J742" s="401"/>
      <c r="K742" s="401"/>
      <c r="L742" s="401"/>
      <c r="M742" s="401"/>
      <c r="N742" s="410"/>
      <c r="O742" s="410"/>
      <c r="P742" s="401"/>
      <c r="Q742" s="401"/>
      <c r="R742" s="401"/>
      <c r="S742" s="401"/>
      <c r="T742" s="401"/>
      <c r="U742" s="401"/>
      <c r="V742" s="401"/>
      <c r="W742" s="401"/>
      <c r="X742" s="410" t="s">
        <v>1265</v>
      </c>
    </row>
    <row r="743" spans="1:24" s="405" customFormat="1" ht="15" hidden="1">
      <c r="A743" s="403">
        <f t="shared" si="103"/>
        <v>585</v>
      </c>
      <c r="B743" s="582" t="s">
        <v>1286</v>
      </c>
      <c r="C743" s="175"/>
      <c r="D743" s="406"/>
      <c r="E743" s="401"/>
      <c r="F743" s="401"/>
      <c r="G743" s="401"/>
      <c r="H743" s="401"/>
      <c r="I743" s="401"/>
      <c r="J743" s="401"/>
      <c r="K743" s="401"/>
      <c r="L743" s="401"/>
      <c r="M743" s="408">
        <v>765</v>
      </c>
      <c r="N743" s="410" t="s">
        <v>1265</v>
      </c>
      <c r="O743" s="410"/>
      <c r="P743" s="401"/>
      <c r="Q743" s="401"/>
      <c r="R743" s="401"/>
      <c r="S743" s="401"/>
      <c r="T743" s="401"/>
      <c r="U743" s="401"/>
      <c r="V743" s="401"/>
      <c r="W743" s="401"/>
      <c r="X743" s="401"/>
    </row>
    <row r="744" spans="1:24" s="405" customFormat="1" ht="15" hidden="1">
      <c r="A744" s="403">
        <f t="shared" si="103"/>
        <v>586</v>
      </c>
      <c r="B744" s="583" t="s">
        <v>1287</v>
      </c>
      <c r="C744" s="175"/>
      <c r="D744" s="406"/>
      <c r="E744" s="401"/>
      <c r="F744" s="401"/>
      <c r="G744" s="401"/>
      <c r="H744" s="401"/>
      <c r="I744" s="401"/>
      <c r="J744" s="401"/>
      <c r="K744" s="401"/>
      <c r="L744" s="401"/>
      <c r="M744" s="408">
        <v>765</v>
      </c>
      <c r="N744" s="410" t="s">
        <v>1265</v>
      </c>
      <c r="O744" s="410"/>
      <c r="P744" s="401"/>
      <c r="Q744" s="401"/>
      <c r="R744" s="401"/>
      <c r="S744" s="401"/>
      <c r="T744" s="401"/>
      <c r="U744" s="401"/>
      <c r="V744" s="401"/>
      <c r="W744" s="401"/>
      <c r="X744" s="401"/>
    </row>
    <row r="745" spans="1:24" s="405" customFormat="1" ht="15" hidden="1">
      <c r="A745" s="403">
        <f t="shared" si="103"/>
        <v>587</v>
      </c>
      <c r="B745" s="583" t="s">
        <v>1288</v>
      </c>
      <c r="C745" s="175" t="s">
        <v>1266</v>
      </c>
      <c r="D745" s="406" t="str">
        <f>C745</f>
        <v xml:space="preserve">по проекту </v>
      </c>
      <c r="E745" s="410" t="s">
        <v>1265</v>
      </c>
      <c r="F745" s="401"/>
      <c r="G745" s="401"/>
      <c r="H745" s="401"/>
      <c r="I745" s="401"/>
      <c r="J745" s="401"/>
      <c r="K745" s="401"/>
      <c r="L745" s="401"/>
      <c r="M745" s="401"/>
      <c r="N745" s="410"/>
      <c r="O745" s="410"/>
      <c r="P745" s="401"/>
      <c r="Q745" s="401"/>
      <c r="R745" s="401"/>
      <c r="S745" s="401"/>
      <c r="T745" s="401"/>
      <c r="U745" s="401"/>
      <c r="V745" s="401"/>
      <c r="W745" s="401"/>
      <c r="X745" s="410" t="s">
        <v>1265</v>
      </c>
    </row>
    <row r="746" spans="1:24" s="405" customFormat="1" ht="15" hidden="1">
      <c r="A746" s="403">
        <f t="shared" si="103"/>
        <v>588</v>
      </c>
      <c r="B746" s="583" t="s">
        <v>1289</v>
      </c>
      <c r="C746" s="175"/>
      <c r="D746" s="406"/>
      <c r="E746" s="401"/>
      <c r="F746" s="401"/>
      <c r="G746" s="401"/>
      <c r="H746" s="401"/>
      <c r="I746" s="401"/>
      <c r="J746" s="401"/>
      <c r="K746" s="401"/>
      <c r="L746" s="401"/>
      <c r="M746" s="408">
        <v>782</v>
      </c>
      <c r="N746" s="410" t="s">
        <v>1265</v>
      </c>
      <c r="O746" s="410"/>
      <c r="P746" s="401"/>
      <c r="Q746" s="401"/>
      <c r="R746" s="401"/>
      <c r="S746" s="401"/>
      <c r="T746" s="401"/>
      <c r="U746" s="401"/>
      <c r="V746" s="401"/>
      <c r="W746" s="401"/>
      <c r="X746" s="410"/>
    </row>
    <row r="747" spans="1:24" s="405" customFormat="1" ht="15" hidden="1">
      <c r="A747" s="403">
        <f t="shared" si="103"/>
        <v>589</v>
      </c>
      <c r="B747" s="582" t="s">
        <v>1290</v>
      </c>
      <c r="C747" s="175" t="s">
        <v>1266</v>
      </c>
      <c r="D747" s="406" t="str">
        <f>C747</f>
        <v xml:space="preserve">по проекту </v>
      </c>
      <c r="E747" s="410" t="s">
        <v>1265</v>
      </c>
      <c r="F747" s="401"/>
      <c r="G747" s="401"/>
      <c r="H747" s="401"/>
      <c r="I747" s="401"/>
      <c r="J747" s="401"/>
      <c r="K747" s="401"/>
      <c r="L747" s="401"/>
      <c r="M747" s="408"/>
      <c r="N747" s="410"/>
      <c r="O747" s="410"/>
      <c r="P747" s="401"/>
      <c r="Q747" s="401"/>
      <c r="R747" s="401"/>
      <c r="S747" s="401"/>
      <c r="T747" s="401"/>
      <c r="U747" s="401"/>
      <c r="V747" s="401"/>
      <c r="W747" s="401"/>
      <c r="X747" s="410" t="s">
        <v>1265</v>
      </c>
    </row>
    <row r="748" spans="1:24" s="405" customFormat="1" ht="12.75" hidden="1" customHeight="1">
      <c r="A748" s="411">
        <f t="shared" si="103"/>
        <v>590</v>
      </c>
      <c r="B748" s="584" t="s">
        <v>1291</v>
      </c>
      <c r="C748" s="175"/>
      <c r="D748" s="406"/>
      <c r="E748" s="412"/>
      <c r="F748" s="412"/>
      <c r="G748" s="412"/>
      <c r="H748" s="412"/>
      <c r="I748" s="412"/>
      <c r="J748" s="412"/>
      <c r="K748" s="412"/>
      <c r="L748" s="412"/>
      <c r="M748" s="413">
        <v>962</v>
      </c>
      <c r="N748" s="414" t="s">
        <v>1265</v>
      </c>
      <c r="O748" s="412"/>
      <c r="P748" s="412"/>
      <c r="Q748" s="412"/>
      <c r="R748" s="412"/>
      <c r="S748" s="412"/>
      <c r="T748" s="412"/>
      <c r="U748" s="412"/>
      <c r="V748" s="412"/>
      <c r="W748" s="412"/>
      <c r="X748" s="412"/>
    </row>
    <row r="749" spans="1:24" s="400" customFormat="1" ht="12.75" hidden="1" customHeight="1">
      <c r="A749" s="411">
        <f t="shared" si="103"/>
        <v>591</v>
      </c>
      <c r="B749" s="583" t="s">
        <v>1292</v>
      </c>
      <c r="C749" s="415"/>
      <c r="D749" s="406"/>
      <c r="E749" s="412"/>
      <c r="F749" s="412"/>
      <c r="G749" s="412"/>
      <c r="H749" s="412"/>
      <c r="I749" s="412"/>
      <c r="J749" s="412"/>
      <c r="K749" s="412"/>
      <c r="L749" s="412"/>
      <c r="M749" s="413">
        <v>906.9</v>
      </c>
      <c r="N749" s="414" t="s">
        <v>1265</v>
      </c>
      <c r="O749" s="412"/>
      <c r="P749" s="412"/>
      <c r="Q749" s="412"/>
      <c r="R749" s="412"/>
      <c r="S749" s="412"/>
      <c r="T749" s="412"/>
      <c r="U749" s="412"/>
      <c r="V749" s="412"/>
      <c r="W749" s="412"/>
      <c r="X749" s="412"/>
    </row>
    <row r="750" spans="1:24" s="405" customFormat="1" ht="15" hidden="1">
      <c r="A750" s="403">
        <f t="shared" si="103"/>
        <v>592</v>
      </c>
      <c r="B750" s="583" t="s">
        <v>1293</v>
      </c>
      <c r="C750" s="175"/>
      <c r="D750" s="406"/>
      <c r="E750" s="416"/>
      <c r="F750" s="416"/>
      <c r="G750" s="416"/>
      <c r="H750" s="416"/>
      <c r="I750" s="416"/>
      <c r="J750" s="416"/>
      <c r="K750" s="416"/>
      <c r="L750" s="416"/>
      <c r="M750" s="408">
        <v>842.4</v>
      </c>
      <c r="N750" s="417" t="s">
        <v>1265</v>
      </c>
      <c r="O750" s="417"/>
      <c r="P750" s="416"/>
      <c r="Q750" s="175">
        <v>1252</v>
      </c>
      <c r="R750" s="417" t="s">
        <v>1265</v>
      </c>
      <c r="S750" s="416"/>
      <c r="T750" s="416"/>
      <c r="U750" s="416"/>
      <c r="V750" s="416"/>
      <c r="W750" s="416"/>
      <c r="X750" s="416"/>
    </row>
    <row r="751" spans="1:24" s="405" customFormat="1" ht="15" hidden="1">
      <c r="A751" s="403">
        <f t="shared" si="103"/>
        <v>593</v>
      </c>
      <c r="B751" s="583" t="s">
        <v>1294</v>
      </c>
      <c r="C751" s="175"/>
      <c r="D751" s="406"/>
      <c r="E751" s="416"/>
      <c r="F751" s="416"/>
      <c r="G751" s="416"/>
      <c r="H751" s="416"/>
      <c r="I751" s="416"/>
      <c r="J751" s="416"/>
      <c r="K751" s="416"/>
      <c r="L751" s="416"/>
      <c r="M751" s="408">
        <v>232.2</v>
      </c>
      <c r="N751" s="417" t="s">
        <v>1265</v>
      </c>
      <c r="O751" s="175"/>
      <c r="P751" s="415"/>
      <c r="Q751" s="175">
        <v>288</v>
      </c>
      <c r="R751" s="417" t="s">
        <v>1265</v>
      </c>
      <c r="S751" s="416"/>
      <c r="T751" s="416"/>
      <c r="U751" s="416"/>
      <c r="V751" s="416"/>
      <c r="W751" s="416"/>
      <c r="X751" s="416"/>
    </row>
    <row r="752" spans="1:24" s="405" customFormat="1" ht="15" hidden="1">
      <c r="A752" s="403">
        <f t="shared" si="103"/>
        <v>594</v>
      </c>
      <c r="B752" s="583" t="s">
        <v>1295</v>
      </c>
      <c r="C752" s="175"/>
      <c r="D752" s="406"/>
      <c r="E752" s="416"/>
      <c r="F752" s="416"/>
      <c r="G752" s="416"/>
      <c r="H752" s="416"/>
      <c r="I752" s="416"/>
      <c r="J752" s="416"/>
      <c r="K752" s="416"/>
      <c r="L752" s="416"/>
      <c r="M752" s="408">
        <v>234.5</v>
      </c>
      <c r="N752" s="417" t="s">
        <v>1265</v>
      </c>
      <c r="O752" s="175"/>
      <c r="P752" s="415"/>
      <c r="Q752" s="175">
        <v>288</v>
      </c>
      <c r="R752" s="417" t="s">
        <v>1265</v>
      </c>
      <c r="S752" s="416"/>
      <c r="T752" s="416"/>
      <c r="U752" s="416"/>
      <c r="V752" s="416"/>
      <c r="W752" s="416"/>
      <c r="X752" s="416"/>
    </row>
    <row r="753" spans="1:24" s="405" customFormat="1" ht="15" hidden="1">
      <c r="A753" s="403">
        <f t="shared" si="103"/>
        <v>595</v>
      </c>
      <c r="B753" s="581" t="s">
        <v>1296</v>
      </c>
      <c r="C753" s="175"/>
      <c r="D753" s="406"/>
      <c r="E753" s="416"/>
      <c r="F753" s="416"/>
      <c r="G753" s="416"/>
      <c r="H753" s="416"/>
      <c r="I753" s="416"/>
      <c r="J753" s="416"/>
      <c r="K753" s="416"/>
      <c r="L753" s="416"/>
      <c r="M753" s="408"/>
      <c r="N753" s="417"/>
      <c r="O753" s="175">
        <v>892</v>
      </c>
      <c r="P753" s="175" t="s">
        <v>1265</v>
      </c>
      <c r="Q753" s="175"/>
      <c r="R753" s="416"/>
      <c r="S753" s="416"/>
      <c r="T753" s="416"/>
      <c r="U753" s="416"/>
      <c r="V753" s="416"/>
      <c r="W753" s="416"/>
      <c r="X753" s="416"/>
    </row>
    <row r="754" spans="1:24" s="405" customFormat="1" ht="15" hidden="1">
      <c r="A754" s="403">
        <f t="shared" si="103"/>
        <v>596</v>
      </c>
      <c r="B754" s="581" t="s">
        <v>1297</v>
      </c>
      <c r="C754" s="175"/>
      <c r="D754" s="406"/>
      <c r="E754" s="416"/>
      <c r="F754" s="416"/>
      <c r="G754" s="416"/>
      <c r="H754" s="416"/>
      <c r="I754" s="416"/>
      <c r="J754" s="416"/>
      <c r="K754" s="416"/>
      <c r="L754" s="416"/>
      <c r="M754" s="408">
        <v>1211.8</v>
      </c>
      <c r="N754" s="417" t="s">
        <v>1265</v>
      </c>
      <c r="O754" s="175"/>
      <c r="P754" s="415"/>
      <c r="Q754" s="175"/>
      <c r="R754" s="416"/>
      <c r="S754" s="416"/>
      <c r="T754" s="416"/>
      <c r="U754" s="416"/>
      <c r="V754" s="416"/>
      <c r="W754" s="416"/>
      <c r="X754" s="416"/>
    </row>
    <row r="755" spans="1:24" s="405" customFormat="1" ht="15" hidden="1">
      <c r="A755" s="403">
        <f t="shared" si="103"/>
        <v>597</v>
      </c>
      <c r="B755" s="581" t="s">
        <v>1298</v>
      </c>
      <c r="C755" s="175" t="s">
        <v>1266</v>
      </c>
      <c r="D755" s="406" t="str">
        <f>C755</f>
        <v xml:space="preserve">по проекту </v>
      </c>
      <c r="E755" s="416"/>
      <c r="F755" s="416"/>
      <c r="G755" s="416"/>
      <c r="H755" s="417" t="s">
        <v>1265</v>
      </c>
      <c r="I755" s="416"/>
      <c r="J755" s="416"/>
      <c r="K755" s="416"/>
      <c r="L755" s="416"/>
      <c r="M755" s="408"/>
      <c r="N755" s="417"/>
      <c r="O755" s="175"/>
      <c r="P755" s="415"/>
      <c r="Q755" s="175"/>
      <c r="R755" s="416"/>
      <c r="S755" s="416"/>
      <c r="T755" s="416"/>
      <c r="U755" s="416"/>
      <c r="V755" s="416"/>
      <c r="W755" s="416"/>
      <c r="X755" s="416"/>
    </row>
    <row r="756" spans="1:24" s="405" customFormat="1" ht="15" hidden="1">
      <c r="A756" s="403">
        <f t="shared" si="103"/>
        <v>598</v>
      </c>
      <c r="B756" s="581" t="s">
        <v>1299</v>
      </c>
      <c r="C756" s="175"/>
      <c r="D756" s="406"/>
      <c r="E756" s="416"/>
      <c r="F756" s="416"/>
      <c r="G756" s="416"/>
      <c r="H756" s="416"/>
      <c r="I756" s="416"/>
      <c r="J756" s="416"/>
      <c r="K756" s="416"/>
      <c r="L756" s="416"/>
      <c r="M756" s="408">
        <v>347.5</v>
      </c>
      <c r="N756" s="417" t="s">
        <v>1265</v>
      </c>
      <c r="O756" s="175"/>
      <c r="P756" s="415"/>
      <c r="Q756" s="175"/>
      <c r="R756" s="416"/>
      <c r="S756" s="416"/>
      <c r="T756" s="416"/>
      <c r="U756" s="416"/>
      <c r="V756" s="416"/>
      <c r="W756" s="416"/>
      <c r="X756" s="416"/>
    </row>
    <row r="757" spans="1:24" s="405" customFormat="1" ht="15" hidden="1">
      <c r="A757" s="403">
        <f t="shared" si="103"/>
        <v>599</v>
      </c>
      <c r="B757" s="581" t="s">
        <v>1300</v>
      </c>
      <c r="C757" s="175"/>
      <c r="D757" s="406"/>
      <c r="E757" s="416"/>
      <c r="F757" s="416"/>
      <c r="G757" s="416"/>
      <c r="H757" s="416"/>
      <c r="I757" s="416"/>
      <c r="J757" s="416"/>
      <c r="K757" s="416"/>
      <c r="L757" s="416"/>
      <c r="M757" s="175">
        <v>348</v>
      </c>
      <c r="N757" s="417" t="s">
        <v>1265</v>
      </c>
      <c r="O757" s="175"/>
      <c r="P757" s="415"/>
      <c r="Q757" s="175"/>
      <c r="R757" s="416"/>
      <c r="S757" s="416"/>
      <c r="T757" s="416"/>
      <c r="U757" s="416"/>
      <c r="V757" s="416"/>
      <c r="W757" s="416"/>
      <c r="X757" s="416"/>
    </row>
    <row r="758" spans="1:24" s="405" customFormat="1" ht="15" hidden="1">
      <c r="A758" s="403">
        <f t="shared" si="103"/>
        <v>600</v>
      </c>
      <c r="B758" s="583" t="s">
        <v>1301</v>
      </c>
      <c r="C758" s="175"/>
      <c r="D758" s="406"/>
      <c r="E758" s="416"/>
      <c r="F758" s="416"/>
      <c r="G758" s="416"/>
      <c r="H758" s="416"/>
      <c r="I758" s="416"/>
      <c r="J758" s="416"/>
      <c r="K758" s="416"/>
      <c r="L758" s="416"/>
      <c r="M758" s="175">
        <v>302.5</v>
      </c>
      <c r="N758" s="417" t="s">
        <v>1265</v>
      </c>
      <c r="O758" s="175"/>
      <c r="P758" s="415"/>
      <c r="Q758" s="175">
        <v>336.64</v>
      </c>
      <c r="R758" s="417" t="s">
        <v>1265</v>
      </c>
      <c r="S758" s="416"/>
      <c r="T758" s="416"/>
      <c r="U758" s="416"/>
      <c r="V758" s="416"/>
      <c r="W758" s="416"/>
      <c r="X758" s="416"/>
    </row>
    <row r="759" spans="1:24" s="405" customFormat="1" ht="15" hidden="1">
      <c r="A759" s="403">
        <f t="shared" si="103"/>
        <v>601</v>
      </c>
      <c r="B759" s="584" t="s">
        <v>1302</v>
      </c>
      <c r="C759" s="175"/>
      <c r="D759" s="406"/>
      <c r="E759" s="416"/>
      <c r="F759" s="416"/>
      <c r="G759" s="416"/>
      <c r="H759" s="416"/>
      <c r="I759" s="416"/>
      <c r="J759" s="416"/>
      <c r="K759" s="416"/>
      <c r="L759" s="416"/>
      <c r="M759" s="175"/>
      <c r="N759" s="417"/>
      <c r="O759" s="175"/>
      <c r="P759" s="415"/>
      <c r="Q759" s="175">
        <v>408</v>
      </c>
      <c r="R759" s="417" t="s">
        <v>1265</v>
      </c>
      <c r="S759" s="416"/>
      <c r="T759" s="416"/>
      <c r="U759" s="416"/>
      <c r="V759" s="416"/>
      <c r="W759" s="416"/>
      <c r="X759" s="417"/>
    </row>
    <row r="760" spans="1:24" s="405" customFormat="1" ht="15" hidden="1">
      <c r="A760" s="403">
        <f t="shared" si="103"/>
        <v>602</v>
      </c>
      <c r="B760" s="583" t="s">
        <v>1303</v>
      </c>
      <c r="C760" s="175" t="s">
        <v>1266</v>
      </c>
      <c r="D760" s="406" t="str">
        <f>C760</f>
        <v xml:space="preserve">по проекту </v>
      </c>
      <c r="E760" s="417" t="s">
        <v>1265</v>
      </c>
      <c r="F760" s="416"/>
      <c r="G760" s="416"/>
      <c r="H760" s="417" t="s">
        <v>1265</v>
      </c>
      <c r="I760" s="417"/>
      <c r="J760" s="417" t="s">
        <v>1265</v>
      </c>
      <c r="K760" s="417"/>
      <c r="L760" s="417"/>
      <c r="M760" s="175"/>
      <c r="N760" s="417"/>
      <c r="O760" s="175"/>
      <c r="P760" s="415"/>
      <c r="Q760" s="175"/>
      <c r="R760" s="416"/>
      <c r="S760" s="416"/>
      <c r="T760" s="416"/>
      <c r="U760" s="416"/>
      <c r="V760" s="416"/>
      <c r="W760" s="416"/>
      <c r="X760" s="417" t="s">
        <v>1265</v>
      </c>
    </row>
    <row r="761" spans="1:24" s="405" customFormat="1" ht="15" hidden="1">
      <c r="A761" s="403">
        <f t="shared" si="103"/>
        <v>603</v>
      </c>
      <c r="B761" s="583" t="s">
        <v>1304</v>
      </c>
      <c r="C761" s="175"/>
      <c r="D761" s="406"/>
      <c r="E761" s="416"/>
      <c r="F761" s="416"/>
      <c r="G761" s="416"/>
      <c r="H761" s="416"/>
      <c r="I761" s="416"/>
      <c r="J761" s="416"/>
      <c r="K761" s="416"/>
      <c r="L761" s="416"/>
      <c r="M761" s="415"/>
      <c r="N761" s="417"/>
      <c r="O761" s="175"/>
      <c r="P761" s="415"/>
      <c r="Q761" s="175"/>
      <c r="R761" s="416"/>
      <c r="S761" s="416"/>
      <c r="T761" s="416"/>
      <c r="U761" s="416"/>
      <c r="V761" s="416"/>
      <c r="W761" s="416"/>
      <c r="X761" s="417"/>
    </row>
    <row r="762" spans="1:24" s="405" customFormat="1" ht="15" hidden="1">
      <c r="A762" s="403">
        <f t="shared" si="103"/>
        <v>604</v>
      </c>
      <c r="B762" s="581" t="s">
        <v>1305</v>
      </c>
      <c r="C762" s="175"/>
      <c r="D762" s="406"/>
      <c r="E762" s="416"/>
      <c r="F762" s="416"/>
      <c r="G762" s="416"/>
      <c r="H762" s="416"/>
      <c r="I762" s="416"/>
      <c r="J762" s="416"/>
      <c r="K762" s="416"/>
      <c r="L762" s="416"/>
      <c r="M762" s="415"/>
      <c r="N762" s="417"/>
      <c r="O762" s="175"/>
      <c r="P762" s="415"/>
      <c r="Q762" s="175">
        <v>414.8</v>
      </c>
      <c r="R762" s="417" t="s">
        <v>1265</v>
      </c>
      <c r="S762" s="416"/>
      <c r="T762" s="416"/>
      <c r="U762" s="416"/>
      <c r="V762" s="416"/>
      <c r="W762" s="416"/>
      <c r="X762" s="417"/>
    </row>
    <row r="763" spans="1:24" s="405" customFormat="1" ht="15" hidden="1">
      <c r="A763" s="403">
        <f t="shared" si="103"/>
        <v>605</v>
      </c>
      <c r="B763" s="583" t="s">
        <v>1306</v>
      </c>
      <c r="C763" s="175" t="s">
        <v>1266</v>
      </c>
      <c r="D763" s="406" t="str">
        <f>C763</f>
        <v xml:space="preserve">по проекту </v>
      </c>
      <c r="E763" s="416"/>
      <c r="F763" s="417" t="s">
        <v>1265</v>
      </c>
      <c r="G763" s="417"/>
      <c r="H763" s="417" t="s">
        <v>1265</v>
      </c>
      <c r="I763" s="417"/>
      <c r="J763" s="417" t="s">
        <v>1265</v>
      </c>
      <c r="K763" s="416"/>
      <c r="L763" s="416"/>
      <c r="M763" s="415"/>
      <c r="N763" s="417"/>
      <c r="O763" s="175"/>
      <c r="P763" s="415"/>
      <c r="Q763" s="175"/>
      <c r="R763" s="416"/>
      <c r="S763" s="416"/>
      <c r="T763" s="416"/>
      <c r="U763" s="416"/>
      <c r="V763" s="416"/>
      <c r="W763" s="416"/>
      <c r="X763" s="417"/>
    </row>
    <row r="764" spans="1:24" s="405" customFormat="1" ht="15" hidden="1">
      <c r="A764" s="403">
        <f t="shared" si="103"/>
        <v>606</v>
      </c>
      <c r="B764" s="583" t="s">
        <v>1307</v>
      </c>
      <c r="C764" s="175" t="s">
        <v>1266</v>
      </c>
      <c r="D764" s="406" t="str">
        <f>C764</f>
        <v xml:space="preserve">по проекту </v>
      </c>
      <c r="E764" s="417" t="s">
        <v>1265</v>
      </c>
      <c r="F764" s="416"/>
      <c r="G764" s="416"/>
      <c r="H764" s="416"/>
      <c r="I764" s="416"/>
      <c r="J764" s="416"/>
      <c r="K764" s="416"/>
      <c r="L764" s="416"/>
      <c r="M764" s="175">
        <v>765.45</v>
      </c>
      <c r="N764" s="417" t="s">
        <v>1265</v>
      </c>
      <c r="O764" s="175"/>
      <c r="P764" s="415"/>
      <c r="Q764" s="175"/>
      <c r="R764" s="416"/>
      <c r="S764" s="416"/>
      <c r="T764" s="416"/>
      <c r="U764" s="416"/>
      <c r="V764" s="416"/>
      <c r="W764" s="416"/>
      <c r="X764" s="417" t="s">
        <v>1265</v>
      </c>
    </row>
    <row r="765" spans="1:24" s="405" customFormat="1" ht="15" hidden="1">
      <c r="A765" s="403">
        <f t="shared" si="103"/>
        <v>607</v>
      </c>
      <c r="B765" s="583" t="s">
        <v>1308</v>
      </c>
      <c r="C765" s="175" t="s">
        <v>1266</v>
      </c>
      <c r="D765" s="406" t="str">
        <f>C765</f>
        <v xml:space="preserve">по проекту </v>
      </c>
      <c r="E765" s="417" t="s">
        <v>1265</v>
      </c>
      <c r="F765" s="417" t="s">
        <v>1265</v>
      </c>
      <c r="G765" s="417"/>
      <c r="H765" s="417" t="s">
        <v>1265</v>
      </c>
      <c r="I765" s="417"/>
      <c r="J765" s="417"/>
      <c r="K765" s="417"/>
      <c r="L765" s="417"/>
      <c r="M765" s="175"/>
      <c r="N765" s="417"/>
      <c r="O765" s="175"/>
      <c r="P765" s="415"/>
      <c r="Q765" s="175"/>
      <c r="R765" s="416"/>
      <c r="S765" s="416"/>
      <c r="T765" s="416"/>
      <c r="U765" s="416"/>
      <c r="V765" s="416"/>
      <c r="W765" s="416"/>
      <c r="X765" s="417" t="s">
        <v>1265</v>
      </c>
    </row>
    <row r="766" spans="1:24" s="405" customFormat="1" ht="15" hidden="1">
      <c r="A766" s="403">
        <f t="shared" si="103"/>
        <v>608</v>
      </c>
      <c r="B766" s="581" t="s">
        <v>1309</v>
      </c>
      <c r="C766" s="175"/>
      <c r="D766" s="406"/>
      <c r="E766" s="417"/>
      <c r="F766" s="417"/>
      <c r="G766" s="417"/>
      <c r="H766" s="417"/>
      <c r="I766" s="417"/>
      <c r="J766" s="417"/>
      <c r="K766" s="417"/>
      <c r="L766" s="417"/>
      <c r="M766" s="175">
        <v>291.60000000000002</v>
      </c>
      <c r="N766" s="417" t="s">
        <v>1265</v>
      </c>
      <c r="O766" s="175"/>
      <c r="P766" s="415"/>
      <c r="Q766" s="175"/>
      <c r="R766" s="416"/>
      <c r="S766" s="416"/>
      <c r="T766" s="416"/>
      <c r="U766" s="416"/>
      <c r="V766" s="416"/>
      <c r="W766" s="416"/>
      <c r="X766" s="417"/>
    </row>
    <row r="767" spans="1:24" s="405" customFormat="1" ht="15" hidden="1">
      <c r="A767" s="403">
        <f t="shared" si="103"/>
        <v>609</v>
      </c>
      <c r="B767" s="581" t="s">
        <v>1310</v>
      </c>
      <c r="C767" s="175" t="s">
        <v>1266</v>
      </c>
      <c r="D767" s="406" t="str">
        <f>C767</f>
        <v xml:space="preserve">по проекту </v>
      </c>
      <c r="E767" s="417" t="s">
        <v>1265</v>
      </c>
      <c r="F767" s="416"/>
      <c r="G767" s="416"/>
      <c r="H767" s="416"/>
      <c r="I767" s="416"/>
      <c r="J767" s="416"/>
      <c r="K767" s="416"/>
      <c r="L767" s="416"/>
      <c r="M767" s="175">
        <v>464.7</v>
      </c>
      <c r="N767" s="417" t="s">
        <v>1265</v>
      </c>
      <c r="O767" s="175"/>
      <c r="P767" s="415"/>
      <c r="Q767" s="175">
        <v>372</v>
      </c>
      <c r="R767" s="417" t="s">
        <v>1265</v>
      </c>
      <c r="S767" s="416"/>
      <c r="T767" s="416"/>
      <c r="U767" s="416"/>
      <c r="V767" s="416"/>
      <c r="W767" s="416"/>
      <c r="X767" s="417" t="s">
        <v>1265</v>
      </c>
    </row>
    <row r="768" spans="1:24" s="405" customFormat="1" ht="15" hidden="1">
      <c r="A768" s="403">
        <f t="shared" si="103"/>
        <v>610</v>
      </c>
      <c r="B768" s="583" t="s">
        <v>1311</v>
      </c>
      <c r="C768" s="175" t="s">
        <v>1266</v>
      </c>
      <c r="D768" s="406" t="str">
        <f>C768</f>
        <v xml:space="preserve">по проекту </v>
      </c>
      <c r="E768" s="416"/>
      <c r="F768" s="417" t="s">
        <v>1265</v>
      </c>
      <c r="G768" s="416"/>
      <c r="H768" s="417" t="s">
        <v>1265</v>
      </c>
      <c r="I768" s="416"/>
      <c r="J768" s="416"/>
      <c r="K768" s="416"/>
      <c r="L768" s="416"/>
      <c r="M768" s="415"/>
      <c r="N768" s="417"/>
      <c r="O768" s="175"/>
      <c r="P768" s="415"/>
      <c r="Q768" s="175"/>
      <c r="R768" s="416"/>
      <c r="S768" s="416"/>
      <c r="T768" s="416"/>
      <c r="U768" s="416"/>
      <c r="V768" s="416"/>
      <c r="W768" s="416"/>
      <c r="X768" s="417"/>
    </row>
    <row r="769" spans="1:29" s="405" customFormat="1" ht="15" hidden="1">
      <c r="A769" s="403">
        <f t="shared" si="103"/>
        <v>611</v>
      </c>
      <c r="B769" s="581" t="s">
        <v>1312</v>
      </c>
      <c r="C769" s="175" t="s">
        <v>1266</v>
      </c>
      <c r="D769" s="406" t="str">
        <f>C769</f>
        <v xml:space="preserve">по проекту </v>
      </c>
      <c r="E769" s="417" t="s">
        <v>1265</v>
      </c>
      <c r="F769" s="416"/>
      <c r="G769" s="416"/>
      <c r="H769" s="416"/>
      <c r="I769" s="416"/>
      <c r="J769" s="416"/>
      <c r="K769" s="416"/>
      <c r="L769" s="416"/>
      <c r="M769" s="415"/>
      <c r="N769" s="417"/>
      <c r="O769" s="417"/>
      <c r="P769" s="416"/>
      <c r="Q769" s="417"/>
      <c r="R769" s="416"/>
      <c r="S769" s="416"/>
      <c r="T769" s="416"/>
      <c r="U769" s="416"/>
      <c r="V769" s="416"/>
      <c r="W769" s="416"/>
      <c r="X769" s="417" t="s">
        <v>1265</v>
      </c>
    </row>
    <row r="770" spans="1:29" s="405" customFormat="1" ht="15" hidden="1">
      <c r="A770" s="403">
        <f t="shared" si="103"/>
        <v>612</v>
      </c>
      <c r="B770" s="581" t="s">
        <v>1313</v>
      </c>
      <c r="C770" s="175"/>
      <c r="D770" s="406"/>
      <c r="E770" s="416"/>
      <c r="F770" s="416"/>
      <c r="G770" s="416"/>
      <c r="H770" s="416"/>
      <c r="I770" s="416"/>
      <c r="J770" s="416"/>
      <c r="K770" s="416"/>
      <c r="L770" s="416"/>
      <c r="M770" s="416"/>
      <c r="N770" s="417"/>
      <c r="O770" s="417"/>
      <c r="P770" s="416"/>
      <c r="Q770" s="175">
        <v>812</v>
      </c>
      <c r="R770" s="417" t="s">
        <v>1265</v>
      </c>
      <c r="S770" s="416"/>
      <c r="T770" s="416"/>
      <c r="U770" s="416"/>
      <c r="V770" s="416"/>
      <c r="W770" s="416"/>
      <c r="X770" s="417"/>
    </row>
    <row r="771" spans="1:29" s="405" customFormat="1" ht="15" hidden="1">
      <c r="A771" s="403">
        <f t="shared" si="103"/>
        <v>613</v>
      </c>
      <c r="B771" s="585" t="s">
        <v>1314</v>
      </c>
      <c r="C771" s="175" t="s">
        <v>1266</v>
      </c>
      <c r="D771" s="406" t="str">
        <f>C771</f>
        <v xml:space="preserve">по проекту </v>
      </c>
      <c r="E771" s="417" t="s">
        <v>1265</v>
      </c>
      <c r="F771" s="416"/>
      <c r="G771" s="416"/>
      <c r="H771" s="416"/>
      <c r="I771" s="416"/>
      <c r="J771" s="416"/>
      <c r="K771" s="416"/>
      <c r="L771" s="416"/>
      <c r="M771" s="416"/>
      <c r="N771" s="417"/>
      <c r="O771" s="417"/>
      <c r="P771" s="416"/>
      <c r="Q771" s="416"/>
      <c r="R771" s="416"/>
      <c r="S771" s="416"/>
      <c r="T771" s="416"/>
      <c r="U771" s="416"/>
      <c r="V771" s="416"/>
      <c r="W771" s="416"/>
      <c r="X771" s="417" t="s">
        <v>1265</v>
      </c>
    </row>
    <row r="772" spans="1:29" s="405" customFormat="1" ht="15" hidden="1">
      <c r="A772" s="403">
        <f t="shared" si="103"/>
        <v>614</v>
      </c>
      <c r="B772" s="581" t="s">
        <v>1315</v>
      </c>
      <c r="C772" s="175" t="s">
        <v>1266</v>
      </c>
      <c r="D772" s="406" t="str">
        <f>C772</f>
        <v xml:space="preserve">по проекту </v>
      </c>
      <c r="E772" s="417" t="s">
        <v>1265</v>
      </c>
      <c r="F772" s="416"/>
      <c r="G772" s="416"/>
      <c r="H772" s="416"/>
      <c r="I772" s="416"/>
      <c r="J772" s="416"/>
      <c r="K772" s="416"/>
      <c r="L772" s="416"/>
      <c r="M772" s="416"/>
      <c r="N772" s="417"/>
      <c r="O772" s="417"/>
      <c r="P772" s="416"/>
      <c r="Q772" s="416"/>
      <c r="R772" s="416"/>
      <c r="S772" s="416"/>
      <c r="T772" s="416"/>
      <c r="U772" s="416"/>
      <c r="V772" s="416"/>
      <c r="W772" s="416"/>
      <c r="X772" s="417" t="s">
        <v>1265</v>
      </c>
    </row>
    <row r="773" spans="1:29" s="405" customFormat="1" ht="15" hidden="1">
      <c r="A773" s="403">
        <f t="shared" si="103"/>
        <v>615</v>
      </c>
      <c r="B773" s="581" t="s">
        <v>1316</v>
      </c>
      <c r="C773" s="175" t="s">
        <v>1266</v>
      </c>
      <c r="D773" s="406" t="str">
        <f>C773</f>
        <v xml:space="preserve">по проекту </v>
      </c>
      <c r="E773" s="417" t="s">
        <v>1265</v>
      </c>
      <c r="F773" s="416"/>
      <c r="G773" s="416"/>
      <c r="H773" s="416"/>
      <c r="I773" s="416"/>
      <c r="J773" s="416"/>
      <c r="K773" s="416"/>
      <c r="L773" s="416"/>
      <c r="M773" s="416"/>
      <c r="N773" s="417"/>
      <c r="O773" s="417"/>
      <c r="P773" s="416"/>
      <c r="Q773" s="416"/>
      <c r="R773" s="416"/>
      <c r="S773" s="416"/>
      <c r="T773" s="416"/>
      <c r="U773" s="416"/>
      <c r="V773" s="416"/>
      <c r="W773" s="416"/>
      <c r="X773" s="417" t="s">
        <v>1265</v>
      </c>
    </row>
    <row r="774" spans="1:29" s="405" customFormat="1" ht="15" hidden="1">
      <c r="A774" s="403">
        <f t="shared" si="103"/>
        <v>616</v>
      </c>
      <c r="B774" s="581" t="s">
        <v>1317</v>
      </c>
      <c r="C774" s="175" t="s">
        <v>1266</v>
      </c>
      <c r="D774" s="406" t="str">
        <f>C774</f>
        <v xml:space="preserve">по проекту </v>
      </c>
      <c r="E774" s="417" t="s">
        <v>1265</v>
      </c>
      <c r="F774" s="416"/>
      <c r="G774" s="416"/>
      <c r="H774" s="416"/>
      <c r="I774" s="416"/>
      <c r="J774" s="416"/>
      <c r="K774" s="416"/>
      <c r="L774" s="416"/>
      <c r="M774" s="416"/>
      <c r="N774" s="417"/>
      <c r="O774" s="417"/>
      <c r="P774" s="416"/>
      <c r="Q774" s="416"/>
      <c r="R774" s="416"/>
      <c r="S774" s="416"/>
      <c r="T774" s="416"/>
      <c r="U774" s="416"/>
      <c r="V774" s="416"/>
      <c r="W774" s="416"/>
      <c r="X774" s="417" t="s">
        <v>1265</v>
      </c>
    </row>
    <row r="775" spans="1:29" s="7" customFormat="1" ht="17.25" hidden="1" customHeight="1">
      <c r="A775" s="1475" t="s">
        <v>518</v>
      </c>
      <c r="B775" s="1475"/>
      <c r="C775" s="52">
        <f>SUM(C725:C774)</f>
        <v>0</v>
      </c>
      <c r="D775" s="52">
        <f t="shared" ref="D775:X775" si="104">SUM(D769)</f>
        <v>0</v>
      </c>
      <c r="E775" s="52">
        <f t="shared" si="104"/>
        <v>0</v>
      </c>
      <c r="F775" s="52">
        <f t="shared" si="104"/>
        <v>0</v>
      </c>
      <c r="G775" s="52">
        <f t="shared" si="104"/>
        <v>0</v>
      </c>
      <c r="H775" s="52">
        <f t="shared" si="104"/>
        <v>0</v>
      </c>
      <c r="I775" s="52">
        <f t="shared" si="104"/>
        <v>0</v>
      </c>
      <c r="J775" s="52">
        <f t="shared" si="104"/>
        <v>0</v>
      </c>
      <c r="K775" s="52">
        <f t="shared" si="104"/>
        <v>0</v>
      </c>
      <c r="L775" s="52">
        <f t="shared" si="104"/>
        <v>0</v>
      </c>
      <c r="M775" s="52">
        <f t="shared" si="104"/>
        <v>0</v>
      </c>
      <c r="N775" s="52">
        <f t="shared" si="104"/>
        <v>0</v>
      </c>
      <c r="O775" s="52">
        <f t="shared" si="104"/>
        <v>0</v>
      </c>
      <c r="P775" s="52">
        <f t="shared" si="104"/>
        <v>0</v>
      </c>
      <c r="Q775" s="52">
        <f t="shared" si="104"/>
        <v>0</v>
      </c>
      <c r="R775" s="52">
        <f t="shared" si="104"/>
        <v>0</v>
      </c>
      <c r="S775" s="52">
        <f t="shared" si="104"/>
        <v>0</v>
      </c>
      <c r="T775" s="52">
        <f t="shared" si="104"/>
        <v>0</v>
      </c>
      <c r="U775" s="52">
        <f t="shared" si="104"/>
        <v>0</v>
      </c>
      <c r="V775" s="52">
        <f t="shared" si="104"/>
        <v>0</v>
      </c>
      <c r="W775" s="52">
        <f t="shared" si="104"/>
        <v>0</v>
      </c>
      <c r="X775" s="52">
        <f t="shared" si="104"/>
        <v>0</v>
      </c>
      <c r="Y775" s="9"/>
      <c r="Z775" s="8"/>
      <c r="AA775" s="8"/>
      <c r="AB775" s="8"/>
      <c r="AC775" s="28"/>
    </row>
    <row r="776" spans="1:29" s="422" customFormat="1" ht="15" hidden="1">
      <c r="A776" s="418"/>
      <c r="B776" s="586"/>
      <c r="C776" s="418"/>
      <c r="D776" s="418"/>
      <c r="E776" s="419"/>
      <c r="F776" s="419"/>
      <c r="G776" s="419"/>
      <c r="H776" s="419"/>
      <c r="I776" s="419"/>
      <c r="J776" s="419"/>
      <c r="K776" s="419"/>
      <c r="L776" s="419"/>
      <c r="M776" s="420">
        <f>SUM(M725:M774)</f>
        <v>18174.589999999997</v>
      </c>
      <c r="N776" s="418"/>
      <c r="O776" s="421">
        <f>SUM(O725:O774)</f>
        <v>2588</v>
      </c>
      <c r="P776" s="419"/>
      <c r="Q776" s="420">
        <f>SUM(Q725:Q774)</f>
        <v>8233.68</v>
      </c>
      <c r="R776" s="419"/>
      <c r="S776" s="420">
        <f>SUM(S725:S774)</f>
        <v>68.400000000000006</v>
      </c>
      <c r="T776" s="419"/>
      <c r="U776" s="419"/>
      <c r="V776" s="419"/>
      <c r="W776" s="419"/>
      <c r="X776" s="419"/>
    </row>
    <row r="777" spans="1:29" s="7" customFormat="1" ht="17.25" hidden="1" customHeight="1">
      <c r="A777" s="1479" t="s">
        <v>634</v>
      </c>
      <c r="B777" s="1479"/>
      <c r="C777" s="61">
        <f>SUM(+C723+C707+C704+C701++C683)</f>
        <v>77438236.099999994</v>
      </c>
      <c r="D777" s="61">
        <f t="shared" ref="D777:X777" si="105">SUM(+D723+D707+D704+D701++D683)</f>
        <v>46049035.080000006</v>
      </c>
      <c r="E777" s="61">
        <f t="shared" si="105"/>
        <v>1616595.34</v>
      </c>
      <c r="F777" s="61">
        <f t="shared" si="105"/>
        <v>27864072.779999997</v>
      </c>
      <c r="G777" s="61">
        <f t="shared" si="105"/>
        <v>3116028.3600000003</v>
      </c>
      <c r="H777" s="61">
        <f t="shared" si="105"/>
        <v>9438292.5399999991</v>
      </c>
      <c r="I777" s="61">
        <f t="shared" si="105"/>
        <v>6214046.0600000005</v>
      </c>
      <c r="J777" s="61">
        <f t="shared" si="105"/>
        <v>0</v>
      </c>
      <c r="K777" s="61">
        <f t="shared" si="105"/>
        <v>0</v>
      </c>
      <c r="L777" s="61">
        <f t="shared" si="105"/>
        <v>348</v>
      </c>
      <c r="M777" s="61">
        <f t="shared" si="105"/>
        <v>2846921.78</v>
      </c>
      <c r="N777" s="61">
        <f t="shared" si="105"/>
        <v>0</v>
      </c>
      <c r="O777" s="61">
        <f t="shared" si="105"/>
        <v>13597136.460000001</v>
      </c>
      <c r="P777" s="61">
        <f t="shared" si="105"/>
        <v>381.86</v>
      </c>
      <c r="Q777" s="61">
        <f t="shared" si="105"/>
        <v>7139713.3799999999</v>
      </c>
      <c r="R777" s="61">
        <f t="shared" si="105"/>
        <v>0</v>
      </c>
      <c r="S777" s="61">
        <f t="shared" si="105"/>
        <v>0</v>
      </c>
      <c r="T777" s="61">
        <f t="shared" si="105"/>
        <v>1541.31</v>
      </c>
      <c r="U777" s="61">
        <f t="shared" si="105"/>
        <v>5000000</v>
      </c>
      <c r="V777" s="61">
        <f t="shared" si="105"/>
        <v>605429.39999999991</v>
      </c>
      <c r="W777" s="61">
        <f t="shared" si="105"/>
        <v>0</v>
      </c>
      <c r="X777" s="61">
        <f t="shared" si="105"/>
        <v>0</v>
      </c>
      <c r="Y777" s="9"/>
      <c r="Z777" s="8"/>
      <c r="AA777" s="8"/>
      <c r="AB777" s="8"/>
      <c r="AC777" s="28"/>
    </row>
    <row r="778" spans="1:29" s="7" customFormat="1" ht="12.75" customHeight="1">
      <c r="A778" s="1591" t="s">
        <v>553</v>
      </c>
      <c r="B778" s="1591"/>
      <c r="C778" s="1591"/>
      <c r="D778" s="1591"/>
      <c r="E778" s="1591"/>
      <c r="F778" s="1591"/>
      <c r="G778" s="1591"/>
      <c r="H778" s="1591"/>
      <c r="I778" s="1591"/>
      <c r="J778" s="1591"/>
      <c r="K778" s="1591"/>
      <c r="L778" s="1591"/>
      <c r="M778" s="1591"/>
      <c r="N778" s="1591"/>
      <c r="O778" s="1591"/>
      <c r="P778" s="1591"/>
      <c r="Q778" s="1591"/>
      <c r="R778" s="1591"/>
      <c r="S778" s="1591"/>
      <c r="T778" s="1591"/>
      <c r="U778" s="1591"/>
      <c r="V778" s="1591"/>
      <c r="W778" s="1591"/>
      <c r="X778" s="1591"/>
      <c r="Y778" s="9"/>
      <c r="Z778" s="8"/>
      <c r="AB778" s="8"/>
      <c r="AC778" s="28"/>
    </row>
    <row r="779" spans="1:29" s="22" customFormat="1" ht="18" customHeight="1">
      <c r="A779" s="1537" t="s">
        <v>554</v>
      </c>
      <c r="B779" s="1537"/>
      <c r="C779" s="1537"/>
      <c r="D779" s="1452"/>
      <c r="E779" s="1452"/>
      <c r="F779" s="1452"/>
      <c r="G779" s="1452"/>
      <c r="H779" s="1452"/>
      <c r="I779" s="1452"/>
      <c r="J779" s="1452"/>
      <c r="K779" s="1452"/>
      <c r="L779" s="1452"/>
      <c r="M779" s="1452"/>
      <c r="N779" s="1452"/>
      <c r="O779" s="1452"/>
      <c r="P779" s="1452"/>
      <c r="Q779" s="1452"/>
      <c r="R779" s="1452"/>
      <c r="S779" s="1452"/>
      <c r="T779" s="1452"/>
      <c r="U779" s="1452"/>
      <c r="V779" s="1452"/>
      <c r="W779" s="1452"/>
      <c r="X779" s="1452"/>
      <c r="Y779" s="24"/>
      <c r="Z779" s="23"/>
      <c r="AB779" s="8"/>
      <c r="AC779" s="27"/>
    </row>
    <row r="780" spans="1:29" s="19" customFormat="1" ht="15.75">
      <c r="A780" s="685">
        <f>A774+1</f>
        <v>617</v>
      </c>
      <c r="B780" s="266" t="s">
        <v>1330</v>
      </c>
      <c r="C780" s="424">
        <f t="shared" ref="C780:C830" si="106">M780+Q780+D780+O780+S780+U780+V780+W780</f>
        <v>7914277</v>
      </c>
      <c r="D780" s="425"/>
      <c r="E780" s="426"/>
      <c r="F780" s="423"/>
      <c r="G780" s="423"/>
      <c r="H780" s="427"/>
      <c r="I780" s="427"/>
      <c r="J780" s="427"/>
      <c r="K780" s="428"/>
      <c r="L780" s="429">
        <v>1920</v>
      </c>
      <c r="M780" s="363">
        <f>L780*3000</f>
        <v>5760000</v>
      </c>
      <c r="N780" s="430">
        <v>1500</v>
      </c>
      <c r="O780" s="431">
        <f t="shared" ref="O780:O787" si="107">N780*1200</f>
        <v>1800000</v>
      </c>
      <c r="P780" s="429"/>
      <c r="Q780" s="438"/>
      <c r="R780" s="344"/>
      <c r="S780" s="434"/>
      <c r="T780" s="426"/>
      <c r="U780" s="435"/>
      <c r="V780" s="435"/>
      <c r="W780" s="436">
        <v>354277</v>
      </c>
      <c r="X780" s="19" t="s">
        <v>896</v>
      </c>
    </row>
    <row r="781" spans="1:29" s="19" customFormat="1" ht="15.75">
      <c r="A781" s="1115">
        <f t="shared" ref="A781:A832" si="108">A780+1</f>
        <v>618</v>
      </c>
      <c r="B781" s="266" t="s">
        <v>1331</v>
      </c>
      <c r="C781" s="424">
        <f t="shared" si="106"/>
        <v>14202000</v>
      </c>
      <c r="D781" s="425"/>
      <c r="E781" s="426"/>
      <c r="F781" s="423"/>
      <c r="G781" s="423"/>
      <c r="H781" s="427"/>
      <c r="I781" s="427"/>
      <c r="J781" s="427"/>
      <c r="K781" s="428"/>
      <c r="L781" s="429">
        <v>1440</v>
      </c>
      <c r="M781" s="363">
        <f>L781*3000</f>
        <v>4320000</v>
      </c>
      <c r="N781" s="430">
        <v>988</v>
      </c>
      <c r="O781" s="431">
        <f t="shared" si="107"/>
        <v>1185600</v>
      </c>
      <c r="P781" s="429"/>
      <c r="Q781" s="433"/>
      <c r="R781" s="439"/>
      <c r="S781" s="440"/>
      <c r="T781" s="429">
        <v>2174.1</v>
      </c>
      <c r="U781" s="433">
        <f>T781*4000</f>
        <v>8696400</v>
      </c>
      <c r="V781" s="435"/>
      <c r="W781" s="437"/>
    </row>
    <row r="782" spans="1:29" s="19" customFormat="1" ht="15.75">
      <c r="A782" s="1115">
        <f t="shared" si="108"/>
        <v>619</v>
      </c>
      <c r="B782" s="266" t="s">
        <v>1332</v>
      </c>
      <c r="C782" s="424">
        <f t="shared" si="106"/>
        <v>20583348.789999999</v>
      </c>
      <c r="D782" s="425"/>
      <c r="E782" s="426"/>
      <c r="F782" s="423"/>
      <c r="G782" s="423"/>
      <c r="H782" s="427"/>
      <c r="I782" s="427"/>
      <c r="J782" s="427"/>
      <c r="K782" s="428"/>
      <c r="L782" s="429">
        <v>1540</v>
      </c>
      <c r="M782" s="363">
        <f>L782*3000</f>
        <v>4620000</v>
      </c>
      <c r="N782" s="430">
        <v>1180</v>
      </c>
      <c r="O782" s="431">
        <f t="shared" si="107"/>
        <v>1416000</v>
      </c>
      <c r="P782" s="429">
        <v>3370.32</v>
      </c>
      <c r="Q782" s="433">
        <f>P782*4000</f>
        <v>13481280</v>
      </c>
      <c r="R782" s="439"/>
      <c r="S782" s="440"/>
      <c r="T782" s="441"/>
      <c r="U782" s="442"/>
      <c r="V782" s="435"/>
      <c r="W782" s="437">
        <v>1066068.79</v>
      </c>
      <c r="X782" s="19" t="s">
        <v>1319</v>
      </c>
    </row>
    <row r="783" spans="1:29" s="19" customFormat="1" ht="15.75">
      <c r="A783" s="1115">
        <f t="shared" si="108"/>
        <v>620</v>
      </c>
      <c r="B783" s="266" t="s">
        <v>1333</v>
      </c>
      <c r="C783" s="424">
        <f t="shared" si="106"/>
        <v>14119840</v>
      </c>
      <c r="D783" s="425"/>
      <c r="E783" s="426"/>
      <c r="F783" s="423"/>
      <c r="G783" s="423"/>
      <c r="H783" s="427"/>
      <c r="I783" s="427"/>
      <c r="J783" s="427"/>
      <c r="K783" s="428"/>
      <c r="L783" s="443"/>
      <c r="M783" s="363"/>
      <c r="N783" s="430">
        <v>1467</v>
      </c>
      <c r="O783" s="431">
        <f t="shared" si="107"/>
        <v>1760400</v>
      </c>
      <c r="P783" s="429"/>
      <c r="Q783" s="433"/>
      <c r="R783" s="439"/>
      <c r="S783" s="440"/>
      <c r="T783" s="429">
        <v>3089.86</v>
      </c>
      <c r="U783" s="433">
        <f>T783*4000</f>
        <v>12359440</v>
      </c>
      <c r="V783" s="435"/>
      <c r="W783" s="437"/>
    </row>
    <row r="784" spans="1:29" s="19" customFormat="1" ht="15.75">
      <c r="A784" s="1115">
        <f t="shared" si="108"/>
        <v>621</v>
      </c>
      <c r="B784" s="266" t="s">
        <v>1334</v>
      </c>
      <c r="C784" s="424">
        <f t="shared" si="106"/>
        <v>10151397</v>
      </c>
      <c r="D784" s="425"/>
      <c r="E784" s="426"/>
      <c r="F784" s="423"/>
      <c r="G784" s="423"/>
      <c r="H784" s="427"/>
      <c r="I784" s="427"/>
      <c r="J784" s="427"/>
      <c r="K784" s="428"/>
      <c r="L784" s="443"/>
      <c r="M784" s="363"/>
      <c r="N784" s="430">
        <v>998</v>
      </c>
      <c r="O784" s="431">
        <f t="shared" si="107"/>
        <v>1197600</v>
      </c>
      <c r="P784" s="429"/>
      <c r="Q784" s="433"/>
      <c r="R784" s="439"/>
      <c r="S784" s="440"/>
      <c r="T784" s="429">
        <v>2149.88</v>
      </c>
      <c r="U784" s="433">
        <f>T784*4000</f>
        <v>8599520</v>
      </c>
      <c r="V784" s="435"/>
      <c r="W784" s="436">
        <v>354277</v>
      </c>
      <c r="X784" s="19" t="s">
        <v>896</v>
      </c>
    </row>
    <row r="785" spans="1:29" s="19" customFormat="1" ht="15.75">
      <c r="A785" s="1115">
        <f t="shared" si="108"/>
        <v>622</v>
      </c>
      <c r="B785" s="266" t="s">
        <v>1335</v>
      </c>
      <c r="C785" s="424">
        <f t="shared" si="106"/>
        <v>10842800</v>
      </c>
      <c r="D785" s="425"/>
      <c r="E785" s="426"/>
      <c r="F785" s="423"/>
      <c r="G785" s="423"/>
      <c r="H785" s="427"/>
      <c r="I785" s="427"/>
      <c r="J785" s="427"/>
      <c r="K785" s="428"/>
      <c r="L785" s="443"/>
      <c r="M785" s="363"/>
      <c r="N785" s="430">
        <v>1040</v>
      </c>
      <c r="O785" s="431">
        <f t="shared" si="107"/>
        <v>1248000</v>
      </c>
      <c r="P785" s="429"/>
      <c r="Q785" s="433"/>
      <c r="R785" s="439"/>
      <c r="S785" s="440"/>
      <c r="T785" s="429">
        <v>2398.6999999999998</v>
      </c>
      <c r="U785" s="433">
        <f>T785*4000</f>
        <v>9594800</v>
      </c>
      <c r="V785" s="435"/>
      <c r="W785" s="437"/>
    </row>
    <row r="786" spans="1:29" s="19" customFormat="1" ht="15.75">
      <c r="A786" s="1115">
        <f t="shared" si="108"/>
        <v>623</v>
      </c>
      <c r="B786" s="266" t="s">
        <v>1336</v>
      </c>
      <c r="C786" s="424">
        <f t="shared" si="106"/>
        <v>2554277</v>
      </c>
      <c r="D786" s="425"/>
      <c r="E786" s="426"/>
      <c r="F786" s="423"/>
      <c r="G786" s="423"/>
      <c r="H786" s="427"/>
      <c r="I786" s="427"/>
      <c r="J786" s="427"/>
      <c r="K786" s="428"/>
      <c r="L786" s="443"/>
      <c r="M786" s="363"/>
      <c r="N786" s="430">
        <v>900</v>
      </c>
      <c r="O786" s="431">
        <f t="shared" si="107"/>
        <v>1080000</v>
      </c>
      <c r="P786" s="429">
        <v>280</v>
      </c>
      <c r="Q786" s="433">
        <f>P786*4000</f>
        <v>1120000</v>
      </c>
      <c r="R786" s="439"/>
      <c r="S786" s="440"/>
      <c r="T786" s="441"/>
      <c r="U786" s="442"/>
      <c r="V786" s="435"/>
      <c r="W786" s="436">
        <v>354277</v>
      </c>
      <c r="X786" s="19" t="s">
        <v>896</v>
      </c>
    </row>
    <row r="787" spans="1:29" s="19" customFormat="1" ht="15.75">
      <c r="A787" s="1115">
        <f t="shared" si="108"/>
        <v>624</v>
      </c>
      <c r="B787" s="266" t="s">
        <v>1337</v>
      </c>
      <c r="C787" s="424">
        <f t="shared" si="106"/>
        <v>1714068.79</v>
      </c>
      <c r="D787" s="425"/>
      <c r="E787" s="426"/>
      <c r="F787" s="423"/>
      <c r="G787" s="423"/>
      <c r="H787" s="427"/>
      <c r="I787" s="427"/>
      <c r="J787" s="427"/>
      <c r="K787" s="428"/>
      <c r="L787" s="443"/>
      <c r="M787" s="363"/>
      <c r="N787" s="430">
        <v>540</v>
      </c>
      <c r="O787" s="431">
        <f t="shared" si="107"/>
        <v>648000</v>
      </c>
      <c r="P787" s="432"/>
      <c r="Q787" s="444"/>
      <c r="R787" s="439"/>
      <c r="S787" s="440"/>
      <c r="T787" s="441"/>
      <c r="U787" s="442"/>
      <c r="V787" s="435"/>
      <c r="W787" s="437">
        <v>1066068.79</v>
      </c>
      <c r="X787" s="19" t="s">
        <v>1319</v>
      </c>
    </row>
    <row r="788" spans="1:29" s="19" customFormat="1" ht="17.45" customHeight="1">
      <c r="A788" s="1115">
        <f t="shared" si="108"/>
        <v>625</v>
      </c>
      <c r="B788" s="272" t="s">
        <v>1338</v>
      </c>
      <c r="C788" s="424">
        <f t="shared" si="106"/>
        <v>2040000</v>
      </c>
      <c r="D788" s="445"/>
      <c r="E788" s="445"/>
      <c r="F788" s="431"/>
      <c r="G788" s="431"/>
      <c r="H788" s="431"/>
      <c r="I788" s="431"/>
      <c r="J788" s="431"/>
      <c r="K788" s="431"/>
      <c r="L788" s="430">
        <v>680</v>
      </c>
      <c r="M788" s="431">
        <f>L788*3000</f>
        <v>2040000</v>
      </c>
      <c r="N788" s="431"/>
      <c r="O788" s="431"/>
      <c r="P788" s="431"/>
      <c r="Q788" s="431"/>
      <c r="R788" s="431"/>
      <c r="S788" s="431"/>
      <c r="T788" s="431"/>
      <c r="U788" s="431"/>
      <c r="V788" s="431"/>
      <c r="W788" s="431"/>
    </row>
    <row r="789" spans="1:29" s="7" customFormat="1" ht="18" hidden="1" customHeight="1">
      <c r="A789" s="836">
        <f t="shared" si="108"/>
        <v>626</v>
      </c>
      <c r="B789" s="42" t="s">
        <v>781</v>
      </c>
      <c r="C789" s="52">
        <f>D789+K789+M789+O789+Q789+S789+U789+V789+W789+X789</f>
        <v>916096.99</v>
      </c>
      <c r="D789" s="52">
        <f>SUM(E789:I789)</f>
        <v>916096.99</v>
      </c>
      <c r="E789" s="52"/>
      <c r="F789" s="52"/>
      <c r="G789" s="52"/>
      <c r="H789" s="52"/>
      <c r="I789" s="52">
        <v>916096.99</v>
      </c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284"/>
      <c r="X789" s="284"/>
      <c r="Y789" s="9"/>
      <c r="Z789" s="8"/>
      <c r="AB789" s="8"/>
      <c r="AC789" s="28"/>
    </row>
    <row r="790" spans="1:29" s="19" customFormat="1" ht="15">
      <c r="A790" s="1115">
        <f t="shared" si="108"/>
        <v>627</v>
      </c>
      <c r="B790" s="272" t="s">
        <v>1339</v>
      </c>
      <c r="C790" s="424">
        <f>M790+Q790+D790+O790+S790+U790+V790+W790</f>
        <v>1660000</v>
      </c>
      <c r="D790" s="446"/>
      <c r="E790" s="447"/>
      <c r="F790" s="431"/>
      <c r="G790" s="431"/>
      <c r="H790" s="431"/>
      <c r="I790" s="431"/>
      <c r="J790" s="431"/>
      <c r="K790" s="431"/>
      <c r="L790" s="431"/>
      <c r="M790" s="431"/>
      <c r="N790" s="431"/>
      <c r="O790" s="431"/>
      <c r="P790" s="430">
        <v>415</v>
      </c>
      <c r="Q790" s="431">
        <f>415*4000</f>
        <v>1660000</v>
      </c>
      <c r="R790" s="431"/>
      <c r="S790" s="431"/>
      <c r="T790" s="431"/>
      <c r="U790" s="431"/>
      <c r="V790" s="431"/>
      <c r="W790" s="447"/>
    </row>
    <row r="791" spans="1:29" s="19" customFormat="1" ht="15">
      <c r="A791" s="1115">
        <f t="shared" si="108"/>
        <v>628</v>
      </c>
      <c r="B791" s="272" t="s">
        <v>1340</v>
      </c>
      <c r="C791" s="424">
        <f>M791+Q791+D791+O791+S791+U791+V791+W791</f>
        <v>479610.56</v>
      </c>
      <c r="D791" s="446"/>
      <c r="E791" s="447"/>
      <c r="F791" s="431"/>
      <c r="G791" s="431"/>
      <c r="H791" s="431"/>
      <c r="I791" s="431"/>
      <c r="J791" s="431"/>
      <c r="K791" s="431"/>
      <c r="L791" s="431"/>
      <c r="M791" s="431"/>
      <c r="N791" s="431"/>
      <c r="O791" s="431"/>
      <c r="P791" s="431"/>
      <c r="Q791" s="431"/>
      <c r="R791" s="431"/>
      <c r="S791" s="431"/>
      <c r="T791" s="431"/>
      <c r="U791" s="431"/>
      <c r="V791" s="431"/>
      <c r="W791" s="447">
        <v>479610.56</v>
      </c>
      <c r="X791" s="19" t="s">
        <v>1320</v>
      </c>
    </row>
    <row r="792" spans="1:29" s="19" customFormat="1" ht="13.9" customHeight="1">
      <c r="A792" s="1115">
        <f t="shared" si="108"/>
        <v>629</v>
      </c>
      <c r="B792" s="272" t="s">
        <v>1341</v>
      </c>
      <c r="C792" s="424">
        <f>M792+Q792+D792+O792+S792+U792+V792+W792</f>
        <v>2517000</v>
      </c>
      <c r="D792" s="446"/>
      <c r="E792" s="448"/>
      <c r="F792" s="431"/>
      <c r="G792" s="431"/>
      <c r="H792" s="431"/>
      <c r="I792" s="431"/>
      <c r="J792" s="431"/>
      <c r="K792" s="431"/>
      <c r="L792" s="431" t="s">
        <v>1321</v>
      </c>
      <c r="M792" s="431">
        <f>839*3000</f>
        <v>2517000</v>
      </c>
      <c r="N792" s="431"/>
      <c r="O792" s="431"/>
      <c r="P792" s="431"/>
      <c r="Q792" s="431"/>
      <c r="R792" s="431"/>
      <c r="S792" s="431"/>
      <c r="T792" s="431"/>
      <c r="U792" s="431"/>
      <c r="V792" s="431"/>
      <c r="W792" s="447"/>
      <c r="X792" s="19" t="s">
        <v>1320</v>
      </c>
    </row>
    <row r="793" spans="1:29" s="19" customFormat="1" ht="18" customHeight="1">
      <c r="A793" s="1115">
        <f t="shared" si="108"/>
        <v>630</v>
      </c>
      <c r="B793" s="272" t="s">
        <v>1342</v>
      </c>
      <c r="C793" s="424">
        <f>M793+Q793+D793+O793+S793+U793+V793+W793</f>
        <v>815401.67</v>
      </c>
      <c r="D793" s="446"/>
      <c r="E793" s="447"/>
      <c r="F793" s="431"/>
      <c r="G793" s="431"/>
      <c r="H793" s="431"/>
      <c r="I793" s="431"/>
      <c r="J793" s="431"/>
      <c r="K793" s="431"/>
      <c r="L793" s="431"/>
      <c r="M793" s="431"/>
      <c r="N793" s="431"/>
      <c r="O793" s="431"/>
      <c r="P793" s="431"/>
      <c r="Q793" s="431"/>
      <c r="R793" s="431"/>
      <c r="S793" s="431"/>
      <c r="T793" s="431"/>
      <c r="U793" s="431"/>
      <c r="V793" s="431"/>
      <c r="W793" s="447">
        <v>815401.67</v>
      </c>
      <c r="X793" s="19" t="s">
        <v>1322</v>
      </c>
    </row>
    <row r="794" spans="1:29" s="19" customFormat="1" ht="18" customHeight="1">
      <c r="A794" s="1115">
        <f t="shared" si="108"/>
        <v>631</v>
      </c>
      <c r="B794" s="577" t="s">
        <v>1343</v>
      </c>
      <c r="C794" s="424">
        <f t="shared" si="106"/>
        <v>1790953</v>
      </c>
      <c r="D794" s="446"/>
      <c r="E794" s="447"/>
      <c r="F794" s="431"/>
      <c r="G794" s="431"/>
      <c r="H794" s="431"/>
      <c r="I794" s="431"/>
      <c r="J794" s="431"/>
      <c r="K794" s="431"/>
      <c r="L794" s="431"/>
      <c r="M794" s="431"/>
      <c r="N794" s="431"/>
      <c r="O794" s="431"/>
      <c r="P794" s="344">
        <v>1488</v>
      </c>
      <c r="Q794" s="344">
        <v>1615164</v>
      </c>
      <c r="R794" s="344"/>
      <c r="S794" s="344"/>
      <c r="T794" s="344">
        <v>19.84</v>
      </c>
      <c r="U794" s="344">
        <v>175789</v>
      </c>
      <c r="V794" s="431"/>
      <c r="W794" s="447"/>
    </row>
    <row r="795" spans="1:29" s="19" customFormat="1" ht="15">
      <c r="A795" s="1115">
        <f t="shared" si="108"/>
        <v>632</v>
      </c>
      <c r="B795" s="577" t="s">
        <v>1344</v>
      </c>
      <c r="C795" s="424">
        <f t="shared" si="106"/>
        <v>4295240</v>
      </c>
      <c r="D795" s="344"/>
      <c r="E795" s="344"/>
      <c r="F795" s="344"/>
      <c r="G795" s="344"/>
      <c r="H795" s="344"/>
      <c r="I795" s="344"/>
      <c r="J795" s="344"/>
      <c r="K795" s="344"/>
      <c r="L795" s="449"/>
      <c r="M795" s="363"/>
      <c r="N795" s="439"/>
      <c r="O795" s="344"/>
      <c r="P795" s="449">
        <v>1060</v>
      </c>
      <c r="Q795" s="433">
        <f>P795*4000</f>
        <v>4240000</v>
      </c>
      <c r="R795" s="344"/>
      <c r="S795" s="344"/>
      <c r="T795" s="449">
        <v>13.81</v>
      </c>
      <c r="U795" s="433">
        <f t="shared" ref="U795:U808" si="109">T795*4000</f>
        <v>55240</v>
      </c>
      <c r="V795" s="344"/>
      <c r="W795" s="344"/>
    </row>
    <row r="796" spans="1:29" s="19" customFormat="1" ht="15">
      <c r="A796" s="1115">
        <f t="shared" si="108"/>
        <v>633</v>
      </c>
      <c r="B796" s="577" t="s">
        <v>1345</v>
      </c>
      <c r="C796" s="424">
        <f t="shared" si="106"/>
        <v>3432098.23</v>
      </c>
      <c r="D796" s="344"/>
      <c r="E796" s="344"/>
      <c r="F796" s="344"/>
      <c r="G796" s="344"/>
      <c r="H796" s="344"/>
      <c r="I796" s="344"/>
      <c r="J796" s="344"/>
      <c r="K796" s="344"/>
      <c r="L796" s="449"/>
      <c r="M796" s="363"/>
      <c r="N796" s="439"/>
      <c r="O796" s="344"/>
      <c r="P796" s="449">
        <v>706</v>
      </c>
      <c r="Q796" s="433">
        <f>P796*4000</f>
        <v>2824000</v>
      </c>
      <c r="R796" s="344"/>
      <c r="S796" s="344"/>
      <c r="T796" s="449">
        <v>5.41</v>
      </c>
      <c r="U796" s="433">
        <f t="shared" si="109"/>
        <v>21640</v>
      </c>
      <c r="V796" s="344"/>
      <c r="W796" s="344">
        <v>586458.23</v>
      </c>
      <c r="X796" s="19" t="s">
        <v>1323</v>
      </c>
    </row>
    <row r="797" spans="1:29" s="19" customFormat="1" ht="15">
      <c r="A797" s="1115">
        <f t="shared" si="108"/>
        <v>634</v>
      </c>
      <c r="B797" s="577" t="s">
        <v>1346</v>
      </c>
      <c r="C797" s="424">
        <f t="shared" si="106"/>
        <v>3697178.23</v>
      </c>
      <c r="D797" s="344"/>
      <c r="E797" s="344"/>
      <c r="F797" s="344"/>
      <c r="G797" s="344"/>
      <c r="H797" s="344"/>
      <c r="I797" s="344"/>
      <c r="J797" s="344"/>
      <c r="K797" s="344"/>
      <c r="L797" s="449"/>
      <c r="M797" s="363"/>
      <c r="N797" s="439"/>
      <c r="O797" s="344"/>
      <c r="P797" s="449">
        <v>766</v>
      </c>
      <c r="Q797" s="433">
        <f>P797*4000</f>
        <v>3064000</v>
      </c>
      <c r="R797" s="344"/>
      <c r="S797" s="344"/>
      <c r="T797" s="449">
        <v>11.68</v>
      </c>
      <c r="U797" s="433">
        <f t="shared" si="109"/>
        <v>46720</v>
      </c>
      <c r="V797" s="344"/>
      <c r="W797" s="344">
        <v>586458.23</v>
      </c>
      <c r="X797" s="19" t="s">
        <v>1323</v>
      </c>
    </row>
    <row r="798" spans="1:29" s="19" customFormat="1" ht="15">
      <c r="A798" s="1115">
        <f t="shared" si="108"/>
        <v>635</v>
      </c>
      <c r="B798" s="266" t="s">
        <v>1347</v>
      </c>
      <c r="C798" s="424">
        <f t="shared" si="106"/>
        <v>956575.23</v>
      </c>
      <c r="D798" s="344"/>
      <c r="E798" s="344"/>
      <c r="F798" s="344"/>
      <c r="G798" s="344"/>
      <c r="H798" s="344"/>
      <c r="I798" s="344"/>
      <c r="J798" s="344"/>
      <c r="K798" s="344"/>
      <c r="L798" s="449"/>
      <c r="M798" s="363"/>
      <c r="N798" s="439"/>
      <c r="O798" s="344"/>
      <c r="P798" s="449"/>
      <c r="Q798" s="344"/>
      <c r="R798" s="344"/>
      <c r="S798" s="344"/>
      <c r="T798" s="449">
        <v>3.96</v>
      </c>
      <c r="U798" s="433">
        <f t="shared" si="109"/>
        <v>15840</v>
      </c>
      <c r="V798" s="344"/>
      <c r="W798" s="437">
        <v>940735.23</v>
      </c>
      <c r="X798" s="19" t="s">
        <v>1324</v>
      </c>
    </row>
    <row r="799" spans="1:29" s="19" customFormat="1" ht="15">
      <c r="A799" s="1115">
        <f t="shared" si="108"/>
        <v>636</v>
      </c>
      <c r="B799" s="266" t="s">
        <v>1348</v>
      </c>
      <c r="C799" s="424">
        <f t="shared" si="106"/>
        <v>1621600</v>
      </c>
      <c r="D799" s="344"/>
      <c r="E799" s="344"/>
      <c r="F799" s="344"/>
      <c r="G799" s="344"/>
      <c r="H799" s="344"/>
      <c r="I799" s="344"/>
      <c r="J799" s="344"/>
      <c r="K799" s="344"/>
      <c r="L799" s="449"/>
      <c r="M799" s="363"/>
      <c r="N799" s="439"/>
      <c r="O799" s="344"/>
      <c r="P799" s="449">
        <v>43.4</v>
      </c>
      <c r="Q799" s="433">
        <f t="shared" ref="Q799:Q808" si="110">P799*4000</f>
        <v>173600</v>
      </c>
      <c r="R799" s="344"/>
      <c r="S799" s="344"/>
      <c r="T799" s="449">
        <v>362</v>
      </c>
      <c r="U799" s="433">
        <f t="shared" si="109"/>
        <v>1448000</v>
      </c>
      <c r="V799" s="344"/>
      <c r="W799" s="344"/>
    </row>
    <row r="800" spans="1:29" s="19" customFormat="1" ht="15">
      <c r="A800" s="1115">
        <f t="shared" si="108"/>
        <v>637</v>
      </c>
      <c r="B800" s="266" t="s">
        <v>1349</v>
      </c>
      <c r="C800" s="424">
        <f t="shared" si="106"/>
        <v>1676800</v>
      </c>
      <c r="D800" s="344"/>
      <c r="E800" s="344"/>
      <c r="F800" s="344"/>
      <c r="G800" s="344"/>
      <c r="H800" s="344"/>
      <c r="I800" s="344"/>
      <c r="J800" s="344"/>
      <c r="K800" s="344"/>
      <c r="L800" s="449"/>
      <c r="M800" s="363"/>
      <c r="N800" s="439"/>
      <c r="O800" s="344"/>
      <c r="P800" s="449">
        <v>44.2</v>
      </c>
      <c r="Q800" s="433">
        <f t="shared" si="110"/>
        <v>176800</v>
      </c>
      <c r="R800" s="344"/>
      <c r="S800" s="344"/>
      <c r="T800" s="449">
        <v>375</v>
      </c>
      <c r="U800" s="433">
        <f t="shared" si="109"/>
        <v>1500000</v>
      </c>
      <c r="V800" s="344"/>
      <c r="W800" s="344"/>
    </row>
    <row r="801" spans="1:28" s="19" customFormat="1" ht="15">
      <c r="A801" s="1115">
        <f t="shared" si="108"/>
        <v>638</v>
      </c>
      <c r="B801" s="266" t="s">
        <v>1350</v>
      </c>
      <c r="C801" s="424">
        <f t="shared" si="106"/>
        <v>1688800</v>
      </c>
      <c r="D801" s="344"/>
      <c r="E801" s="344"/>
      <c r="F801" s="344"/>
      <c r="G801" s="344"/>
      <c r="H801" s="344"/>
      <c r="I801" s="344"/>
      <c r="J801" s="344"/>
      <c r="K801" s="344"/>
      <c r="L801" s="449"/>
      <c r="M801" s="363"/>
      <c r="N801" s="439"/>
      <c r="O801" s="344"/>
      <c r="P801" s="449">
        <v>44.2</v>
      </c>
      <c r="Q801" s="433">
        <f t="shared" si="110"/>
        <v>176800</v>
      </c>
      <c r="R801" s="344"/>
      <c r="S801" s="344"/>
      <c r="T801" s="449">
        <v>378</v>
      </c>
      <c r="U801" s="433">
        <f t="shared" si="109"/>
        <v>1512000</v>
      </c>
      <c r="V801" s="344"/>
      <c r="W801" s="344"/>
    </row>
    <row r="802" spans="1:28" s="19" customFormat="1" ht="15">
      <c r="A802" s="1115">
        <f t="shared" si="108"/>
        <v>639</v>
      </c>
      <c r="B802" s="266" t="s">
        <v>1351</v>
      </c>
      <c r="C802" s="424">
        <f t="shared" si="106"/>
        <v>1626000</v>
      </c>
      <c r="D802" s="344"/>
      <c r="E802" s="344"/>
      <c r="F802" s="344"/>
      <c r="G802" s="344"/>
      <c r="H802" s="344"/>
      <c r="I802" s="344"/>
      <c r="J802" s="344"/>
      <c r="K802" s="344"/>
      <c r="L802" s="449"/>
      <c r="M802" s="363"/>
      <c r="N802" s="439"/>
      <c r="O802" s="344"/>
      <c r="P802" s="449">
        <v>43.5</v>
      </c>
      <c r="Q802" s="433">
        <f t="shared" si="110"/>
        <v>174000</v>
      </c>
      <c r="R802" s="344"/>
      <c r="S802" s="344"/>
      <c r="T802" s="449">
        <v>363</v>
      </c>
      <c r="U802" s="433">
        <f t="shared" si="109"/>
        <v>1452000</v>
      </c>
      <c r="V802" s="344"/>
      <c r="W802" s="344"/>
    </row>
    <row r="803" spans="1:28" s="19" customFormat="1" ht="15">
      <c r="A803" s="1115">
        <f t="shared" si="108"/>
        <v>640</v>
      </c>
      <c r="B803" s="266" t="s">
        <v>1352</v>
      </c>
      <c r="C803" s="424">
        <f t="shared" si="106"/>
        <v>1785477</v>
      </c>
      <c r="D803" s="344"/>
      <c r="E803" s="344"/>
      <c r="F803" s="344"/>
      <c r="G803" s="344"/>
      <c r="H803" s="344"/>
      <c r="I803" s="344"/>
      <c r="J803" s="344"/>
      <c r="K803" s="344"/>
      <c r="L803" s="449"/>
      <c r="M803" s="363"/>
      <c r="N803" s="439"/>
      <c r="O803" s="344"/>
      <c r="P803" s="449">
        <v>342.2</v>
      </c>
      <c r="Q803" s="433">
        <f t="shared" si="110"/>
        <v>1368800</v>
      </c>
      <c r="R803" s="344"/>
      <c r="S803" s="344"/>
      <c r="T803" s="449">
        <v>15.6</v>
      </c>
      <c r="U803" s="433">
        <f t="shared" si="109"/>
        <v>62400</v>
      </c>
      <c r="V803" s="344"/>
      <c r="W803" s="436">
        <v>354277</v>
      </c>
      <c r="X803" s="19" t="s">
        <v>896</v>
      </c>
    </row>
    <row r="804" spans="1:28" s="19" customFormat="1" ht="15">
      <c r="A804" s="1115">
        <f t="shared" si="108"/>
        <v>641</v>
      </c>
      <c r="B804" s="266" t="s">
        <v>1353</v>
      </c>
      <c r="C804" s="424">
        <f t="shared" si="106"/>
        <v>2725437</v>
      </c>
      <c r="D804" s="344"/>
      <c r="E804" s="344"/>
      <c r="F804" s="344"/>
      <c r="G804" s="344"/>
      <c r="H804" s="344"/>
      <c r="I804" s="344"/>
      <c r="J804" s="344"/>
      <c r="K804" s="344"/>
      <c r="L804" s="449">
        <v>273</v>
      </c>
      <c r="M804" s="363">
        <f>L804*3000</f>
        <v>819000</v>
      </c>
      <c r="N804" s="439"/>
      <c r="O804" s="344"/>
      <c r="P804" s="449">
        <v>47.04</v>
      </c>
      <c r="Q804" s="433">
        <f t="shared" si="110"/>
        <v>188160</v>
      </c>
      <c r="R804" s="344"/>
      <c r="S804" s="344"/>
      <c r="T804" s="449">
        <v>341</v>
      </c>
      <c r="U804" s="433">
        <f t="shared" si="109"/>
        <v>1364000</v>
      </c>
      <c r="V804" s="344"/>
      <c r="W804" s="436">
        <v>354277</v>
      </c>
      <c r="X804" s="19" t="s">
        <v>896</v>
      </c>
    </row>
    <row r="805" spans="1:28" s="19" customFormat="1" ht="15">
      <c r="A805" s="1115">
        <f t="shared" si="108"/>
        <v>642</v>
      </c>
      <c r="B805" s="266" t="s">
        <v>1354</v>
      </c>
      <c r="C805" s="424">
        <f t="shared" si="106"/>
        <v>2661677</v>
      </c>
      <c r="D805" s="344"/>
      <c r="E805" s="344"/>
      <c r="F805" s="344"/>
      <c r="G805" s="344"/>
      <c r="H805" s="344"/>
      <c r="I805" s="344"/>
      <c r="J805" s="344"/>
      <c r="K805" s="344"/>
      <c r="L805" s="449">
        <v>230.6</v>
      </c>
      <c r="M805" s="363">
        <f>L805*3000</f>
        <v>691800</v>
      </c>
      <c r="N805" s="439"/>
      <c r="O805" s="344"/>
      <c r="P805" s="449">
        <v>40.9</v>
      </c>
      <c r="Q805" s="433">
        <f t="shared" si="110"/>
        <v>163600</v>
      </c>
      <c r="R805" s="344"/>
      <c r="S805" s="344"/>
      <c r="T805" s="449">
        <v>363</v>
      </c>
      <c r="U805" s="433">
        <f t="shared" si="109"/>
        <v>1452000</v>
      </c>
      <c r="V805" s="344"/>
      <c r="W805" s="436">
        <v>354277</v>
      </c>
      <c r="X805" s="19" t="s">
        <v>896</v>
      </c>
    </row>
    <row r="806" spans="1:28" customFormat="1" ht="15">
      <c r="A806" s="1115">
        <f t="shared" si="108"/>
        <v>643</v>
      </c>
      <c r="B806" s="266" t="s">
        <v>1355</v>
      </c>
      <c r="C806" s="424">
        <f t="shared" si="106"/>
        <v>1735600</v>
      </c>
      <c r="D806" s="344"/>
      <c r="E806" s="344"/>
      <c r="F806" s="344"/>
      <c r="G806" s="344"/>
      <c r="H806" s="344"/>
      <c r="I806" s="344"/>
      <c r="J806" s="344"/>
      <c r="K806" s="344"/>
      <c r="L806" s="449"/>
      <c r="M806" s="363"/>
      <c r="N806" s="439"/>
      <c r="O806" s="344"/>
      <c r="P806" s="449">
        <v>40.9</v>
      </c>
      <c r="Q806" s="433">
        <f t="shared" si="110"/>
        <v>163600</v>
      </c>
      <c r="R806" s="344"/>
      <c r="S806" s="344"/>
      <c r="T806" s="449">
        <v>393</v>
      </c>
      <c r="U806" s="433">
        <f t="shared" si="109"/>
        <v>1572000</v>
      </c>
      <c r="V806" s="344"/>
      <c r="W806" s="344"/>
      <c r="X806" s="450"/>
      <c r="Y806" s="128"/>
      <c r="Z806" s="128"/>
      <c r="AA806" s="128"/>
      <c r="AB806" s="128"/>
    </row>
    <row r="807" spans="1:28" customFormat="1" ht="15">
      <c r="A807" s="1115">
        <f t="shared" si="108"/>
        <v>644</v>
      </c>
      <c r="B807" s="266" t="s">
        <v>1356</v>
      </c>
      <c r="C807" s="424">
        <f t="shared" si="106"/>
        <v>1619200</v>
      </c>
      <c r="D807" s="344"/>
      <c r="E807" s="344"/>
      <c r="F807" s="344"/>
      <c r="G807" s="344"/>
      <c r="H807" s="344"/>
      <c r="I807" s="344"/>
      <c r="J807" s="344"/>
      <c r="K807" s="344"/>
      <c r="L807" s="449"/>
      <c r="M807" s="363"/>
      <c r="N807" s="439"/>
      <c r="O807" s="344"/>
      <c r="P807" s="449">
        <v>42.8</v>
      </c>
      <c r="Q807" s="433">
        <f t="shared" si="110"/>
        <v>171200</v>
      </c>
      <c r="R807" s="344"/>
      <c r="S807" s="344"/>
      <c r="T807" s="449">
        <v>362</v>
      </c>
      <c r="U807" s="433">
        <f t="shared" si="109"/>
        <v>1448000</v>
      </c>
      <c r="V807" s="344"/>
      <c r="W807" s="344"/>
      <c r="X807" s="450"/>
      <c r="Y807" s="128"/>
      <c r="Z807" s="128"/>
      <c r="AA807" s="128"/>
      <c r="AB807" s="128"/>
    </row>
    <row r="808" spans="1:28" customFormat="1" ht="15">
      <c r="A808" s="1115">
        <f t="shared" si="108"/>
        <v>645</v>
      </c>
      <c r="B808" s="577" t="s">
        <v>1357</v>
      </c>
      <c r="C808" s="424">
        <f t="shared" si="106"/>
        <v>1552840</v>
      </c>
      <c r="D808" s="344"/>
      <c r="E808" s="344"/>
      <c r="F808" s="344"/>
      <c r="G808" s="344"/>
      <c r="H808" s="344"/>
      <c r="I808" s="344"/>
      <c r="J808" s="344"/>
      <c r="K808" s="344"/>
      <c r="L808" s="449"/>
      <c r="M808" s="363"/>
      <c r="N808" s="439"/>
      <c r="O808" s="344"/>
      <c r="P808" s="449">
        <v>381.06</v>
      </c>
      <c r="Q808" s="433">
        <f t="shared" si="110"/>
        <v>1524240</v>
      </c>
      <c r="R808" s="344"/>
      <c r="S808" s="344"/>
      <c r="T808" s="449">
        <v>7.15</v>
      </c>
      <c r="U808" s="433">
        <f t="shared" si="109"/>
        <v>28600</v>
      </c>
      <c r="V808" s="344"/>
      <c r="W808" s="344"/>
      <c r="X808" s="450"/>
      <c r="Y808" s="128"/>
      <c r="Z808" s="128"/>
      <c r="AA808" s="128"/>
      <c r="AB808" s="128"/>
    </row>
    <row r="809" spans="1:28" customFormat="1" ht="15">
      <c r="A809" s="1115">
        <f t="shared" si="108"/>
        <v>646</v>
      </c>
      <c r="B809" s="577" t="s">
        <v>1358</v>
      </c>
      <c r="C809" s="424">
        <f t="shared" si="106"/>
        <v>354277</v>
      </c>
      <c r="D809" s="344"/>
      <c r="E809" s="344"/>
      <c r="F809" s="344"/>
      <c r="G809" s="344"/>
      <c r="H809" s="344"/>
      <c r="I809" s="344"/>
      <c r="J809" s="344"/>
      <c r="K809" s="344"/>
      <c r="L809" s="449"/>
      <c r="M809" s="363"/>
      <c r="N809" s="439"/>
      <c r="O809" s="344"/>
      <c r="P809" s="449"/>
      <c r="Q809" s="344"/>
      <c r="R809" s="344"/>
      <c r="S809" s="344"/>
      <c r="T809" s="344"/>
      <c r="U809" s="344"/>
      <c r="V809" s="344"/>
      <c r="W809" s="436">
        <v>354277</v>
      </c>
      <c r="X809" s="19" t="s">
        <v>896</v>
      </c>
      <c r="Y809" s="128"/>
      <c r="Z809" s="128"/>
      <c r="AA809" s="128"/>
      <c r="AB809" s="128"/>
    </row>
    <row r="810" spans="1:28" customFormat="1" ht="15">
      <c r="A810" s="1115">
        <f t="shared" si="108"/>
        <v>647</v>
      </c>
      <c r="B810" s="577" t="s">
        <v>1359</v>
      </c>
      <c r="C810" s="424">
        <f t="shared" si="106"/>
        <v>1673077</v>
      </c>
      <c r="D810" s="344"/>
      <c r="E810" s="344"/>
      <c r="F810" s="344"/>
      <c r="G810" s="344"/>
      <c r="H810" s="344"/>
      <c r="I810" s="344"/>
      <c r="J810" s="344"/>
      <c r="K810" s="344"/>
      <c r="L810" s="449"/>
      <c r="M810" s="363"/>
      <c r="N810" s="439"/>
      <c r="O810" s="344"/>
      <c r="P810" s="449">
        <v>322.48</v>
      </c>
      <c r="Q810" s="433">
        <f t="shared" ref="Q810:Q816" si="111">P810*4000</f>
        <v>1289920</v>
      </c>
      <c r="R810" s="344"/>
      <c r="S810" s="344"/>
      <c r="T810" s="449">
        <v>7.22</v>
      </c>
      <c r="U810" s="433">
        <f t="shared" ref="U810:U816" si="112">T810*4000</f>
        <v>28880</v>
      </c>
      <c r="V810" s="344"/>
      <c r="W810" s="436">
        <v>354277</v>
      </c>
      <c r="X810" s="19" t="s">
        <v>896</v>
      </c>
      <c r="Y810" s="128"/>
      <c r="Z810" s="128"/>
      <c r="AA810" s="128"/>
      <c r="AB810" s="128"/>
    </row>
    <row r="811" spans="1:28" customFormat="1" ht="15">
      <c r="A811" s="1115">
        <f t="shared" si="108"/>
        <v>648</v>
      </c>
      <c r="B811" s="577" t="s">
        <v>1360</v>
      </c>
      <c r="C811" s="424">
        <f t="shared" si="106"/>
        <v>1833517</v>
      </c>
      <c r="D811" s="344"/>
      <c r="E811" s="344"/>
      <c r="F811" s="344"/>
      <c r="G811" s="344"/>
      <c r="H811" s="344"/>
      <c r="I811" s="344"/>
      <c r="J811" s="344"/>
      <c r="K811" s="344"/>
      <c r="L811" s="449"/>
      <c r="M811" s="363"/>
      <c r="N811" s="439"/>
      <c r="O811" s="344"/>
      <c r="P811" s="449">
        <v>362.6</v>
      </c>
      <c r="Q811" s="433">
        <f t="shared" si="111"/>
        <v>1450400</v>
      </c>
      <c r="R811" s="344"/>
      <c r="S811" s="344"/>
      <c r="T811" s="449">
        <v>7.21</v>
      </c>
      <c r="U811" s="433">
        <f t="shared" si="112"/>
        <v>28840</v>
      </c>
      <c r="V811" s="344"/>
      <c r="W811" s="436">
        <v>354277</v>
      </c>
      <c r="X811" s="19" t="s">
        <v>896</v>
      </c>
      <c r="Y811" s="128"/>
      <c r="Z811" s="128"/>
      <c r="AA811" s="128"/>
      <c r="AB811" s="128"/>
    </row>
    <row r="812" spans="1:28" customFormat="1" ht="15">
      <c r="A812" s="1115">
        <f t="shared" si="108"/>
        <v>649</v>
      </c>
      <c r="B812" s="577" t="s">
        <v>1361</v>
      </c>
      <c r="C812" s="424">
        <f t="shared" si="106"/>
        <v>1732357</v>
      </c>
      <c r="D812" s="344"/>
      <c r="E812" s="344"/>
      <c r="F812" s="344"/>
      <c r="G812" s="344"/>
      <c r="H812" s="344"/>
      <c r="I812" s="344"/>
      <c r="J812" s="344"/>
      <c r="K812" s="344"/>
      <c r="L812" s="449"/>
      <c r="M812" s="363"/>
      <c r="N812" s="439"/>
      <c r="O812" s="344"/>
      <c r="P812" s="449">
        <v>336.44</v>
      </c>
      <c r="Q812" s="433">
        <f t="shared" si="111"/>
        <v>1345760</v>
      </c>
      <c r="R812" s="344"/>
      <c r="S812" s="344"/>
      <c r="T812" s="449">
        <v>8.08</v>
      </c>
      <c r="U812" s="433">
        <f t="shared" si="112"/>
        <v>32320</v>
      </c>
      <c r="V812" s="344"/>
      <c r="W812" s="436">
        <v>354277</v>
      </c>
      <c r="X812" s="19" t="s">
        <v>896</v>
      </c>
      <c r="Y812" s="128"/>
      <c r="Z812" s="128"/>
      <c r="AA812" s="128"/>
      <c r="AB812" s="128"/>
    </row>
    <row r="813" spans="1:28" customFormat="1" ht="15">
      <c r="A813" s="1115">
        <f t="shared" si="108"/>
        <v>650</v>
      </c>
      <c r="B813" s="577" t="s">
        <v>1362</v>
      </c>
      <c r="C813" s="424">
        <f t="shared" si="106"/>
        <v>2765877</v>
      </c>
      <c r="D813" s="344"/>
      <c r="E813" s="344"/>
      <c r="F813" s="344"/>
      <c r="G813" s="344"/>
      <c r="H813" s="344"/>
      <c r="I813" s="344"/>
      <c r="J813" s="344"/>
      <c r="K813" s="344"/>
      <c r="L813" s="449">
        <v>272</v>
      </c>
      <c r="M813" s="363">
        <f>L813*3000</f>
        <v>816000</v>
      </c>
      <c r="N813" s="439"/>
      <c r="O813" s="344"/>
      <c r="P813" s="449">
        <v>46.9</v>
      </c>
      <c r="Q813" s="433">
        <f t="shared" si="111"/>
        <v>187600</v>
      </c>
      <c r="R813" s="344"/>
      <c r="S813" s="344"/>
      <c r="T813" s="449">
        <v>352</v>
      </c>
      <c r="U813" s="433">
        <f t="shared" si="112"/>
        <v>1408000</v>
      </c>
      <c r="V813" s="344"/>
      <c r="W813" s="436">
        <v>354277</v>
      </c>
      <c r="X813" s="19" t="s">
        <v>896</v>
      </c>
      <c r="Y813" s="128"/>
      <c r="Z813" s="128"/>
      <c r="AA813" s="128"/>
      <c r="AB813" s="128"/>
    </row>
    <row r="814" spans="1:28" customFormat="1" ht="15">
      <c r="A814" s="1115">
        <f t="shared" si="108"/>
        <v>651</v>
      </c>
      <c r="B814" s="577" t="s">
        <v>1363</v>
      </c>
      <c r="C814" s="424">
        <f t="shared" si="106"/>
        <v>1261600</v>
      </c>
      <c r="D814" s="344"/>
      <c r="E814" s="344"/>
      <c r="F814" s="344"/>
      <c r="G814" s="344"/>
      <c r="H814" s="344"/>
      <c r="I814" s="344"/>
      <c r="J814" s="344"/>
      <c r="K814" s="344"/>
      <c r="L814" s="449">
        <v>118</v>
      </c>
      <c r="M814" s="363">
        <f>L814*3000</f>
        <v>354000</v>
      </c>
      <c r="N814" s="439"/>
      <c r="O814" s="344"/>
      <c r="P814" s="449">
        <v>222.5</v>
      </c>
      <c r="Q814" s="433">
        <f t="shared" si="111"/>
        <v>890000</v>
      </c>
      <c r="R814" s="344"/>
      <c r="S814" s="344"/>
      <c r="T814" s="449">
        <v>4.4000000000000004</v>
      </c>
      <c r="U814" s="433">
        <f t="shared" si="112"/>
        <v>17600</v>
      </c>
      <c r="V814" s="344"/>
      <c r="W814" s="344"/>
      <c r="X814" s="450"/>
      <c r="Y814" s="128"/>
      <c r="Z814" s="128"/>
      <c r="AA814" s="128"/>
      <c r="AB814" s="128"/>
    </row>
    <row r="815" spans="1:28" customFormat="1" ht="15">
      <c r="A815" s="1115">
        <f t="shared" si="108"/>
        <v>652</v>
      </c>
      <c r="B815" s="577" t="s">
        <v>1364</v>
      </c>
      <c r="C815" s="424">
        <f t="shared" si="106"/>
        <v>1204000</v>
      </c>
      <c r="D815" s="344"/>
      <c r="E815" s="344"/>
      <c r="F815" s="344"/>
      <c r="G815" s="344"/>
      <c r="H815" s="344"/>
      <c r="I815" s="344"/>
      <c r="J815" s="344"/>
      <c r="K815" s="344"/>
      <c r="L815" s="449">
        <v>104.6</v>
      </c>
      <c r="M815" s="363">
        <f>L815*3000</f>
        <v>313800</v>
      </c>
      <c r="N815" s="439"/>
      <c r="O815" s="344"/>
      <c r="P815" s="449">
        <v>218.4</v>
      </c>
      <c r="Q815" s="433">
        <f t="shared" si="111"/>
        <v>873600</v>
      </c>
      <c r="R815" s="344"/>
      <c r="S815" s="344"/>
      <c r="T815" s="449">
        <v>4.1500000000000004</v>
      </c>
      <c r="U815" s="433">
        <f t="shared" si="112"/>
        <v>16600</v>
      </c>
      <c r="V815" s="344"/>
      <c r="W815" s="344"/>
      <c r="X815" s="450"/>
      <c r="Y815" s="128"/>
      <c r="Z815" s="128"/>
      <c r="AA815" s="128"/>
      <c r="AB815" s="128"/>
    </row>
    <row r="816" spans="1:28" customFormat="1" ht="15">
      <c r="A816" s="1115">
        <f t="shared" si="108"/>
        <v>653</v>
      </c>
      <c r="B816" s="577" t="s">
        <v>1365</v>
      </c>
      <c r="C816" s="424">
        <f t="shared" si="106"/>
        <v>972800</v>
      </c>
      <c r="D816" s="344"/>
      <c r="E816" s="344"/>
      <c r="F816" s="344"/>
      <c r="G816" s="344"/>
      <c r="H816" s="344"/>
      <c r="I816" s="344"/>
      <c r="J816" s="344"/>
      <c r="K816" s="344"/>
      <c r="L816" s="449"/>
      <c r="M816" s="363"/>
      <c r="N816" s="439"/>
      <c r="O816" s="344"/>
      <c r="P816" s="449">
        <v>238.8</v>
      </c>
      <c r="Q816" s="433">
        <f t="shared" si="111"/>
        <v>955200</v>
      </c>
      <c r="R816" s="344"/>
      <c r="S816" s="344"/>
      <c r="T816" s="449">
        <v>4.4000000000000004</v>
      </c>
      <c r="U816" s="433">
        <f t="shared" si="112"/>
        <v>17600</v>
      </c>
      <c r="V816" s="344"/>
      <c r="W816" s="344"/>
      <c r="X816" s="450"/>
      <c r="Y816" s="128"/>
      <c r="Z816" s="128"/>
      <c r="AA816" s="128"/>
      <c r="AB816" s="128"/>
    </row>
    <row r="817" spans="1:28" customFormat="1" ht="15.75">
      <c r="A817" s="1115">
        <f t="shared" si="108"/>
        <v>654</v>
      </c>
      <c r="B817" s="577" t="s">
        <v>1366</v>
      </c>
      <c r="C817" s="424">
        <f>M817+Q817+D817+O817+S817+U817+V817+W817</f>
        <v>815401.67</v>
      </c>
      <c r="D817" s="344"/>
      <c r="E817" s="344"/>
      <c r="F817" s="344"/>
      <c r="G817" s="344"/>
      <c r="H817" s="344"/>
      <c r="I817" s="344"/>
      <c r="J817" s="344"/>
      <c r="K817" s="344"/>
      <c r="L817" s="449"/>
      <c r="M817" s="363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>
        <v>815401.67</v>
      </c>
      <c r="X817" s="450" t="s">
        <v>1325</v>
      </c>
      <c r="Y817" s="128"/>
      <c r="Z817" s="451"/>
      <c r="AA817" s="128"/>
      <c r="AB817" s="128"/>
    </row>
    <row r="818" spans="1:28" customFormat="1" ht="15">
      <c r="A818" s="1115">
        <f t="shared" si="108"/>
        <v>655</v>
      </c>
      <c r="B818" s="266" t="s">
        <v>1367</v>
      </c>
      <c r="C818" s="424">
        <f t="shared" si="106"/>
        <v>560605.87399999995</v>
      </c>
      <c r="D818" s="344"/>
      <c r="E818" s="344"/>
      <c r="F818" s="344"/>
      <c r="G818" s="344"/>
      <c r="H818" s="344"/>
      <c r="I818" s="344"/>
      <c r="J818" s="344"/>
      <c r="K818" s="344"/>
      <c r="L818" s="449"/>
      <c r="M818" s="363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>
        <f>704.81*795.4</f>
        <v>560605.87399999995</v>
      </c>
      <c r="X818" s="450" t="s">
        <v>1326</v>
      </c>
      <c r="Y818" s="128"/>
      <c r="Z818" s="128"/>
      <c r="AA818" s="128"/>
      <c r="AB818" s="128"/>
    </row>
    <row r="819" spans="1:28" customFormat="1" ht="15">
      <c r="A819" s="1115">
        <f t="shared" si="108"/>
        <v>656</v>
      </c>
      <c r="B819" s="266" t="s">
        <v>1368</v>
      </c>
      <c r="C819" s="424">
        <f t="shared" si="106"/>
        <v>9980100</v>
      </c>
      <c r="D819" s="344"/>
      <c r="E819" s="344"/>
      <c r="F819" s="344"/>
      <c r="G819" s="344"/>
      <c r="H819" s="344"/>
      <c r="I819" s="344"/>
      <c r="J819" s="344"/>
      <c r="K819" s="344"/>
      <c r="L819" s="449">
        <v>1950</v>
      </c>
      <c r="M819" s="363">
        <f>L819*5118</f>
        <v>9980100</v>
      </c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450"/>
      <c r="Y819" s="128"/>
      <c r="Z819" s="128"/>
      <c r="AA819" s="128"/>
      <c r="AB819" s="128"/>
    </row>
    <row r="820" spans="1:28" customFormat="1" ht="15">
      <c r="A820" s="1115">
        <f>A819+1</f>
        <v>657</v>
      </c>
      <c r="B820" s="266" t="s">
        <v>1369</v>
      </c>
      <c r="C820" s="424">
        <f t="shared" si="106"/>
        <v>37168800</v>
      </c>
      <c r="D820" s="344"/>
      <c r="E820" s="344"/>
      <c r="F820" s="344"/>
      <c r="G820" s="344"/>
      <c r="H820" s="344"/>
      <c r="I820" s="344"/>
      <c r="J820" s="344"/>
      <c r="K820" s="344"/>
      <c r="L820" s="449">
        <v>1950</v>
      </c>
      <c r="M820" s="363">
        <f>L820*5118</f>
        <v>9980100</v>
      </c>
      <c r="N820" s="344"/>
      <c r="O820" s="344"/>
      <c r="P820" s="344"/>
      <c r="Q820" s="344"/>
      <c r="R820" s="344"/>
      <c r="S820" s="344"/>
      <c r="T820" s="439">
        <v>3210</v>
      </c>
      <c r="U820" s="344">
        <f>T820*8470</f>
        <v>27188700</v>
      </c>
      <c r="V820" s="344"/>
      <c r="W820" s="344"/>
      <c r="X820" s="450"/>
      <c r="Y820" s="128"/>
      <c r="Z820" s="128"/>
      <c r="AA820" s="128"/>
      <c r="AB820" s="128"/>
    </row>
    <row r="821" spans="1:28" customFormat="1" ht="15">
      <c r="A821" s="1115">
        <f t="shared" si="108"/>
        <v>658</v>
      </c>
      <c r="B821" s="266" t="s">
        <v>1370</v>
      </c>
      <c r="C821" s="424">
        <f t="shared" si="106"/>
        <v>18803400</v>
      </c>
      <c r="D821" s="344"/>
      <c r="E821" s="344"/>
      <c r="F821" s="344"/>
      <c r="G821" s="344"/>
      <c r="H821" s="344"/>
      <c r="I821" s="344"/>
      <c r="J821" s="344"/>
      <c r="K821" s="344"/>
      <c r="L821" s="449"/>
      <c r="M821" s="363"/>
      <c r="N821" s="344"/>
      <c r="O821" s="344"/>
      <c r="P821" s="344"/>
      <c r="Q821" s="344"/>
      <c r="R821" s="344"/>
      <c r="S821" s="344"/>
      <c r="T821" s="344">
        <v>2220</v>
      </c>
      <c r="U821" s="344">
        <f>T821*8470</f>
        <v>18803400</v>
      </c>
      <c r="V821" s="344"/>
      <c r="W821" s="344"/>
      <c r="X821" s="450"/>
      <c r="Y821" s="128"/>
      <c r="Z821" s="128"/>
      <c r="AA821" s="128"/>
      <c r="AB821" s="128"/>
    </row>
    <row r="822" spans="1:28" customFormat="1" ht="15">
      <c r="A822" s="1115">
        <f t="shared" si="108"/>
        <v>659</v>
      </c>
      <c r="B822" s="266" t="s">
        <v>1371</v>
      </c>
      <c r="C822" s="424">
        <f t="shared" si="106"/>
        <v>9944274</v>
      </c>
      <c r="D822" s="344"/>
      <c r="E822" s="344"/>
      <c r="F822" s="344"/>
      <c r="G822" s="344"/>
      <c r="H822" s="344"/>
      <c r="I822" s="344"/>
      <c r="J822" s="344"/>
      <c r="K822" s="344"/>
      <c r="L822" s="449">
        <v>1943</v>
      </c>
      <c r="M822" s="363">
        <f>L822*5118</f>
        <v>9944274</v>
      </c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450"/>
      <c r="Y822" s="128"/>
      <c r="Z822" s="128"/>
      <c r="AA822" s="128"/>
      <c r="AB822" s="128"/>
    </row>
    <row r="823" spans="1:28" customFormat="1" ht="15">
      <c r="A823" s="1115">
        <f t="shared" si="108"/>
        <v>660</v>
      </c>
      <c r="B823" s="266" t="s">
        <v>1372</v>
      </c>
      <c r="C823" s="424">
        <f t="shared" si="106"/>
        <v>21005600</v>
      </c>
      <c r="D823" s="344"/>
      <c r="E823" s="344"/>
      <c r="F823" s="344"/>
      <c r="G823" s="344"/>
      <c r="H823" s="344"/>
      <c r="I823" s="344"/>
      <c r="J823" s="344"/>
      <c r="K823" s="344"/>
      <c r="L823" s="449"/>
      <c r="M823" s="363"/>
      <c r="N823" s="344"/>
      <c r="O823" s="344"/>
      <c r="P823" s="344"/>
      <c r="Q823" s="344"/>
      <c r="R823" s="344"/>
      <c r="S823" s="344"/>
      <c r="T823" s="344">
        <v>2480</v>
      </c>
      <c r="U823" s="344">
        <f t="shared" ref="U823:U829" si="113">T823*8470</f>
        <v>21005600</v>
      </c>
      <c r="V823" s="344"/>
      <c r="W823" s="344"/>
      <c r="X823" s="450"/>
      <c r="Y823" s="128"/>
      <c r="Z823" s="128"/>
      <c r="AA823" s="128"/>
      <c r="AB823" s="128"/>
    </row>
    <row r="824" spans="1:28" customFormat="1" ht="15">
      <c r="A824" s="1115">
        <f t="shared" si="108"/>
        <v>661</v>
      </c>
      <c r="B824" s="266" t="s">
        <v>1373</v>
      </c>
      <c r="C824" s="424">
        <f t="shared" si="106"/>
        <v>36523932</v>
      </c>
      <c r="D824" s="344"/>
      <c r="E824" s="344"/>
      <c r="F824" s="344"/>
      <c r="G824" s="344"/>
      <c r="H824" s="344"/>
      <c r="I824" s="344"/>
      <c r="J824" s="344"/>
      <c r="K824" s="344"/>
      <c r="L824" s="449">
        <v>1824</v>
      </c>
      <c r="M824" s="363">
        <f>L824*5118</f>
        <v>9335232</v>
      </c>
      <c r="N824" s="344"/>
      <c r="O824" s="344"/>
      <c r="P824" s="344"/>
      <c r="Q824" s="344"/>
      <c r="R824" s="344"/>
      <c r="S824" s="344"/>
      <c r="T824" s="344">
        <v>3210</v>
      </c>
      <c r="U824" s="344">
        <f t="shared" si="113"/>
        <v>27188700</v>
      </c>
      <c r="V824" s="344"/>
      <c r="W824" s="344"/>
      <c r="X824" s="450"/>
      <c r="Y824" s="128"/>
      <c r="Z824" s="128"/>
      <c r="AA824" s="128"/>
      <c r="AB824" s="128"/>
    </row>
    <row r="825" spans="1:28" customFormat="1" ht="15">
      <c r="A825" s="1115">
        <f t="shared" si="108"/>
        <v>662</v>
      </c>
      <c r="B825" s="266" t="s">
        <v>1374</v>
      </c>
      <c r="C825" s="424">
        <f t="shared" si="106"/>
        <v>11180400</v>
      </c>
      <c r="D825" s="344"/>
      <c r="E825" s="344"/>
      <c r="F825" s="344"/>
      <c r="G825" s="344"/>
      <c r="H825" s="344"/>
      <c r="I825" s="344"/>
      <c r="J825" s="344"/>
      <c r="K825" s="344"/>
      <c r="L825" s="449"/>
      <c r="M825" s="363"/>
      <c r="N825" s="344"/>
      <c r="O825" s="344"/>
      <c r="P825" s="344"/>
      <c r="Q825" s="344"/>
      <c r="R825" s="344"/>
      <c r="S825" s="344"/>
      <c r="T825" s="344">
        <v>1320</v>
      </c>
      <c r="U825" s="344">
        <f t="shared" si="113"/>
        <v>11180400</v>
      </c>
      <c r="V825" s="344"/>
      <c r="W825" s="344"/>
      <c r="X825" s="450"/>
      <c r="Y825" s="128"/>
      <c r="Z825" s="128"/>
      <c r="AA825" s="128"/>
      <c r="AB825" s="128"/>
    </row>
    <row r="826" spans="1:28" customFormat="1" ht="15">
      <c r="A826" s="1115">
        <f t="shared" si="108"/>
        <v>663</v>
      </c>
      <c r="B826" s="266" t="s">
        <v>1375</v>
      </c>
      <c r="C826" s="424">
        <f t="shared" si="106"/>
        <v>19226900</v>
      </c>
      <c r="D826" s="344"/>
      <c r="E826" s="344"/>
      <c r="F826" s="344"/>
      <c r="G826" s="344"/>
      <c r="H826" s="344"/>
      <c r="I826" s="344"/>
      <c r="J826" s="344"/>
      <c r="K826" s="344"/>
      <c r="L826" s="449"/>
      <c r="M826" s="363"/>
      <c r="N826" s="344"/>
      <c r="O826" s="344"/>
      <c r="P826" s="344"/>
      <c r="Q826" s="344"/>
      <c r="R826" s="344"/>
      <c r="S826" s="344"/>
      <c r="T826" s="344">
        <v>2270</v>
      </c>
      <c r="U826" s="344">
        <f t="shared" si="113"/>
        <v>19226900</v>
      </c>
      <c r="V826" s="344"/>
      <c r="W826" s="344"/>
      <c r="X826" s="450"/>
      <c r="Y826" s="128"/>
      <c r="Z826" s="128"/>
      <c r="AA826" s="128"/>
      <c r="AB826" s="128"/>
    </row>
    <row r="827" spans="1:28" customFormat="1" ht="15">
      <c r="A827" s="1115">
        <f t="shared" si="108"/>
        <v>664</v>
      </c>
      <c r="B827" s="266" t="s">
        <v>1376</v>
      </c>
      <c r="C827" s="424">
        <f t="shared" si="106"/>
        <v>19243840</v>
      </c>
      <c r="D827" s="344"/>
      <c r="E827" s="344"/>
      <c r="F827" s="344"/>
      <c r="G827" s="344"/>
      <c r="H827" s="344"/>
      <c r="I827" s="344"/>
      <c r="J827" s="344"/>
      <c r="K827" s="344"/>
      <c r="L827" s="449"/>
      <c r="M827" s="363"/>
      <c r="N827" s="344"/>
      <c r="O827" s="344"/>
      <c r="P827" s="344"/>
      <c r="Q827" s="344"/>
      <c r="R827" s="344"/>
      <c r="S827" s="344"/>
      <c r="T827" s="344">
        <v>2272</v>
      </c>
      <c r="U827" s="344">
        <f t="shared" si="113"/>
        <v>19243840</v>
      </c>
      <c r="V827" s="344"/>
      <c r="W827" s="344"/>
      <c r="X827" s="450"/>
      <c r="Y827" s="128"/>
      <c r="Z827" s="128"/>
      <c r="AA827" s="128"/>
      <c r="AB827" s="128"/>
    </row>
    <row r="828" spans="1:28" customFormat="1" ht="15">
      <c r="A828" s="1115">
        <f t="shared" si="108"/>
        <v>665</v>
      </c>
      <c r="B828" s="266" t="s">
        <v>1377</v>
      </c>
      <c r="C828" s="424">
        <f t="shared" si="106"/>
        <v>20328000</v>
      </c>
      <c r="D828" s="344"/>
      <c r="E828" s="344"/>
      <c r="F828" s="344"/>
      <c r="G828" s="344"/>
      <c r="H828" s="344"/>
      <c r="I828" s="344"/>
      <c r="J828" s="344"/>
      <c r="K828" s="344"/>
      <c r="L828" s="449"/>
      <c r="M828" s="363"/>
      <c r="N828" s="344"/>
      <c r="O828" s="344"/>
      <c r="P828" s="344"/>
      <c r="Q828" s="344"/>
      <c r="R828" s="344"/>
      <c r="S828" s="344"/>
      <c r="T828" s="344">
        <v>2400</v>
      </c>
      <c r="U828" s="344">
        <f t="shared" si="113"/>
        <v>20328000</v>
      </c>
      <c r="V828" s="344"/>
      <c r="W828" s="344"/>
      <c r="X828" s="450"/>
      <c r="Y828" s="128"/>
      <c r="Z828" s="128"/>
      <c r="AA828" s="128"/>
      <c r="AB828" s="128"/>
    </row>
    <row r="829" spans="1:28" customFormat="1" ht="15">
      <c r="A829" s="1115">
        <f t="shared" si="108"/>
        <v>666</v>
      </c>
      <c r="B829" s="266" t="s">
        <v>1378</v>
      </c>
      <c r="C829" s="424">
        <f t="shared" si="106"/>
        <v>27104000</v>
      </c>
      <c r="D829" s="344"/>
      <c r="E829" s="344"/>
      <c r="F829" s="344"/>
      <c r="G829" s="344"/>
      <c r="H829" s="344"/>
      <c r="I829" s="344"/>
      <c r="J829" s="344"/>
      <c r="K829" s="344"/>
      <c r="L829" s="449"/>
      <c r="M829" s="363"/>
      <c r="N829" s="344"/>
      <c r="O829" s="344"/>
      <c r="P829" s="344"/>
      <c r="Q829" s="344"/>
      <c r="R829" s="344"/>
      <c r="S829" s="344"/>
      <c r="T829" s="344">
        <v>3200</v>
      </c>
      <c r="U829" s="344">
        <f t="shared" si="113"/>
        <v>27104000</v>
      </c>
      <c r="V829" s="344"/>
      <c r="W829" s="344"/>
      <c r="X829" s="450"/>
      <c r="Y829" s="128"/>
      <c r="Z829" s="128"/>
      <c r="AA829" s="128"/>
      <c r="AB829" s="128"/>
    </row>
    <row r="830" spans="1:28" customFormat="1" ht="15">
      <c r="A830" s="1115">
        <f t="shared" si="108"/>
        <v>667</v>
      </c>
      <c r="B830" s="266" t="s">
        <v>1327</v>
      </c>
      <c r="C830" s="424">
        <f t="shared" si="106"/>
        <v>5066820</v>
      </c>
      <c r="D830" s="344"/>
      <c r="E830" s="344"/>
      <c r="F830" s="344"/>
      <c r="G830" s="344"/>
      <c r="H830" s="344"/>
      <c r="I830" s="344"/>
      <c r="J830" s="344"/>
      <c r="K830" s="344"/>
      <c r="L830" s="449">
        <v>990</v>
      </c>
      <c r="M830" s="363">
        <f>L830*5118</f>
        <v>5066820</v>
      </c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450"/>
      <c r="Y830" s="128"/>
      <c r="Z830" s="128"/>
      <c r="AA830" s="128"/>
      <c r="AB830" s="128"/>
    </row>
    <row r="831" spans="1:28" customFormat="1" ht="15" customHeight="1">
      <c r="A831" s="1115">
        <f t="shared" si="108"/>
        <v>668</v>
      </c>
      <c r="B831" s="266" t="s">
        <v>1328</v>
      </c>
      <c r="C831" s="424">
        <f>M831+Q831+D831+O831+S831+U831+V831+W831</f>
        <v>5231077</v>
      </c>
      <c r="D831" s="425"/>
      <c r="E831" s="426"/>
      <c r="F831" s="423"/>
      <c r="G831" s="423"/>
      <c r="H831" s="427"/>
      <c r="I831" s="427"/>
      <c r="J831" s="427"/>
      <c r="K831" s="428"/>
      <c r="L831" s="429"/>
      <c r="M831" s="363"/>
      <c r="N831" s="430">
        <v>624</v>
      </c>
      <c r="O831" s="431">
        <f>N831*1200</f>
        <v>748800</v>
      </c>
      <c r="P831" s="432"/>
      <c r="Q831" s="433"/>
      <c r="R831" s="344"/>
      <c r="S831" s="434"/>
      <c r="T831" s="429">
        <v>1032</v>
      </c>
      <c r="U831" s="433">
        <f>T831*4000</f>
        <v>4128000</v>
      </c>
      <c r="V831" s="435"/>
      <c r="W831" s="436">
        <v>354277</v>
      </c>
      <c r="X831" s="19" t="s">
        <v>896</v>
      </c>
      <c r="Y831" s="19"/>
      <c r="Z831" s="19"/>
      <c r="AA831" s="128"/>
      <c r="AB831" s="128"/>
    </row>
    <row r="832" spans="1:28" customFormat="1" ht="15" customHeight="1">
      <c r="A832" s="1115">
        <f t="shared" si="108"/>
        <v>669</v>
      </c>
      <c r="B832" s="266" t="s">
        <v>1329</v>
      </c>
      <c r="C832" s="424">
        <f>M832+Q832+D832+O832+S832+U832+V832+W832</f>
        <v>9528600</v>
      </c>
      <c r="D832" s="425"/>
      <c r="E832" s="426"/>
      <c r="F832" s="423"/>
      <c r="G832" s="423"/>
      <c r="H832" s="427"/>
      <c r="I832" s="427"/>
      <c r="J832" s="427"/>
      <c r="K832" s="428"/>
      <c r="L832" s="429"/>
      <c r="M832" s="363"/>
      <c r="N832" s="430">
        <v>806</v>
      </c>
      <c r="O832" s="431">
        <f>N832*1200</f>
        <v>967200</v>
      </c>
      <c r="P832" s="432"/>
      <c r="Q832" s="433"/>
      <c r="R832" s="344"/>
      <c r="S832" s="434"/>
      <c r="T832" s="429">
        <v>2140.35</v>
      </c>
      <c r="U832" s="433">
        <f>T832*4000</f>
        <v>8561400</v>
      </c>
      <c r="V832" s="435"/>
      <c r="W832" s="437"/>
      <c r="X832" s="19"/>
      <c r="Y832" s="19"/>
      <c r="Z832" s="19"/>
      <c r="AA832" s="128"/>
      <c r="AB832" s="128"/>
    </row>
    <row r="833" spans="1:31" s="7" customFormat="1" ht="18" hidden="1" customHeight="1">
      <c r="A833" s="1475" t="s">
        <v>518</v>
      </c>
      <c r="B833" s="1475"/>
      <c r="C833" s="52">
        <f t="shared" ref="C833:X833" si="114">SUM(C789:C789)</f>
        <v>916096.99</v>
      </c>
      <c r="D833" s="52">
        <f t="shared" si="114"/>
        <v>916096.99</v>
      </c>
      <c r="E833" s="52">
        <f t="shared" si="114"/>
        <v>0</v>
      </c>
      <c r="F833" s="52">
        <f t="shared" si="114"/>
        <v>0</v>
      </c>
      <c r="G833" s="52">
        <f t="shared" si="114"/>
        <v>0</v>
      </c>
      <c r="H833" s="52">
        <f t="shared" si="114"/>
        <v>0</v>
      </c>
      <c r="I833" s="52">
        <f t="shared" si="114"/>
        <v>916096.99</v>
      </c>
      <c r="J833" s="52">
        <f t="shared" si="114"/>
        <v>0</v>
      </c>
      <c r="K833" s="52">
        <f t="shared" si="114"/>
        <v>0</v>
      </c>
      <c r="L833" s="52">
        <f t="shared" si="114"/>
        <v>0</v>
      </c>
      <c r="M833" s="52">
        <f t="shared" si="114"/>
        <v>0</v>
      </c>
      <c r="N833" s="52">
        <f t="shared" si="114"/>
        <v>0</v>
      </c>
      <c r="O833" s="52">
        <f t="shared" si="114"/>
        <v>0</v>
      </c>
      <c r="P833" s="52">
        <f t="shared" si="114"/>
        <v>0</v>
      </c>
      <c r="Q833" s="52">
        <f t="shared" si="114"/>
        <v>0</v>
      </c>
      <c r="R833" s="52">
        <f t="shared" si="114"/>
        <v>0</v>
      </c>
      <c r="S833" s="52">
        <f t="shared" si="114"/>
        <v>0</v>
      </c>
      <c r="T833" s="52">
        <f t="shared" si="114"/>
        <v>0</v>
      </c>
      <c r="U833" s="52">
        <f t="shared" si="114"/>
        <v>0</v>
      </c>
      <c r="V833" s="52">
        <f t="shared" si="114"/>
        <v>0</v>
      </c>
      <c r="W833" s="52">
        <f t="shared" si="114"/>
        <v>0</v>
      </c>
      <c r="X833" s="52">
        <f t="shared" si="114"/>
        <v>0</v>
      </c>
      <c r="Y833" s="9"/>
      <c r="Z833" s="8"/>
      <c r="AA833" s="8"/>
      <c r="AB833" s="8"/>
      <c r="AC833" s="28"/>
      <c r="AE833" s="28"/>
    </row>
    <row r="834" spans="1:31" s="17" customFormat="1" ht="18" hidden="1" customHeight="1">
      <c r="A834" s="1479" t="s">
        <v>555</v>
      </c>
      <c r="B834" s="1479"/>
      <c r="C834" s="61">
        <f>C833</f>
        <v>916096.99</v>
      </c>
      <c r="D834" s="61">
        <f t="shared" ref="D834:X834" si="115">D833</f>
        <v>916096.99</v>
      </c>
      <c r="E834" s="61">
        <f t="shared" si="115"/>
        <v>0</v>
      </c>
      <c r="F834" s="61">
        <f t="shared" si="115"/>
        <v>0</v>
      </c>
      <c r="G834" s="61">
        <f t="shared" si="115"/>
        <v>0</v>
      </c>
      <c r="H834" s="61">
        <f t="shared" si="115"/>
        <v>0</v>
      </c>
      <c r="I834" s="61">
        <f t="shared" si="115"/>
        <v>916096.99</v>
      </c>
      <c r="J834" s="61">
        <f t="shared" si="115"/>
        <v>0</v>
      </c>
      <c r="K834" s="61">
        <f t="shared" si="115"/>
        <v>0</v>
      </c>
      <c r="L834" s="61">
        <f t="shared" si="115"/>
        <v>0</v>
      </c>
      <c r="M834" s="61">
        <f t="shared" si="115"/>
        <v>0</v>
      </c>
      <c r="N834" s="61">
        <f t="shared" si="115"/>
        <v>0</v>
      </c>
      <c r="O834" s="61">
        <f t="shared" si="115"/>
        <v>0</v>
      </c>
      <c r="P834" s="61">
        <f t="shared" si="115"/>
        <v>0</v>
      </c>
      <c r="Q834" s="61">
        <f t="shared" si="115"/>
        <v>0</v>
      </c>
      <c r="R834" s="61">
        <f t="shared" si="115"/>
        <v>0</v>
      </c>
      <c r="S834" s="61">
        <f t="shared" si="115"/>
        <v>0</v>
      </c>
      <c r="T834" s="61">
        <f t="shared" si="115"/>
        <v>0</v>
      </c>
      <c r="U834" s="61">
        <f t="shared" si="115"/>
        <v>0</v>
      </c>
      <c r="V834" s="61">
        <f t="shared" si="115"/>
        <v>0</v>
      </c>
      <c r="W834" s="61">
        <f t="shared" si="115"/>
        <v>0</v>
      </c>
      <c r="X834" s="61">
        <f t="shared" si="115"/>
        <v>0</v>
      </c>
      <c r="Y834" s="9"/>
      <c r="Z834" s="8"/>
      <c r="AA834" s="8"/>
      <c r="AB834" s="8"/>
      <c r="AC834" s="28"/>
    </row>
    <row r="835" spans="1:31" s="7" customFormat="1" ht="12.75" hidden="1" customHeight="1">
      <c r="A835" s="1487" t="s">
        <v>556</v>
      </c>
      <c r="B835" s="1487"/>
      <c r="C835" s="1487"/>
      <c r="D835" s="1487"/>
      <c r="E835" s="1487"/>
      <c r="F835" s="1487"/>
      <c r="G835" s="1487"/>
      <c r="H835" s="1487"/>
      <c r="I835" s="1487"/>
      <c r="J835" s="1487"/>
      <c r="K835" s="1487"/>
      <c r="L835" s="1487"/>
      <c r="M835" s="1487"/>
      <c r="N835" s="1487"/>
      <c r="O835" s="1487"/>
      <c r="P835" s="1487"/>
      <c r="Q835" s="1487"/>
      <c r="R835" s="1487"/>
      <c r="S835" s="1487"/>
      <c r="T835" s="1487"/>
      <c r="U835" s="1487"/>
      <c r="V835" s="1487"/>
      <c r="W835" s="1487"/>
      <c r="X835" s="1487"/>
      <c r="Y835" s="9"/>
      <c r="Z835" s="8"/>
      <c r="AB835" s="8"/>
      <c r="AC835" s="28"/>
    </row>
    <row r="836" spans="1:31" s="22" customFormat="1" ht="15.75" hidden="1" customHeight="1">
      <c r="A836" s="1479" t="s">
        <v>879</v>
      </c>
      <c r="B836" s="1479"/>
      <c r="C836" s="1479"/>
      <c r="D836" s="1452"/>
      <c r="E836" s="1452"/>
      <c r="F836" s="1452"/>
      <c r="G836" s="1452"/>
      <c r="H836" s="1452"/>
      <c r="I836" s="1452"/>
      <c r="J836" s="1452"/>
      <c r="K836" s="1452"/>
      <c r="L836" s="1452"/>
      <c r="M836" s="1452"/>
      <c r="N836" s="1452"/>
      <c r="O836" s="1452"/>
      <c r="P836" s="1452"/>
      <c r="Q836" s="1452"/>
      <c r="R836" s="1452"/>
      <c r="S836" s="1452"/>
      <c r="T836" s="1452"/>
      <c r="U836" s="1452"/>
      <c r="V836" s="1452"/>
      <c r="W836" s="1452"/>
      <c r="X836" s="1452"/>
      <c r="Y836" s="24"/>
      <c r="Z836" s="23"/>
      <c r="AB836" s="8"/>
      <c r="AC836" s="27"/>
    </row>
    <row r="837" spans="1:31" s="7" customFormat="1" ht="15.75" hidden="1" customHeight="1">
      <c r="A837" s="56">
        <f>A832+1</f>
        <v>670</v>
      </c>
      <c r="B837" s="45" t="s">
        <v>880</v>
      </c>
      <c r="C837" s="52" t="e">
        <f>D837+K837+M837+O837+Q837+S837+#REF!+V837+W837+X837</f>
        <v>#REF!</v>
      </c>
      <c r="D837" s="52">
        <f>SUM(E837:I837)</f>
        <v>14275920.839999998</v>
      </c>
      <c r="E837" s="52">
        <f>1498982.32+6767.3</f>
        <v>1505749.62</v>
      </c>
      <c r="F837" s="52">
        <v>7295845.5999999996</v>
      </c>
      <c r="G837" s="52">
        <v>1647662.32</v>
      </c>
      <c r="H837" s="52">
        <v>3102356.88</v>
      </c>
      <c r="I837" s="52">
        <v>724306.42</v>
      </c>
      <c r="J837" s="52"/>
      <c r="K837" s="52"/>
      <c r="L837" s="52"/>
      <c r="M837" s="52"/>
      <c r="N837" s="52"/>
      <c r="O837" s="52"/>
      <c r="P837" s="121"/>
      <c r="Q837" s="52">
        <v>21763176.600000001</v>
      </c>
      <c r="R837" s="52"/>
      <c r="S837" s="52"/>
      <c r="T837" s="277">
        <v>3086.8</v>
      </c>
      <c r="U837" s="277">
        <v>22376645.620000001</v>
      </c>
      <c r="V837" s="52"/>
      <c r="W837" s="284"/>
      <c r="X837" s="284"/>
      <c r="Y837" s="9" t="s">
        <v>893</v>
      </c>
      <c r="Z837" s="8"/>
      <c r="AB837" s="8"/>
      <c r="AC837" s="28"/>
    </row>
    <row r="838" spans="1:31" s="7" customFormat="1" ht="15.75" hidden="1" customHeight="1">
      <c r="A838" s="56">
        <f>A837+1</f>
        <v>671</v>
      </c>
      <c r="B838" s="45" t="s">
        <v>881</v>
      </c>
      <c r="C838" s="52">
        <f>D838+K838+M838+O838+Q838+S838+U838+V838+W838+X838</f>
        <v>19879760.900000002</v>
      </c>
      <c r="D838" s="52">
        <f>SUM(E838:I838)</f>
        <v>13434685.860000001</v>
      </c>
      <c r="E838" s="52">
        <v>1614568.04</v>
      </c>
      <c r="F838" s="52">
        <v>7590400.7400000002</v>
      </c>
      <c r="G838" s="52">
        <v>1694095.32</v>
      </c>
      <c r="H838" s="52">
        <v>1540556.08</v>
      </c>
      <c r="I838" s="52">
        <v>995065.68</v>
      </c>
      <c r="J838" s="67"/>
      <c r="K838" s="52"/>
      <c r="L838" s="52"/>
      <c r="M838" s="52"/>
      <c r="N838" s="121"/>
      <c r="O838" s="52">
        <v>6445075.04</v>
      </c>
      <c r="P838" s="52"/>
      <c r="Q838" s="52"/>
      <c r="R838" s="52"/>
      <c r="S838" s="52"/>
      <c r="T838" s="52"/>
      <c r="U838" s="52"/>
      <c r="V838" s="52"/>
      <c r="W838" s="284"/>
      <c r="X838" s="284"/>
      <c r="Y838" s="9"/>
      <c r="Z838" s="8"/>
      <c r="AB838" s="8"/>
      <c r="AC838" s="28"/>
    </row>
    <row r="839" spans="1:31" customFormat="1" ht="15" hidden="1">
      <c r="A839" s="687">
        <f t="shared" ref="A839:A844" si="116">A838+1</f>
        <v>672</v>
      </c>
      <c r="B839" s="452" t="s">
        <v>1379</v>
      </c>
      <c r="C839" s="284">
        <f>D839+O839+U839+X839</f>
        <v>18008522</v>
      </c>
      <c r="D839" s="284">
        <f>I839</f>
        <v>1253311</v>
      </c>
      <c r="E839" s="284"/>
      <c r="F839" s="284"/>
      <c r="G839" s="284"/>
      <c r="H839" s="284"/>
      <c r="I839" s="284">
        <v>1253311</v>
      </c>
      <c r="J839" s="284"/>
      <c r="K839" s="284"/>
      <c r="L839" s="284"/>
      <c r="M839" s="284"/>
      <c r="N839" s="284">
        <v>843</v>
      </c>
      <c r="O839" s="284">
        <v>1509639</v>
      </c>
      <c r="P839" s="284"/>
      <c r="Q839" s="284"/>
      <c r="R839" s="284"/>
      <c r="S839" s="284"/>
      <c r="T839" s="284">
        <v>2210.1999999999998</v>
      </c>
      <c r="U839" s="284">
        <v>14773372</v>
      </c>
      <c r="V839" s="284"/>
      <c r="W839" s="284"/>
      <c r="X839" s="284">
        <v>472200</v>
      </c>
      <c r="Y839" s="284"/>
    </row>
    <row r="840" spans="1:31" customFormat="1" ht="15" hidden="1">
      <c r="A840" s="687">
        <f t="shared" si="116"/>
        <v>673</v>
      </c>
      <c r="B840" s="452" t="s">
        <v>1380</v>
      </c>
      <c r="C840" s="284">
        <f>I840+O840+U840+X840</f>
        <v>18011888</v>
      </c>
      <c r="D840" s="284">
        <f>I840</f>
        <v>1258333</v>
      </c>
      <c r="E840" s="284"/>
      <c r="F840" s="284"/>
      <c r="G840" s="284"/>
      <c r="H840" s="284"/>
      <c r="I840" s="284">
        <v>1258333</v>
      </c>
      <c r="J840" s="284"/>
      <c r="K840" s="284"/>
      <c r="L840" s="284"/>
      <c r="M840" s="284"/>
      <c r="N840" s="284">
        <v>668</v>
      </c>
      <c r="O840" s="284">
        <v>1408899</v>
      </c>
      <c r="P840" s="284"/>
      <c r="Q840" s="284"/>
      <c r="R840" s="284"/>
      <c r="S840" s="284"/>
      <c r="T840" s="284">
        <v>1867.4</v>
      </c>
      <c r="U840" s="284">
        <v>14772456</v>
      </c>
      <c r="V840" s="284"/>
      <c r="W840" s="284"/>
      <c r="X840" s="284">
        <v>572200</v>
      </c>
      <c r="Y840" s="284"/>
    </row>
    <row r="841" spans="1:31" customFormat="1" ht="15" hidden="1">
      <c r="A841" s="687">
        <f t="shared" si="116"/>
        <v>674</v>
      </c>
      <c r="B841" s="452" t="s">
        <v>1381</v>
      </c>
      <c r="C841" s="284">
        <f>I841+O841+U841+X841</f>
        <v>23994444</v>
      </c>
      <c r="D841" s="284">
        <f>I841</f>
        <v>1896818</v>
      </c>
      <c r="E841" s="284"/>
      <c r="F841" s="284"/>
      <c r="G841" s="284"/>
      <c r="H841" s="284"/>
      <c r="I841" s="284">
        <v>1896818</v>
      </c>
      <c r="J841" s="284"/>
      <c r="K841" s="284"/>
      <c r="L841" s="284"/>
      <c r="M841" s="284"/>
      <c r="N841" s="284">
        <v>1106.7</v>
      </c>
      <c r="O841" s="284">
        <v>1907403</v>
      </c>
      <c r="P841" s="284"/>
      <c r="Q841" s="284"/>
      <c r="R841" s="284"/>
      <c r="S841" s="284"/>
      <c r="T841" s="284">
        <v>2548</v>
      </c>
      <c r="U841" s="284">
        <v>19240023</v>
      </c>
      <c r="V841" s="284"/>
      <c r="W841" s="284"/>
      <c r="X841" s="284">
        <v>950200</v>
      </c>
      <c r="Y841" s="284"/>
    </row>
    <row r="842" spans="1:31" customFormat="1" ht="15" hidden="1">
      <c r="A842" s="687">
        <f t="shared" si="116"/>
        <v>675</v>
      </c>
      <c r="B842" s="452" t="s">
        <v>1382</v>
      </c>
      <c r="C842" s="284">
        <f>M842+X842</f>
        <v>2148385</v>
      </c>
      <c r="D842" s="284"/>
      <c r="E842" s="284"/>
      <c r="F842" s="284"/>
      <c r="G842" s="284"/>
      <c r="H842" s="284"/>
      <c r="I842" s="284"/>
      <c r="J842" s="284"/>
      <c r="K842" s="284"/>
      <c r="L842" s="284">
        <v>870</v>
      </c>
      <c r="M842" s="284">
        <v>1576185</v>
      </c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>
        <v>572200</v>
      </c>
      <c r="Y842" s="284"/>
    </row>
    <row r="843" spans="1:31" customFormat="1" ht="15" hidden="1">
      <c r="A843" s="687">
        <f t="shared" si="116"/>
        <v>676</v>
      </c>
      <c r="B843" s="452" t="s">
        <v>1383</v>
      </c>
      <c r="C843" s="284">
        <f>M843+X843</f>
        <v>2157443</v>
      </c>
      <c r="D843" s="284"/>
      <c r="E843" s="284"/>
      <c r="F843" s="284"/>
      <c r="G843" s="284"/>
      <c r="H843" s="284"/>
      <c r="I843" s="284"/>
      <c r="J843" s="284"/>
      <c r="K843" s="284"/>
      <c r="L843" s="284">
        <v>875</v>
      </c>
      <c r="M843" s="284">
        <v>1585243</v>
      </c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>
        <v>572200</v>
      </c>
      <c r="Y843" s="284"/>
    </row>
    <row r="844" spans="1:31" customFormat="1" ht="15" hidden="1">
      <c r="A844" s="687">
        <f t="shared" si="116"/>
        <v>677</v>
      </c>
      <c r="B844" s="452" t="s">
        <v>1384</v>
      </c>
      <c r="C844" s="284">
        <f>M844+X844</f>
        <v>3322610</v>
      </c>
      <c r="D844" s="284"/>
      <c r="E844" s="284"/>
      <c r="F844" s="284"/>
      <c r="G844" s="284"/>
      <c r="H844" s="284"/>
      <c r="I844" s="284"/>
      <c r="J844" s="284"/>
      <c r="K844" s="284"/>
      <c r="L844" s="284">
        <v>1310</v>
      </c>
      <c r="M844" s="284">
        <v>2372410</v>
      </c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>
        <v>950200</v>
      </c>
      <c r="Y844" s="284"/>
    </row>
    <row r="845" spans="1:31" s="7" customFormat="1" ht="15.75" hidden="1" customHeight="1">
      <c r="A845" s="1475" t="s">
        <v>518</v>
      </c>
      <c r="B845" s="1475"/>
      <c r="C845" s="52" t="e">
        <f t="shared" ref="C845:X845" si="117">SUM(C837:C838)</f>
        <v>#REF!</v>
      </c>
      <c r="D845" s="52">
        <f t="shared" si="117"/>
        <v>27710606.699999999</v>
      </c>
      <c r="E845" s="52">
        <f t="shared" si="117"/>
        <v>3120317.66</v>
      </c>
      <c r="F845" s="52">
        <f t="shared" si="117"/>
        <v>14886246.34</v>
      </c>
      <c r="G845" s="52">
        <f t="shared" si="117"/>
        <v>3341757.64</v>
      </c>
      <c r="H845" s="52">
        <f t="shared" si="117"/>
        <v>4642912.96</v>
      </c>
      <c r="I845" s="52">
        <f t="shared" si="117"/>
        <v>1719372.1</v>
      </c>
      <c r="J845" s="52">
        <f t="shared" si="117"/>
        <v>0</v>
      </c>
      <c r="K845" s="52">
        <f t="shared" si="117"/>
        <v>0</v>
      </c>
      <c r="L845" s="52">
        <f t="shared" si="117"/>
        <v>0</v>
      </c>
      <c r="M845" s="52">
        <f t="shared" si="117"/>
        <v>0</v>
      </c>
      <c r="N845" s="52">
        <f t="shared" si="117"/>
        <v>0</v>
      </c>
      <c r="O845" s="52">
        <f t="shared" si="117"/>
        <v>6445075.04</v>
      </c>
      <c r="P845" s="52">
        <f t="shared" si="117"/>
        <v>0</v>
      </c>
      <c r="Q845" s="52">
        <f t="shared" si="117"/>
        <v>21763176.600000001</v>
      </c>
      <c r="R845" s="52">
        <f t="shared" si="117"/>
        <v>0</v>
      </c>
      <c r="S845" s="52">
        <f t="shared" si="117"/>
        <v>0</v>
      </c>
      <c r="T845" s="52">
        <f t="shared" si="117"/>
        <v>3086.8</v>
      </c>
      <c r="U845" s="52">
        <f t="shared" si="117"/>
        <v>22376645.620000001</v>
      </c>
      <c r="V845" s="52">
        <f t="shared" si="117"/>
        <v>0</v>
      </c>
      <c r="W845" s="52">
        <f t="shared" si="117"/>
        <v>0</v>
      </c>
      <c r="X845" s="52">
        <f t="shared" si="117"/>
        <v>0</v>
      </c>
      <c r="Y845" s="9"/>
      <c r="Z845" s="8"/>
      <c r="AA845" s="8"/>
      <c r="AB845" s="8"/>
      <c r="AC845" s="28"/>
      <c r="AE845" s="28"/>
    </row>
    <row r="846" spans="1:31" s="22" customFormat="1" ht="15.75" hidden="1" customHeight="1">
      <c r="A846" s="1485" t="s">
        <v>557</v>
      </c>
      <c r="B846" s="1485"/>
      <c r="C846" s="1485"/>
      <c r="D846" s="1452"/>
      <c r="E846" s="1452"/>
      <c r="F846" s="1452"/>
      <c r="G846" s="1452"/>
      <c r="H846" s="1452"/>
      <c r="I846" s="1452"/>
      <c r="J846" s="1452"/>
      <c r="K846" s="1452"/>
      <c r="L846" s="1452"/>
      <c r="M846" s="1452"/>
      <c r="N846" s="1452"/>
      <c r="O846" s="1452"/>
      <c r="P846" s="1452"/>
      <c r="Q846" s="1452"/>
      <c r="R846" s="1452"/>
      <c r="S846" s="1452"/>
      <c r="T846" s="1452"/>
      <c r="U846" s="1452"/>
      <c r="V846" s="1452"/>
      <c r="W846" s="1452"/>
      <c r="X846" s="1452"/>
      <c r="Y846" s="24"/>
      <c r="Z846" s="23"/>
      <c r="AB846" s="8"/>
      <c r="AC846" s="27"/>
    </row>
    <row r="847" spans="1:31" s="7" customFormat="1" ht="15.75" hidden="1" customHeight="1">
      <c r="A847" s="55">
        <f>A844+1</f>
        <v>678</v>
      </c>
      <c r="B847" s="42" t="s">
        <v>782</v>
      </c>
      <c r="C847" s="52">
        <f>D847+K847+M847+O847+Q847+S847+U847+V847+W847+X847</f>
        <v>6378524.2199999997</v>
      </c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>
        <v>6378524.2199999997</v>
      </c>
      <c r="R847" s="52"/>
      <c r="S847" s="52"/>
      <c r="T847" s="52"/>
      <c r="U847" s="52"/>
      <c r="V847" s="52"/>
      <c r="W847" s="285"/>
      <c r="X847" s="285"/>
      <c r="Y847" s="9"/>
      <c r="Z847" s="8"/>
      <c r="AB847" s="8"/>
      <c r="AC847" s="28"/>
    </row>
    <row r="848" spans="1:31" s="7" customFormat="1" ht="15.75" hidden="1" customHeight="1">
      <c r="A848" s="1475" t="s">
        <v>518</v>
      </c>
      <c r="B848" s="1475"/>
      <c r="C848" s="52">
        <f>SUM(C847:C847)</f>
        <v>6378524.2199999997</v>
      </c>
      <c r="D848" s="52">
        <f t="shared" ref="D848:X848" si="118">SUM(D847:D847)</f>
        <v>0</v>
      </c>
      <c r="E848" s="52">
        <f t="shared" si="118"/>
        <v>0</v>
      </c>
      <c r="F848" s="52">
        <f t="shared" si="118"/>
        <v>0</v>
      </c>
      <c r="G848" s="52">
        <f t="shared" si="118"/>
        <v>0</v>
      </c>
      <c r="H848" s="52">
        <f t="shared" si="118"/>
        <v>0</v>
      </c>
      <c r="I848" s="52">
        <f t="shared" si="118"/>
        <v>0</v>
      </c>
      <c r="J848" s="52">
        <f t="shared" si="118"/>
        <v>0</v>
      </c>
      <c r="K848" s="52">
        <f t="shared" si="118"/>
        <v>0</v>
      </c>
      <c r="L848" s="52">
        <f t="shared" si="118"/>
        <v>0</v>
      </c>
      <c r="M848" s="52">
        <f t="shared" si="118"/>
        <v>0</v>
      </c>
      <c r="N848" s="52">
        <f t="shared" si="118"/>
        <v>0</v>
      </c>
      <c r="O848" s="52">
        <f t="shared" si="118"/>
        <v>0</v>
      </c>
      <c r="P848" s="52">
        <f t="shared" si="118"/>
        <v>0</v>
      </c>
      <c r="Q848" s="52">
        <f t="shared" si="118"/>
        <v>6378524.2199999997</v>
      </c>
      <c r="R848" s="52">
        <f t="shared" si="118"/>
        <v>0</v>
      </c>
      <c r="S848" s="52">
        <f t="shared" si="118"/>
        <v>0</v>
      </c>
      <c r="T848" s="52">
        <f t="shared" si="118"/>
        <v>0</v>
      </c>
      <c r="U848" s="52">
        <f t="shared" si="118"/>
        <v>0</v>
      </c>
      <c r="V848" s="52">
        <f t="shared" si="118"/>
        <v>0</v>
      </c>
      <c r="W848" s="52">
        <f t="shared" si="118"/>
        <v>0</v>
      </c>
      <c r="X848" s="52">
        <f t="shared" si="118"/>
        <v>0</v>
      </c>
      <c r="Y848" s="9"/>
      <c r="Z848" s="8"/>
      <c r="AA848" s="8"/>
      <c r="AB848" s="8"/>
      <c r="AC848" s="28"/>
      <c r="AE848" s="28"/>
    </row>
    <row r="849" spans="1:31" s="26" customFormat="1" ht="15.75" hidden="1" customHeight="1">
      <c r="A849" s="1479" t="s">
        <v>648</v>
      </c>
      <c r="B849" s="1479"/>
      <c r="C849" s="1479"/>
      <c r="D849" s="1452"/>
      <c r="E849" s="1452"/>
      <c r="F849" s="1452"/>
      <c r="G849" s="1452"/>
      <c r="H849" s="1452"/>
      <c r="I849" s="1452"/>
      <c r="J849" s="1452"/>
      <c r="K849" s="1452"/>
      <c r="L849" s="1452"/>
      <c r="M849" s="1452"/>
      <c r="N849" s="1452"/>
      <c r="O849" s="1452"/>
      <c r="P849" s="1452"/>
      <c r="Q849" s="1452"/>
      <c r="R849" s="1452"/>
      <c r="S849" s="1452"/>
      <c r="T849" s="1452"/>
      <c r="U849" s="1452"/>
      <c r="V849" s="1452"/>
      <c r="W849" s="1452"/>
      <c r="X849" s="1452"/>
      <c r="Y849" s="24"/>
      <c r="Z849" s="23"/>
      <c r="AB849" s="8"/>
      <c r="AC849" s="27"/>
    </row>
    <row r="850" spans="1:31" s="18" customFormat="1" ht="15.75" hidden="1" customHeight="1">
      <c r="A850" s="55">
        <f>A847+1</f>
        <v>679</v>
      </c>
      <c r="B850" s="42" t="s">
        <v>649</v>
      </c>
      <c r="C850" s="52">
        <f>D850+K850+M850+O850+Q850+S850+U850+V850+W850+X850</f>
        <v>11788060.470000003</v>
      </c>
      <c r="D850" s="52">
        <f>SUM(E850:I850)</f>
        <v>11227446.010000002</v>
      </c>
      <c r="E850" s="52">
        <v>1565357.32</v>
      </c>
      <c r="F850" s="52">
        <v>5700919.8799999999</v>
      </c>
      <c r="G850" s="52">
        <v>1573618.63</v>
      </c>
      <c r="H850" s="52">
        <v>1430573.63</v>
      </c>
      <c r="I850" s="52">
        <v>956976.55</v>
      </c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>
        <f>111559.56+449054.9</f>
        <v>560614.46</v>
      </c>
      <c r="W850" s="284"/>
      <c r="X850" s="284"/>
      <c r="Y850" s="9" t="s">
        <v>884</v>
      </c>
      <c r="Z850" s="8"/>
      <c r="AA850" s="8"/>
      <c r="AB850" s="8"/>
      <c r="AC850" s="28"/>
    </row>
    <row r="851" spans="1:31" s="19" customFormat="1" ht="15.75" hidden="1" customHeight="1">
      <c r="A851" s="1475" t="s">
        <v>518</v>
      </c>
      <c r="B851" s="1475"/>
      <c r="C851" s="52">
        <f>SUM(C850)</f>
        <v>11788060.470000003</v>
      </c>
      <c r="D851" s="52">
        <f t="shared" ref="D851:X851" si="119">SUM(D850)</f>
        <v>11227446.010000002</v>
      </c>
      <c r="E851" s="52">
        <f t="shared" si="119"/>
        <v>1565357.32</v>
      </c>
      <c r="F851" s="52">
        <f t="shared" si="119"/>
        <v>5700919.8799999999</v>
      </c>
      <c r="G851" s="52">
        <f t="shared" si="119"/>
        <v>1573618.63</v>
      </c>
      <c r="H851" s="52">
        <f t="shared" si="119"/>
        <v>1430573.63</v>
      </c>
      <c r="I851" s="52">
        <f t="shared" si="119"/>
        <v>956976.55</v>
      </c>
      <c r="J851" s="52">
        <f t="shared" si="119"/>
        <v>0</v>
      </c>
      <c r="K851" s="52">
        <f t="shared" si="119"/>
        <v>0</v>
      </c>
      <c r="L851" s="52">
        <f t="shared" si="119"/>
        <v>0</v>
      </c>
      <c r="M851" s="52">
        <f t="shared" si="119"/>
        <v>0</v>
      </c>
      <c r="N851" s="52">
        <f t="shared" si="119"/>
        <v>0</v>
      </c>
      <c r="O851" s="52">
        <f t="shared" si="119"/>
        <v>0</v>
      </c>
      <c r="P851" s="52">
        <f t="shared" si="119"/>
        <v>0</v>
      </c>
      <c r="Q851" s="52">
        <f t="shared" si="119"/>
        <v>0</v>
      </c>
      <c r="R851" s="52">
        <f t="shared" si="119"/>
        <v>0</v>
      </c>
      <c r="S851" s="52">
        <f t="shared" si="119"/>
        <v>0</v>
      </c>
      <c r="T851" s="52">
        <f t="shared" si="119"/>
        <v>0</v>
      </c>
      <c r="U851" s="52">
        <f t="shared" si="119"/>
        <v>0</v>
      </c>
      <c r="V851" s="52">
        <f t="shared" si="119"/>
        <v>560614.46</v>
      </c>
      <c r="W851" s="52">
        <f t="shared" si="119"/>
        <v>0</v>
      </c>
      <c r="X851" s="52">
        <f t="shared" si="119"/>
        <v>0</v>
      </c>
      <c r="Y851" s="9"/>
      <c r="Z851" s="8"/>
      <c r="AA851" s="8"/>
      <c r="AB851" s="8"/>
      <c r="AC851" s="28"/>
      <c r="AE851" s="28"/>
    </row>
    <row r="852" spans="1:31" s="22" customFormat="1" ht="15.75" hidden="1" customHeight="1">
      <c r="A852" s="1479" t="s">
        <v>558</v>
      </c>
      <c r="B852" s="1479"/>
      <c r="C852" s="1479"/>
      <c r="D852" s="1452"/>
      <c r="E852" s="1452"/>
      <c r="F852" s="1452"/>
      <c r="G852" s="1452"/>
      <c r="H852" s="1452"/>
      <c r="I852" s="1452"/>
      <c r="J852" s="1452"/>
      <c r="K852" s="1452"/>
      <c r="L852" s="1452"/>
      <c r="M852" s="1452"/>
      <c r="N852" s="1452"/>
      <c r="O852" s="1452"/>
      <c r="P852" s="1452"/>
      <c r="Q852" s="1452"/>
      <c r="R852" s="1452"/>
      <c r="S852" s="1452"/>
      <c r="T852" s="1452"/>
      <c r="U852" s="1452"/>
      <c r="V852" s="1452"/>
      <c r="W852" s="1452"/>
      <c r="X852" s="1452"/>
      <c r="Y852" s="24"/>
      <c r="Z852" s="23"/>
      <c r="AB852" s="8"/>
      <c r="AC852" s="27"/>
    </row>
    <row r="853" spans="1:31" s="7" customFormat="1" ht="15.75" hidden="1" customHeight="1">
      <c r="A853" s="55">
        <f>A850+1</f>
        <v>680</v>
      </c>
      <c r="B853" s="42" t="s">
        <v>783</v>
      </c>
      <c r="C853" s="52">
        <f>D853+K853+M853+O853+Q853+S853+U853+V853+W853+X853</f>
        <v>17938259.699999999</v>
      </c>
      <c r="D853" s="52">
        <f>SUM(E853:I853)</f>
        <v>0</v>
      </c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>
        <v>17938259.699999999</v>
      </c>
      <c r="R853" s="52"/>
      <c r="S853" s="52"/>
      <c r="T853" s="52"/>
      <c r="U853" s="52"/>
      <c r="V853" s="52"/>
      <c r="W853" s="284"/>
      <c r="X853" s="284"/>
      <c r="Y853" s="9"/>
      <c r="Z853" s="8"/>
      <c r="AA853" s="8"/>
      <c r="AB853" s="8"/>
      <c r="AC853" s="28"/>
    </row>
    <row r="854" spans="1:31" s="7" customFormat="1" ht="15.75" hidden="1" customHeight="1">
      <c r="A854" s="55">
        <f>A853+1</f>
        <v>681</v>
      </c>
      <c r="B854" s="42" t="s">
        <v>784</v>
      </c>
      <c r="C854" s="52">
        <f>D854+K854+M854+O854+Q854+S854+U854+V854+W854+X854</f>
        <v>2673736.04</v>
      </c>
      <c r="D854" s="52">
        <f>SUM(E854:I854)</f>
        <v>0</v>
      </c>
      <c r="E854" s="52"/>
      <c r="F854" s="52"/>
      <c r="G854" s="52"/>
      <c r="H854" s="52"/>
      <c r="I854" s="52"/>
      <c r="J854" s="52"/>
      <c r="K854" s="52"/>
      <c r="L854" s="52"/>
      <c r="M854" s="52">
        <v>2673736.04</v>
      </c>
      <c r="N854" s="52"/>
      <c r="O854" s="52"/>
      <c r="P854" s="52"/>
      <c r="Q854" s="52"/>
      <c r="R854" s="52"/>
      <c r="S854" s="52"/>
      <c r="T854" s="52"/>
      <c r="U854" s="52"/>
      <c r="V854" s="52"/>
      <c r="W854" s="284"/>
      <c r="X854" s="284"/>
      <c r="Y854" s="9"/>
      <c r="Z854" s="8"/>
      <c r="AB854" s="8"/>
      <c r="AC854" s="28"/>
    </row>
    <row r="855" spans="1:31" s="7" customFormat="1" ht="15.75" hidden="1" customHeight="1">
      <c r="A855" s="1475" t="s">
        <v>518</v>
      </c>
      <c r="B855" s="1475"/>
      <c r="C855" s="52">
        <f t="shared" ref="C855:X855" si="120">SUM(C853:C854)</f>
        <v>20611995.739999998</v>
      </c>
      <c r="D855" s="52">
        <f t="shared" si="120"/>
        <v>0</v>
      </c>
      <c r="E855" s="52">
        <f t="shared" si="120"/>
        <v>0</v>
      </c>
      <c r="F855" s="52">
        <f t="shared" si="120"/>
        <v>0</v>
      </c>
      <c r="G855" s="52">
        <f t="shared" si="120"/>
        <v>0</v>
      </c>
      <c r="H855" s="52">
        <f t="shared" si="120"/>
        <v>0</v>
      </c>
      <c r="I855" s="52">
        <f t="shared" si="120"/>
        <v>0</v>
      </c>
      <c r="J855" s="52">
        <f t="shared" si="120"/>
        <v>0</v>
      </c>
      <c r="K855" s="52">
        <f t="shared" si="120"/>
        <v>0</v>
      </c>
      <c r="L855" s="52">
        <f t="shared" si="120"/>
        <v>0</v>
      </c>
      <c r="M855" s="52">
        <f t="shared" si="120"/>
        <v>2673736.04</v>
      </c>
      <c r="N855" s="52">
        <f t="shared" si="120"/>
        <v>0</v>
      </c>
      <c r="O855" s="52">
        <f t="shared" si="120"/>
        <v>0</v>
      </c>
      <c r="P855" s="52">
        <f t="shared" si="120"/>
        <v>0</v>
      </c>
      <c r="Q855" s="52">
        <f t="shared" si="120"/>
        <v>17938259.699999999</v>
      </c>
      <c r="R855" s="52">
        <f t="shared" si="120"/>
        <v>0</v>
      </c>
      <c r="S855" s="52">
        <f t="shared" si="120"/>
        <v>0</v>
      </c>
      <c r="T855" s="52">
        <f t="shared" si="120"/>
        <v>0</v>
      </c>
      <c r="U855" s="52">
        <f t="shared" si="120"/>
        <v>0</v>
      </c>
      <c r="V855" s="52">
        <f t="shared" si="120"/>
        <v>0</v>
      </c>
      <c r="W855" s="52">
        <f t="shared" si="120"/>
        <v>0</v>
      </c>
      <c r="X855" s="52">
        <f t="shared" si="120"/>
        <v>0</v>
      </c>
      <c r="Y855" s="9"/>
      <c r="Z855" s="8"/>
      <c r="AA855" s="8"/>
      <c r="AB855" s="8"/>
      <c r="AC855" s="28"/>
      <c r="AE855" s="28"/>
    </row>
    <row r="856" spans="1:31" s="22" customFormat="1" ht="15.75" hidden="1" customHeight="1">
      <c r="A856" s="1479" t="s">
        <v>651</v>
      </c>
      <c r="B856" s="1479"/>
      <c r="C856" s="1479"/>
      <c r="D856" s="1452"/>
      <c r="E856" s="1452"/>
      <c r="F856" s="1452"/>
      <c r="G856" s="1452"/>
      <c r="H856" s="1452"/>
      <c r="I856" s="1452"/>
      <c r="J856" s="1452"/>
      <c r="K856" s="1452"/>
      <c r="L856" s="1452"/>
      <c r="M856" s="1452"/>
      <c r="N856" s="1452"/>
      <c r="O856" s="1452"/>
      <c r="P856" s="1452"/>
      <c r="Q856" s="1452"/>
      <c r="R856" s="1452"/>
      <c r="S856" s="1452"/>
      <c r="T856" s="1452"/>
      <c r="U856" s="1452"/>
      <c r="V856" s="1452"/>
      <c r="W856" s="1452"/>
      <c r="X856" s="1452"/>
      <c r="Y856" s="24"/>
      <c r="Z856" s="23"/>
      <c r="AA856" s="23"/>
      <c r="AB856" s="8"/>
      <c r="AC856" s="27"/>
    </row>
    <row r="857" spans="1:31" s="7" customFormat="1" ht="15.75" hidden="1" customHeight="1">
      <c r="A857" s="55">
        <f>A854+1</f>
        <v>682</v>
      </c>
      <c r="B857" s="42" t="s">
        <v>785</v>
      </c>
      <c r="C857" s="52">
        <f>D857+K857+M857+O857+Q857+S857+U857+V857+W857+X857</f>
        <v>13705512.380000001</v>
      </c>
      <c r="D857" s="52">
        <f>SUM(E857:I857)</f>
        <v>13705512.380000001</v>
      </c>
      <c r="E857" s="52"/>
      <c r="F857" s="52">
        <v>9832903.4199999999</v>
      </c>
      <c r="G857" s="52">
        <v>1422656.38</v>
      </c>
      <c r="H857" s="52">
        <v>1624763.24</v>
      </c>
      <c r="I857" s="52">
        <v>825189.34</v>
      </c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284"/>
      <c r="X857" s="284"/>
      <c r="Y857" s="9"/>
      <c r="Z857" s="8"/>
      <c r="AA857" s="8"/>
      <c r="AB857" s="8"/>
      <c r="AC857" s="28"/>
    </row>
    <row r="858" spans="1:31" s="7" customFormat="1" ht="15.75" hidden="1" customHeight="1">
      <c r="A858" s="55">
        <f>A857+1</f>
        <v>683</v>
      </c>
      <c r="B858" s="42" t="s">
        <v>786</v>
      </c>
      <c r="C858" s="52">
        <f>D858+K858+M858+O858+Q858+S858+U858+V858+W858+X858</f>
        <v>23029702.460000001</v>
      </c>
      <c r="D858" s="52">
        <f>SUM(E858:I858)</f>
        <v>23029702.460000001</v>
      </c>
      <c r="E858" s="52"/>
      <c r="F858" s="52">
        <v>15585469.5</v>
      </c>
      <c r="G858" s="52">
        <v>1926779.52</v>
      </c>
      <c r="H858" s="52">
        <v>4200808.26</v>
      </c>
      <c r="I858" s="52">
        <v>1316645.18</v>
      </c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284"/>
      <c r="X858" s="284"/>
      <c r="Y858" s="9"/>
      <c r="Z858" s="8"/>
      <c r="AA858" s="8"/>
      <c r="AB858" s="8"/>
      <c r="AC858" s="28"/>
    </row>
    <row r="859" spans="1:31" s="7" customFormat="1" ht="15.75" hidden="1" customHeight="1">
      <c r="A859" s="1475" t="s">
        <v>518</v>
      </c>
      <c r="B859" s="1475"/>
      <c r="C859" s="52">
        <f>SUM(C857:C858)</f>
        <v>36735214.840000004</v>
      </c>
      <c r="D859" s="52">
        <f t="shared" ref="D859:X859" si="121">SUM(D857:D858)</f>
        <v>36735214.840000004</v>
      </c>
      <c r="E859" s="52">
        <f t="shared" si="121"/>
        <v>0</v>
      </c>
      <c r="F859" s="52">
        <f t="shared" si="121"/>
        <v>25418372.920000002</v>
      </c>
      <c r="G859" s="52">
        <f t="shared" si="121"/>
        <v>3349435.9</v>
      </c>
      <c r="H859" s="52">
        <f t="shared" si="121"/>
        <v>5825571.5</v>
      </c>
      <c r="I859" s="52">
        <f t="shared" si="121"/>
        <v>2141834.52</v>
      </c>
      <c r="J859" s="52">
        <f t="shared" si="121"/>
        <v>0</v>
      </c>
      <c r="K859" s="52">
        <f t="shared" si="121"/>
        <v>0</v>
      </c>
      <c r="L859" s="52">
        <f t="shared" si="121"/>
        <v>0</v>
      </c>
      <c r="M859" s="52">
        <f t="shared" si="121"/>
        <v>0</v>
      </c>
      <c r="N859" s="52">
        <f t="shared" si="121"/>
        <v>0</v>
      </c>
      <c r="O859" s="52">
        <f t="shared" si="121"/>
        <v>0</v>
      </c>
      <c r="P859" s="52">
        <f t="shared" si="121"/>
        <v>0</v>
      </c>
      <c r="Q859" s="52">
        <f t="shared" si="121"/>
        <v>0</v>
      </c>
      <c r="R859" s="52">
        <f t="shared" si="121"/>
        <v>0</v>
      </c>
      <c r="S859" s="52">
        <f t="shared" si="121"/>
        <v>0</v>
      </c>
      <c r="T859" s="52">
        <f t="shared" si="121"/>
        <v>0</v>
      </c>
      <c r="U859" s="52">
        <f t="shared" si="121"/>
        <v>0</v>
      </c>
      <c r="V859" s="52">
        <f t="shared" si="121"/>
        <v>0</v>
      </c>
      <c r="W859" s="52">
        <f t="shared" si="121"/>
        <v>0</v>
      </c>
      <c r="X859" s="52">
        <f t="shared" si="121"/>
        <v>0</v>
      </c>
      <c r="Y859" s="9"/>
      <c r="Z859" s="8"/>
      <c r="AA859" s="8"/>
      <c r="AB859" s="8"/>
      <c r="AC859" s="28"/>
      <c r="AE859" s="28"/>
    </row>
    <row r="860" spans="1:31" s="7" customFormat="1" ht="15.75" hidden="1" customHeight="1">
      <c r="A860" s="1606" t="s">
        <v>218</v>
      </c>
      <c r="B860" s="1606"/>
      <c r="C860" s="1606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311"/>
      <c r="Y860" s="9"/>
      <c r="Z860" s="8"/>
      <c r="AA860" s="8"/>
      <c r="AB860" s="8"/>
      <c r="AC860" s="28"/>
      <c r="AE860" s="28"/>
    </row>
    <row r="861" spans="1:31" s="314" customFormat="1" ht="15.75" hidden="1" customHeight="1">
      <c r="A861" s="688">
        <f>A858+1</f>
        <v>684</v>
      </c>
      <c r="B861" s="269" t="s">
        <v>219</v>
      </c>
      <c r="C861" s="52"/>
      <c r="D861" s="52"/>
      <c r="E861" s="673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673"/>
      <c r="W861" s="52"/>
      <c r="X861" s="52"/>
      <c r="Y861" s="94" t="s">
        <v>1429</v>
      </c>
      <c r="Z861" s="94"/>
      <c r="AA861" s="94"/>
      <c r="AB861" s="94"/>
      <c r="AC861" s="315"/>
      <c r="AE861" s="315"/>
    </row>
    <row r="862" spans="1:31" s="314" customFormat="1" ht="15.75" hidden="1" customHeight="1">
      <c r="A862" s="688">
        <f>A861+1</f>
        <v>685</v>
      </c>
      <c r="B862" s="269" t="s">
        <v>220</v>
      </c>
      <c r="C862" s="52"/>
      <c r="D862" s="52"/>
      <c r="E862" s="673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673"/>
      <c r="W862" s="52"/>
      <c r="X862" s="52"/>
      <c r="Y862" s="94" t="s">
        <v>1429</v>
      </c>
      <c r="Z862" s="94"/>
      <c r="AA862" s="94"/>
      <c r="AB862" s="94"/>
      <c r="AC862" s="315"/>
      <c r="AE862" s="315"/>
    </row>
    <row r="863" spans="1:31" s="314" customFormat="1" ht="15.75" hidden="1" customHeight="1">
      <c r="A863" s="688">
        <f t="shared" ref="A863:A878" si="122">A862+1</f>
        <v>686</v>
      </c>
      <c r="B863" s="269" t="s">
        <v>221</v>
      </c>
      <c r="C863" s="52"/>
      <c r="D863" s="52"/>
      <c r="E863" s="673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673"/>
      <c r="W863" s="52"/>
      <c r="X863" s="52"/>
      <c r="Y863" s="94" t="s">
        <v>1429</v>
      </c>
      <c r="Z863" s="94"/>
      <c r="AA863" s="94"/>
      <c r="AB863" s="94"/>
      <c r="AC863" s="315"/>
      <c r="AE863" s="315"/>
    </row>
    <row r="864" spans="1:31" s="314" customFormat="1" ht="15.75" hidden="1" customHeight="1">
      <c r="A864" s="688">
        <f t="shared" si="122"/>
        <v>687</v>
      </c>
      <c r="B864" s="269" t="s">
        <v>222</v>
      </c>
      <c r="C864" s="52"/>
      <c r="D864" s="52"/>
      <c r="E864" s="673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673"/>
      <c r="W864" s="52"/>
      <c r="X864" s="52"/>
      <c r="Y864" s="94" t="s">
        <v>1429</v>
      </c>
      <c r="Z864" s="94"/>
      <c r="AA864" s="94"/>
      <c r="AB864" s="94"/>
      <c r="AC864" s="315"/>
      <c r="AE864" s="315"/>
    </row>
    <row r="865" spans="1:31" s="314" customFormat="1" ht="15.75" hidden="1" customHeight="1">
      <c r="A865" s="688">
        <f t="shared" si="122"/>
        <v>688</v>
      </c>
      <c r="B865" s="269" t="s">
        <v>223</v>
      </c>
      <c r="C865" s="52"/>
      <c r="D865" s="52"/>
      <c r="E865" s="673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673"/>
      <c r="W865" s="52"/>
      <c r="X865" s="52"/>
      <c r="Y865" s="94" t="s">
        <v>1429</v>
      </c>
      <c r="Z865" s="94"/>
      <c r="AA865" s="94"/>
      <c r="AB865" s="94"/>
      <c r="AC865" s="315"/>
      <c r="AE865" s="315"/>
    </row>
    <row r="866" spans="1:31" s="314" customFormat="1" ht="15.75" hidden="1" customHeight="1">
      <c r="A866" s="688">
        <f t="shared" si="122"/>
        <v>689</v>
      </c>
      <c r="B866" s="269" t="s">
        <v>224</v>
      </c>
      <c r="C866" s="52"/>
      <c r="D866" s="52"/>
      <c r="E866" s="673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673"/>
      <c r="W866" s="52"/>
      <c r="X866" s="52"/>
      <c r="Y866" s="94" t="s">
        <v>1429</v>
      </c>
      <c r="Z866" s="94"/>
      <c r="AA866" s="94"/>
      <c r="AB866" s="94"/>
      <c r="AC866" s="315"/>
      <c r="AE866" s="315"/>
    </row>
    <row r="867" spans="1:31" s="314" customFormat="1" ht="15.75" hidden="1" customHeight="1">
      <c r="A867" s="688">
        <f t="shared" si="122"/>
        <v>690</v>
      </c>
      <c r="B867" s="269" t="s">
        <v>225</v>
      </c>
      <c r="C867" s="52"/>
      <c r="D867" s="52"/>
      <c r="E867" s="673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673"/>
      <c r="W867" s="52"/>
      <c r="X867" s="52"/>
      <c r="Y867" s="94" t="s">
        <v>1429</v>
      </c>
      <c r="Z867" s="94"/>
      <c r="AA867" s="94"/>
      <c r="AB867" s="94"/>
      <c r="AC867" s="315"/>
      <c r="AE867" s="315"/>
    </row>
    <row r="868" spans="1:31" s="314" customFormat="1" ht="15.75" hidden="1" customHeight="1">
      <c r="A868" s="688">
        <f t="shared" si="122"/>
        <v>691</v>
      </c>
      <c r="B868" s="269" t="s">
        <v>226</v>
      </c>
      <c r="C868" s="52"/>
      <c r="D868" s="52"/>
      <c r="E868" s="673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673"/>
      <c r="W868" s="52"/>
      <c r="X868" s="52"/>
      <c r="Y868" s="94" t="s">
        <v>1429</v>
      </c>
      <c r="Z868" s="94"/>
      <c r="AA868" s="94"/>
      <c r="AB868" s="94"/>
      <c r="AC868" s="315"/>
      <c r="AE868" s="315"/>
    </row>
    <row r="869" spans="1:31" s="314" customFormat="1" ht="15.75" hidden="1" customHeight="1">
      <c r="A869" s="688">
        <f t="shared" si="122"/>
        <v>692</v>
      </c>
      <c r="B869" s="269" t="s">
        <v>227</v>
      </c>
      <c r="C869" s="52"/>
      <c r="D869" s="52"/>
      <c r="E869" s="673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673"/>
      <c r="W869" s="52"/>
      <c r="X869" s="52"/>
      <c r="Y869" s="94" t="s">
        <v>1429</v>
      </c>
      <c r="Z869" s="94"/>
      <c r="AA869" s="94"/>
      <c r="AB869" s="94"/>
      <c r="AC869" s="315"/>
      <c r="AE869" s="315"/>
    </row>
    <row r="870" spans="1:31" s="314" customFormat="1" ht="15.75" hidden="1" customHeight="1">
      <c r="A870" s="688">
        <f t="shared" si="122"/>
        <v>693</v>
      </c>
      <c r="B870" s="269" t="s">
        <v>228</v>
      </c>
      <c r="C870" s="52"/>
      <c r="D870" s="52"/>
      <c r="E870" s="673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673"/>
      <c r="W870" s="52"/>
      <c r="X870" s="52"/>
      <c r="Y870" s="94" t="s">
        <v>1429</v>
      </c>
      <c r="Z870" s="94"/>
      <c r="AA870" s="94"/>
      <c r="AB870" s="94"/>
      <c r="AC870" s="315"/>
      <c r="AE870" s="315"/>
    </row>
    <row r="871" spans="1:31" s="314" customFormat="1" ht="15.75" hidden="1" customHeight="1">
      <c r="A871" s="688">
        <f t="shared" si="122"/>
        <v>694</v>
      </c>
      <c r="B871" s="269" t="s">
        <v>229</v>
      </c>
      <c r="C871" s="52"/>
      <c r="D871" s="52"/>
      <c r="E871" s="673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673"/>
      <c r="W871" s="52"/>
      <c r="X871" s="52"/>
      <c r="Y871" s="94" t="s">
        <v>1429</v>
      </c>
      <c r="Z871" s="94"/>
      <c r="AA871" s="94"/>
      <c r="AB871" s="94"/>
      <c r="AC871" s="315"/>
      <c r="AE871" s="315"/>
    </row>
    <row r="872" spans="1:31" s="314" customFormat="1" ht="15.75" hidden="1" customHeight="1">
      <c r="A872" s="688">
        <f t="shared" si="122"/>
        <v>695</v>
      </c>
      <c r="B872" s="269" t="s">
        <v>230</v>
      </c>
      <c r="C872" s="52"/>
      <c r="D872" s="52"/>
      <c r="E872" s="673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673"/>
      <c r="W872" s="52"/>
      <c r="X872" s="52"/>
      <c r="Y872" s="94" t="s">
        <v>1429</v>
      </c>
      <c r="Z872" s="94"/>
      <c r="AA872" s="94"/>
      <c r="AB872" s="94"/>
      <c r="AC872" s="315"/>
      <c r="AE872" s="315"/>
    </row>
    <row r="873" spans="1:31" s="314" customFormat="1" ht="15.75" hidden="1" customHeight="1">
      <c r="A873" s="688">
        <f t="shared" si="122"/>
        <v>696</v>
      </c>
      <c r="B873" s="269" t="s">
        <v>231</v>
      </c>
      <c r="C873" s="52"/>
      <c r="D873" s="52"/>
      <c r="E873" s="673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673"/>
      <c r="W873" s="52"/>
      <c r="X873" s="52"/>
      <c r="Y873" s="94" t="s">
        <v>1429</v>
      </c>
      <c r="Z873" s="94"/>
      <c r="AA873" s="94"/>
      <c r="AB873" s="94"/>
      <c r="AC873" s="315"/>
      <c r="AE873" s="315"/>
    </row>
    <row r="874" spans="1:31" s="314" customFormat="1" ht="15.75" hidden="1" customHeight="1">
      <c r="A874" s="688">
        <f t="shared" si="122"/>
        <v>697</v>
      </c>
      <c r="B874" s="269" t="s">
        <v>232</v>
      </c>
      <c r="C874" s="52"/>
      <c r="D874" s="52"/>
      <c r="E874" s="673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673"/>
      <c r="W874" s="52"/>
      <c r="X874" s="52"/>
      <c r="Y874" s="94" t="s">
        <v>1429</v>
      </c>
      <c r="Z874" s="94"/>
      <c r="AA874" s="94"/>
      <c r="AB874" s="94"/>
      <c r="AC874" s="315"/>
      <c r="AE874" s="315"/>
    </row>
    <row r="875" spans="1:31" s="314" customFormat="1" ht="15.75" hidden="1" customHeight="1">
      <c r="A875" s="688">
        <f t="shared" si="122"/>
        <v>698</v>
      </c>
      <c r="B875" s="269" t="s">
        <v>233</v>
      </c>
      <c r="C875" s="52"/>
      <c r="D875" s="52"/>
      <c r="E875" s="673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673"/>
      <c r="W875" s="52"/>
      <c r="X875" s="52"/>
      <c r="Y875" s="94" t="s">
        <v>1429</v>
      </c>
      <c r="Z875" s="94"/>
      <c r="AA875" s="94"/>
      <c r="AB875" s="94"/>
      <c r="AC875" s="315"/>
      <c r="AE875" s="315"/>
    </row>
    <row r="876" spans="1:31" s="314" customFormat="1" ht="15.75" hidden="1" customHeight="1">
      <c r="A876" s="688">
        <f t="shared" si="122"/>
        <v>699</v>
      </c>
      <c r="B876" s="269" t="s">
        <v>234</v>
      </c>
      <c r="C876" s="52"/>
      <c r="D876" s="52"/>
      <c r="E876" s="673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673"/>
      <c r="W876" s="52"/>
      <c r="X876" s="52"/>
      <c r="Y876" s="94" t="s">
        <v>1429</v>
      </c>
      <c r="Z876" s="94"/>
      <c r="AA876" s="94"/>
      <c r="AB876" s="94"/>
      <c r="AC876" s="315"/>
      <c r="AE876" s="315"/>
    </row>
    <row r="877" spans="1:31" s="314" customFormat="1" ht="15.75" hidden="1" customHeight="1">
      <c r="A877" s="688">
        <f t="shared" si="122"/>
        <v>700</v>
      </c>
      <c r="B877" s="269" t="s">
        <v>235</v>
      </c>
      <c r="C877" s="52"/>
      <c r="D877" s="52"/>
      <c r="E877" s="673"/>
      <c r="F877" s="52"/>
      <c r="G877" s="52"/>
      <c r="H877" s="52"/>
      <c r="I877" s="52"/>
      <c r="J877" s="52"/>
      <c r="K877" s="52"/>
      <c r="L877" s="673"/>
      <c r="M877" s="673"/>
      <c r="N877" s="52"/>
      <c r="O877" s="52"/>
      <c r="P877" s="52"/>
      <c r="Q877" s="52"/>
      <c r="R877" s="52"/>
      <c r="S877" s="52"/>
      <c r="T877" s="52"/>
      <c r="U877" s="52"/>
      <c r="V877" s="673"/>
      <c r="W877" s="52"/>
      <c r="X877" s="52"/>
      <c r="Y877" s="94" t="s">
        <v>1429</v>
      </c>
      <c r="Z877" s="94"/>
      <c r="AA877" s="94"/>
      <c r="AB877" s="94"/>
      <c r="AC877" s="315"/>
      <c r="AE877" s="315"/>
    </row>
    <row r="878" spans="1:31" s="314" customFormat="1" ht="15.75" hidden="1" customHeight="1">
      <c r="A878" s="688">
        <f t="shared" si="122"/>
        <v>701</v>
      </c>
      <c r="B878" s="269" t="s">
        <v>236</v>
      </c>
      <c r="C878" s="52"/>
      <c r="D878" s="52"/>
      <c r="E878" s="673"/>
      <c r="F878" s="52"/>
      <c r="G878" s="52"/>
      <c r="H878" s="52"/>
      <c r="I878" s="52"/>
      <c r="J878" s="52"/>
      <c r="K878" s="52"/>
      <c r="L878" s="673"/>
      <c r="M878" s="673"/>
      <c r="N878" s="52"/>
      <c r="O878" s="52"/>
      <c r="P878" s="52"/>
      <c r="Q878" s="52"/>
      <c r="R878" s="52"/>
      <c r="S878" s="52"/>
      <c r="T878" s="52"/>
      <c r="U878" s="52"/>
      <c r="V878" s="673"/>
      <c r="W878" s="52"/>
      <c r="X878" s="52"/>
      <c r="Y878" s="94" t="s">
        <v>1429</v>
      </c>
      <c r="Z878" s="94"/>
      <c r="AA878" s="94"/>
      <c r="AB878" s="94"/>
      <c r="AC878" s="315"/>
      <c r="AE878" s="315"/>
    </row>
    <row r="879" spans="1:31" s="7" customFormat="1" ht="15.75" hidden="1" customHeight="1">
      <c r="A879" s="1475" t="s">
        <v>518</v>
      </c>
      <c r="B879" s="1475"/>
      <c r="C879" s="52">
        <f>SUM(C861:C878)</f>
        <v>0</v>
      </c>
      <c r="D879" s="52">
        <f t="shared" ref="D879:X879" si="123">SUM(D861:D878)</f>
        <v>0</v>
      </c>
      <c r="E879" s="52">
        <f t="shared" si="123"/>
        <v>0</v>
      </c>
      <c r="F879" s="52">
        <f t="shared" si="123"/>
        <v>0</v>
      </c>
      <c r="G879" s="52">
        <f t="shared" si="123"/>
        <v>0</v>
      </c>
      <c r="H879" s="52">
        <f t="shared" si="123"/>
        <v>0</v>
      </c>
      <c r="I879" s="52">
        <f t="shared" si="123"/>
        <v>0</v>
      </c>
      <c r="J879" s="52">
        <f t="shared" si="123"/>
        <v>0</v>
      </c>
      <c r="K879" s="52">
        <f t="shared" si="123"/>
        <v>0</v>
      </c>
      <c r="L879" s="52">
        <f t="shared" si="123"/>
        <v>0</v>
      </c>
      <c r="M879" s="52">
        <f t="shared" si="123"/>
        <v>0</v>
      </c>
      <c r="N879" s="52">
        <f t="shared" si="123"/>
        <v>0</v>
      </c>
      <c r="O879" s="52">
        <f t="shared" si="123"/>
        <v>0</v>
      </c>
      <c r="P879" s="52">
        <f t="shared" si="123"/>
        <v>0</v>
      </c>
      <c r="Q879" s="52">
        <f t="shared" si="123"/>
        <v>0</v>
      </c>
      <c r="R879" s="52">
        <f t="shared" si="123"/>
        <v>0</v>
      </c>
      <c r="S879" s="52">
        <f t="shared" si="123"/>
        <v>0</v>
      </c>
      <c r="T879" s="52">
        <f t="shared" si="123"/>
        <v>0</v>
      </c>
      <c r="U879" s="52">
        <f t="shared" si="123"/>
        <v>0</v>
      </c>
      <c r="V879" s="52">
        <f t="shared" si="123"/>
        <v>0</v>
      </c>
      <c r="W879" s="52">
        <f t="shared" si="123"/>
        <v>0</v>
      </c>
      <c r="X879" s="52">
        <f t="shared" si="123"/>
        <v>0</v>
      </c>
      <c r="Y879" s="9"/>
      <c r="Z879" s="8"/>
      <c r="AA879" s="8"/>
      <c r="AB879" s="8"/>
      <c r="AC879" s="28"/>
    </row>
    <row r="880" spans="1:31" s="7" customFormat="1" ht="15.75" hidden="1" customHeight="1">
      <c r="A880" s="1479" t="s">
        <v>650</v>
      </c>
      <c r="B880" s="1479"/>
      <c r="C880" s="1479"/>
      <c r="D880" s="1452"/>
      <c r="E880" s="1452"/>
      <c r="F880" s="1452"/>
      <c r="G880" s="1452"/>
      <c r="H880" s="1452"/>
      <c r="I880" s="1452"/>
      <c r="J880" s="1452"/>
      <c r="K880" s="1452"/>
      <c r="L880" s="1452"/>
      <c r="M880" s="1452"/>
      <c r="N880" s="1452"/>
      <c r="O880" s="1452"/>
      <c r="P880" s="1452"/>
      <c r="Q880" s="1452"/>
      <c r="R880" s="1452"/>
      <c r="S880" s="1452"/>
      <c r="T880" s="1452"/>
      <c r="U880" s="1452"/>
      <c r="V880" s="1452"/>
      <c r="W880" s="1452"/>
      <c r="X880" s="1452"/>
      <c r="Y880" s="9"/>
      <c r="Z880" s="8"/>
      <c r="AA880" s="8"/>
      <c r="AB880" s="8"/>
      <c r="AC880" s="28"/>
    </row>
    <row r="881" spans="1:31" s="7" customFormat="1" ht="15.75" hidden="1" customHeight="1">
      <c r="A881" s="56">
        <f>A878+1</f>
        <v>702</v>
      </c>
      <c r="B881" s="42" t="s">
        <v>787</v>
      </c>
      <c r="C881" s="52">
        <f>D881+K881+M881+O881+Q881+S881+U881+V881+W881+X881</f>
        <v>20280152.419999998</v>
      </c>
      <c r="D881" s="52">
        <f>SUM(E881:I881)</f>
        <v>10217685.899999999</v>
      </c>
      <c r="E881" s="52"/>
      <c r="F881" s="52">
        <v>6457318.2699999996</v>
      </c>
      <c r="G881" s="52">
        <v>1420187.82</v>
      </c>
      <c r="H881" s="52">
        <v>1240539.04</v>
      </c>
      <c r="I881" s="52">
        <v>1099640.77</v>
      </c>
      <c r="J881" s="52"/>
      <c r="K881" s="52"/>
      <c r="L881" s="52"/>
      <c r="M881" s="52"/>
      <c r="N881" s="52"/>
      <c r="O881" s="52">
        <v>9469301.7599999998</v>
      </c>
      <c r="P881" s="52"/>
      <c r="Q881" s="52"/>
      <c r="R881" s="52"/>
      <c r="S881" s="52"/>
      <c r="T881" s="52"/>
      <c r="U881" s="52"/>
      <c r="V881" s="52">
        <f>181473.38+411691.38</f>
        <v>593164.76</v>
      </c>
      <c r="W881" s="284"/>
      <c r="X881" s="284"/>
      <c r="Y881" s="9" t="s">
        <v>884</v>
      </c>
      <c r="Z881" s="8"/>
      <c r="AA881" s="8"/>
      <c r="AB881" s="8"/>
      <c r="AC881" s="28"/>
    </row>
    <row r="882" spans="1:31" s="7" customFormat="1" ht="15.75" hidden="1" customHeight="1">
      <c r="A882" s="56">
        <f>A881+1</f>
        <v>703</v>
      </c>
      <c r="B882" s="42" t="s">
        <v>788</v>
      </c>
      <c r="C882" s="52">
        <f>D882+K882+M882+O882+Q882+S882+U882+V882+W882+X882</f>
        <v>12153365.16</v>
      </c>
      <c r="D882" s="52">
        <f>SUM(E882:I882)</f>
        <v>4832778.5</v>
      </c>
      <c r="E882" s="52"/>
      <c r="F882" s="52">
        <v>3317534.6</v>
      </c>
      <c r="G882" s="52">
        <v>594579.57999999996</v>
      </c>
      <c r="H882" s="52">
        <v>477602.64</v>
      </c>
      <c r="I882" s="52">
        <v>443061.68</v>
      </c>
      <c r="J882" s="52"/>
      <c r="K882" s="52"/>
      <c r="L882" s="52"/>
      <c r="M882" s="52"/>
      <c r="N882" s="52"/>
      <c r="O882" s="52">
        <v>6964996.0199999996</v>
      </c>
      <c r="P882" s="52"/>
      <c r="Q882" s="52"/>
      <c r="R882" s="52"/>
      <c r="S882" s="52"/>
      <c r="T882" s="52"/>
      <c r="U882" s="52"/>
      <c r="V882" s="52">
        <v>355590.64</v>
      </c>
      <c r="W882" s="284"/>
      <c r="X882" s="284"/>
      <c r="Y882" s="9" t="s">
        <v>884</v>
      </c>
      <c r="Z882" s="8"/>
      <c r="AA882" s="8"/>
      <c r="AB882" s="8"/>
      <c r="AC882" s="28"/>
    </row>
    <row r="883" spans="1:31" s="7" customFormat="1" ht="15.75" hidden="1" customHeight="1">
      <c r="A883" s="56">
        <f>A882+1</f>
        <v>704</v>
      </c>
      <c r="B883" s="42" t="s">
        <v>789</v>
      </c>
      <c r="C883" s="52">
        <f>D883+K883+M883+O883+Q883+S883+U883+V883+W883+X883</f>
        <v>45618302.340000004</v>
      </c>
      <c r="D883" s="52">
        <f>SUM(E883:I883)</f>
        <v>28195689.66</v>
      </c>
      <c r="E883" s="52"/>
      <c r="F883" s="52">
        <v>19225697.600000001</v>
      </c>
      <c r="G883" s="52">
        <v>2825668.36</v>
      </c>
      <c r="H883" s="52">
        <v>2757789.91</v>
      </c>
      <c r="I883" s="52">
        <v>3386533.79</v>
      </c>
      <c r="J883" s="52"/>
      <c r="K883" s="52"/>
      <c r="L883" s="52"/>
      <c r="M883" s="52"/>
      <c r="N883" s="52"/>
      <c r="O883" s="52">
        <v>16961685.800000001</v>
      </c>
      <c r="P883" s="52"/>
      <c r="Q883" s="52"/>
      <c r="R883" s="52"/>
      <c r="S883" s="52"/>
      <c r="T883" s="52"/>
      <c r="U883" s="52"/>
      <c r="V883" s="52">
        <f>299459.22+161467.66</f>
        <v>460926.88</v>
      </c>
      <c r="W883" s="284"/>
      <c r="X883" s="284"/>
      <c r="Y883" s="9" t="s">
        <v>885</v>
      </c>
      <c r="Z883" s="8"/>
      <c r="AA883" s="8"/>
      <c r="AB883" s="8"/>
      <c r="AC883" s="28"/>
    </row>
    <row r="884" spans="1:31" s="7" customFormat="1" ht="15.75" hidden="1" customHeight="1">
      <c r="A884" s="56">
        <f>A883+1</f>
        <v>705</v>
      </c>
      <c r="B884" s="42" t="s">
        <v>790</v>
      </c>
      <c r="C884" s="52">
        <f>D884+K884+M884+O884+Q884+S884+U884+V884+W884+X884</f>
        <v>34077234.160000004</v>
      </c>
      <c r="D884" s="52">
        <f>SUM(E884:I884)</f>
        <v>18453072.460000001</v>
      </c>
      <c r="E884" s="52"/>
      <c r="F884" s="52">
        <v>11295859.16</v>
      </c>
      <c r="G884" s="52">
        <v>2268342.3199999998</v>
      </c>
      <c r="H884" s="52">
        <v>2589361.3199999998</v>
      </c>
      <c r="I884" s="52">
        <v>2299509.66</v>
      </c>
      <c r="J884" s="52"/>
      <c r="K884" s="52"/>
      <c r="L884" s="52"/>
      <c r="M884" s="52"/>
      <c r="N884" s="52"/>
      <c r="O884" s="52">
        <v>14902104.359999999</v>
      </c>
      <c r="P884" s="52"/>
      <c r="Q884" s="52"/>
      <c r="R884" s="52"/>
      <c r="S884" s="52"/>
      <c r="T884" s="52"/>
      <c r="U884" s="52"/>
      <c r="V884" s="52">
        <f>145622.62+576434.72</f>
        <v>722057.34</v>
      </c>
      <c r="W884" s="284"/>
      <c r="X884" s="284"/>
      <c r="Y884" s="9" t="s">
        <v>884</v>
      </c>
      <c r="Z884" s="8"/>
      <c r="AA884" s="8"/>
      <c r="AB884" s="8"/>
      <c r="AC884" s="28"/>
    </row>
    <row r="885" spans="1:31" s="7" customFormat="1" ht="15.75" hidden="1" customHeight="1">
      <c r="A885" s="1475" t="s">
        <v>518</v>
      </c>
      <c r="B885" s="1475"/>
      <c r="C885" s="52">
        <f>SUM(C881:C884)</f>
        <v>112129054.08000001</v>
      </c>
      <c r="D885" s="52">
        <f t="shared" ref="D885:X885" si="124">SUM(D881:D884)</f>
        <v>61699226.520000003</v>
      </c>
      <c r="E885" s="52">
        <f t="shared" si="124"/>
        <v>0</v>
      </c>
      <c r="F885" s="52">
        <f t="shared" si="124"/>
        <v>40296409.629999995</v>
      </c>
      <c r="G885" s="52">
        <f t="shared" si="124"/>
        <v>7108778.0800000001</v>
      </c>
      <c r="H885" s="52">
        <f t="shared" si="124"/>
        <v>7065292.9100000001</v>
      </c>
      <c r="I885" s="52">
        <f t="shared" si="124"/>
        <v>7228745.9000000004</v>
      </c>
      <c r="J885" s="52">
        <f t="shared" si="124"/>
        <v>0</v>
      </c>
      <c r="K885" s="52">
        <f t="shared" si="124"/>
        <v>0</v>
      </c>
      <c r="L885" s="52">
        <f t="shared" si="124"/>
        <v>0</v>
      </c>
      <c r="M885" s="52">
        <f t="shared" si="124"/>
        <v>0</v>
      </c>
      <c r="N885" s="52">
        <f t="shared" si="124"/>
        <v>0</v>
      </c>
      <c r="O885" s="52">
        <f t="shared" si="124"/>
        <v>48298087.939999998</v>
      </c>
      <c r="P885" s="52">
        <f t="shared" si="124"/>
        <v>0</v>
      </c>
      <c r="Q885" s="52">
        <f t="shared" si="124"/>
        <v>0</v>
      </c>
      <c r="R885" s="52">
        <f t="shared" si="124"/>
        <v>0</v>
      </c>
      <c r="S885" s="52">
        <f t="shared" si="124"/>
        <v>0</v>
      </c>
      <c r="T885" s="52">
        <f t="shared" si="124"/>
        <v>0</v>
      </c>
      <c r="U885" s="52">
        <f t="shared" si="124"/>
        <v>0</v>
      </c>
      <c r="V885" s="52">
        <f t="shared" si="124"/>
        <v>2131739.62</v>
      </c>
      <c r="W885" s="52">
        <f t="shared" si="124"/>
        <v>0</v>
      </c>
      <c r="X885" s="52">
        <f t="shared" si="124"/>
        <v>0</v>
      </c>
      <c r="Y885" s="9"/>
      <c r="Z885" s="8"/>
      <c r="AA885" s="8"/>
      <c r="AB885" s="8"/>
      <c r="AC885" s="28"/>
    </row>
    <row r="886" spans="1:31" s="7" customFormat="1" ht="15.75" hidden="1" customHeight="1" thickBot="1">
      <c r="A886" s="1606" t="s">
        <v>242</v>
      </c>
      <c r="B886" s="1606"/>
      <c r="C886" s="1606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311"/>
      <c r="Y886" s="9"/>
      <c r="Z886" s="8"/>
      <c r="AA886" s="8"/>
      <c r="AB886" s="8"/>
      <c r="AC886" s="28"/>
      <c r="AE886" s="28"/>
    </row>
    <row r="887" spans="1:31" s="455" customFormat="1" ht="20.25" hidden="1" customHeight="1">
      <c r="A887" s="56">
        <f>A884+1</f>
        <v>706</v>
      </c>
      <c r="B887" s="456" t="s">
        <v>243</v>
      </c>
      <c r="C887" s="454" t="s">
        <v>237</v>
      </c>
      <c r="D887" s="453">
        <v>590000</v>
      </c>
      <c r="E887" s="454" t="s">
        <v>238</v>
      </c>
      <c r="F887" s="454" t="s">
        <v>239</v>
      </c>
      <c r="G887" s="454"/>
      <c r="H887" s="454" t="s">
        <v>240</v>
      </c>
      <c r="I887" s="454" t="s">
        <v>240</v>
      </c>
      <c r="J887" s="454" t="s">
        <v>240</v>
      </c>
      <c r="K887" s="454"/>
      <c r="L887" s="454"/>
      <c r="M887" s="454"/>
      <c r="N887" s="454"/>
      <c r="O887" s="454"/>
      <c r="P887" s="454"/>
      <c r="Q887" s="454"/>
      <c r="R887" s="454"/>
      <c r="S887" s="454"/>
      <c r="T887" s="454"/>
      <c r="U887" s="454"/>
      <c r="V887" s="454"/>
      <c r="W887" s="678"/>
      <c r="X887" s="454" t="s">
        <v>241</v>
      </c>
      <c r="Y887" s="9" t="s">
        <v>1430</v>
      </c>
    </row>
    <row r="888" spans="1:31" s="7" customFormat="1" ht="15.75" hidden="1" customHeight="1">
      <c r="A888" s="1475" t="s">
        <v>518</v>
      </c>
      <c r="B888" s="1475"/>
      <c r="C888" s="52">
        <f t="shared" ref="C888:H888" si="125">SUM(C887)</f>
        <v>0</v>
      </c>
      <c r="D888" s="52">
        <f t="shared" si="125"/>
        <v>590000</v>
      </c>
      <c r="E888" s="52">
        <f t="shared" si="125"/>
        <v>0</v>
      </c>
      <c r="F888" s="52">
        <f t="shared" si="125"/>
        <v>0</v>
      </c>
      <c r="G888" s="52">
        <f t="shared" si="125"/>
        <v>0</v>
      </c>
      <c r="H888" s="52">
        <f t="shared" si="125"/>
        <v>0</v>
      </c>
      <c r="I888" s="52">
        <f>SUM(I887)</f>
        <v>0</v>
      </c>
      <c r="J888" s="52">
        <f t="shared" ref="J888:X888" si="126">SUM(J887)</f>
        <v>0</v>
      </c>
      <c r="K888" s="52">
        <f t="shared" si="126"/>
        <v>0</v>
      </c>
      <c r="L888" s="52">
        <f t="shared" si="126"/>
        <v>0</v>
      </c>
      <c r="M888" s="52">
        <f t="shared" si="126"/>
        <v>0</v>
      </c>
      <c r="N888" s="52">
        <f t="shared" si="126"/>
        <v>0</v>
      </c>
      <c r="O888" s="52">
        <f t="shared" si="126"/>
        <v>0</v>
      </c>
      <c r="P888" s="52">
        <f t="shared" si="126"/>
        <v>0</v>
      </c>
      <c r="Q888" s="52">
        <f t="shared" si="126"/>
        <v>0</v>
      </c>
      <c r="R888" s="52">
        <f t="shared" si="126"/>
        <v>0</v>
      </c>
      <c r="S888" s="52">
        <f t="shared" si="126"/>
        <v>0</v>
      </c>
      <c r="T888" s="52">
        <f t="shared" si="126"/>
        <v>0</v>
      </c>
      <c r="U888" s="52">
        <f t="shared" si="126"/>
        <v>0</v>
      </c>
      <c r="V888" s="52">
        <f t="shared" si="126"/>
        <v>0</v>
      </c>
      <c r="W888" s="52">
        <f t="shared" si="126"/>
        <v>0</v>
      </c>
      <c r="X888" s="52">
        <f t="shared" si="126"/>
        <v>0</v>
      </c>
      <c r="Y888" s="9"/>
      <c r="Z888" s="8"/>
      <c r="AA888" s="8"/>
      <c r="AB888" s="8"/>
      <c r="AC888" s="28"/>
    </row>
    <row r="889" spans="1:31" s="17" customFormat="1" ht="15.75" hidden="1" customHeight="1">
      <c r="A889" s="1479" t="s">
        <v>559</v>
      </c>
      <c r="B889" s="1479"/>
      <c r="C889" s="61" t="e">
        <f t="shared" ref="C889:X889" si="127">C845+C848+C851+C855+C859+C885</f>
        <v>#REF!</v>
      </c>
      <c r="D889" s="61">
        <f t="shared" si="127"/>
        <v>137372494.07000002</v>
      </c>
      <c r="E889" s="61">
        <f t="shared" si="127"/>
        <v>4685674.9800000004</v>
      </c>
      <c r="F889" s="61">
        <f t="shared" si="127"/>
        <v>86301948.769999996</v>
      </c>
      <c r="G889" s="61">
        <f t="shared" si="127"/>
        <v>15373590.25</v>
      </c>
      <c r="H889" s="61">
        <f t="shared" si="127"/>
        <v>18964351</v>
      </c>
      <c r="I889" s="61">
        <f t="shared" si="127"/>
        <v>12046929.07</v>
      </c>
      <c r="J889" s="61">
        <f t="shared" si="127"/>
        <v>0</v>
      </c>
      <c r="K889" s="61">
        <f t="shared" si="127"/>
        <v>0</v>
      </c>
      <c r="L889" s="61">
        <f t="shared" si="127"/>
        <v>0</v>
      </c>
      <c r="M889" s="61">
        <f t="shared" si="127"/>
        <v>2673736.04</v>
      </c>
      <c r="N889" s="61">
        <f t="shared" si="127"/>
        <v>0</v>
      </c>
      <c r="O889" s="61">
        <f t="shared" si="127"/>
        <v>54743162.979999997</v>
      </c>
      <c r="P889" s="61">
        <f t="shared" si="127"/>
        <v>0</v>
      </c>
      <c r="Q889" s="61">
        <f t="shared" si="127"/>
        <v>46079960.519999996</v>
      </c>
      <c r="R889" s="61">
        <f t="shared" si="127"/>
        <v>0</v>
      </c>
      <c r="S889" s="61">
        <f t="shared" si="127"/>
        <v>0</v>
      </c>
      <c r="T889" s="61">
        <f t="shared" si="127"/>
        <v>3086.8</v>
      </c>
      <c r="U889" s="61">
        <f t="shared" si="127"/>
        <v>22376645.620000001</v>
      </c>
      <c r="V889" s="61">
        <f t="shared" si="127"/>
        <v>2692354.08</v>
      </c>
      <c r="W889" s="61">
        <f t="shared" si="127"/>
        <v>0</v>
      </c>
      <c r="X889" s="61">
        <f t="shared" si="127"/>
        <v>0</v>
      </c>
      <c r="Y889" s="9"/>
      <c r="Z889" s="8"/>
      <c r="AA889" s="14"/>
      <c r="AB889" s="8"/>
      <c r="AC889" s="29"/>
    </row>
    <row r="890" spans="1:31" s="17" customFormat="1" ht="16.5" customHeight="1">
      <c r="A890" s="1591" t="s">
        <v>560</v>
      </c>
      <c r="B890" s="1591"/>
      <c r="C890" s="1591"/>
      <c r="D890" s="1591"/>
      <c r="E890" s="1591"/>
      <c r="F890" s="1591"/>
      <c r="G890" s="1591"/>
      <c r="H890" s="1591"/>
      <c r="I890" s="1591"/>
      <c r="J890" s="1591"/>
      <c r="K890" s="1591"/>
      <c r="L890" s="1591"/>
      <c r="M890" s="1591"/>
      <c r="N890" s="1591"/>
      <c r="O890" s="1591"/>
      <c r="P890" s="1591"/>
      <c r="Q890" s="1591"/>
      <c r="R890" s="1591"/>
      <c r="S890" s="1591"/>
      <c r="T890" s="1591"/>
      <c r="U890" s="1591"/>
      <c r="V890" s="1591"/>
      <c r="W890" s="1591"/>
      <c r="X890" s="1591"/>
      <c r="Y890" s="9"/>
      <c r="Z890" s="8"/>
      <c r="AB890" s="8"/>
      <c r="AC890" s="28"/>
    </row>
    <row r="891" spans="1:31" s="22" customFormat="1" ht="18.75" hidden="1" customHeight="1">
      <c r="A891" s="1485" t="s">
        <v>561</v>
      </c>
      <c r="B891" s="1485"/>
      <c r="C891" s="1485"/>
      <c r="D891" s="1452"/>
      <c r="E891" s="1452"/>
      <c r="F891" s="1452"/>
      <c r="G891" s="1452"/>
      <c r="H891" s="1452"/>
      <c r="I891" s="1452"/>
      <c r="J891" s="1452"/>
      <c r="K891" s="1452"/>
      <c r="L891" s="1452"/>
      <c r="M891" s="1452"/>
      <c r="N891" s="1452"/>
      <c r="O891" s="1452"/>
      <c r="P891" s="1452"/>
      <c r="Q891" s="1452"/>
      <c r="R891" s="1452"/>
      <c r="S891" s="1452"/>
      <c r="T891" s="1452"/>
      <c r="U891" s="1452"/>
      <c r="V891" s="1452"/>
      <c r="W891" s="1452"/>
      <c r="X891" s="1452"/>
      <c r="Y891" s="24"/>
      <c r="Z891" s="23"/>
      <c r="AB891" s="8"/>
      <c r="AC891" s="27"/>
    </row>
    <row r="892" spans="1:31" s="7" customFormat="1" ht="18.75" hidden="1" customHeight="1">
      <c r="A892" s="688">
        <f>A887+1</f>
        <v>707</v>
      </c>
      <c r="B892" s="42" t="s">
        <v>791</v>
      </c>
      <c r="C892" s="52">
        <f t="shared" ref="C892:C898" si="128">D892+K892+M892+O892+Q892+S892+U892+V892+W892+X892</f>
        <v>13062858.42</v>
      </c>
      <c r="D892" s="52"/>
      <c r="E892" s="51"/>
      <c r="F892" s="51"/>
      <c r="G892" s="51"/>
      <c r="H892" s="51"/>
      <c r="I892" s="51"/>
      <c r="J892" s="51"/>
      <c r="K892" s="51"/>
      <c r="L892" s="68"/>
      <c r="M892" s="52"/>
      <c r="N892" s="51"/>
      <c r="O892" s="51"/>
      <c r="P892" s="68"/>
      <c r="Q892" s="68">
        <v>13062858.42</v>
      </c>
      <c r="R892" s="68"/>
      <c r="S892" s="68"/>
      <c r="T892" s="68"/>
      <c r="U892" s="68"/>
      <c r="V892" s="52"/>
      <c r="W892" s="284"/>
      <c r="X892" s="284"/>
      <c r="Y892" s="9"/>
      <c r="Z892" s="8"/>
      <c r="AB892" s="8"/>
      <c r="AC892" s="28"/>
    </row>
    <row r="893" spans="1:31" s="7" customFormat="1" ht="18.75" hidden="1" customHeight="1">
      <c r="A893" s="688">
        <f t="shared" ref="A893:A898" si="129">A892+1</f>
        <v>708</v>
      </c>
      <c r="B893" s="42" t="s">
        <v>792</v>
      </c>
      <c r="C893" s="52">
        <f t="shared" si="128"/>
        <v>13062858.42</v>
      </c>
      <c r="D893" s="52"/>
      <c r="E893" s="51"/>
      <c r="F893" s="51"/>
      <c r="G893" s="51"/>
      <c r="H893" s="51"/>
      <c r="I893" s="51"/>
      <c r="J893" s="51"/>
      <c r="K893" s="51"/>
      <c r="L893" s="68"/>
      <c r="M893" s="52"/>
      <c r="N893" s="51"/>
      <c r="O893" s="51"/>
      <c r="P893" s="68"/>
      <c r="Q893" s="68">
        <v>13062858.42</v>
      </c>
      <c r="R893" s="68"/>
      <c r="S893" s="68"/>
      <c r="T893" s="68"/>
      <c r="U893" s="68"/>
      <c r="V893" s="52"/>
      <c r="W893" s="284"/>
      <c r="X893" s="284"/>
      <c r="Y893" s="9"/>
      <c r="Z893" s="8"/>
      <c r="AB893" s="8"/>
      <c r="AC893" s="28"/>
    </row>
    <row r="894" spans="1:31" s="7" customFormat="1" ht="18.75" hidden="1" customHeight="1">
      <c r="A894" s="688">
        <f t="shared" si="129"/>
        <v>709</v>
      </c>
      <c r="B894" s="42" t="s">
        <v>793</v>
      </c>
      <c r="C894" s="52">
        <f t="shared" si="128"/>
        <v>13062858.42</v>
      </c>
      <c r="D894" s="52"/>
      <c r="E894" s="51"/>
      <c r="F894" s="51"/>
      <c r="G894" s="51"/>
      <c r="H894" s="51"/>
      <c r="I894" s="51"/>
      <c r="J894" s="51"/>
      <c r="K894" s="51"/>
      <c r="L894" s="68"/>
      <c r="M894" s="52"/>
      <c r="N894" s="51"/>
      <c r="O894" s="51"/>
      <c r="P894" s="68"/>
      <c r="Q894" s="68">
        <v>13062858.42</v>
      </c>
      <c r="R894" s="68"/>
      <c r="S894" s="68"/>
      <c r="T894" s="68"/>
      <c r="U894" s="68"/>
      <c r="V894" s="52"/>
      <c r="W894" s="284"/>
      <c r="X894" s="284"/>
      <c r="Y894" s="9"/>
      <c r="Z894" s="8"/>
      <c r="AB894" s="8"/>
      <c r="AC894" s="28"/>
    </row>
    <row r="895" spans="1:31" s="7" customFormat="1" ht="18.75" hidden="1" customHeight="1">
      <c r="A895" s="688">
        <f t="shared" si="129"/>
        <v>710</v>
      </c>
      <c r="B895" s="42" t="s">
        <v>794</v>
      </c>
      <c r="C895" s="52">
        <f t="shared" si="128"/>
        <v>15970208.5</v>
      </c>
      <c r="D895" s="52"/>
      <c r="E895" s="51"/>
      <c r="F895" s="51"/>
      <c r="G895" s="51"/>
      <c r="H895" s="51"/>
      <c r="I895" s="51"/>
      <c r="J895" s="51"/>
      <c r="K895" s="51"/>
      <c r="L895" s="68"/>
      <c r="M895" s="68">
        <v>3762690.78</v>
      </c>
      <c r="N895" s="51"/>
      <c r="O895" s="51"/>
      <c r="P895" s="68"/>
      <c r="Q895" s="68">
        <v>12207517.720000001</v>
      </c>
      <c r="R895" s="68"/>
      <c r="S895" s="68"/>
      <c r="T895" s="68"/>
      <c r="U895" s="52"/>
      <c r="V895" s="52"/>
      <c r="W895" s="284"/>
      <c r="X895" s="284"/>
      <c r="Y895" s="9"/>
      <c r="Z895" s="8"/>
      <c r="AB895" s="8"/>
      <c r="AC895" s="28"/>
    </row>
    <row r="896" spans="1:31" s="7" customFormat="1" ht="18.75" hidden="1" customHeight="1">
      <c r="A896" s="688">
        <f t="shared" si="129"/>
        <v>711</v>
      </c>
      <c r="B896" s="42" t="s">
        <v>795</v>
      </c>
      <c r="C896" s="52">
        <f t="shared" si="128"/>
        <v>15970208.5</v>
      </c>
      <c r="D896" s="52"/>
      <c r="E896" s="51"/>
      <c r="F896" s="51"/>
      <c r="G896" s="51"/>
      <c r="H896" s="51"/>
      <c r="I896" s="51"/>
      <c r="J896" s="51"/>
      <c r="K896" s="51"/>
      <c r="L896" s="68"/>
      <c r="M896" s="68">
        <v>3762690.78</v>
      </c>
      <c r="N896" s="51"/>
      <c r="O896" s="51"/>
      <c r="P896" s="68"/>
      <c r="Q896" s="68">
        <v>12207517.720000001</v>
      </c>
      <c r="R896" s="68"/>
      <c r="S896" s="68"/>
      <c r="T896" s="68"/>
      <c r="U896" s="52"/>
      <c r="V896" s="52"/>
      <c r="W896" s="284"/>
      <c r="X896" s="284"/>
      <c r="Y896" s="9"/>
      <c r="Z896" s="8"/>
      <c r="AB896" s="8"/>
      <c r="AC896" s="28"/>
    </row>
    <row r="897" spans="1:31" s="7" customFormat="1" ht="18.75" hidden="1" customHeight="1">
      <c r="A897" s="688">
        <f t="shared" si="129"/>
        <v>712</v>
      </c>
      <c r="B897" s="42" t="s">
        <v>796</v>
      </c>
      <c r="C897" s="52">
        <f t="shared" si="128"/>
        <v>13062858.42</v>
      </c>
      <c r="D897" s="52"/>
      <c r="E897" s="51"/>
      <c r="F897" s="51"/>
      <c r="G897" s="51"/>
      <c r="H897" s="51"/>
      <c r="I897" s="51"/>
      <c r="J897" s="51"/>
      <c r="K897" s="51"/>
      <c r="L897" s="68"/>
      <c r="M897" s="52"/>
      <c r="N897" s="51"/>
      <c r="O897" s="51"/>
      <c r="P897" s="68"/>
      <c r="Q897" s="68">
        <v>13062858.42</v>
      </c>
      <c r="R897" s="68"/>
      <c r="S897" s="68"/>
      <c r="T897" s="68"/>
      <c r="U897" s="52"/>
      <c r="V897" s="52"/>
      <c r="W897" s="284"/>
      <c r="X897" s="284"/>
      <c r="Y897" s="9"/>
      <c r="Z897" s="8"/>
      <c r="AB897" s="8"/>
      <c r="AC897" s="28"/>
    </row>
    <row r="898" spans="1:31" s="7" customFormat="1" ht="18.75" hidden="1" customHeight="1">
      <c r="A898" s="688">
        <f t="shared" si="129"/>
        <v>713</v>
      </c>
      <c r="B898" s="42" t="s">
        <v>797</v>
      </c>
      <c r="C898" s="52">
        <f t="shared" si="128"/>
        <v>15970208.5</v>
      </c>
      <c r="D898" s="52"/>
      <c r="E898" s="51"/>
      <c r="F898" s="51"/>
      <c r="G898" s="51"/>
      <c r="H898" s="51"/>
      <c r="I898" s="51"/>
      <c r="J898" s="51"/>
      <c r="K898" s="51"/>
      <c r="L898" s="68"/>
      <c r="M898" s="68">
        <v>3762690.78</v>
      </c>
      <c r="N898" s="51"/>
      <c r="O898" s="51"/>
      <c r="P898" s="68"/>
      <c r="Q898" s="68">
        <v>12207517.720000001</v>
      </c>
      <c r="R898" s="68"/>
      <c r="S898" s="68"/>
      <c r="T898" s="68"/>
      <c r="U898" s="52"/>
      <c r="V898" s="52"/>
      <c r="W898" s="284"/>
      <c r="X898" s="284"/>
      <c r="Y898" s="9"/>
      <c r="Z898" s="8"/>
      <c r="AB898" s="8"/>
      <c r="AC898" s="28"/>
    </row>
    <row r="899" spans="1:31" s="7" customFormat="1" ht="18.75" hidden="1" customHeight="1">
      <c r="A899" s="1475" t="s">
        <v>518</v>
      </c>
      <c r="B899" s="1475"/>
      <c r="C899" s="51">
        <f>SUM(C892:C898)</f>
        <v>100162059.17999999</v>
      </c>
      <c r="D899" s="51">
        <f t="shared" ref="D899:X899" si="130">SUM(D892:D898)</f>
        <v>0</v>
      </c>
      <c r="E899" s="51">
        <f t="shared" si="130"/>
        <v>0</v>
      </c>
      <c r="F899" s="51">
        <f t="shared" si="130"/>
        <v>0</v>
      </c>
      <c r="G899" s="51">
        <f t="shared" si="130"/>
        <v>0</v>
      </c>
      <c r="H899" s="51">
        <f t="shared" si="130"/>
        <v>0</v>
      </c>
      <c r="I899" s="51">
        <f t="shared" si="130"/>
        <v>0</v>
      </c>
      <c r="J899" s="51">
        <f t="shared" si="130"/>
        <v>0</v>
      </c>
      <c r="K899" s="51">
        <f t="shared" si="130"/>
        <v>0</v>
      </c>
      <c r="L899" s="51">
        <f t="shared" si="130"/>
        <v>0</v>
      </c>
      <c r="M899" s="51">
        <f t="shared" si="130"/>
        <v>11288072.34</v>
      </c>
      <c r="N899" s="51">
        <f t="shared" si="130"/>
        <v>0</v>
      </c>
      <c r="O899" s="51">
        <f t="shared" si="130"/>
        <v>0</v>
      </c>
      <c r="P899" s="51">
        <f t="shared" si="130"/>
        <v>0</v>
      </c>
      <c r="Q899" s="51">
        <f t="shared" si="130"/>
        <v>88873986.839999989</v>
      </c>
      <c r="R899" s="51">
        <f t="shared" si="130"/>
        <v>0</v>
      </c>
      <c r="S899" s="51">
        <f t="shared" si="130"/>
        <v>0</v>
      </c>
      <c r="T899" s="51">
        <f t="shared" si="130"/>
        <v>0</v>
      </c>
      <c r="U899" s="51">
        <f t="shared" si="130"/>
        <v>0</v>
      </c>
      <c r="V899" s="51">
        <f t="shared" si="130"/>
        <v>0</v>
      </c>
      <c r="W899" s="51">
        <f t="shared" si="130"/>
        <v>0</v>
      </c>
      <c r="X899" s="51">
        <f t="shared" si="130"/>
        <v>0</v>
      </c>
      <c r="Y899" s="9"/>
      <c r="Z899" s="8"/>
      <c r="AA899" s="8"/>
      <c r="AB899" s="8"/>
      <c r="AC899" s="28"/>
      <c r="AE899" s="28"/>
    </row>
    <row r="900" spans="1:31" s="22" customFormat="1" ht="18.75" hidden="1" customHeight="1">
      <c r="A900" s="1479" t="s">
        <v>562</v>
      </c>
      <c r="B900" s="1479"/>
      <c r="C900" s="1479"/>
      <c r="D900" s="1452"/>
      <c r="E900" s="1452"/>
      <c r="F900" s="1452"/>
      <c r="G900" s="1452"/>
      <c r="H900" s="1452"/>
      <c r="I900" s="1452"/>
      <c r="J900" s="1452"/>
      <c r="K900" s="1452"/>
      <c r="L900" s="1452"/>
      <c r="M900" s="1452"/>
      <c r="N900" s="1452"/>
      <c r="O900" s="1452"/>
      <c r="P900" s="1452"/>
      <c r="Q900" s="1452"/>
      <c r="R900" s="1452"/>
      <c r="S900" s="1452"/>
      <c r="T900" s="1452"/>
      <c r="U900" s="1452"/>
      <c r="V900" s="1452"/>
      <c r="W900" s="1452"/>
      <c r="X900" s="1452"/>
      <c r="Y900" s="24"/>
      <c r="Z900" s="23"/>
      <c r="AB900" s="8"/>
      <c r="AC900" s="27"/>
    </row>
    <row r="901" spans="1:31" s="7" customFormat="1" ht="18.75" hidden="1" customHeight="1">
      <c r="A901" s="55">
        <f>A898+1</f>
        <v>714</v>
      </c>
      <c r="B901" s="42" t="s">
        <v>798</v>
      </c>
      <c r="C901" s="52">
        <f t="shared" ref="C901:C906" si="131">D901+K901+M901+O901+Q901+S901+U901+V901+W901+X901</f>
        <v>636567.52</v>
      </c>
      <c r="D901" s="52">
        <f>SUM(E901:I901)</f>
        <v>636567.52</v>
      </c>
      <c r="E901" s="51">
        <v>636567.52</v>
      </c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2"/>
      <c r="R901" s="51"/>
      <c r="S901" s="51"/>
      <c r="T901" s="51"/>
      <c r="U901" s="51"/>
      <c r="V901" s="51"/>
      <c r="W901" s="285"/>
      <c r="X901" s="285"/>
      <c r="Y901" s="9"/>
      <c r="Z901" s="8"/>
      <c r="AA901" s="8"/>
      <c r="AB901" s="8"/>
      <c r="AC901" s="28"/>
    </row>
    <row r="902" spans="1:31" s="7" customFormat="1" ht="18.75" hidden="1" customHeight="1">
      <c r="A902" s="55">
        <f>A901+1</f>
        <v>715</v>
      </c>
      <c r="B902" s="42" t="s">
        <v>799</v>
      </c>
      <c r="C902" s="52">
        <f t="shared" si="131"/>
        <v>636567.52</v>
      </c>
      <c r="D902" s="52">
        <f t="shared" ref="D902:D910" si="132">SUM(E902:I902)</f>
        <v>636567.52</v>
      </c>
      <c r="E902" s="51">
        <v>636567.52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2"/>
      <c r="R902" s="51"/>
      <c r="S902" s="51"/>
      <c r="T902" s="51"/>
      <c r="U902" s="51"/>
      <c r="V902" s="51"/>
      <c r="W902" s="285"/>
      <c r="X902" s="285"/>
      <c r="Y902" s="9"/>
      <c r="Z902" s="8"/>
      <c r="AA902" s="8"/>
      <c r="AB902" s="8"/>
      <c r="AC902" s="28"/>
    </row>
    <row r="903" spans="1:31" s="7" customFormat="1" ht="18.75" hidden="1" customHeight="1">
      <c r="A903" s="55">
        <f t="shared" ref="A903:A910" si="133">A902+1</f>
        <v>716</v>
      </c>
      <c r="B903" s="42" t="s">
        <v>800</v>
      </c>
      <c r="C903" s="52">
        <f t="shared" si="131"/>
        <v>671784.62</v>
      </c>
      <c r="D903" s="52">
        <f t="shared" si="132"/>
        <v>671784.62</v>
      </c>
      <c r="E903" s="51">
        <v>671784.62</v>
      </c>
      <c r="F903" s="51"/>
      <c r="G903" s="51"/>
      <c r="H903" s="51"/>
      <c r="I903" s="51"/>
      <c r="J903" s="51"/>
      <c r="K903" s="51"/>
      <c r="L903" s="51"/>
      <c r="M903" s="51"/>
      <c r="N903" s="52"/>
      <c r="O903" s="52"/>
      <c r="P903" s="51"/>
      <c r="Q903" s="52"/>
      <c r="R903" s="52"/>
      <c r="S903" s="52"/>
      <c r="T903" s="52"/>
      <c r="U903" s="52"/>
      <c r="V903" s="51"/>
      <c r="W903" s="285"/>
      <c r="X903" s="285"/>
      <c r="Y903" s="9"/>
      <c r="Z903" s="8"/>
      <c r="AA903" s="8"/>
      <c r="AB903" s="8"/>
      <c r="AC903" s="28"/>
    </row>
    <row r="904" spans="1:31" s="7" customFormat="1" ht="18.75" hidden="1" customHeight="1">
      <c r="A904" s="55">
        <f t="shared" si="133"/>
        <v>717</v>
      </c>
      <c r="B904" s="42" t="s">
        <v>801</v>
      </c>
      <c r="C904" s="52">
        <f t="shared" si="131"/>
        <v>675987.78</v>
      </c>
      <c r="D904" s="52">
        <f t="shared" si="132"/>
        <v>675987.78</v>
      </c>
      <c r="E904" s="51">
        <v>675987.78</v>
      </c>
      <c r="F904" s="51"/>
      <c r="G904" s="51"/>
      <c r="H904" s="51"/>
      <c r="I904" s="51"/>
      <c r="J904" s="51"/>
      <c r="K904" s="51"/>
      <c r="L904" s="51"/>
      <c r="M904" s="51"/>
      <c r="N904" s="52"/>
      <c r="O904" s="52"/>
      <c r="P904" s="51"/>
      <c r="Q904" s="52"/>
      <c r="R904" s="52"/>
      <c r="S904" s="52"/>
      <c r="T904" s="52"/>
      <c r="U904" s="52"/>
      <c r="V904" s="51"/>
      <c r="W904" s="285"/>
      <c r="X904" s="285"/>
      <c r="Y904" s="9"/>
      <c r="Z904" s="8"/>
      <c r="AA904" s="8"/>
      <c r="AB904" s="8"/>
      <c r="AC904" s="28"/>
    </row>
    <row r="905" spans="1:31" s="7" customFormat="1" ht="18.75" hidden="1" customHeight="1">
      <c r="A905" s="55">
        <f t="shared" si="133"/>
        <v>718</v>
      </c>
      <c r="B905" s="42" t="s">
        <v>563</v>
      </c>
      <c r="C905" s="52">
        <f t="shared" si="131"/>
        <v>3662083.9800000004</v>
      </c>
      <c r="D905" s="52">
        <f t="shared" si="132"/>
        <v>557899.28</v>
      </c>
      <c r="E905" s="51">
        <v>557899.28</v>
      </c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>
        <v>3104184.7</v>
      </c>
      <c r="R905" s="51"/>
      <c r="S905" s="51"/>
      <c r="T905" s="51"/>
      <c r="U905" s="51"/>
      <c r="V905" s="51"/>
      <c r="W905" s="285"/>
      <c r="X905" s="285"/>
      <c r="Y905" s="9"/>
      <c r="Z905" s="8"/>
      <c r="AB905" s="8"/>
      <c r="AC905" s="28"/>
    </row>
    <row r="906" spans="1:31" s="7" customFormat="1" ht="18.75" hidden="1" customHeight="1">
      <c r="A906" s="55">
        <f t="shared" si="133"/>
        <v>719</v>
      </c>
      <c r="B906" s="42" t="s">
        <v>802</v>
      </c>
      <c r="C906" s="52">
        <f t="shared" si="131"/>
        <v>3956909.34</v>
      </c>
      <c r="D906" s="52">
        <f t="shared" si="132"/>
        <v>364775.76</v>
      </c>
      <c r="E906" s="51"/>
      <c r="F906" s="51"/>
      <c r="G906" s="51">
        <v>139509.04</v>
      </c>
      <c r="H906" s="51"/>
      <c r="I906" s="51">
        <v>225266.72</v>
      </c>
      <c r="J906" s="51"/>
      <c r="K906" s="51"/>
      <c r="L906" s="51"/>
      <c r="M906" s="51"/>
      <c r="N906" s="52"/>
      <c r="O906" s="52"/>
      <c r="P906" s="51"/>
      <c r="Q906" s="51">
        <v>3592133.58</v>
      </c>
      <c r="R906" s="52"/>
      <c r="S906" s="52"/>
      <c r="T906" s="52"/>
      <c r="U906" s="52"/>
      <c r="V906" s="51"/>
      <c r="W906" s="285"/>
      <c r="X906" s="285"/>
      <c r="Y906" s="9"/>
      <c r="Z906" s="8"/>
      <c r="AB906" s="8"/>
      <c r="AC906" s="28"/>
    </row>
    <row r="907" spans="1:31" s="7" customFormat="1" ht="18.75" hidden="1" customHeight="1">
      <c r="A907" s="55">
        <f t="shared" si="133"/>
        <v>720</v>
      </c>
      <c r="B907" s="42" t="s">
        <v>564</v>
      </c>
      <c r="C907" s="52">
        <f>D907+K907+M907+O907+Q907+S907+U907+V907+W907+X907</f>
        <v>3305086.7800000003</v>
      </c>
      <c r="D907" s="52">
        <f t="shared" si="132"/>
        <v>537664.64</v>
      </c>
      <c r="E907" s="51"/>
      <c r="F907" s="51"/>
      <c r="G907" s="51">
        <v>335562.5</v>
      </c>
      <c r="H907" s="51"/>
      <c r="I907" s="51">
        <v>202102.14</v>
      </c>
      <c r="J907" s="51"/>
      <c r="K907" s="51"/>
      <c r="L907" s="51"/>
      <c r="M907" s="51"/>
      <c r="N907" s="51"/>
      <c r="O907" s="51"/>
      <c r="P907" s="51"/>
      <c r="Q907" s="51">
        <v>2767422.14</v>
      </c>
      <c r="R907" s="51"/>
      <c r="S907" s="51"/>
      <c r="T907" s="51"/>
      <c r="U907" s="51"/>
      <c r="V907" s="51"/>
      <c r="W907" s="285"/>
      <c r="X907" s="285"/>
      <c r="Y907" s="9"/>
      <c r="Z907" s="8"/>
      <c r="AB907" s="8"/>
      <c r="AC907" s="28"/>
    </row>
    <row r="908" spans="1:31" s="7" customFormat="1" ht="18.75" hidden="1" customHeight="1">
      <c r="A908" s="55">
        <f t="shared" si="133"/>
        <v>721</v>
      </c>
      <c r="B908" s="42" t="s">
        <v>565</v>
      </c>
      <c r="C908" s="52">
        <f>D908+K908+M908+O908+Q908+S908+U908+V908+W908+X908</f>
        <v>1393059.6199999999</v>
      </c>
      <c r="D908" s="52">
        <f t="shared" si="132"/>
        <v>1393059.6199999999</v>
      </c>
      <c r="E908" s="51">
        <v>435365.72</v>
      </c>
      <c r="F908" s="51"/>
      <c r="G908" s="51">
        <v>266246.94</v>
      </c>
      <c r="H908" s="51"/>
      <c r="I908" s="51">
        <v>691446.96</v>
      </c>
      <c r="J908" s="51"/>
      <c r="K908" s="51"/>
      <c r="L908" s="51"/>
      <c r="M908" s="51"/>
      <c r="N908" s="51"/>
      <c r="O908" s="51"/>
      <c r="P908" s="51"/>
      <c r="Q908" s="52"/>
      <c r="R908" s="51"/>
      <c r="S908" s="51"/>
      <c r="T908" s="51"/>
      <c r="U908" s="51"/>
      <c r="V908" s="51"/>
      <c r="W908" s="285"/>
      <c r="X908" s="285"/>
      <c r="Y908" s="9"/>
      <c r="Z908" s="8"/>
      <c r="AA908" s="8"/>
      <c r="AB908" s="8"/>
      <c r="AC908" s="28"/>
    </row>
    <row r="909" spans="1:31" s="7" customFormat="1" ht="18.75" hidden="1" customHeight="1">
      <c r="A909" s="55">
        <f t="shared" si="133"/>
        <v>722</v>
      </c>
      <c r="B909" s="42" t="s">
        <v>803</v>
      </c>
      <c r="C909" s="52">
        <f>D909+K909+M909+O909+Q909+S909+U909+V909+W909+X909</f>
        <v>3992892.83</v>
      </c>
      <c r="D909" s="52">
        <f t="shared" si="132"/>
        <v>790300.28</v>
      </c>
      <c r="E909" s="51"/>
      <c r="F909" s="51"/>
      <c r="G909" s="51">
        <v>340060.66</v>
      </c>
      <c r="H909" s="51"/>
      <c r="I909" s="51">
        <v>450239.62</v>
      </c>
      <c r="J909" s="51"/>
      <c r="K909" s="51"/>
      <c r="L909" s="51"/>
      <c r="M909" s="51"/>
      <c r="N909" s="52"/>
      <c r="O909" s="52"/>
      <c r="P909" s="51"/>
      <c r="Q909" s="51">
        <v>3202592.55</v>
      </c>
      <c r="R909" s="52"/>
      <c r="S909" s="52"/>
      <c r="T909" s="52"/>
      <c r="U909" s="52"/>
      <c r="V909" s="51"/>
      <c r="W909" s="285"/>
      <c r="X909" s="285"/>
      <c r="Y909" s="9"/>
      <c r="Z909" s="8"/>
      <c r="AB909" s="8"/>
      <c r="AC909" s="28"/>
    </row>
    <row r="910" spans="1:31" s="7" customFormat="1" ht="18.75" hidden="1" customHeight="1">
      <c r="A910" s="55">
        <f t="shared" si="133"/>
        <v>723</v>
      </c>
      <c r="B910" s="42" t="s">
        <v>804</v>
      </c>
      <c r="C910" s="52">
        <f>D910+K910+M910+O910+Q910+S910+U910+V910+W910+X910</f>
        <v>3820910.8</v>
      </c>
      <c r="D910" s="52">
        <f t="shared" si="132"/>
        <v>562051.69999999995</v>
      </c>
      <c r="E910" s="51"/>
      <c r="F910" s="51"/>
      <c r="G910" s="51">
        <v>322200.18</v>
      </c>
      <c r="H910" s="51"/>
      <c r="I910" s="51">
        <v>239851.51999999999</v>
      </c>
      <c r="J910" s="51"/>
      <c r="K910" s="51"/>
      <c r="L910" s="51"/>
      <c r="M910" s="51"/>
      <c r="N910" s="52"/>
      <c r="O910" s="52"/>
      <c r="P910" s="51"/>
      <c r="Q910" s="51">
        <v>3258859.1</v>
      </c>
      <c r="R910" s="52"/>
      <c r="S910" s="52"/>
      <c r="T910" s="52"/>
      <c r="U910" s="52"/>
      <c r="V910" s="51"/>
      <c r="W910" s="285"/>
      <c r="X910" s="285"/>
      <c r="Y910" s="9"/>
      <c r="Z910" s="8"/>
      <c r="AB910" s="8"/>
      <c r="AC910" s="28"/>
    </row>
    <row r="911" spans="1:31" s="7" customFormat="1" ht="18.75" hidden="1" customHeight="1">
      <c r="A911" s="1475" t="s">
        <v>518</v>
      </c>
      <c r="B911" s="1475"/>
      <c r="C911" s="51">
        <f>SUM(C901:C910)</f>
        <v>22751850.790000003</v>
      </c>
      <c r="D911" s="51">
        <f t="shared" ref="D911:X911" si="134">SUM(D901:D910)</f>
        <v>6826658.7200000007</v>
      </c>
      <c r="E911" s="51">
        <f t="shared" si="134"/>
        <v>3614172.4400000004</v>
      </c>
      <c r="F911" s="51">
        <f t="shared" si="134"/>
        <v>0</v>
      </c>
      <c r="G911" s="51">
        <f t="shared" si="134"/>
        <v>1403579.3199999998</v>
      </c>
      <c r="H911" s="51">
        <f t="shared" si="134"/>
        <v>0</v>
      </c>
      <c r="I911" s="51">
        <f t="shared" si="134"/>
        <v>1808906.96</v>
      </c>
      <c r="J911" s="51">
        <f t="shared" si="134"/>
        <v>0</v>
      </c>
      <c r="K911" s="51">
        <f t="shared" si="134"/>
        <v>0</v>
      </c>
      <c r="L911" s="51">
        <f t="shared" si="134"/>
        <v>0</v>
      </c>
      <c r="M911" s="51">
        <f t="shared" si="134"/>
        <v>0</v>
      </c>
      <c r="N911" s="51">
        <f t="shared" si="134"/>
        <v>0</v>
      </c>
      <c r="O911" s="51">
        <f t="shared" si="134"/>
        <v>0</v>
      </c>
      <c r="P911" s="51">
        <f t="shared" si="134"/>
        <v>0</v>
      </c>
      <c r="Q911" s="51">
        <f t="shared" si="134"/>
        <v>15925192.069999998</v>
      </c>
      <c r="R911" s="51">
        <f t="shared" si="134"/>
        <v>0</v>
      </c>
      <c r="S911" s="51">
        <f t="shared" si="134"/>
        <v>0</v>
      </c>
      <c r="T911" s="51">
        <f t="shared" si="134"/>
        <v>0</v>
      </c>
      <c r="U911" s="51">
        <f t="shared" si="134"/>
        <v>0</v>
      </c>
      <c r="V911" s="51">
        <f t="shared" si="134"/>
        <v>0</v>
      </c>
      <c r="W911" s="51">
        <f t="shared" si="134"/>
        <v>0</v>
      </c>
      <c r="X911" s="51">
        <f t="shared" si="134"/>
        <v>0</v>
      </c>
      <c r="Y911" s="9"/>
      <c r="Z911" s="8"/>
      <c r="AA911" s="8"/>
      <c r="AB911" s="8"/>
      <c r="AC911" s="28"/>
      <c r="AE911" s="28"/>
    </row>
    <row r="912" spans="1:31" s="22" customFormat="1" ht="18.75" customHeight="1">
      <c r="A912" s="1537" t="s">
        <v>566</v>
      </c>
      <c r="B912" s="1537"/>
      <c r="C912" s="1537"/>
      <c r="D912" s="1452"/>
      <c r="E912" s="1452"/>
      <c r="F912" s="1452"/>
      <c r="G912" s="1452"/>
      <c r="H912" s="1452"/>
      <c r="I912" s="1452"/>
      <c r="J912" s="1452"/>
      <c r="K912" s="1452"/>
      <c r="L912" s="1452"/>
      <c r="M912" s="1452"/>
      <c r="N912" s="1452"/>
      <c r="O912" s="1452"/>
      <c r="P912" s="1452"/>
      <c r="Q912" s="1452"/>
      <c r="R912" s="1452"/>
      <c r="S912" s="1452"/>
      <c r="T912" s="1452"/>
      <c r="U912" s="1452"/>
      <c r="V912" s="1452"/>
      <c r="W912" s="1452"/>
      <c r="X912" s="1452"/>
      <c r="Y912" s="24"/>
      <c r="Z912" s="23"/>
      <c r="AB912" s="8"/>
      <c r="AC912" s="27"/>
    </row>
    <row r="913" spans="1:31" s="7" customFormat="1" ht="18.75" hidden="1" customHeight="1">
      <c r="A913" s="55">
        <f>A910+1</f>
        <v>724</v>
      </c>
      <c r="B913" s="42" t="s">
        <v>805</v>
      </c>
      <c r="C913" s="52">
        <f>D913+K913+M913+O913+Q913+S913+U913+V913+W913+X913</f>
        <v>10796463.1</v>
      </c>
      <c r="D913" s="52">
        <f>SUM(E913:I913)</f>
        <v>10796463.1</v>
      </c>
      <c r="E913" s="52"/>
      <c r="F913" s="52">
        <v>9480040.9399999995</v>
      </c>
      <c r="G913" s="52">
        <v>1316422.1599999999</v>
      </c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1"/>
      <c r="W913" s="284"/>
      <c r="X913" s="284"/>
      <c r="Y913" s="9"/>
      <c r="Z913" s="8"/>
      <c r="AA913" s="8"/>
      <c r="AB913" s="8"/>
      <c r="AC913" s="28"/>
    </row>
    <row r="914" spans="1:31" s="470" customFormat="1" ht="15">
      <c r="A914" s="686">
        <f t="shared" ref="A914:A924" si="135">A913+1</f>
        <v>725</v>
      </c>
      <c r="B914" s="353" t="s">
        <v>244</v>
      </c>
      <c r="C914" s="458">
        <f>M914</f>
        <v>4500000</v>
      </c>
      <c r="D914" s="459" t="s">
        <v>1054</v>
      </c>
      <c r="E914" s="459" t="s">
        <v>1054</v>
      </c>
      <c r="F914" s="459" t="s">
        <v>1054</v>
      </c>
      <c r="G914" s="459" t="s">
        <v>1054</v>
      </c>
      <c r="H914" s="459" t="s">
        <v>1054</v>
      </c>
      <c r="I914" s="459" t="s">
        <v>1054</v>
      </c>
      <c r="J914" s="459" t="s">
        <v>1054</v>
      </c>
      <c r="K914" s="459" t="s">
        <v>1054</v>
      </c>
      <c r="L914" s="468">
        <v>2834</v>
      </c>
      <c r="M914" s="468">
        <v>4500000</v>
      </c>
      <c r="N914" s="459" t="s">
        <v>1054</v>
      </c>
      <c r="O914" s="459" t="s">
        <v>1054</v>
      </c>
      <c r="P914" s="459" t="s">
        <v>1054</v>
      </c>
      <c r="Q914" s="459" t="s">
        <v>1054</v>
      </c>
      <c r="R914" s="459" t="s">
        <v>1054</v>
      </c>
      <c r="S914" s="459" t="s">
        <v>1054</v>
      </c>
      <c r="T914" s="459" t="s">
        <v>1054</v>
      </c>
      <c r="U914" s="459" t="s">
        <v>1054</v>
      </c>
      <c r="V914" s="459" t="s">
        <v>1054</v>
      </c>
      <c r="W914" s="459" t="s">
        <v>1054</v>
      </c>
      <c r="X914" s="469"/>
    </row>
    <row r="915" spans="1:31" s="470" customFormat="1" ht="15" hidden="1">
      <c r="A915" s="688">
        <f t="shared" si="135"/>
        <v>726</v>
      </c>
      <c r="B915" s="353" t="s">
        <v>245</v>
      </c>
      <c r="C915" s="458">
        <f>M915</f>
        <v>1200000</v>
      </c>
      <c r="D915" s="459" t="s">
        <v>1054</v>
      </c>
      <c r="E915" s="459" t="s">
        <v>1054</v>
      </c>
      <c r="F915" s="459" t="s">
        <v>1054</v>
      </c>
      <c r="G915" s="459" t="s">
        <v>1054</v>
      </c>
      <c r="H915" s="459" t="s">
        <v>1054</v>
      </c>
      <c r="I915" s="459" t="s">
        <v>1054</v>
      </c>
      <c r="J915" s="459" t="s">
        <v>1054</v>
      </c>
      <c r="K915" s="459" t="s">
        <v>1054</v>
      </c>
      <c r="L915" s="468">
        <v>249</v>
      </c>
      <c r="M915" s="468">
        <v>1200000</v>
      </c>
      <c r="N915" s="459" t="s">
        <v>1054</v>
      </c>
      <c r="O915" s="459" t="s">
        <v>1054</v>
      </c>
      <c r="P915" s="459" t="s">
        <v>1054</v>
      </c>
      <c r="Q915" s="459" t="s">
        <v>1054</v>
      </c>
      <c r="R915" s="459" t="s">
        <v>1054</v>
      </c>
      <c r="S915" s="459" t="s">
        <v>1054</v>
      </c>
      <c r="T915" s="459" t="s">
        <v>1054</v>
      </c>
      <c r="U915" s="459" t="s">
        <v>1054</v>
      </c>
      <c r="V915" s="459" t="s">
        <v>1054</v>
      </c>
      <c r="W915" s="459" t="s">
        <v>1054</v>
      </c>
      <c r="X915" s="469"/>
    </row>
    <row r="916" spans="1:31" s="7" customFormat="1" ht="18.75" hidden="1" customHeight="1">
      <c r="A916" s="55">
        <f t="shared" si="135"/>
        <v>727</v>
      </c>
      <c r="B916" s="42" t="s">
        <v>806</v>
      </c>
      <c r="C916" s="52">
        <f>D916+K916+M916+O916+Q916+S916+U916+V916+W916+X916</f>
        <v>3562185.1799999997</v>
      </c>
      <c r="D916" s="52">
        <f>SUM(E916:I916)</f>
        <v>3562185.1799999997</v>
      </c>
      <c r="E916" s="52"/>
      <c r="F916" s="52"/>
      <c r="G916" s="52">
        <v>1276237.26</v>
      </c>
      <c r="H916" s="52">
        <v>2285947.92</v>
      </c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1"/>
      <c r="W916" s="284"/>
      <c r="X916" s="284"/>
      <c r="Y916" s="9"/>
      <c r="Z916" s="8"/>
      <c r="AB916" s="8"/>
      <c r="AC916" s="28"/>
    </row>
    <row r="917" spans="1:31" s="7" customFormat="1" ht="18.75" hidden="1" customHeight="1">
      <c r="A917" s="55">
        <f t="shared" si="135"/>
        <v>728</v>
      </c>
      <c r="B917" s="42" t="s">
        <v>807</v>
      </c>
      <c r="C917" s="52">
        <f>D917+K917+M917+O917+Q917+S917+U917+V917+W917+X917</f>
        <v>24839672.600000001</v>
      </c>
      <c r="D917" s="52">
        <f>SUM(E917:I917)</f>
        <v>13513265.6</v>
      </c>
      <c r="E917" s="52"/>
      <c r="F917" s="52">
        <v>8020671.2199999997</v>
      </c>
      <c r="G917" s="52">
        <v>1845422.06</v>
      </c>
      <c r="H917" s="52">
        <v>3647172.32</v>
      </c>
      <c r="I917" s="52"/>
      <c r="J917" s="52"/>
      <c r="K917" s="52"/>
      <c r="L917" s="52"/>
      <c r="M917" s="52"/>
      <c r="N917" s="52"/>
      <c r="O917" s="52"/>
      <c r="P917" s="52"/>
      <c r="Q917" s="52">
        <v>11326407</v>
      </c>
      <c r="R917" s="52"/>
      <c r="S917" s="52"/>
      <c r="T917" s="52"/>
      <c r="U917" s="52"/>
      <c r="V917" s="51"/>
      <c r="W917" s="284"/>
      <c r="X917" s="284"/>
      <c r="Y917" s="9"/>
      <c r="Z917" s="8"/>
      <c r="AB917" s="8"/>
      <c r="AC917" s="28"/>
    </row>
    <row r="918" spans="1:31" s="474" customFormat="1" ht="16.5" hidden="1" customHeight="1">
      <c r="A918" s="688">
        <f t="shared" si="135"/>
        <v>729</v>
      </c>
      <c r="B918" s="477" t="s">
        <v>246</v>
      </c>
      <c r="C918" s="458">
        <f>M918</f>
        <v>2712000</v>
      </c>
      <c r="D918" s="459" t="s">
        <v>1054</v>
      </c>
      <c r="E918" s="459" t="s">
        <v>1054</v>
      </c>
      <c r="F918" s="459" t="s">
        <v>1054</v>
      </c>
      <c r="G918" s="459" t="s">
        <v>1054</v>
      </c>
      <c r="H918" s="459" t="s">
        <v>1054</v>
      </c>
      <c r="I918" s="459" t="s">
        <v>1054</v>
      </c>
      <c r="J918" s="459" t="s">
        <v>1054</v>
      </c>
      <c r="K918" s="459" t="s">
        <v>1054</v>
      </c>
      <c r="L918" s="472">
        <v>1356</v>
      </c>
      <c r="M918" s="473">
        <v>2712000</v>
      </c>
      <c r="N918" s="459" t="s">
        <v>1054</v>
      </c>
      <c r="O918" s="459" t="s">
        <v>1054</v>
      </c>
      <c r="P918" s="459" t="s">
        <v>1054</v>
      </c>
      <c r="Q918" s="459" t="s">
        <v>1054</v>
      </c>
      <c r="R918" s="459" t="s">
        <v>1054</v>
      </c>
      <c r="S918" s="459" t="s">
        <v>1054</v>
      </c>
      <c r="T918" s="459" t="s">
        <v>1054</v>
      </c>
      <c r="U918" s="459" t="s">
        <v>1054</v>
      </c>
      <c r="V918" s="459" t="s">
        <v>1054</v>
      </c>
      <c r="W918" s="459" t="s">
        <v>1054</v>
      </c>
    </row>
    <row r="919" spans="1:31" s="22" customFormat="1" ht="18.75" hidden="1" customHeight="1">
      <c r="A919" s="55">
        <f t="shared" si="135"/>
        <v>730</v>
      </c>
      <c r="B919" s="81" t="s">
        <v>873</v>
      </c>
      <c r="C919" s="52">
        <f>D919+K919+M919+O919+Q919+S919+U919+V919+W919+X919</f>
        <v>1443483.38</v>
      </c>
      <c r="D919" s="52">
        <f>SUM(E919:I919)</f>
        <v>0</v>
      </c>
      <c r="E919" s="60"/>
      <c r="F919" s="60"/>
      <c r="G919" s="60"/>
      <c r="H919" s="60"/>
      <c r="I919" s="60"/>
      <c r="J919" s="60"/>
      <c r="K919" s="60"/>
      <c r="L919" s="60"/>
      <c r="M919" s="51">
        <v>1443483.38</v>
      </c>
      <c r="N919" s="60"/>
      <c r="O919" s="60"/>
      <c r="P919" s="60"/>
      <c r="Q919" s="60"/>
      <c r="R919" s="60"/>
      <c r="S919" s="60"/>
      <c r="T919" s="60"/>
      <c r="U919" s="60"/>
      <c r="V919" s="60"/>
      <c r="W919" s="285"/>
      <c r="X919" s="658"/>
      <c r="Y919" s="20"/>
      <c r="Z919" s="23"/>
      <c r="AB919" s="8"/>
      <c r="AC919" s="27"/>
    </row>
    <row r="920" spans="1:31" customFormat="1" ht="15">
      <c r="A920" s="686">
        <f t="shared" si="135"/>
        <v>731</v>
      </c>
      <c r="B920" s="353" t="s">
        <v>247</v>
      </c>
      <c r="C920" s="458">
        <f t="shared" ref="C920:C926" si="136">M920</f>
        <v>1300000</v>
      </c>
      <c r="D920" s="459" t="s">
        <v>1054</v>
      </c>
      <c r="E920" s="459" t="s">
        <v>1054</v>
      </c>
      <c r="F920" s="459" t="s">
        <v>1054</v>
      </c>
      <c r="G920" s="459" t="s">
        <v>1054</v>
      </c>
      <c r="H920" s="459" t="s">
        <v>1054</v>
      </c>
      <c r="I920" s="459" t="s">
        <v>1054</v>
      </c>
      <c r="J920" s="459" t="s">
        <v>1054</v>
      </c>
      <c r="K920" s="459" t="s">
        <v>1054</v>
      </c>
      <c r="L920" s="471">
        <v>661</v>
      </c>
      <c r="M920" s="471">
        <v>1300000</v>
      </c>
      <c r="N920" s="459" t="s">
        <v>1054</v>
      </c>
      <c r="O920" s="459" t="s">
        <v>1054</v>
      </c>
      <c r="P920" s="459" t="s">
        <v>1054</v>
      </c>
      <c r="Q920" s="459" t="s">
        <v>1054</v>
      </c>
      <c r="R920" s="459" t="s">
        <v>1054</v>
      </c>
      <c r="S920" s="459" t="s">
        <v>1054</v>
      </c>
      <c r="T920" s="459" t="s">
        <v>1054</v>
      </c>
      <c r="U920" s="459" t="s">
        <v>1054</v>
      </c>
      <c r="V920" s="459" t="s">
        <v>1054</v>
      </c>
      <c r="W920" s="459" t="s">
        <v>1054</v>
      </c>
    </row>
    <row r="921" spans="1:31" customFormat="1" ht="15">
      <c r="A921" s="686">
        <f t="shared" si="135"/>
        <v>732</v>
      </c>
      <c r="B921" s="353" t="s">
        <v>248</v>
      </c>
      <c r="C921" s="458">
        <f t="shared" si="136"/>
        <v>1400000</v>
      </c>
      <c r="D921" s="459" t="s">
        <v>1054</v>
      </c>
      <c r="E921" s="459" t="s">
        <v>1054</v>
      </c>
      <c r="F921" s="459" t="s">
        <v>1054</v>
      </c>
      <c r="G921" s="459" t="s">
        <v>1054</v>
      </c>
      <c r="H921" s="459" t="s">
        <v>1054</v>
      </c>
      <c r="I921" s="459" t="s">
        <v>1054</v>
      </c>
      <c r="J921" s="459" t="s">
        <v>1054</v>
      </c>
      <c r="K921" s="459" t="s">
        <v>1054</v>
      </c>
      <c r="L921" s="471">
        <v>717</v>
      </c>
      <c r="M921" s="471">
        <v>1400000</v>
      </c>
      <c r="N921" s="459" t="s">
        <v>1054</v>
      </c>
      <c r="O921" s="459" t="s">
        <v>1054</v>
      </c>
      <c r="P921" s="459" t="s">
        <v>1054</v>
      </c>
      <c r="Q921" s="459" t="s">
        <v>1054</v>
      </c>
      <c r="R921" s="459" t="s">
        <v>1054</v>
      </c>
      <c r="S921" s="459" t="s">
        <v>1054</v>
      </c>
      <c r="T921" s="459" t="s">
        <v>1054</v>
      </c>
      <c r="U921" s="459" t="s">
        <v>1054</v>
      </c>
      <c r="V921" s="459" t="s">
        <v>1054</v>
      </c>
      <c r="W921" s="459" t="s">
        <v>1054</v>
      </c>
    </row>
    <row r="922" spans="1:31" s="463" customFormat="1" ht="15" hidden="1">
      <c r="A922" s="688">
        <f t="shared" si="135"/>
        <v>733</v>
      </c>
      <c r="B922" s="353" t="s">
        <v>249</v>
      </c>
      <c r="C922" s="458">
        <f t="shared" si="136"/>
        <v>3500000</v>
      </c>
      <c r="D922" s="459" t="s">
        <v>1054</v>
      </c>
      <c r="E922" s="459" t="s">
        <v>1054</v>
      </c>
      <c r="F922" s="459" t="s">
        <v>1054</v>
      </c>
      <c r="G922" s="459" t="s">
        <v>1054</v>
      </c>
      <c r="H922" s="459" t="s">
        <v>1054</v>
      </c>
      <c r="I922" s="459" t="s">
        <v>1054</v>
      </c>
      <c r="J922" s="459" t="s">
        <v>1054</v>
      </c>
      <c r="K922" s="459" t="s">
        <v>1054</v>
      </c>
      <c r="L922" s="460">
        <v>752</v>
      </c>
      <c r="M922" s="461">
        <v>3500000</v>
      </c>
      <c r="N922" s="459" t="s">
        <v>1054</v>
      </c>
      <c r="O922" s="459" t="s">
        <v>1054</v>
      </c>
      <c r="P922" s="459" t="s">
        <v>1054</v>
      </c>
      <c r="Q922" s="459" t="s">
        <v>1054</v>
      </c>
      <c r="R922" s="459" t="s">
        <v>1054</v>
      </c>
      <c r="S922" s="459" t="s">
        <v>1054</v>
      </c>
      <c r="T922" s="459" t="s">
        <v>1054</v>
      </c>
      <c r="U922" s="459" t="s">
        <v>1054</v>
      </c>
      <c r="V922" s="459" t="s">
        <v>1054</v>
      </c>
      <c r="W922" s="459" t="s">
        <v>1054</v>
      </c>
      <c r="X922" s="462"/>
    </row>
    <row r="923" spans="1:31" s="467" customFormat="1" ht="16.5" hidden="1" customHeight="1">
      <c r="A923" s="688">
        <f t="shared" si="135"/>
        <v>734</v>
      </c>
      <c r="B923" s="353" t="s">
        <v>250</v>
      </c>
      <c r="C923" s="458">
        <f t="shared" si="136"/>
        <v>2500000</v>
      </c>
      <c r="D923" s="459" t="s">
        <v>1054</v>
      </c>
      <c r="E923" s="459" t="s">
        <v>1054</v>
      </c>
      <c r="F923" s="459" t="s">
        <v>1054</v>
      </c>
      <c r="G923" s="459" t="s">
        <v>1054</v>
      </c>
      <c r="H923" s="459" t="s">
        <v>1054</v>
      </c>
      <c r="I923" s="459" t="s">
        <v>1054</v>
      </c>
      <c r="J923" s="459" t="s">
        <v>1054</v>
      </c>
      <c r="K923" s="459" t="s">
        <v>1054</v>
      </c>
      <c r="L923" s="464">
        <v>540</v>
      </c>
      <c r="M923" s="465">
        <v>2500000</v>
      </c>
      <c r="N923" s="459" t="s">
        <v>1054</v>
      </c>
      <c r="O923" s="459" t="s">
        <v>1054</v>
      </c>
      <c r="P923" s="459" t="s">
        <v>1054</v>
      </c>
      <c r="Q923" s="459" t="s">
        <v>1054</v>
      </c>
      <c r="R923" s="459" t="s">
        <v>1054</v>
      </c>
      <c r="S923" s="459" t="s">
        <v>1054</v>
      </c>
      <c r="T923" s="459" t="s">
        <v>1054</v>
      </c>
      <c r="U923" s="459" t="s">
        <v>1054</v>
      </c>
      <c r="V923" s="459" t="s">
        <v>1054</v>
      </c>
      <c r="W923" s="459" t="s">
        <v>1054</v>
      </c>
      <c r="X923" s="466"/>
    </row>
    <row r="924" spans="1:31" s="470" customFormat="1" ht="15" hidden="1">
      <c r="A924" s="688">
        <f t="shared" si="135"/>
        <v>735</v>
      </c>
      <c r="B924" s="353" t="s">
        <v>251</v>
      </c>
      <c r="C924" s="458">
        <f t="shared" si="136"/>
        <v>3800000</v>
      </c>
      <c r="D924" s="459" t="s">
        <v>1054</v>
      </c>
      <c r="E924" s="459" t="s">
        <v>1054</v>
      </c>
      <c r="F924" s="459" t="s">
        <v>1054</v>
      </c>
      <c r="G924" s="459" t="s">
        <v>1054</v>
      </c>
      <c r="H924" s="459" t="s">
        <v>1054</v>
      </c>
      <c r="I924" s="459" t="s">
        <v>1054</v>
      </c>
      <c r="J924" s="459" t="s">
        <v>1054</v>
      </c>
      <c r="K924" s="459" t="s">
        <v>1054</v>
      </c>
      <c r="L924" s="468">
        <v>817</v>
      </c>
      <c r="M924" s="468">
        <v>3800000</v>
      </c>
      <c r="N924" s="459" t="s">
        <v>1054</v>
      </c>
      <c r="O924" s="459" t="s">
        <v>1054</v>
      </c>
      <c r="P924" s="459" t="s">
        <v>1054</v>
      </c>
      <c r="Q924" s="459" t="s">
        <v>1054</v>
      </c>
      <c r="R924" s="459" t="s">
        <v>1054</v>
      </c>
      <c r="S924" s="459" t="s">
        <v>1054</v>
      </c>
      <c r="T924" s="459" t="s">
        <v>1054</v>
      </c>
      <c r="U924" s="459" t="s">
        <v>1054</v>
      </c>
      <c r="V924" s="459" t="s">
        <v>1054</v>
      </c>
      <c r="W924" s="459" t="s">
        <v>1054</v>
      </c>
      <c r="X924" s="469"/>
    </row>
    <row r="925" spans="1:31" s="470" customFormat="1" ht="15" hidden="1">
      <c r="A925" s="973">
        <f>A924+1</f>
        <v>736</v>
      </c>
      <c r="B925" s="353" t="s">
        <v>253</v>
      </c>
      <c r="C925" s="458">
        <f t="shared" si="136"/>
        <v>2500000</v>
      </c>
      <c r="D925" s="459" t="s">
        <v>1054</v>
      </c>
      <c r="E925" s="459" t="s">
        <v>1054</v>
      </c>
      <c r="F925" s="459" t="s">
        <v>1054</v>
      </c>
      <c r="G925" s="459" t="s">
        <v>1054</v>
      </c>
      <c r="H925" s="459" t="s">
        <v>1054</v>
      </c>
      <c r="I925" s="459" t="s">
        <v>1054</v>
      </c>
      <c r="J925" s="459" t="s">
        <v>1054</v>
      </c>
      <c r="K925" s="459" t="s">
        <v>1054</v>
      </c>
      <c r="L925" s="468">
        <v>544</v>
      </c>
      <c r="M925" s="468">
        <v>2500000</v>
      </c>
      <c r="N925" s="459" t="s">
        <v>1054</v>
      </c>
      <c r="O925" s="459" t="s">
        <v>1054</v>
      </c>
      <c r="P925" s="459" t="s">
        <v>1054</v>
      </c>
      <c r="Q925" s="459" t="s">
        <v>1054</v>
      </c>
      <c r="R925" s="459" t="s">
        <v>1054</v>
      </c>
      <c r="S925" s="459" t="s">
        <v>1054</v>
      </c>
      <c r="T925" s="459" t="s">
        <v>1054</v>
      </c>
      <c r="U925" s="459" t="s">
        <v>1054</v>
      </c>
      <c r="V925" s="459" t="s">
        <v>1054</v>
      </c>
      <c r="W925" s="459" t="s">
        <v>1054</v>
      </c>
      <c r="X925" s="469"/>
    </row>
    <row r="926" spans="1:31" s="476" customFormat="1" ht="15.75" hidden="1" customHeight="1">
      <c r="A926" s="973">
        <f>A918+1</f>
        <v>730</v>
      </c>
      <c r="B926" s="353" t="s">
        <v>252</v>
      </c>
      <c r="C926" s="458">
        <f t="shared" si="136"/>
        <v>2653000</v>
      </c>
      <c r="D926" s="459" t="s">
        <v>1054</v>
      </c>
      <c r="E926" s="459" t="s">
        <v>1054</v>
      </c>
      <c r="F926" s="459" t="s">
        <v>1054</v>
      </c>
      <c r="G926" s="459" t="s">
        <v>1054</v>
      </c>
      <c r="H926" s="459" t="s">
        <v>1054</v>
      </c>
      <c r="I926" s="459" t="s">
        <v>1054</v>
      </c>
      <c r="J926" s="459" t="s">
        <v>1054</v>
      </c>
      <c r="K926" s="459" t="s">
        <v>1054</v>
      </c>
      <c r="L926" s="475">
        <v>758</v>
      </c>
      <c r="M926" s="473">
        <v>2653000</v>
      </c>
      <c r="N926" s="459" t="s">
        <v>1054</v>
      </c>
      <c r="O926" s="459" t="s">
        <v>1054</v>
      </c>
      <c r="P926" s="459" t="s">
        <v>1054</v>
      </c>
      <c r="Q926" s="459" t="s">
        <v>1054</v>
      </c>
      <c r="R926" s="459" t="s">
        <v>1054</v>
      </c>
      <c r="S926" s="459" t="s">
        <v>1054</v>
      </c>
      <c r="T926" s="459" t="s">
        <v>1054</v>
      </c>
      <c r="U926" s="459" t="s">
        <v>1054</v>
      </c>
      <c r="V926" s="459" t="s">
        <v>1054</v>
      </c>
      <c r="W926" s="459" t="s">
        <v>1054</v>
      </c>
    </row>
    <row r="927" spans="1:31" s="7" customFormat="1" ht="18.75" hidden="1" customHeight="1">
      <c r="A927" s="1475" t="s">
        <v>518</v>
      </c>
      <c r="B927" s="1475"/>
      <c r="C927" s="52">
        <f t="shared" ref="C927:X927" si="137">SUM(C913:C919)</f>
        <v>49053804.260000005</v>
      </c>
      <c r="D927" s="52">
        <f t="shared" si="137"/>
        <v>27871913.879999999</v>
      </c>
      <c r="E927" s="52">
        <f t="shared" si="137"/>
        <v>0</v>
      </c>
      <c r="F927" s="52">
        <f t="shared" si="137"/>
        <v>17500712.16</v>
      </c>
      <c r="G927" s="52">
        <f t="shared" si="137"/>
        <v>4438081.4800000004</v>
      </c>
      <c r="H927" s="52">
        <f t="shared" si="137"/>
        <v>5933120.2400000002</v>
      </c>
      <c r="I927" s="52">
        <f t="shared" si="137"/>
        <v>0</v>
      </c>
      <c r="J927" s="52">
        <f t="shared" si="137"/>
        <v>0</v>
      </c>
      <c r="K927" s="52">
        <f t="shared" si="137"/>
        <v>0</v>
      </c>
      <c r="L927" s="52">
        <f t="shared" si="137"/>
        <v>4439</v>
      </c>
      <c r="M927" s="52">
        <f t="shared" si="137"/>
        <v>9855483.379999999</v>
      </c>
      <c r="N927" s="52">
        <f t="shared" si="137"/>
        <v>0</v>
      </c>
      <c r="O927" s="52">
        <f t="shared" si="137"/>
        <v>0</v>
      </c>
      <c r="P927" s="52">
        <f t="shared" si="137"/>
        <v>0</v>
      </c>
      <c r="Q927" s="52">
        <f t="shared" si="137"/>
        <v>11326407</v>
      </c>
      <c r="R927" s="52">
        <f t="shared" si="137"/>
        <v>0</v>
      </c>
      <c r="S927" s="52">
        <f t="shared" si="137"/>
        <v>0</v>
      </c>
      <c r="T927" s="52">
        <f t="shared" si="137"/>
        <v>0</v>
      </c>
      <c r="U927" s="52">
        <f t="shared" si="137"/>
        <v>0</v>
      </c>
      <c r="V927" s="52">
        <f t="shared" si="137"/>
        <v>0</v>
      </c>
      <c r="W927" s="52">
        <f t="shared" si="137"/>
        <v>0</v>
      </c>
      <c r="X927" s="52">
        <f t="shared" si="137"/>
        <v>0</v>
      </c>
      <c r="Y927" s="9"/>
      <c r="Z927" s="8"/>
      <c r="AA927" s="8"/>
      <c r="AB927" s="8"/>
      <c r="AC927" s="28"/>
      <c r="AE927" s="28"/>
    </row>
    <row r="928" spans="1:31" s="22" customFormat="1" ht="18.75" customHeight="1">
      <c r="A928" s="1607" t="s">
        <v>567</v>
      </c>
      <c r="B928" s="1607"/>
      <c r="C928" s="1607"/>
      <c r="D928" s="1452"/>
      <c r="E928" s="1452"/>
      <c r="F928" s="1452"/>
      <c r="G928" s="1452"/>
      <c r="H928" s="1452"/>
      <c r="I928" s="1452"/>
      <c r="J928" s="1452"/>
      <c r="K928" s="1452"/>
      <c r="L928" s="1452"/>
      <c r="M928" s="1452"/>
      <c r="N928" s="1452"/>
      <c r="O928" s="1452"/>
      <c r="P928" s="1452"/>
      <c r="Q928" s="1452"/>
      <c r="R928" s="1452"/>
      <c r="S928" s="1452"/>
      <c r="T928" s="1452"/>
      <c r="U928" s="1452"/>
      <c r="V928" s="1452"/>
      <c r="W928" s="1452"/>
      <c r="X928" s="1452"/>
      <c r="Y928" s="24"/>
      <c r="Z928" s="23"/>
      <c r="AB928" s="8"/>
      <c r="AC928" s="27"/>
    </row>
    <row r="929" spans="1:31" s="7" customFormat="1" ht="18.75" hidden="1" customHeight="1" thickBot="1">
      <c r="A929" s="55">
        <f>A919+1</f>
        <v>731</v>
      </c>
      <c r="B929" s="42" t="s">
        <v>808</v>
      </c>
      <c r="C929" s="52" t="e">
        <f>#REF!+K929+M929+#REF!+Q929+S929+U929+V929+W929+X929</f>
        <v>#REF!</v>
      </c>
      <c r="D929" s="482">
        <v>282520</v>
      </c>
      <c r="E929" s="482">
        <v>282520</v>
      </c>
      <c r="F929" s="52"/>
      <c r="G929" s="52"/>
      <c r="H929" s="52"/>
      <c r="I929" s="52"/>
      <c r="J929" s="52"/>
      <c r="K929" s="52"/>
      <c r="L929" s="52"/>
      <c r="M929" s="52"/>
      <c r="N929" s="482">
        <v>379.2</v>
      </c>
      <c r="O929" s="482">
        <v>3792000</v>
      </c>
      <c r="P929" s="121"/>
      <c r="Q929" s="52">
        <v>1109322.72</v>
      </c>
      <c r="R929" s="52"/>
      <c r="S929" s="52"/>
      <c r="T929" s="52"/>
      <c r="U929" s="52"/>
      <c r="V929" s="52"/>
      <c r="W929" s="284"/>
      <c r="X929" s="284"/>
      <c r="Y929" s="9"/>
      <c r="Z929" s="8"/>
      <c r="AB929" s="8"/>
      <c r="AC929" s="28"/>
    </row>
    <row r="930" spans="1:31" s="7" customFormat="1" ht="18.75" hidden="1" customHeight="1">
      <c r="A930" s="55">
        <f>A929+1</f>
        <v>732</v>
      </c>
      <c r="B930" s="42" t="s">
        <v>809</v>
      </c>
      <c r="C930" s="52">
        <f>D930+K930+M930+O930+Q930+S930+U930+V930+W930+X930</f>
        <v>2185680.96</v>
      </c>
      <c r="D930" s="52">
        <f>SUM(E930:I930)</f>
        <v>370940.08</v>
      </c>
      <c r="E930" s="52">
        <v>370940.08</v>
      </c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121"/>
      <c r="Q930" s="52">
        <v>1814740.88</v>
      </c>
      <c r="R930" s="52"/>
      <c r="S930" s="52"/>
      <c r="T930" s="52"/>
      <c r="U930" s="52"/>
      <c r="V930" s="52"/>
      <c r="W930" s="284"/>
      <c r="X930" s="284"/>
      <c r="Y930" s="9"/>
      <c r="Z930" s="8"/>
      <c r="AB930" s="8"/>
      <c r="AC930" s="28"/>
    </row>
    <row r="931" spans="1:31" s="184" customFormat="1" ht="21.75" customHeight="1" thickBot="1">
      <c r="A931" s="686">
        <f>A930+1</f>
        <v>733</v>
      </c>
      <c r="B931" s="483" t="s">
        <v>268</v>
      </c>
      <c r="C931" s="478">
        <v>5409520</v>
      </c>
      <c r="D931" s="478">
        <v>382520</v>
      </c>
      <c r="E931" s="478">
        <v>382520</v>
      </c>
      <c r="F931" s="478"/>
      <c r="G931" s="478"/>
      <c r="H931" s="478"/>
      <c r="I931" s="478"/>
      <c r="J931" s="478"/>
      <c r="K931" s="478"/>
      <c r="L931" s="478"/>
      <c r="M931" s="478"/>
      <c r="N931" s="478">
        <v>502.7</v>
      </c>
      <c r="O931" s="478">
        <v>5027000</v>
      </c>
      <c r="P931" s="478"/>
      <c r="Q931" s="478"/>
      <c r="R931" s="479"/>
      <c r="S931" s="479"/>
      <c r="T931" s="479"/>
      <c r="U931" s="479"/>
      <c r="V931" s="479"/>
      <c r="W931" s="479"/>
    </row>
    <row r="932" spans="1:31" s="184" customFormat="1" ht="21.75" customHeight="1" thickBot="1">
      <c r="A932" s="686">
        <f>A931+1</f>
        <v>734</v>
      </c>
      <c r="B932" s="483" t="s">
        <v>269</v>
      </c>
      <c r="C932" s="480">
        <v>4218590</v>
      </c>
      <c r="D932" s="478">
        <v>382520</v>
      </c>
      <c r="E932" s="478">
        <v>382520</v>
      </c>
      <c r="F932" s="480"/>
      <c r="G932" s="480"/>
      <c r="H932" s="480"/>
      <c r="I932" s="480"/>
      <c r="J932" s="480"/>
      <c r="K932" s="481"/>
      <c r="L932" s="480">
        <v>630</v>
      </c>
      <c r="M932" s="480">
        <v>3836070</v>
      </c>
      <c r="N932" s="480"/>
      <c r="O932" s="480"/>
      <c r="P932" s="480"/>
      <c r="Q932" s="480"/>
      <c r="R932" s="479"/>
      <c r="S932" s="479"/>
      <c r="T932" s="479"/>
      <c r="U932" s="479"/>
      <c r="V932" s="479"/>
      <c r="W932" s="479"/>
    </row>
    <row r="933" spans="1:31" s="7" customFormat="1" ht="18.75" hidden="1" customHeight="1">
      <c r="A933" s="1475" t="s">
        <v>518</v>
      </c>
      <c r="B933" s="1475"/>
      <c r="C933" s="52" t="e">
        <f>SUM(C929:C932)</f>
        <v>#REF!</v>
      </c>
      <c r="D933" s="52">
        <f t="shared" ref="D933:X933" si="138">SUM(D929:D932)</f>
        <v>1418500.08</v>
      </c>
      <c r="E933" s="52">
        <f t="shared" si="138"/>
        <v>1418500.08</v>
      </c>
      <c r="F933" s="52">
        <f t="shared" si="138"/>
        <v>0</v>
      </c>
      <c r="G933" s="52">
        <f t="shared" si="138"/>
        <v>0</v>
      </c>
      <c r="H933" s="52">
        <f t="shared" si="138"/>
        <v>0</v>
      </c>
      <c r="I933" s="52">
        <f t="shared" si="138"/>
        <v>0</v>
      </c>
      <c r="J933" s="52">
        <f t="shared" si="138"/>
        <v>0</v>
      </c>
      <c r="K933" s="52">
        <f t="shared" si="138"/>
        <v>0</v>
      </c>
      <c r="L933" s="52">
        <f t="shared" si="138"/>
        <v>630</v>
      </c>
      <c r="M933" s="52">
        <f t="shared" si="138"/>
        <v>3836070</v>
      </c>
      <c r="N933" s="52">
        <f t="shared" si="138"/>
        <v>881.9</v>
      </c>
      <c r="O933" s="52">
        <f t="shared" si="138"/>
        <v>8819000</v>
      </c>
      <c r="P933" s="52">
        <f t="shared" si="138"/>
        <v>0</v>
      </c>
      <c r="Q933" s="52">
        <f t="shared" si="138"/>
        <v>2924063.5999999996</v>
      </c>
      <c r="R933" s="52">
        <f t="shared" si="138"/>
        <v>0</v>
      </c>
      <c r="S933" s="52">
        <f t="shared" si="138"/>
        <v>0</v>
      </c>
      <c r="T933" s="52">
        <f t="shared" si="138"/>
        <v>0</v>
      </c>
      <c r="U933" s="52">
        <f t="shared" si="138"/>
        <v>0</v>
      </c>
      <c r="V933" s="52">
        <f t="shared" si="138"/>
        <v>0</v>
      </c>
      <c r="W933" s="52">
        <f t="shared" si="138"/>
        <v>0</v>
      </c>
      <c r="X933" s="52">
        <f t="shared" si="138"/>
        <v>0</v>
      </c>
      <c r="Y933" s="9"/>
      <c r="Z933" s="8"/>
      <c r="AA933" s="8"/>
      <c r="AB933" s="8"/>
      <c r="AC933" s="28"/>
      <c r="AE933" s="28"/>
    </row>
    <row r="934" spans="1:31" s="22" customFormat="1" ht="18.75" customHeight="1">
      <c r="A934" s="1537" t="s">
        <v>568</v>
      </c>
      <c r="B934" s="1537"/>
      <c r="C934" s="1537"/>
      <c r="D934" s="1452"/>
      <c r="E934" s="1452"/>
      <c r="F934" s="1452"/>
      <c r="G934" s="1452"/>
      <c r="H934" s="1452"/>
      <c r="I934" s="1452"/>
      <c r="J934" s="1452"/>
      <c r="K934" s="1452"/>
      <c r="L934" s="1452"/>
      <c r="M934" s="1452"/>
      <c r="N934" s="1452"/>
      <c r="O934" s="1452"/>
      <c r="P934" s="1452"/>
      <c r="Q934" s="1452"/>
      <c r="R934" s="1452"/>
      <c r="S934" s="1452"/>
      <c r="T934" s="1452"/>
      <c r="U934" s="1452"/>
      <c r="V934" s="1452"/>
      <c r="W934" s="1452"/>
      <c r="X934" s="1452"/>
      <c r="Y934" s="24"/>
      <c r="Z934" s="23"/>
      <c r="AB934" s="8"/>
      <c r="AC934" s="27"/>
    </row>
    <row r="935" spans="1:31" s="7" customFormat="1" ht="18.75" hidden="1" customHeight="1">
      <c r="A935" s="55">
        <f>A932+1</f>
        <v>735</v>
      </c>
      <c r="B935" s="42" t="s">
        <v>569</v>
      </c>
      <c r="C935" s="52" t="e">
        <f>D935+K935+M935+#REF!+Q935+S935+U935+V935+W935+X935</f>
        <v>#REF!</v>
      </c>
      <c r="D935" s="52">
        <f>SUM(E935:I935)</f>
        <v>1017667</v>
      </c>
      <c r="E935" s="51">
        <v>1017667</v>
      </c>
      <c r="F935" s="51"/>
      <c r="G935" s="51"/>
      <c r="H935" s="51"/>
      <c r="I935" s="51"/>
      <c r="J935" s="51"/>
      <c r="K935" s="51"/>
      <c r="L935" s="51"/>
      <c r="M935" s="52"/>
      <c r="N935" s="299">
        <v>700</v>
      </c>
      <c r="O935" s="299">
        <v>2300000</v>
      </c>
      <c r="P935" s="51"/>
      <c r="Q935" s="51"/>
      <c r="R935" s="51"/>
      <c r="S935" s="51"/>
      <c r="T935" s="51"/>
      <c r="U935" s="51"/>
      <c r="V935" s="51"/>
      <c r="W935" s="285"/>
      <c r="X935" s="285"/>
      <c r="Y935" s="9"/>
      <c r="Z935" s="8"/>
      <c r="AB935" s="8"/>
      <c r="AC935" s="28"/>
    </row>
    <row r="936" spans="1:31" s="7" customFormat="1" ht="27" customHeight="1">
      <c r="A936" s="686">
        <f t="shared" ref="A936:A949" si="139">A935+1</f>
        <v>736</v>
      </c>
      <c r="B936" s="274" t="s">
        <v>254</v>
      </c>
      <c r="C936" s="284">
        <v>2500000</v>
      </c>
      <c r="D936" s="284"/>
      <c r="E936" s="285"/>
      <c r="F936" s="285"/>
      <c r="G936" s="285"/>
      <c r="H936" s="285"/>
      <c r="I936" s="285"/>
      <c r="J936" s="285"/>
      <c r="K936" s="285"/>
      <c r="L936" s="285"/>
      <c r="M936" s="284"/>
      <c r="N936" s="285">
        <v>800</v>
      </c>
      <c r="O936" s="285">
        <v>2500000</v>
      </c>
      <c r="P936" s="285"/>
      <c r="Q936" s="285"/>
      <c r="R936" s="285"/>
      <c r="S936" s="285"/>
      <c r="T936" s="285"/>
      <c r="U936" s="285"/>
      <c r="V936" s="285"/>
      <c r="W936" s="285"/>
      <c r="X936" s="285"/>
      <c r="Y936" s="9"/>
      <c r="Z936" s="8"/>
    </row>
    <row r="937" spans="1:31" s="7" customFormat="1" ht="24" customHeight="1">
      <c r="A937" s="686">
        <f t="shared" si="139"/>
        <v>737</v>
      </c>
      <c r="B937" s="274" t="s">
        <v>255</v>
      </c>
      <c r="C937" s="284">
        <v>6500000</v>
      </c>
      <c r="D937" s="284">
        <v>4000000</v>
      </c>
      <c r="E937" s="284">
        <v>4000000</v>
      </c>
      <c r="F937" s="285"/>
      <c r="G937" s="285"/>
      <c r="H937" s="285"/>
      <c r="I937" s="285"/>
      <c r="J937" s="285"/>
      <c r="K937" s="285"/>
      <c r="L937" s="285"/>
      <c r="M937" s="284"/>
      <c r="N937" s="285">
        <v>800</v>
      </c>
      <c r="O937" s="285">
        <v>2500000</v>
      </c>
      <c r="P937" s="285"/>
      <c r="Q937" s="285"/>
      <c r="R937" s="285"/>
      <c r="S937" s="285"/>
      <c r="T937" s="285"/>
      <c r="U937" s="285"/>
      <c r="V937" s="285"/>
      <c r="W937" s="285"/>
      <c r="X937" s="285"/>
      <c r="Y937" s="9"/>
      <c r="Z937" s="8"/>
    </row>
    <row r="938" spans="1:31" s="7" customFormat="1" ht="24" customHeight="1">
      <c r="A938" s="686">
        <f t="shared" si="139"/>
        <v>738</v>
      </c>
      <c r="B938" s="274" t="s">
        <v>256</v>
      </c>
      <c r="C938" s="284">
        <v>1800000</v>
      </c>
      <c r="D938" s="284">
        <v>300000</v>
      </c>
      <c r="E938" s="285">
        <v>300000</v>
      </c>
      <c r="F938" s="285"/>
      <c r="G938" s="285"/>
      <c r="H938" s="285"/>
      <c r="I938" s="285"/>
      <c r="J938" s="285"/>
      <c r="K938" s="285"/>
      <c r="L938" s="285">
        <v>200</v>
      </c>
      <c r="M938" s="284">
        <v>1500000</v>
      </c>
      <c r="N938" s="285"/>
      <c r="O938" s="285"/>
      <c r="P938" s="285"/>
      <c r="Q938" s="285"/>
      <c r="R938" s="285"/>
      <c r="S938" s="285"/>
      <c r="T938" s="285"/>
      <c r="U938" s="285"/>
      <c r="V938" s="285"/>
      <c r="W938" s="285"/>
      <c r="X938" s="285"/>
      <c r="Y938" s="9"/>
      <c r="Z938" s="8"/>
    </row>
    <row r="939" spans="1:31" s="7" customFormat="1" ht="24" customHeight="1">
      <c r="A939" s="686">
        <f t="shared" si="139"/>
        <v>739</v>
      </c>
      <c r="B939" s="274" t="s">
        <v>257</v>
      </c>
      <c r="C939" s="284">
        <v>3000000</v>
      </c>
      <c r="D939" s="284">
        <v>500000</v>
      </c>
      <c r="E939" s="285">
        <v>500000</v>
      </c>
      <c r="F939" s="285"/>
      <c r="G939" s="285"/>
      <c r="H939" s="285"/>
      <c r="I939" s="285"/>
      <c r="J939" s="285"/>
      <c r="K939" s="285"/>
      <c r="L939" s="285">
        <v>400</v>
      </c>
      <c r="M939" s="284">
        <v>2500000</v>
      </c>
      <c r="N939" s="285"/>
      <c r="O939" s="285"/>
      <c r="P939" s="285"/>
      <c r="Q939" s="285"/>
      <c r="R939" s="285"/>
      <c r="S939" s="285"/>
      <c r="T939" s="285"/>
      <c r="U939" s="285"/>
      <c r="V939" s="285"/>
      <c r="W939" s="285"/>
      <c r="X939" s="285"/>
      <c r="Y939" s="9"/>
      <c r="Z939" s="8"/>
    </row>
    <row r="940" spans="1:31" s="7" customFormat="1" ht="24" customHeight="1">
      <c r="A940" s="686">
        <f t="shared" si="139"/>
        <v>740</v>
      </c>
      <c r="B940" s="274" t="s">
        <v>258</v>
      </c>
      <c r="C940" s="284">
        <v>300000</v>
      </c>
      <c r="D940" s="284">
        <v>300000</v>
      </c>
      <c r="E940" s="285">
        <v>300000</v>
      </c>
      <c r="F940" s="285"/>
      <c r="G940" s="285"/>
      <c r="H940" s="285"/>
      <c r="I940" s="285"/>
      <c r="J940" s="285"/>
      <c r="K940" s="285"/>
      <c r="L940" s="285"/>
      <c r="M940" s="284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285"/>
      <c r="Y940" s="9"/>
      <c r="Z940" s="8"/>
    </row>
    <row r="941" spans="1:31" s="7" customFormat="1" ht="24" customHeight="1">
      <c r="A941" s="686">
        <f t="shared" si="139"/>
        <v>741</v>
      </c>
      <c r="B941" s="274" t="s">
        <v>259</v>
      </c>
      <c r="C941" s="284">
        <v>6300000</v>
      </c>
      <c r="D941" s="284">
        <v>4000000</v>
      </c>
      <c r="E941" s="284">
        <v>4000000</v>
      </c>
      <c r="F941" s="285"/>
      <c r="G941" s="285"/>
      <c r="H941" s="285"/>
      <c r="I941" s="285"/>
      <c r="J941" s="285"/>
      <c r="K941" s="285"/>
      <c r="L941" s="285"/>
      <c r="M941" s="284"/>
      <c r="N941" s="285">
        <v>700</v>
      </c>
      <c r="O941" s="285">
        <v>2300000</v>
      </c>
      <c r="P941" s="285"/>
      <c r="Q941" s="285"/>
      <c r="R941" s="285"/>
      <c r="S941" s="285"/>
      <c r="T941" s="285"/>
      <c r="U941" s="285"/>
      <c r="V941" s="285"/>
      <c r="W941" s="285"/>
      <c r="X941" s="285"/>
      <c r="Y941" s="9"/>
      <c r="Z941" s="8"/>
    </row>
    <row r="942" spans="1:31" s="7" customFormat="1" ht="24" customHeight="1">
      <c r="A942" s="686">
        <f t="shared" si="139"/>
        <v>742</v>
      </c>
      <c r="B942" s="274" t="s">
        <v>260</v>
      </c>
      <c r="C942" s="284">
        <v>1700000</v>
      </c>
      <c r="D942" s="284">
        <v>200000</v>
      </c>
      <c r="E942" s="285">
        <v>200000</v>
      </c>
      <c r="F942" s="285"/>
      <c r="G942" s="285"/>
      <c r="H942" s="285"/>
      <c r="I942" s="285"/>
      <c r="J942" s="285"/>
      <c r="K942" s="285"/>
      <c r="L942" s="285">
        <v>200</v>
      </c>
      <c r="M942" s="284">
        <v>1500000</v>
      </c>
      <c r="N942" s="285"/>
      <c r="O942" s="285"/>
      <c r="P942" s="285"/>
      <c r="Q942" s="285"/>
      <c r="R942" s="285"/>
      <c r="S942" s="285"/>
      <c r="T942" s="285"/>
      <c r="U942" s="285"/>
      <c r="V942" s="285"/>
      <c r="W942" s="285"/>
      <c r="X942" s="285"/>
      <c r="Y942" s="9"/>
      <c r="Z942" s="8"/>
    </row>
    <row r="943" spans="1:31" s="7" customFormat="1" ht="24" customHeight="1">
      <c r="A943" s="686">
        <f t="shared" si="139"/>
        <v>743</v>
      </c>
      <c r="B943" s="274" t="s">
        <v>261</v>
      </c>
      <c r="C943" s="284">
        <v>2250000</v>
      </c>
      <c r="D943" s="284">
        <v>250000</v>
      </c>
      <c r="E943" s="285">
        <v>250000</v>
      </c>
      <c r="F943" s="285"/>
      <c r="G943" s="285"/>
      <c r="H943" s="285"/>
      <c r="I943" s="285"/>
      <c r="J943" s="285"/>
      <c r="K943" s="285"/>
      <c r="L943" s="285">
        <v>300</v>
      </c>
      <c r="M943" s="284">
        <v>2000000</v>
      </c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285"/>
      <c r="Y943" s="9"/>
      <c r="Z943" s="8"/>
    </row>
    <row r="944" spans="1:31" s="7" customFormat="1" ht="24" customHeight="1">
      <c r="A944" s="686">
        <f t="shared" si="139"/>
        <v>744</v>
      </c>
      <c r="B944" s="274" t="s">
        <v>262</v>
      </c>
      <c r="C944" s="284">
        <v>300000</v>
      </c>
      <c r="D944" s="284">
        <v>300000</v>
      </c>
      <c r="E944" s="285">
        <v>300000</v>
      </c>
      <c r="F944" s="285"/>
      <c r="G944" s="285"/>
      <c r="H944" s="285"/>
      <c r="I944" s="285"/>
      <c r="J944" s="285"/>
      <c r="K944" s="285"/>
      <c r="L944" s="285"/>
      <c r="M944" s="284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285"/>
      <c r="Y944" s="9"/>
      <c r="Z944" s="8"/>
    </row>
    <row r="945" spans="1:31" s="7" customFormat="1" ht="24" customHeight="1">
      <c r="A945" s="686">
        <f t="shared" si="139"/>
        <v>745</v>
      </c>
      <c r="B945" s="274" t="s">
        <v>263</v>
      </c>
      <c r="C945" s="284">
        <v>300000</v>
      </c>
      <c r="D945" s="284">
        <v>300000</v>
      </c>
      <c r="E945" s="285">
        <v>300000</v>
      </c>
      <c r="F945" s="285"/>
      <c r="G945" s="285"/>
      <c r="H945" s="285"/>
      <c r="I945" s="285"/>
      <c r="J945" s="285"/>
      <c r="K945" s="285"/>
      <c r="L945" s="285"/>
      <c r="M945" s="284"/>
      <c r="N945" s="285"/>
      <c r="O945" s="285"/>
      <c r="P945" s="285"/>
      <c r="Q945" s="285"/>
      <c r="R945" s="285"/>
      <c r="S945" s="285"/>
      <c r="T945" s="285"/>
      <c r="U945" s="285"/>
      <c r="V945" s="285"/>
      <c r="W945" s="285"/>
      <c r="X945" s="285"/>
      <c r="Y945" s="9"/>
      <c r="Z945" s="8"/>
    </row>
    <row r="946" spans="1:31" s="7" customFormat="1" ht="24" customHeight="1">
      <c r="A946" s="686">
        <f t="shared" si="139"/>
        <v>746</v>
      </c>
      <c r="B946" s="274" t="s">
        <v>264</v>
      </c>
      <c r="C946" s="284">
        <v>300000</v>
      </c>
      <c r="D946" s="284">
        <v>300000</v>
      </c>
      <c r="E946" s="285">
        <v>300000</v>
      </c>
      <c r="F946" s="285"/>
      <c r="G946" s="285"/>
      <c r="H946" s="285"/>
      <c r="I946" s="285"/>
      <c r="J946" s="285"/>
      <c r="K946" s="285"/>
      <c r="L946" s="285"/>
      <c r="M946" s="284"/>
      <c r="N946" s="285"/>
      <c r="O946" s="285"/>
      <c r="P946" s="285"/>
      <c r="Q946" s="285"/>
      <c r="R946" s="285"/>
      <c r="S946" s="285"/>
      <c r="T946" s="285"/>
      <c r="U946" s="285"/>
      <c r="V946" s="285"/>
      <c r="W946" s="285"/>
      <c r="X946" s="285"/>
      <c r="Y946" s="9"/>
      <c r="Z946" s="8"/>
    </row>
    <row r="947" spans="1:31" s="7" customFormat="1" ht="24" customHeight="1">
      <c r="A947" s="686">
        <f t="shared" si="139"/>
        <v>747</v>
      </c>
      <c r="B947" s="274" t="s">
        <v>265</v>
      </c>
      <c r="C947" s="284">
        <v>500000</v>
      </c>
      <c r="D947" s="284">
        <v>500000</v>
      </c>
      <c r="E947" s="285">
        <v>500000</v>
      </c>
      <c r="F947" s="285"/>
      <c r="G947" s="285"/>
      <c r="H947" s="285"/>
      <c r="I947" s="285"/>
      <c r="J947" s="285"/>
      <c r="K947" s="285"/>
      <c r="L947" s="285"/>
      <c r="M947" s="284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285"/>
      <c r="Y947" s="9"/>
      <c r="Z947" s="8"/>
    </row>
    <row r="948" spans="1:31" s="7" customFormat="1" ht="24" customHeight="1">
      <c r="A948" s="686">
        <f t="shared" si="139"/>
        <v>748</v>
      </c>
      <c r="B948" s="274" t="s">
        <v>266</v>
      </c>
      <c r="C948" s="284">
        <v>3000000</v>
      </c>
      <c r="D948" s="284">
        <v>500000</v>
      </c>
      <c r="E948" s="285">
        <v>500000</v>
      </c>
      <c r="F948" s="285"/>
      <c r="G948" s="285"/>
      <c r="H948" s="285"/>
      <c r="I948" s="285"/>
      <c r="J948" s="285"/>
      <c r="K948" s="285"/>
      <c r="L948" s="285"/>
      <c r="M948" s="284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285"/>
      <c r="Y948" s="9"/>
      <c r="Z948" s="8"/>
    </row>
    <row r="949" spans="1:31" s="7" customFormat="1" ht="27" customHeight="1">
      <c r="A949" s="686">
        <f t="shared" si="139"/>
        <v>749</v>
      </c>
      <c r="B949" s="274" t="s">
        <v>267</v>
      </c>
      <c r="C949" s="284">
        <v>3000000</v>
      </c>
      <c r="D949" s="284">
        <v>500000</v>
      </c>
      <c r="E949" s="285">
        <v>500000</v>
      </c>
      <c r="F949" s="285"/>
      <c r="G949" s="285"/>
      <c r="H949" s="285"/>
      <c r="I949" s="285"/>
      <c r="J949" s="285"/>
      <c r="K949" s="285"/>
      <c r="L949" s="285">
        <v>400</v>
      </c>
      <c r="M949" s="284">
        <v>2500000</v>
      </c>
      <c r="N949" s="285"/>
      <c r="O949" s="285"/>
      <c r="P949" s="285"/>
      <c r="Q949" s="285"/>
      <c r="R949" s="285"/>
      <c r="S949" s="285"/>
      <c r="T949" s="285"/>
      <c r="U949" s="285"/>
      <c r="V949" s="285"/>
      <c r="W949" s="285"/>
      <c r="X949" s="285"/>
      <c r="Y949" s="9"/>
      <c r="Z949" s="8"/>
    </row>
    <row r="950" spans="1:31" s="7" customFormat="1" ht="18.75" hidden="1" customHeight="1">
      <c r="A950" s="1475" t="s">
        <v>518</v>
      </c>
      <c r="B950" s="1475"/>
      <c r="C950" s="51" t="e">
        <f>SUM(C935:C949)</f>
        <v>#REF!</v>
      </c>
      <c r="D950" s="51">
        <f t="shared" ref="D950:X950" si="140">SUM(D935:D949)</f>
        <v>12967667</v>
      </c>
      <c r="E950" s="51">
        <f t="shared" si="140"/>
        <v>12967667</v>
      </c>
      <c r="F950" s="51">
        <f t="shared" si="140"/>
        <v>0</v>
      </c>
      <c r="G950" s="51">
        <f t="shared" si="140"/>
        <v>0</v>
      </c>
      <c r="H950" s="51">
        <f t="shared" si="140"/>
        <v>0</v>
      </c>
      <c r="I950" s="51">
        <f t="shared" si="140"/>
        <v>0</v>
      </c>
      <c r="J950" s="51">
        <f t="shared" si="140"/>
        <v>0</v>
      </c>
      <c r="K950" s="51">
        <f t="shared" si="140"/>
        <v>0</v>
      </c>
      <c r="L950" s="51">
        <f t="shared" si="140"/>
        <v>1500</v>
      </c>
      <c r="M950" s="51">
        <f t="shared" si="140"/>
        <v>10000000</v>
      </c>
      <c r="N950" s="51">
        <f t="shared" si="140"/>
        <v>3000</v>
      </c>
      <c r="O950" s="51">
        <f t="shared" si="140"/>
        <v>9600000</v>
      </c>
      <c r="P950" s="51">
        <f t="shared" si="140"/>
        <v>0</v>
      </c>
      <c r="Q950" s="51">
        <f t="shared" si="140"/>
        <v>0</v>
      </c>
      <c r="R950" s="51">
        <f t="shared" si="140"/>
        <v>0</v>
      </c>
      <c r="S950" s="51">
        <f t="shared" si="140"/>
        <v>0</v>
      </c>
      <c r="T950" s="51">
        <f t="shared" si="140"/>
        <v>0</v>
      </c>
      <c r="U950" s="51">
        <f t="shared" si="140"/>
        <v>0</v>
      </c>
      <c r="V950" s="51">
        <f t="shared" si="140"/>
        <v>0</v>
      </c>
      <c r="W950" s="51">
        <f t="shared" si="140"/>
        <v>0</v>
      </c>
      <c r="X950" s="51">
        <f t="shared" si="140"/>
        <v>0</v>
      </c>
      <c r="Y950" s="9"/>
      <c r="Z950" s="8"/>
      <c r="AA950" s="8"/>
      <c r="AB950" s="8"/>
      <c r="AC950" s="28"/>
      <c r="AE950" s="28"/>
    </row>
    <row r="951" spans="1:31" s="22" customFormat="1" ht="18.75" hidden="1" customHeight="1">
      <c r="A951" s="1485" t="s">
        <v>570</v>
      </c>
      <c r="B951" s="1485"/>
      <c r="C951" s="1485"/>
      <c r="D951" s="1452"/>
      <c r="E951" s="1452"/>
      <c r="F951" s="1452"/>
      <c r="G951" s="1452"/>
      <c r="H951" s="1452"/>
      <c r="I951" s="1452"/>
      <c r="J951" s="1452"/>
      <c r="K951" s="1452"/>
      <c r="L951" s="1452"/>
      <c r="M951" s="1452"/>
      <c r="N951" s="1452"/>
      <c r="O951" s="1452"/>
      <c r="P951" s="1452"/>
      <c r="Q951" s="1452"/>
      <c r="R951" s="1452"/>
      <c r="S951" s="1452"/>
      <c r="T951" s="1452"/>
      <c r="U951" s="1452"/>
      <c r="V951" s="1452"/>
      <c r="W951" s="1452"/>
      <c r="X951" s="1452"/>
      <c r="Y951" s="24"/>
      <c r="Z951" s="23"/>
      <c r="AB951" s="8"/>
      <c r="AC951" s="27"/>
    </row>
    <row r="952" spans="1:31" s="7" customFormat="1" ht="18.75" hidden="1" customHeight="1">
      <c r="A952" s="55">
        <f>A949+1</f>
        <v>750</v>
      </c>
      <c r="B952" s="42" t="s">
        <v>810</v>
      </c>
      <c r="C952" s="52">
        <f t="shared" ref="C952:C957" si="141">D952+K952+M952+O952+Q952+S952+U952+V952+W952+X952</f>
        <v>1962461.54</v>
      </c>
      <c r="D952" s="52">
        <f>SUM(E952:I952)</f>
        <v>1962461.54</v>
      </c>
      <c r="E952" s="51">
        <v>474655</v>
      </c>
      <c r="F952" s="51"/>
      <c r="G952" s="51"/>
      <c r="H952" s="51"/>
      <c r="I952" s="51">
        <v>1487806.54</v>
      </c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285"/>
      <c r="X952" s="285"/>
      <c r="Y952" s="9"/>
      <c r="Z952" s="8"/>
      <c r="AB952" s="8"/>
      <c r="AC952" s="28"/>
    </row>
    <row r="953" spans="1:31" s="7" customFormat="1" ht="18.75" hidden="1" customHeight="1">
      <c r="A953" s="55">
        <f t="shared" ref="A953:A958" si="142">A952+1</f>
        <v>751</v>
      </c>
      <c r="B953" s="42" t="s">
        <v>811</v>
      </c>
      <c r="C953" s="52">
        <f t="shared" si="141"/>
        <v>1353873</v>
      </c>
      <c r="D953" s="52">
        <f t="shared" ref="D953:D958" si="143">SUM(E953:I953)</f>
        <v>1353873</v>
      </c>
      <c r="E953" s="51">
        <v>427558.84</v>
      </c>
      <c r="F953" s="51"/>
      <c r="G953" s="51"/>
      <c r="H953" s="51"/>
      <c r="I953" s="51">
        <v>926314.16</v>
      </c>
      <c r="J953" s="51"/>
      <c r="K953" s="51"/>
      <c r="L953" s="51"/>
      <c r="M953" s="52"/>
      <c r="N953" s="51"/>
      <c r="O953" s="51"/>
      <c r="P953" s="51"/>
      <c r="Q953" s="51"/>
      <c r="R953" s="51"/>
      <c r="S953" s="51"/>
      <c r="T953" s="51"/>
      <c r="U953" s="51"/>
      <c r="V953" s="51"/>
      <c r="W953" s="285"/>
      <c r="X953" s="285"/>
      <c r="Y953" s="9"/>
      <c r="Z953" s="8"/>
      <c r="AB953" s="8"/>
      <c r="AC953" s="28"/>
    </row>
    <row r="954" spans="1:31" s="7" customFormat="1" ht="18.75" hidden="1" customHeight="1">
      <c r="A954" s="55">
        <f t="shared" si="142"/>
        <v>752</v>
      </c>
      <c r="B954" s="42" t="s">
        <v>812</v>
      </c>
      <c r="C954" s="52">
        <f t="shared" si="141"/>
        <v>1531623.48</v>
      </c>
      <c r="D954" s="52">
        <f t="shared" si="143"/>
        <v>1531623.48</v>
      </c>
      <c r="E954" s="51">
        <v>465489.94</v>
      </c>
      <c r="F954" s="51"/>
      <c r="G954" s="51"/>
      <c r="H954" s="51"/>
      <c r="I954" s="51">
        <v>1066133.54</v>
      </c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285"/>
      <c r="X954" s="285"/>
      <c r="Y954" s="9"/>
      <c r="Z954" s="8"/>
      <c r="AB954" s="8"/>
      <c r="AC954" s="28"/>
    </row>
    <row r="955" spans="1:31" s="7" customFormat="1" ht="18.75" hidden="1" customHeight="1">
      <c r="A955" s="55">
        <f t="shared" si="142"/>
        <v>753</v>
      </c>
      <c r="B955" s="42" t="s">
        <v>813</v>
      </c>
      <c r="C955" s="52">
        <f t="shared" si="141"/>
        <v>1576300.64</v>
      </c>
      <c r="D955" s="52">
        <f t="shared" si="143"/>
        <v>1576300.64</v>
      </c>
      <c r="E955" s="51">
        <v>463252.66</v>
      </c>
      <c r="F955" s="51"/>
      <c r="G955" s="51"/>
      <c r="H955" s="51"/>
      <c r="I955" s="51">
        <v>1113047.98</v>
      </c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285"/>
      <c r="X955" s="285"/>
      <c r="Y955" s="9"/>
      <c r="Z955" s="8"/>
      <c r="AB955" s="8"/>
      <c r="AC955" s="28"/>
    </row>
    <row r="956" spans="1:31" s="7" customFormat="1" ht="18.75" hidden="1" customHeight="1">
      <c r="A956" s="55">
        <f t="shared" si="142"/>
        <v>754</v>
      </c>
      <c r="B956" s="42" t="s">
        <v>814</v>
      </c>
      <c r="C956" s="52">
        <f t="shared" si="141"/>
        <v>1519970.98</v>
      </c>
      <c r="D956" s="52">
        <f t="shared" si="143"/>
        <v>1519970.98</v>
      </c>
      <c r="E956" s="51">
        <v>460041.88</v>
      </c>
      <c r="F956" s="51"/>
      <c r="G956" s="51"/>
      <c r="H956" s="51"/>
      <c r="I956" s="51">
        <v>1059929.1000000001</v>
      </c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285"/>
      <c r="X956" s="285"/>
      <c r="Y956" s="9"/>
      <c r="Z956" s="8"/>
      <c r="AB956" s="8"/>
      <c r="AC956" s="28"/>
    </row>
    <row r="957" spans="1:31" s="7" customFormat="1" ht="18.75" hidden="1" customHeight="1">
      <c r="A957" s="55">
        <f t="shared" si="142"/>
        <v>755</v>
      </c>
      <c r="B957" s="42" t="s">
        <v>815</v>
      </c>
      <c r="C957" s="52">
        <f t="shared" si="141"/>
        <v>1511601.24</v>
      </c>
      <c r="D957" s="52">
        <f t="shared" si="143"/>
        <v>1511601.24</v>
      </c>
      <c r="E957" s="51">
        <v>451654.44</v>
      </c>
      <c r="F957" s="51"/>
      <c r="G957" s="51"/>
      <c r="H957" s="51"/>
      <c r="I957" s="51">
        <v>1059946.8</v>
      </c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285"/>
      <c r="X957" s="285"/>
      <c r="Y957" s="9"/>
      <c r="Z957" s="8"/>
      <c r="AB957" s="8"/>
      <c r="AC957" s="28"/>
    </row>
    <row r="958" spans="1:31" s="7" customFormat="1" ht="18.75" hidden="1" customHeight="1">
      <c r="A958" s="55">
        <f t="shared" si="142"/>
        <v>756</v>
      </c>
      <c r="B958" s="42" t="s">
        <v>816</v>
      </c>
      <c r="C958" s="52">
        <f>D958+K958+M958+O958+Q958+S958+U958+V958+W958+X958</f>
        <v>1485571.62</v>
      </c>
      <c r="D958" s="52">
        <f t="shared" si="143"/>
        <v>1485571.62</v>
      </c>
      <c r="E958" s="51">
        <v>478649.3</v>
      </c>
      <c r="F958" s="51"/>
      <c r="G958" s="51">
        <v>428066.24</v>
      </c>
      <c r="H958" s="51"/>
      <c r="I958" s="51">
        <v>578856.07999999996</v>
      </c>
      <c r="J958" s="51"/>
      <c r="K958" s="51"/>
      <c r="L958" s="51"/>
      <c r="M958" s="52"/>
      <c r="N958" s="51"/>
      <c r="O958" s="51"/>
      <c r="P958" s="51"/>
      <c r="Q958" s="51"/>
      <c r="R958" s="51"/>
      <c r="S958" s="51"/>
      <c r="T958" s="51"/>
      <c r="U958" s="51"/>
      <c r="V958" s="51"/>
      <c r="W958" s="285"/>
      <c r="X958" s="285"/>
      <c r="Y958" s="9"/>
      <c r="Z958" s="8"/>
      <c r="AB958" s="8"/>
      <c r="AC958" s="28"/>
    </row>
    <row r="959" spans="1:31" s="7" customFormat="1" ht="18.75" hidden="1" customHeight="1">
      <c r="A959" s="1475" t="s">
        <v>518</v>
      </c>
      <c r="B959" s="1475"/>
      <c r="C959" s="52">
        <f>SUM(C952:C958)</f>
        <v>10941402.5</v>
      </c>
      <c r="D959" s="52">
        <f t="shared" ref="D959:X959" si="144">SUM(D952:D958)</f>
        <v>10941402.5</v>
      </c>
      <c r="E959" s="52">
        <f t="shared" si="144"/>
        <v>3221302.0599999996</v>
      </c>
      <c r="F959" s="52">
        <f t="shared" si="144"/>
        <v>0</v>
      </c>
      <c r="G959" s="52">
        <f t="shared" si="144"/>
        <v>428066.24</v>
      </c>
      <c r="H959" s="52">
        <f t="shared" si="144"/>
        <v>0</v>
      </c>
      <c r="I959" s="52">
        <f t="shared" si="144"/>
        <v>7292034.2000000002</v>
      </c>
      <c r="J959" s="52">
        <f t="shared" si="144"/>
        <v>0</v>
      </c>
      <c r="K959" s="52">
        <f t="shared" si="144"/>
        <v>0</v>
      </c>
      <c r="L959" s="52">
        <f t="shared" si="144"/>
        <v>0</v>
      </c>
      <c r="M959" s="52">
        <f t="shared" si="144"/>
        <v>0</v>
      </c>
      <c r="N959" s="52">
        <f t="shared" si="144"/>
        <v>0</v>
      </c>
      <c r="O959" s="52">
        <f t="shared" si="144"/>
        <v>0</v>
      </c>
      <c r="P959" s="52">
        <f t="shared" si="144"/>
        <v>0</v>
      </c>
      <c r="Q959" s="52">
        <f t="shared" si="144"/>
        <v>0</v>
      </c>
      <c r="R959" s="52">
        <f t="shared" si="144"/>
        <v>0</v>
      </c>
      <c r="S959" s="52">
        <f t="shared" si="144"/>
        <v>0</v>
      </c>
      <c r="T959" s="52">
        <f t="shared" si="144"/>
        <v>0</v>
      </c>
      <c r="U959" s="52">
        <f t="shared" si="144"/>
        <v>0</v>
      </c>
      <c r="V959" s="52">
        <f t="shared" si="144"/>
        <v>0</v>
      </c>
      <c r="W959" s="52">
        <f t="shared" si="144"/>
        <v>0</v>
      </c>
      <c r="X959" s="52">
        <f t="shared" si="144"/>
        <v>0</v>
      </c>
      <c r="Y959" s="9"/>
      <c r="Z959" s="8"/>
      <c r="AA959" s="8"/>
      <c r="AB959" s="8"/>
      <c r="AC959" s="28"/>
      <c r="AE959" s="28"/>
    </row>
    <row r="960" spans="1:31" s="22" customFormat="1" ht="18.75" hidden="1" customHeight="1">
      <c r="A960" s="1485" t="s">
        <v>270</v>
      </c>
      <c r="B960" s="1558"/>
      <c r="C960" s="1485"/>
      <c r="D960" s="1452"/>
      <c r="E960" s="1452"/>
      <c r="F960" s="1452"/>
      <c r="G960" s="1452"/>
      <c r="H960" s="1452"/>
      <c r="I960" s="1452"/>
      <c r="J960" s="1452"/>
      <c r="K960" s="1452"/>
      <c r="L960" s="1452"/>
      <c r="M960" s="1452"/>
      <c r="N960" s="1452"/>
      <c r="O960" s="1452"/>
      <c r="P960" s="1452"/>
      <c r="Q960" s="1452"/>
      <c r="R960" s="1452"/>
      <c r="S960" s="1452"/>
      <c r="T960" s="1452"/>
      <c r="U960" s="1452"/>
      <c r="V960" s="1452"/>
      <c r="W960" s="1452"/>
      <c r="X960" s="1452"/>
      <c r="Y960" s="24"/>
      <c r="Z960" s="23"/>
      <c r="AB960" s="8"/>
      <c r="AC960" s="27"/>
    </row>
    <row r="961" spans="1:31" s="7" customFormat="1" ht="18.75" hidden="1" customHeight="1">
      <c r="A961" s="688">
        <f>A958+1</f>
        <v>757</v>
      </c>
      <c r="B961" s="269" t="s">
        <v>271</v>
      </c>
      <c r="C961" s="305"/>
      <c r="D961" s="52"/>
      <c r="E961" s="52"/>
      <c r="F961" s="277"/>
      <c r="G961" s="52"/>
      <c r="H961" s="52"/>
      <c r="I961" s="277"/>
      <c r="J961" s="52"/>
      <c r="K961" s="52"/>
      <c r="L961" s="52"/>
      <c r="M961" s="52"/>
      <c r="N961" s="52"/>
      <c r="O961" s="52"/>
      <c r="P961" s="52"/>
      <c r="Q961" s="52"/>
      <c r="R961" s="277"/>
      <c r="S961" s="277"/>
      <c r="T961" s="52"/>
      <c r="U961" s="52"/>
      <c r="V961" s="52"/>
      <c r="W961" s="52"/>
      <c r="X961" s="52"/>
      <c r="Y961" s="9"/>
      <c r="Z961" s="8"/>
      <c r="AA961" s="8"/>
      <c r="AB961" s="8"/>
      <c r="AC961" s="28"/>
      <c r="AE961" s="28"/>
    </row>
    <row r="962" spans="1:31" s="7" customFormat="1" ht="18.75" hidden="1" customHeight="1">
      <c r="A962" s="688">
        <f t="shared" ref="A962:A967" si="145">A961+1</f>
        <v>758</v>
      </c>
      <c r="B962" s="269" t="s">
        <v>272</v>
      </c>
      <c r="C962" s="305"/>
      <c r="D962" s="52"/>
      <c r="E962" s="52"/>
      <c r="F962" s="277"/>
      <c r="G962" s="277"/>
      <c r="H962" s="52"/>
      <c r="I962" s="277"/>
      <c r="J962" s="52"/>
      <c r="K962" s="52"/>
      <c r="L962" s="52"/>
      <c r="M962" s="52"/>
      <c r="N962" s="52"/>
      <c r="O962" s="52"/>
      <c r="P962" s="277"/>
      <c r="Q962" s="277"/>
      <c r="R962" s="277"/>
      <c r="S962" s="277"/>
      <c r="T962" s="52"/>
      <c r="U962" s="52"/>
      <c r="V962" s="52"/>
      <c r="W962" s="52"/>
      <c r="X962" s="52"/>
      <c r="Y962" s="9"/>
      <c r="Z962" s="8"/>
      <c r="AA962" s="8"/>
      <c r="AB962" s="8"/>
      <c r="AC962" s="28"/>
      <c r="AE962" s="28"/>
    </row>
    <row r="963" spans="1:31" s="7" customFormat="1" ht="18.75" hidden="1" customHeight="1">
      <c r="A963" s="688">
        <f t="shared" si="145"/>
        <v>759</v>
      </c>
      <c r="B963" s="269" t="s">
        <v>273</v>
      </c>
      <c r="C963" s="305"/>
      <c r="D963" s="52"/>
      <c r="E963" s="52"/>
      <c r="F963" s="52"/>
      <c r="G963" s="52"/>
      <c r="H963" s="52"/>
      <c r="I963" s="52"/>
      <c r="J963" s="52"/>
      <c r="K963" s="52"/>
      <c r="L963" s="277"/>
      <c r="M963" s="277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9"/>
      <c r="Z963" s="8"/>
      <c r="AA963" s="8"/>
      <c r="AB963" s="8"/>
      <c r="AC963" s="28"/>
      <c r="AE963" s="28"/>
    </row>
    <row r="964" spans="1:31" s="7" customFormat="1" ht="18.75" hidden="1" customHeight="1">
      <c r="A964" s="688">
        <f t="shared" si="145"/>
        <v>760</v>
      </c>
      <c r="B964" s="269" t="s">
        <v>274</v>
      </c>
      <c r="C964" s="305"/>
      <c r="D964" s="52"/>
      <c r="E964" s="52"/>
      <c r="F964" s="52"/>
      <c r="G964" s="52"/>
      <c r="H964" s="52"/>
      <c r="I964" s="52"/>
      <c r="J964" s="52"/>
      <c r="K964" s="52"/>
      <c r="L964" s="277"/>
      <c r="M964" s="277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9"/>
      <c r="Z964" s="8"/>
      <c r="AA964" s="8"/>
      <c r="AB964" s="8"/>
      <c r="AC964" s="28"/>
      <c r="AE964" s="28"/>
    </row>
    <row r="965" spans="1:31" s="7" customFormat="1" ht="18.75" hidden="1" customHeight="1">
      <c r="A965" s="688">
        <f t="shared" si="145"/>
        <v>761</v>
      </c>
      <c r="B965" s="269" t="s">
        <v>275</v>
      </c>
      <c r="C965" s="305"/>
      <c r="D965" s="52"/>
      <c r="E965" s="52"/>
      <c r="F965" s="52"/>
      <c r="G965" s="52"/>
      <c r="H965" s="52"/>
      <c r="I965" s="52"/>
      <c r="J965" s="52"/>
      <c r="K965" s="52"/>
      <c r="L965" s="277"/>
      <c r="M965" s="277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9"/>
      <c r="Z965" s="8"/>
      <c r="AA965" s="8"/>
      <c r="AB965" s="8"/>
      <c r="AC965" s="28"/>
      <c r="AE965" s="28"/>
    </row>
    <row r="966" spans="1:31" s="7" customFormat="1" ht="18.75" hidden="1" customHeight="1">
      <c r="A966" s="688">
        <f t="shared" si="145"/>
        <v>762</v>
      </c>
      <c r="B966" s="269" t="s">
        <v>276</v>
      </c>
      <c r="C966" s="305"/>
      <c r="D966" s="52"/>
      <c r="E966" s="52"/>
      <c r="F966" s="52"/>
      <c r="G966" s="52"/>
      <c r="H966" s="52"/>
      <c r="I966" s="52"/>
      <c r="J966" s="52"/>
      <c r="K966" s="52"/>
      <c r="L966" s="277"/>
      <c r="M966" s="277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9"/>
      <c r="Z966" s="8"/>
      <c r="AA966" s="8"/>
      <c r="AB966" s="8"/>
      <c r="AC966" s="28"/>
      <c r="AE966" s="28"/>
    </row>
    <row r="967" spans="1:31" s="7" customFormat="1" ht="18.75" hidden="1" customHeight="1">
      <c r="A967" s="688">
        <f t="shared" si="145"/>
        <v>763</v>
      </c>
      <c r="B967" s="269" t="s">
        <v>277</v>
      </c>
      <c r="C967" s="305"/>
      <c r="D967" s="52"/>
      <c r="E967" s="52"/>
      <c r="F967" s="52"/>
      <c r="G967" s="52"/>
      <c r="H967" s="52"/>
      <c r="I967" s="52"/>
      <c r="J967" s="52"/>
      <c r="K967" s="52"/>
      <c r="L967" s="277"/>
      <c r="M967" s="277"/>
      <c r="N967" s="52"/>
      <c r="O967" s="52"/>
      <c r="P967" s="277"/>
      <c r="Q967" s="277"/>
      <c r="R967" s="52"/>
      <c r="S967" s="52"/>
      <c r="T967" s="52"/>
      <c r="U967" s="52"/>
      <c r="V967" s="52"/>
      <c r="W967" s="52"/>
      <c r="X967" s="52"/>
      <c r="Y967" s="9"/>
      <c r="Z967" s="8"/>
      <c r="AA967" s="8"/>
      <c r="AB967" s="8"/>
      <c r="AC967" s="28"/>
      <c r="AE967" s="28"/>
    </row>
    <row r="968" spans="1:31" s="7" customFormat="1" ht="18.75" hidden="1" customHeight="1">
      <c r="A968" s="1475" t="s">
        <v>518</v>
      </c>
      <c r="B968" s="1475"/>
      <c r="C968" s="52">
        <f>SUM(C961:C967)</f>
        <v>0</v>
      </c>
      <c r="D968" s="52">
        <f t="shared" ref="D968:X968" si="146">SUM(D961:D967)</f>
        <v>0</v>
      </c>
      <c r="E968" s="52">
        <f t="shared" si="146"/>
        <v>0</v>
      </c>
      <c r="F968" s="52">
        <f t="shared" si="146"/>
        <v>0</v>
      </c>
      <c r="G968" s="52">
        <f t="shared" si="146"/>
        <v>0</v>
      </c>
      <c r="H968" s="52">
        <f t="shared" si="146"/>
        <v>0</v>
      </c>
      <c r="I968" s="52">
        <f t="shared" si="146"/>
        <v>0</v>
      </c>
      <c r="J968" s="52">
        <f t="shared" si="146"/>
        <v>0</v>
      </c>
      <c r="K968" s="52">
        <f t="shared" si="146"/>
        <v>0</v>
      </c>
      <c r="L968" s="52">
        <f t="shared" si="146"/>
        <v>0</v>
      </c>
      <c r="M968" s="52">
        <f t="shared" si="146"/>
        <v>0</v>
      </c>
      <c r="N968" s="52">
        <f t="shared" si="146"/>
        <v>0</v>
      </c>
      <c r="O968" s="52">
        <f t="shared" si="146"/>
        <v>0</v>
      </c>
      <c r="P968" s="52">
        <f t="shared" si="146"/>
        <v>0</v>
      </c>
      <c r="Q968" s="52">
        <f t="shared" si="146"/>
        <v>0</v>
      </c>
      <c r="R968" s="52">
        <f t="shared" si="146"/>
        <v>0</v>
      </c>
      <c r="S968" s="52">
        <f t="shared" si="146"/>
        <v>0</v>
      </c>
      <c r="T968" s="52">
        <f t="shared" si="146"/>
        <v>0</v>
      </c>
      <c r="U968" s="52">
        <f t="shared" si="146"/>
        <v>0</v>
      </c>
      <c r="V968" s="52">
        <f t="shared" si="146"/>
        <v>0</v>
      </c>
      <c r="W968" s="52">
        <f t="shared" si="146"/>
        <v>0</v>
      </c>
      <c r="X968" s="52">
        <f t="shared" si="146"/>
        <v>0</v>
      </c>
      <c r="Y968" s="9"/>
      <c r="Z968" s="8"/>
      <c r="AA968" s="8"/>
      <c r="AB968" s="8"/>
      <c r="AC968" s="28"/>
      <c r="AE968" s="28"/>
    </row>
    <row r="969" spans="1:31" s="7" customFormat="1" ht="18.75" hidden="1" customHeight="1">
      <c r="A969" s="1485" t="s">
        <v>281</v>
      </c>
      <c r="B969" s="1485"/>
      <c r="C969" s="1485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9"/>
      <c r="Z969" s="8"/>
      <c r="AA969" s="8"/>
      <c r="AB969" s="8"/>
      <c r="AC969" s="28"/>
      <c r="AE969" s="28"/>
    </row>
    <row r="970" spans="1:31" s="7" customFormat="1" ht="18.75" hidden="1" customHeight="1">
      <c r="A970" s="688">
        <f>A967+1</f>
        <v>764</v>
      </c>
      <c r="B970" s="484" t="s">
        <v>278</v>
      </c>
      <c r="C970" s="305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277"/>
      <c r="Q970" s="277"/>
      <c r="R970" s="52"/>
      <c r="S970" s="52"/>
      <c r="T970" s="52"/>
      <c r="U970" s="52"/>
      <c r="V970" s="52"/>
      <c r="W970" s="52"/>
      <c r="X970" s="52"/>
      <c r="Y970" s="9"/>
      <c r="Z970" s="8"/>
      <c r="AA970" s="8"/>
      <c r="AB970" s="8"/>
      <c r="AC970" s="28"/>
      <c r="AE970" s="28"/>
    </row>
    <row r="971" spans="1:31" s="7" customFormat="1" ht="18.75" hidden="1" customHeight="1">
      <c r="A971" s="688">
        <f>A970+1</f>
        <v>765</v>
      </c>
      <c r="B971" s="484" t="s">
        <v>279</v>
      </c>
      <c r="C971" s="305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277"/>
      <c r="Q971" s="277"/>
      <c r="R971" s="52"/>
      <c r="S971" s="52"/>
      <c r="T971" s="52"/>
      <c r="U971" s="52"/>
      <c r="V971" s="52"/>
      <c r="W971" s="52"/>
      <c r="X971" s="52"/>
      <c r="Y971" s="9"/>
      <c r="Z971" s="8"/>
      <c r="AA971" s="8"/>
      <c r="AB971" s="8"/>
      <c r="AC971" s="28"/>
      <c r="AE971" s="28"/>
    </row>
    <row r="972" spans="1:31" s="7" customFormat="1" ht="18.75" hidden="1" customHeight="1">
      <c r="A972" s="688">
        <f>A971+1</f>
        <v>766</v>
      </c>
      <c r="B972" s="484" t="s">
        <v>280</v>
      </c>
      <c r="C972" s="305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277"/>
      <c r="Q972" s="277"/>
      <c r="R972" s="52"/>
      <c r="S972" s="52"/>
      <c r="T972" s="52"/>
      <c r="U972" s="52"/>
      <c r="V972" s="52"/>
      <c r="W972" s="52"/>
      <c r="X972" s="52"/>
      <c r="Y972" s="9"/>
      <c r="Z972" s="8"/>
      <c r="AA972" s="8"/>
      <c r="AB972" s="8"/>
      <c r="AC972" s="28"/>
      <c r="AE972" s="28"/>
    </row>
    <row r="973" spans="1:31" s="7" customFormat="1" ht="18.75" hidden="1" customHeight="1">
      <c r="A973" s="1475" t="s">
        <v>518</v>
      </c>
      <c r="B973" s="1475"/>
      <c r="C973" s="52">
        <f>SUM(C965:C972)</f>
        <v>0</v>
      </c>
      <c r="D973" s="52">
        <f t="shared" ref="D973:X973" si="147">SUM(D965:D972)</f>
        <v>0</v>
      </c>
      <c r="E973" s="52">
        <f t="shared" si="147"/>
        <v>0</v>
      </c>
      <c r="F973" s="52">
        <f t="shared" si="147"/>
        <v>0</v>
      </c>
      <c r="G973" s="52">
        <f t="shared" si="147"/>
        <v>0</v>
      </c>
      <c r="H973" s="52">
        <f t="shared" si="147"/>
        <v>0</v>
      </c>
      <c r="I973" s="52">
        <f t="shared" si="147"/>
        <v>0</v>
      </c>
      <c r="J973" s="52">
        <f t="shared" si="147"/>
        <v>0</v>
      </c>
      <c r="K973" s="52">
        <f t="shared" si="147"/>
        <v>0</v>
      </c>
      <c r="L973" s="52">
        <f t="shared" si="147"/>
        <v>0</v>
      </c>
      <c r="M973" s="52">
        <f t="shared" si="147"/>
        <v>0</v>
      </c>
      <c r="N973" s="52">
        <f t="shared" si="147"/>
        <v>0</v>
      </c>
      <c r="O973" s="52">
        <f t="shared" si="147"/>
        <v>0</v>
      </c>
      <c r="P973" s="52">
        <f t="shared" si="147"/>
        <v>0</v>
      </c>
      <c r="Q973" s="52">
        <f t="shared" si="147"/>
        <v>0</v>
      </c>
      <c r="R973" s="52">
        <f t="shared" si="147"/>
        <v>0</v>
      </c>
      <c r="S973" s="52">
        <f t="shared" si="147"/>
        <v>0</v>
      </c>
      <c r="T973" s="52">
        <f t="shared" si="147"/>
        <v>0</v>
      </c>
      <c r="U973" s="52">
        <f t="shared" si="147"/>
        <v>0</v>
      </c>
      <c r="V973" s="52">
        <f t="shared" si="147"/>
        <v>0</v>
      </c>
      <c r="W973" s="52">
        <f t="shared" si="147"/>
        <v>0</v>
      </c>
      <c r="X973" s="52">
        <f t="shared" si="147"/>
        <v>0</v>
      </c>
      <c r="Y973" s="9"/>
      <c r="Z973" s="8"/>
      <c r="AA973" s="8"/>
      <c r="AB973" s="8"/>
      <c r="AC973" s="28"/>
      <c r="AE973" s="28"/>
    </row>
    <row r="974" spans="1:31" s="22" customFormat="1" ht="18.75" hidden="1" customHeight="1">
      <c r="A974" s="1479" t="s">
        <v>571</v>
      </c>
      <c r="B974" s="1479"/>
      <c r="C974" s="1479"/>
      <c r="D974" s="1452"/>
      <c r="E974" s="1452"/>
      <c r="F974" s="1452"/>
      <c r="G974" s="1452"/>
      <c r="H974" s="1452"/>
      <c r="I974" s="1452"/>
      <c r="J974" s="1452"/>
      <c r="K974" s="1452"/>
      <c r="L974" s="1452"/>
      <c r="M974" s="1452"/>
      <c r="N974" s="1452"/>
      <c r="O974" s="1452"/>
      <c r="P974" s="1452"/>
      <c r="Q974" s="1452"/>
      <c r="R974" s="1452"/>
      <c r="S974" s="1452"/>
      <c r="T974" s="1452"/>
      <c r="U974" s="1452"/>
      <c r="V974" s="1452"/>
      <c r="W974" s="1452"/>
      <c r="X974" s="1452"/>
      <c r="Y974" s="24"/>
      <c r="Z974" s="23"/>
      <c r="AB974" s="8"/>
      <c r="AC974" s="27"/>
    </row>
    <row r="975" spans="1:31" s="22" customFormat="1" ht="18.75" hidden="1" customHeight="1">
      <c r="A975" s="56">
        <f>A972+1</f>
        <v>767</v>
      </c>
      <c r="B975" s="81" t="s">
        <v>874</v>
      </c>
      <c r="C975" s="52">
        <f>D975+K975+M975+O975+Q975+S975+U975+V975+W975+X975</f>
        <v>1438068.36</v>
      </c>
      <c r="D975" s="51">
        <f>SUM(E975:I975)</f>
        <v>0</v>
      </c>
      <c r="E975" s="60"/>
      <c r="F975" s="60"/>
      <c r="G975" s="60"/>
      <c r="H975" s="60"/>
      <c r="I975" s="60"/>
      <c r="J975" s="60"/>
      <c r="K975" s="60"/>
      <c r="L975" s="60"/>
      <c r="M975" s="51">
        <v>1438068.36</v>
      </c>
      <c r="N975" s="60"/>
      <c r="O975" s="60"/>
      <c r="P975" s="60"/>
      <c r="Q975" s="60"/>
      <c r="R975" s="60"/>
      <c r="S975" s="60"/>
      <c r="T975" s="60"/>
      <c r="U975" s="60"/>
      <c r="V975" s="60"/>
      <c r="W975" s="285"/>
      <c r="X975" s="658"/>
      <c r="Y975" s="24"/>
      <c r="Z975" s="23"/>
      <c r="AB975" s="8"/>
      <c r="AC975" s="27"/>
    </row>
    <row r="976" spans="1:31" s="7" customFormat="1" ht="18.75" hidden="1" customHeight="1">
      <c r="A976" s="1475" t="s">
        <v>518</v>
      </c>
      <c r="B976" s="1475"/>
      <c r="C976" s="52">
        <f t="shared" ref="C976:X976" si="148">SUM(C975:C975)</f>
        <v>1438068.36</v>
      </c>
      <c r="D976" s="52">
        <f t="shared" si="148"/>
        <v>0</v>
      </c>
      <c r="E976" s="52">
        <f t="shared" si="148"/>
        <v>0</v>
      </c>
      <c r="F976" s="52">
        <f t="shared" si="148"/>
        <v>0</v>
      </c>
      <c r="G976" s="52">
        <f t="shared" si="148"/>
        <v>0</v>
      </c>
      <c r="H976" s="52">
        <f t="shared" si="148"/>
        <v>0</v>
      </c>
      <c r="I976" s="52">
        <f t="shared" si="148"/>
        <v>0</v>
      </c>
      <c r="J976" s="52">
        <f t="shared" si="148"/>
        <v>0</v>
      </c>
      <c r="K976" s="52">
        <f t="shared" si="148"/>
        <v>0</v>
      </c>
      <c r="L976" s="52">
        <f t="shared" si="148"/>
        <v>0</v>
      </c>
      <c r="M976" s="52">
        <f t="shared" si="148"/>
        <v>1438068.36</v>
      </c>
      <c r="N976" s="52">
        <f t="shared" si="148"/>
        <v>0</v>
      </c>
      <c r="O976" s="52">
        <f t="shared" si="148"/>
        <v>0</v>
      </c>
      <c r="P976" s="52">
        <f t="shared" si="148"/>
        <v>0</v>
      </c>
      <c r="Q976" s="52">
        <f t="shared" si="148"/>
        <v>0</v>
      </c>
      <c r="R976" s="52">
        <f t="shared" si="148"/>
        <v>0</v>
      </c>
      <c r="S976" s="52">
        <f t="shared" si="148"/>
        <v>0</v>
      </c>
      <c r="T976" s="52">
        <f t="shared" si="148"/>
        <v>0</v>
      </c>
      <c r="U976" s="52">
        <f t="shared" si="148"/>
        <v>0</v>
      </c>
      <c r="V976" s="52">
        <f t="shared" si="148"/>
        <v>0</v>
      </c>
      <c r="W976" s="52">
        <f t="shared" si="148"/>
        <v>0</v>
      </c>
      <c r="X976" s="52">
        <f t="shared" si="148"/>
        <v>0</v>
      </c>
      <c r="Y976" s="9"/>
      <c r="Z976" s="8"/>
      <c r="AA976" s="8"/>
      <c r="AB976" s="8"/>
      <c r="AC976" s="28"/>
      <c r="AE976" s="28"/>
    </row>
    <row r="977" spans="1:29" s="17" customFormat="1" ht="18.75" hidden="1" customHeight="1">
      <c r="A977" s="1479" t="s">
        <v>572</v>
      </c>
      <c r="B977" s="1479"/>
      <c r="C977" s="61" t="e">
        <f t="shared" ref="C977:X977" si="149">C899+C911+C927+C933+C950+C959+C976</f>
        <v>#REF!</v>
      </c>
      <c r="D977" s="61">
        <f t="shared" si="149"/>
        <v>60026142.18</v>
      </c>
      <c r="E977" s="61">
        <f t="shared" si="149"/>
        <v>21221641.579999998</v>
      </c>
      <c r="F977" s="61">
        <f t="shared" si="149"/>
        <v>17500712.16</v>
      </c>
      <c r="G977" s="61">
        <f t="shared" si="149"/>
        <v>6269727.040000001</v>
      </c>
      <c r="H977" s="61">
        <f t="shared" si="149"/>
        <v>5933120.2400000002</v>
      </c>
      <c r="I977" s="61">
        <f t="shared" si="149"/>
        <v>9100941.1600000001</v>
      </c>
      <c r="J977" s="61">
        <f t="shared" si="149"/>
        <v>0</v>
      </c>
      <c r="K977" s="61">
        <f t="shared" si="149"/>
        <v>0</v>
      </c>
      <c r="L977" s="61">
        <f t="shared" si="149"/>
        <v>6569</v>
      </c>
      <c r="M977" s="61">
        <f t="shared" si="149"/>
        <v>36417694.079999998</v>
      </c>
      <c r="N977" s="61">
        <f t="shared" si="149"/>
        <v>3881.9</v>
      </c>
      <c r="O977" s="61">
        <f t="shared" si="149"/>
        <v>18419000</v>
      </c>
      <c r="P977" s="61">
        <f t="shared" si="149"/>
        <v>0</v>
      </c>
      <c r="Q977" s="61">
        <f t="shared" si="149"/>
        <v>119049649.50999998</v>
      </c>
      <c r="R977" s="61">
        <f t="shared" si="149"/>
        <v>0</v>
      </c>
      <c r="S977" s="61">
        <f t="shared" si="149"/>
        <v>0</v>
      </c>
      <c r="T977" s="61">
        <f t="shared" si="149"/>
        <v>0</v>
      </c>
      <c r="U977" s="61">
        <f t="shared" si="149"/>
        <v>0</v>
      </c>
      <c r="V977" s="61">
        <f t="shared" si="149"/>
        <v>0</v>
      </c>
      <c r="W977" s="61">
        <f t="shared" si="149"/>
        <v>0</v>
      </c>
      <c r="X977" s="61">
        <f t="shared" si="149"/>
        <v>0</v>
      </c>
      <c r="Y977" s="9"/>
      <c r="Z977" s="8"/>
      <c r="AA977" s="14"/>
      <c r="AB977" s="8"/>
      <c r="AC977" s="28"/>
    </row>
    <row r="978" spans="1:29" s="7" customFormat="1" ht="16.5" customHeight="1">
      <c r="A978" s="1591" t="s">
        <v>573</v>
      </c>
      <c r="B978" s="1591"/>
      <c r="C978" s="1591"/>
      <c r="D978" s="1591"/>
      <c r="E978" s="1591"/>
      <c r="F978" s="1591"/>
      <c r="G978" s="1591"/>
      <c r="H978" s="1591"/>
      <c r="I978" s="1591"/>
      <c r="J978" s="1591"/>
      <c r="K978" s="1591"/>
      <c r="L978" s="1591"/>
      <c r="M978" s="1591"/>
      <c r="N978" s="1591"/>
      <c r="O978" s="1591"/>
      <c r="P978" s="1591"/>
      <c r="Q978" s="1591"/>
      <c r="R978" s="1591"/>
      <c r="S978" s="1591"/>
      <c r="T978" s="1591"/>
      <c r="U978" s="1591"/>
      <c r="V978" s="1591"/>
      <c r="W978" s="1591"/>
      <c r="X978" s="1591"/>
      <c r="Y978" s="9"/>
      <c r="Z978" s="8"/>
      <c r="AB978" s="8"/>
      <c r="AC978" s="28"/>
    </row>
    <row r="979" spans="1:29" s="3" customFormat="1" ht="15" customHeight="1">
      <c r="A979" s="1604" t="s">
        <v>283</v>
      </c>
      <c r="B979" s="1605"/>
      <c r="C979" s="485"/>
      <c r="D979" s="485"/>
      <c r="E979" s="485"/>
      <c r="F979" s="485"/>
      <c r="G979" s="485"/>
      <c r="H979" s="485"/>
      <c r="I979" s="485"/>
      <c r="J979" s="485"/>
      <c r="K979" s="485"/>
      <c r="L979" s="485"/>
      <c r="M979" s="485"/>
      <c r="N979" s="485"/>
      <c r="O979" s="485"/>
      <c r="P979" s="485"/>
      <c r="Q979" s="485"/>
      <c r="R979" s="485"/>
      <c r="S979" s="485"/>
      <c r="T979" s="485"/>
      <c r="U979" s="485"/>
      <c r="V979" s="485"/>
      <c r="W979" s="485"/>
      <c r="X979" s="485"/>
      <c r="Y979" s="1"/>
    </row>
    <row r="980" spans="1:29" s="3" customFormat="1">
      <c r="A980" s="685">
        <f>A975+1</f>
        <v>768</v>
      </c>
      <c r="B980" s="488" t="s">
        <v>284</v>
      </c>
      <c r="C980" s="485">
        <v>14411768</v>
      </c>
      <c r="D980" s="485">
        <v>1686300</v>
      </c>
      <c r="E980" s="485">
        <v>900000</v>
      </c>
      <c r="F980" s="486">
        <v>0</v>
      </c>
      <c r="G980" s="486">
        <v>0</v>
      </c>
      <c r="H980" s="486">
        <v>0</v>
      </c>
      <c r="I980" s="485">
        <v>786300</v>
      </c>
      <c r="J980" s="486">
        <v>0</v>
      </c>
      <c r="K980" s="486">
        <v>0</v>
      </c>
      <c r="L980" s="485">
        <v>1532</v>
      </c>
      <c r="M980" s="485">
        <v>11850020</v>
      </c>
      <c r="N980" s="486">
        <v>0</v>
      </c>
      <c r="O980" s="486">
        <v>0</v>
      </c>
      <c r="P980" s="486">
        <v>72</v>
      </c>
      <c r="Q980" s="485">
        <v>875448</v>
      </c>
      <c r="R980" s="486">
        <v>0</v>
      </c>
      <c r="S980" s="486">
        <v>0</v>
      </c>
      <c r="T980" s="486">
        <v>0</v>
      </c>
      <c r="U980" s="486">
        <v>0</v>
      </c>
      <c r="V980" s="486">
        <v>0</v>
      </c>
      <c r="W980" s="485"/>
      <c r="X980" s="485"/>
      <c r="Y980" s="1"/>
    </row>
    <row r="981" spans="1:29" s="3" customFormat="1">
      <c r="A981" s="686">
        <f t="shared" ref="A981:A989" si="150">A980+1</f>
        <v>769</v>
      </c>
      <c r="B981" s="489" t="s">
        <v>285</v>
      </c>
      <c r="C981" s="485">
        <v>31110798</v>
      </c>
      <c r="D981" s="485">
        <v>14506638</v>
      </c>
      <c r="E981" s="485">
        <v>900000</v>
      </c>
      <c r="F981" s="485">
        <v>7866470</v>
      </c>
      <c r="G981" s="485">
        <v>3278068</v>
      </c>
      <c r="H981" s="486">
        <v>0</v>
      </c>
      <c r="I981" s="485">
        <v>2462100</v>
      </c>
      <c r="J981" s="486">
        <v>0</v>
      </c>
      <c r="K981" s="486">
        <v>0</v>
      </c>
      <c r="L981" s="485">
        <v>2260</v>
      </c>
      <c r="M981" s="485">
        <v>15404160</v>
      </c>
      <c r="N981" s="486">
        <v>0</v>
      </c>
      <c r="O981" s="486">
        <v>0</v>
      </c>
      <c r="P981" s="485">
        <v>3000</v>
      </c>
      <c r="Q981" s="485">
        <v>1200000</v>
      </c>
      <c r="R981" s="486">
        <v>0</v>
      </c>
      <c r="S981" s="486">
        <v>0</v>
      </c>
      <c r="T981" s="486">
        <v>0</v>
      </c>
      <c r="U981" s="486">
        <v>0</v>
      </c>
      <c r="V981" s="486">
        <v>0</v>
      </c>
      <c r="W981" s="485"/>
      <c r="X981" s="485"/>
      <c r="Y981" s="1"/>
    </row>
    <row r="982" spans="1:29" s="3" customFormat="1">
      <c r="A982" s="686">
        <f t="shared" si="150"/>
        <v>770</v>
      </c>
      <c r="B982" s="489" t="s">
        <v>286</v>
      </c>
      <c r="C982" s="485">
        <v>15450443</v>
      </c>
      <c r="D982" s="485">
        <v>7148363</v>
      </c>
      <c r="E982" s="487">
        <v>900000</v>
      </c>
      <c r="F982" s="485">
        <v>3684196</v>
      </c>
      <c r="G982" s="485">
        <v>1469900</v>
      </c>
      <c r="H982" s="486">
        <v>0</v>
      </c>
      <c r="I982" s="487">
        <v>1094267</v>
      </c>
      <c r="J982" s="486">
        <v>0</v>
      </c>
      <c r="K982" s="486">
        <v>0</v>
      </c>
      <c r="L982" s="485">
        <v>1130</v>
      </c>
      <c r="M982" s="485">
        <v>7702080</v>
      </c>
      <c r="N982" s="486">
        <v>0</v>
      </c>
      <c r="O982" s="486">
        <v>0</v>
      </c>
      <c r="P982" s="485">
        <v>1500</v>
      </c>
      <c r="Q982" s="485">
        <v>600000</v>
      </c>
      <c r="R982" s="486">
        <v>0</v>
      </c>
      <c r="S982" s="486">
        <v>0</v>
      </c>
      <c r="T982" s="486">
        <v>0</v>
      </c>
      <c r="U982" s="486">
        <v>0</v>
      </c>
      <c r="V982" s="486">
        <v>0</v>
      </c>
      <c r="W982" s="485"/>
      <c r="X982" s="485"/>
      <c r="Y982" s="1"/>
    </row>
    <row r="983" spans="1:29" s="3" customFormat="1">
      <c r="A983" s="686">
        <f t="shared" si="150"/>
        <v>771</v>
      </c>
      <c r="B983" s="489" t="s">
        <v>287</v>
      </c>
      <c r="C983" s="485">
        <v>15450443</v>
      </c>
      <c r="D983" s="485">
        <v>7148363</v>
      </c>
      <c r="E983" s="487">
        <v>900000</v>
      </c>
      <c r="F983" s="485">
        <v>3684196</v>
      </c>
      <c r="G983" s="485">
        <v>1469900</v>
      </c>
      <c r="H983" s="486">
        <v>0</v>
      </c>
      <c r="I983" s="487">
        <v>1094267</v>
      </c>
      <c r="J983" s="486">
        <v>0</v>
      </c>
      <c r="K983" s="486">
        <v>0</v>
      </c>
      <c r="L983" s="485">
        <v>1130</v>
      </c>
      <c r="M983" s="485">
        <v>7702080</v>
      </c>
      <c r="N983" s="486">
        <v>0</v>
      </c>
      <c r="O983" s="486">
        <v>0</v>
      </c>
      <c r="P983" s="485">
        <v>1500</v>
      </c>
      <c r="Q983" s="485">
        <v>600000</v>
      </c>
      <c r="R983" s="486">
        <v>0</v>
      </c>
      <c r="S983" s="486">
        <v>0</v>
      </c>
      <c r="T983" s="486">
        <v>0</v>
      </c>
      <c r="U983" s="486">
        <v>0</v>
      </c>
      <c r="V983" s="486">
        <v>0</v>
      </c>
      <c r="W983" s="485"/>
      <c r="X983" s="485"/>
      <c r="Y983" s="1"/>
    </row>
    <row r="984" spans="1:29" s="3" customFormat="1">
      <c r="A984" s="686">
        <f t="shared" si="150"/>
        <v>772</v>
      </c>
      <c r="B984" s="489" t="s">
        <v>288</v>
      </c>
      <c r="C984" s="485">
        <v>4290355.3</v>
      </c>
      <c r="D984" s="485">
        <v>4290355.3</v>
      </c>
      <c r="E984" s="487">
        <v>900000</v>
      </c>
      <c r="F984" s="485">
        <v>2336618.2999999998</v>
      </c>
      <c r="G984" s="485">
        <v>553737</v>
      </c>
      <c r="H984" s="486">
        <v>0</v>
      </c>
      <c r="I984" s="485">
        <v>500000</v>
      </c>
      <c r="J984" s="486">
        <v>0</v>
      </c>
      <c r="K984" s="486">
        <v>0</v>
      </c>
      <c r="L984" s="486">
        <v>0</v>
      </c>
      <c r="M984" s="486">
        <v>0</v>
      </c>
      <c r="N984" s="486">
        <v>0</v>
      </c>
      <c r="O984" s="486">
        <v>0</v>
      </c>
      <c r="P984" s="486">
        <v>0</v>
      </c>
      <c r="Q984" s="486">
        <v>0</v>
      </c>
      <c r="R984" s="486">
        <v>0</v>
      </c>
      <c r="S984" s="486">
        <v>0</v>
      </c>
      <c r="T984" s="486">
        <v>0</v>
      </c>
      <c r="U984" s="486">
        <v>0</v>
      </c>
      <c r="V984" s="486">
        <v>0</v>
      </c>
      <c r="W984" s="485"/>
      <c r="X984" s="485"/>
      <c r="Y984" s="1"/>
    </row>
    <row r="985" spans="1:29" s="3" customFormat="1">
      <c r="A985" s="686">
        <f t="shared" si="150"/>
        <v>773</v>
      </c>
      <c r="B985" s="488" t="s">
        <v>289</v>
      </c>
      <c r="C985" s="485">
        <v>14411768</v>
      </c>
      <c r="D985" s="485">
        <v>1686300</v>
      </c>
      <c r="E985" s="485">
        <v>900000</v>
      </c>
      <c r="F985" s="486">
        <v>0</v>
      </c>
      <c r="G985" s="486">
        <v>0</v>
      </c>
      <c r="H985" s="486">
        <v>0</v>
      </c>
      <c r="I985" s="485">
        <v>786300</v>
      </c>
      <c r="J985" s="486">
        <v>0</v>
      </c>
      <c r="K985" s="486">
        <v>0</v>
      </c>
      <c r="L985" s="485">
        <v>1532</v>
      </c>
      <c r="M985" s="485">
        <v>11850020</v>
      </c>
      <c r="N985" s="486">
        <v>0</v>
      </c>
      <c r="O985" s="486">
        <v>0</v>
      </c>
      <c r="P985" s="485">
        <v>72</v>
      </c>
      <c r="Q985" s="485">
        <v>875448</v>
      </c>
      <c r="R985" s="486">
        <v>0</v>
      </c>
      <c r="S985" s="486">
        <v>0</v>
      </c>
      <c r="T985" s="486">
        <v>0</v>
      </c>
      <c r="U985" s="486">
        <v>0</v>
      </c>
      <c r="V985" s="486">
        <v>0</v>
      </c>
      <c r="W985" s="485"/>
      <c r="X985" s="485"/>
      <c r="Y985" s="1"/>
    </row>
    <row r="986" spans="1:29" s="3" customFormat="1">
      <c r="A986" s="686">
        <f t="shared" si="150"/>
        <v>774</v>
      </c>
      <c r="B986" s="488" t="s">
        <v>290</v>
      </c>
      <c r="C986" s="485">
        <v>4000502</v>
      </c>
      <c r="D986" s="485">
        <v>1994267</v>
      </c>
      <c r="E986" s="485">
        <v>900000</v>
      </c>
      <c r="F986" s="486">
        <v>0</v>
      </c>
      <c r="G986" s="486">
        <v>0</v>
      </c>
      <c r="H986" s="486">
        <v>0</v>
      </c>
      <c r="I986" s="487">
        <v>1094267</v>
      </c>
      <c r="J986" s="486">
        <v>0</v>
      </c>
      <c r="K986" s="486">
        <v>0</v>
      </c>
      <c r="L986" s="486">
        <v>0</v>
      </c>
      <c r="M986" s="486">
        <v>0</v>
      </c>
      <c r="N986" s="486">
        <v>0</v>
      </c>
      <c r="O986" s="486">
        <v>0</v>
      </c>
      <c r="P986" s="485">
        <v>165</v>
      </c>
      <c r="Q986" s="485">
        <v>2006235</v>
      </c>
      <c r="R986" s="486">
        <v>0</v>
      </c>
      <c r="S986" s="486">
        <v>0</v>
      </c>
      <c r="T986" s="486">
        <v>0</v>
      </c>
      <c r="U986" s="486">
        <v>0</v>
      </c>
      <c r="V986" s="486">
        <v>0</v>
      </c>
      <c r="W986" s="485"/>
      <c r="X986" s="485"/>
      <c r="Y986" s="1"/>
    </row>
    <row r="987" spans="1:29" s="3" customFormat="1">
      <c r="A987" s="686">
        <f t="shared" si="150"/>
        <v>775</v>
      </c>
      <c r="B987" s="488" t="s">
        <v>291</v>
      </c>
      <c r="C987" s="485">
        <v>4000502</v>
      </c>
      <c r="D987" s="485">
        <v>1994267</v>
      </c>
      <c r="E987" s="485">
        <v>900000</v>
      </c>
      <c r="F987" s="486">
        <v>0</v>
      </c>
      <c r="G987" s="486">
        <v>0</v>
      </c>
      <c r="H987" s="486">
        <v>0</v>
      </c>
      <c r="I987" s="487">
        <v>1094267</v>
      </c>
      <c r="J987" s="486">
        <v>0</v>
      </c>
      <c r="K987" s="486">
        <v>0</v>
      </c>
      <c r="L987" s="486">
        <v>0</v>
      </c>
      <c r="M987" s="486">
        <v>0</v>
      </c>
      <c r="N987" s="486">
        <v>0</v>
      </c>
      <c r="O987" s="486">
        <v>0</v>
      </c>
      <c r="P987" s="485">
        <v>165</v>
      </c>
      <c r="Q987" s="485">
        <v>2006235</v>
      </c>
      <c r="R987" s="486">
        <v>0</v>
      </c>
      <c r="S987" s="486">
        <v>0</v>
      </c>
      <c r="T987" s="486">
        <v>0</v>
      </c>
      <c r="U987" s="486">
        <v>0</v>
      </c>
      <c r="V987" s="486">
        <v>0</v>
      </c>
      <c r="W987" s="485"/>
      <c r="X987" s="485"/>
      <c r="Y987" s="1"/>
    </row>
    <row r="988" spans="1:29" s="3" customFormat="1">
      <c r="A988" s="686">
        <f t="shared" si="150"/>
        <v>776</v>
      </c>
      <c r="B988" s="488" t="s">
        <v>292</v>
      </c>
      <c r="C988" s="485">
        <v>4000502</v>
      </c>
      <c r="D988" s="485">
        <v>1994267</v>
      </c>
      <c r="E988" s="485">
        <v>900000</v>
      </c>
      <c r="F988" s="486">
        <v>0</v>
      </c>
      <c r="G988" s="486">
        <v>0</v>
      </c>
      <c r="H988" s="486">
        <v>0</v>
      </c>
      <c r="I988" s="487">
        <v>1094267</v>
      </c>
      <c r="J988" s="486">
        <v>0</v>
      </c>
      <c r="K988" s="486">
        <v>0</v>
      </c>
      <c r="L988" s="486">
        <v>0</v>
      </c>
      <c r="M988" s="486">
        <v>0</v>
      </c>
      <c r="N988" s="486">
        <v>0</v>
      </c>
      <c r="O988" s="486">
        <v>0</v>
      </c>
      <c r="P988" s="485">
        <v>165</v>
      </c>
      <c r="Q988" s="485">
        <v>2006235</v>
      </c>
      <c r="R988" s="486">
        <v>0</v>
      </c>
      <c r="S988" s="486">
        <v>0</v>
      </c>
      <c r="T988" s="486">
        <v>0</v>
      </c>
      <c r="U988" s="486">
        <v>0</v>
      </c>
      <c r="V988" s="486">
        <v>0</v>
      </c>
      <c r="W988" s="485"/>
      <c r="X988" s="485"/>
      <c r="Y988" s="1"/>
    </row>
    <row r="989" spans="1:29" s="3" customFormat="1" ht="20.25" customHeight="1">
      <c r="A989" s="686">
        <f t="shared" si="150"/>
        <v>777</v>
      </c>
      <c r="B989" s="265" t="s">
        <v>293</v>
      </c>
      <c r="C989" s="485">
        <v>17957563</v>
      </c>
      <c r="D989" s="485">
        <v>7148363</v>
      </c>
      <c r="E989" s="485">
        <v>900000</v>
      </c>
      <c r="F989" s="485">
        <v>3684196</v>
      </c>
      <c r="G989" s="485">
        <v>1469900</v>
      </c>
      <c r="H989" s="486">
        <v>0</v>
      </c>
      <c r="I989" s="487">
        <v>1094267</v>
      </c>
      <c r="J989" s="486">
        <v>0</v>
      </c>
      <c r="K989" s="486">
        <v>0</v>
      </c>
      <c r="L989" s="485">
        <v>1130</v>
      </c>
      <c r="M989" s="485">
        <v>7702080</v>
      </c>
      <c r="N989" s="486">
        <v>0</v>
      </c>
      <c r="O989" s="486">
        <v>0</v>
      </c>
      <c r="P989" s="485">
        <v>1500</v>
      </c>
      <c r="Q989" s="485">
        <v>600000</v>
      </c>
      <c r="R989" s="485">
        <v>12</v>
      </c>
      <c r="S989" s="485">
        <v>101640</v>
      </c>
      <c r="T989" s="485">
        <v>284</v>
      </c>
      <c r="U989" s="485">
        <v>2405480</v>
      </c>
      <c r="V989" s="486">
        <v>0</v>
      </c>
      <c r="W989" s="485"/>
      <c r="X989" s="485"/>
      <c r="Y989" s="1"/>
    </row>
    <row r="990" spans="1:29" s="3" customFormat="1" ht="13.5" hidden="1" thickBot="1">
      <c r="A990" s="1562" t="s">
        <v>282</v>
      </c>
      <c r="B990" s="1563"/>
      <c r="C990" s="485">
        <f t="shared" ref="C990:I990" si="151">SUM(C980:C989)</f>
        <v>125084644.3</v>
      </c>
      <c r="D990" s="485">
        <f t="shared" si="151"/>
        <v>49597483.299999997</v>
      </c>
      <c r="E990" s="485">
        <f t="shared" si="151"/>
        <v>9000000</v>
      </c>
      <c r="F990" s="485">
        <f t="shared" si="151"/>
        <v>21255676.300000001</v>
      </c>
      <c r="G990" s="485">
        <f t="shared" si="151"/>
        <v>8241505</v>
      </c>
      <c r="H990" s="486">
        <f t="shared" si="151"/>
        <v>0</v>
      </c>
      <c r="I990" s="485">
        <f t="shared" si="151"/>
        <v>11100302</v>
      </c>
      <c r="J990" s="486">
        <v>0</v>
      </c>
      <c r="K990" s="486">
        <v>0</v>
      </c>
      <c r="L990" s="485">
        <f>SUM(L980:L989)</f>
        <v>8714</v>
      </c>
      <c r="M990" s="485">
        <f>SUM(M980:M989)</f>
        <v>62210440</v>
      </c>
      <c r="N990" s="486">
        <v>0</v>
      </c>
      <c r="O990" s="486">
        <v>0</v>
      </c>
      <c r="P990" s="485">
        <f>SUM(P980:P989)</f>
        <v>8139</v>
      </c>
      <c r="Q990" s="485">
        <f>SUM(Q980:Q989)</f>
        <v>10769601</v>
      </c>
      <c r="R990" s="485">
        <v>12</v>
      </c>
      <c r="S990" s="485">
        <v>101640</v>
      </c>
      <c r="T990" s="485">
        <v>284</v>
      </c>
      <c r="U990" s="485">
        <v>2405480</v>
      </c>
      <c r="V990" s="486">
        <v>0</v>
      </c>
      <c r="W990" s="485"/>
      <c r="X990" s="485"/>
      <c r="Y990" s="1"/>
    </row>
    <row r="991" spans="1:29" s="7" customFormat="1" ht="16.5" hidden="1" customHeight="1">
      <c r="A991" s="490" t="s">
        <v>298</v>
      </c>
      <c r="B991" s="491"/>
      <c r="C991" s="492"/>
      <c r="D991" s="493"/>
      <c r="E991" s="494"/>
      <c r="F991" s="494"/>
      <c r="G991" s="494"/>
      <c r="H991" s="494"/>
      <c r="I991" s="494"/>
      <c r="J991" s="494"/>
      <c r="K991" s="494"/>
      <c r="L991" s="494"/>
      <c r="M991" s="494"/>
      <c r="N991" s="494"/>
      <c r="O991" s="494"/>
      <c r="P991" s="494"/>
      <c r="Q991" s="494"/>
      <c r="R991" s="494"/>
      <c r="S991" s="494"/>
      <c r="T991" s="494"/>
      <c r="U991" s="494"/>
      <c r="V991" s="494"/>
      <c r="W991" s="494"/>
      <c r="X991" s="495"/>
      <c r="Y991" s="9"/>
      <c r="Z991" s="8"/>
    </row>
    <row r="992" spans="1:29" s="57" customFormat="1" ht="16.5" hidden="1" customHeight="1">
      <c r="A992" s="687">
        <f>A987+1</f>
        <v>776</v>
      </c>
      <c r="B992" s="298" t="s">
        <v>294</v>
      </c>
      <c r="C992" s="284"/>
      <c r="D992" s="285"/>
      <c r="E992" s="285">
        <v>0</v>
      </c>
      <c r="F992" s="285">
        <v>0</v>
      </c>
      <c r="G992" s="285">
        <v>0</v>
      </c>
      <c r="H992" s="285">
        <v>0</v>
      </c>
      <c r="I992" s="285">
        <v>0</v>
      </c>
      <c r="J992" s="285">
        <v>0</v>
      </c>
      <c r="K992" s="285">
        <v>0</v>
      </c>
      <c r="L992" s="485">
        <v>622</v>
      </c>
      <c r="M992" s="285"/>
      <c r="N992" s="285">
        <v>0</v>
      </c>
      <c r="O992" s="285">
        <v>0</v>
      </c>
      <c r="P992" s="285">
        <v>0</v>
      </c>
      <c r="Q992" s="285">
        <v>0</v>
      </c>
      <c r="R992" s="285">
        <v>0</v>
      </c>
      <c r="S992" s="285">
        <v>0</v>
      </c>
      <c r="T992" s="285">
        <v>0</v>
      </c>
      <c r="U992" s="285">
        <v>0</v>
      </c>
      <c r="V992" s="285">
        <v>0</v>
      </c>
      <c r="W992" s="285"/>
      <c r="X992" s="285"/>
      <c r="Y992" s="496"/>
      <c r="Z992" s="497"/>
    </row>
    <row r="993" spans="1:31" s="57" customFormat="1" ht="16.5" hidden="1" customHeight="1">
      <c r="A993" s="688">
        <f>A992+1</f>
        <v>777</v>
      </c>
      <c r="B993" s="298" t="s">
        <v>295</v>
      </c>
      <c r="C993" s="284"/>
      <c r="D993" s="285"/>
      <c r="E993" s="285">
        <v>0</v>
      </c>
      <c r="F993" s="285">
        <v>0</v>
      </c>
      <c r="G993" s="285">
        <v>0</v>
      </c>
      <c r="H993" s="285">
        <v>0</v>
      </c>
      <c r="I993" s="285">
        <v>0</v>
      </c>
      <c r="J993" s="285">
        <v>0</v>
      </c>
      <c r="K993" s="285">
        <v>0</v>
      </c>
      <c r="L993" s="485">
        <v>831</v>
      </c>
      <c r="M993" s="285"/>
      <c r="N993" s="285">
        <v>0</v>
      </c>
      <c r="O993" s="285">
        <v>0</v>
      </c>
      <c r="P993" s="285">
        <v>0</v>
      </c>
      <c r="Q993" s="285">
        <v>0</v>
      </c>
      <c r="R993" s="285">
        <v>0</v>
      </c>
      <c r="S993" s="285">
        <v>0</v>
      </c>
      <c r="T993" s="285">
        <v>0</v>
      </c>
      <c r="U993" s="285">
        <v>0</v>
      </c>
      <c r="V993" s="285">
        <v>0</v>
      </c>
      <c r="W993" s="285"/>
      <c r="X993" s="285"/>
      <c r="Y993" s="496"/>
      <c r="Z993" s="497"/>
    </row>
    <row r="994" spans="1:31" s="57" customFormat="1" ht="16.5" hidden="1" customHeight="1">
      <c r="A994" s="688">
        <f>A993+1</f>
        <v>778</v>
      </c>
      <c r="B994" s="298" t="s">
        <v>296</v>
      </c>
      <c r="C994" s="284"/>
      <c r="D994" s="285"/>
      <c r="E994" s="285">
        <v>0</v>
      </c>
      <c r="F994" s="285">
        <v>0</v>
      </c>
      <c r="G994" s="285">
        <v>0</v>
      </c>
      <c r="H994" s="285">
        <v>0</v>
      </c>
      <c r="I994" s="285">
        <v>0</v>
      </c>
      <c r="J994" s="285">
        <v>0</v>
      </c>
      <c r="K994" s="285">
        <v>0</v>
      </c>
      <c r="L994" s="285">
        <v>0</v>
      </c>
      <c r="M994" s="285">
        <v>0</v>
      </c>
      <c r="N994" s="285">
        <v>0</v>
      </c>
      <c r="O994" s="285">
        <v>0</v>
      </c>
      <c r="P994" s="485">
        <v>1035.75</v>
      </c>
      <c r="Q994" s="285"/>
      <c r="R994" s="285">
        <v>0</v>
      </c>
      <c r="S994" s="285">
        <v>0</v>
      </c>
      <c r="T994" s="285">
        <v>0</v>
      </c>
      <c r="U994" s="285">
        <v>0</v>
      </c>
      <c r="V994" s="285">
        <v>0</v>
      </c>
      <c r="W994" s="285"/>
      <c r="X994" s="285"/>
      <c r="Y994" s="496"/>
      <c r="Z994" s="497"/>
    </row>
    <row r="995" spans="1:31" s="57" customFormat="1" ht="16.5" hidden="1" customHeight="1">
      <c r="A995" s="688">
        <f>A994+1</f>
        <v>779</v>
      </c>
      <c r="B995" s="298" t="s">
        <v>297</v>
      </c>
      <c r="C995" s="284"/>
      <c r="D995" s="285"/>
      <c r="E995" s="285">
        <v>0</v>
      </c>
      <c r="F995" s="672"/>
      <c r="G995" s="285">
        <v>0</v>
      </c>
      <c r="H995" s="285">
        <v>0</v>
      </c>
      <c r="I995" s="285">
        <v>0</v>
      </c>
      <c r="J995" s="285">
        <v>0</v>
      </c>
      <c r="K995" s="285">
        <v>0</v>
      </c>
      <c r="L995" s="285">
        <v>0</v>
      </c>
      <c r="M995" s="285">
        <v>0</v>
      </c>
      <c r="N995" s="285">
        <v>0</v>
      </c>
      <c r="O995" s="285">
        <v>0</v>
      </c>
      <c r="P995" s="285">
        <v>0</v>
      </c>
      <c r="Q995" s="285">
        <v>0</v>
      </c>
      <c r="R995" s="285">
        <v>0</v>
      </c>
      <c r="S995" s="285">
        <v>0</v>
      </c>
      <c r="T995" s="285">
        <v>0</v>
      </c>
      <c r="U995" s="285">
        <v>0</v>
      </c>
      <c r="V995" s="285">
        <v>0</v>
      </c>
      <c r="W995" s="285"/>
      <c r="X995" s="285"/>
      <c r="Y995" s="496"/>
      <c r="Z995" s="497"/>
    </row>
    <row r="996" spans="1:31" s="7" customFormat="1" hidden="1">
      <c r="A996" s="1453" t="s">
        <v>518</v>
      </c>
      <c r="B996" s="1454"/>
      <c r="C996" s="285">
        <f>SUM(C992:C995)</f>
        <v>0</v>
      </c>
      <c r="D996" s="285">
        <f t="shared" ref="D996:X996" si="152">SUM(D992:D995)</f>
        <v>0</v>
      </c>
      <c r="E996" s="285">
        <f t="shared" si="152"/>
        <v>0</v>
      </c>
      <c r="F996" s="285">
        <f t="shared" si="152"/>
        <v>0</v>
      </c>
      <c r="G996" s="285">
        <f t="shared" si="152"/>
        <v>0</v>
      </c>
      <c r="H996" s="285">
        <f t="shared" si="152"/>
        <v>0</v>
      </c>
      <c r="I996" s="285">
        <f t="shared" si="152"/>
        <v>0</v>
      </c>
      <c r="J996" s="285">
        <f t="shared" si="152"/>
        <v>0</v>
      </c>
      <c r="K996" s="285">
        <f t="shared" si="152"/>
        <v>0</v>
      </c>
      <c r="L996" s="285">
        <f t="shared" si="152"/>
        <v>1453</v>
      </c>
      <c r="M996" s="285">
        <f t="shared" si="152"/>
        <v>0</v>
      </c>
      <c r="N996" s="285">
        <f t="shared" si="152"/>
        <v>0</v>
      </c>
      <c r="O996" s="285">
        <f t="shared" si="152"/>
        <v>0</v>
      </c>
      <c r="P996" s="285">
        <f t="shared" si="152"/>
        <v>1035.75</v>
      </c>
      <c r="Q996" s="285">
        <f t="shared" si="152"/>
        <v>0</v>
      </c>
      <c r="R996" s="285">
        <f t="shared" si="152"/>
        <v>0</v>
      </c>
      <c r="S996" s="285">
        <f t="shared" si="152"/>
        <v>0</v>
      </c>
      <c r="T996" s="285">
        <f t="shared" si="152"/>
        <v>0</v>
      </c>
      <c r="U996" s="285">
        <f t="shared" si="152"/>
        <v>0</v>
      </c>
      <c r="V996" s="285">
        <f t="shared" si="152"/>
        <v>0</v>
      </c>
      <c r="W996" s="285">
        <f t="shared" si="152"/>
        <v>0</v>
      </c>
      <c r="X996" s="285">
        <f t="shared" si="152"/>
        <v>0</v>
      </c>
      <c r="Y996" s="9"/>
      <c r="Z996" s="8"/>
      <c r="AA996" s="8"/>
      <c r="AB996" s="8"/>
    </row>
    <row r="997" spans="1:31" s="22" customFormat="1" ht="21" hidden="1" customHeight="1">
      <c r="A997" s="1479" t="s">
        <v>574</v>
      </c>
      <c r="B997" s="1479"/>
      <c r="C997" s="1479"/>
      <c r="D997" s="1452"/>
      <c r="E997" s="1452"/>
      <c r="F997" s="1452"/>
      <c r="G997" s="1452"/>
      <c r="H997" s="1452"/>
      <c r="I997" s="1452"/>
      <c r="J997" s="1452"/>
      <c r="K997" s="1452"/>
      <c r="L997" s="1452"/>
      <c r="M997" s="1452"/>
      <c r="N997" s="1452"/>
      <c r="O997" s="1452"/>
      <c r="P997" s="1452"/>
      <c r="Q997" s="1452"/>
      <c r="R997" s="1452"/>
      <c r="S997" s="1452"/>
      <c r="T997" s="1452"/>
      <c r="U997" s="1452"/>
      <c r="V997" s="1452"/>
      <c r="W997" s="1452"/>
      <c r="X997" s="1452"/>
      <c r="Y997" s="24"/>
      <c r="Z997" s="23"/>
      <c r="AA997" s="23"/>
      <c r="AB997" s="8"/>
      <c r="AC997" s="27"/>
    </row>
    <row r="998" spans="1:31" s="7" customFormat="1" ht="21" hidden="1" customHeight="1">
      <c r="A998" s="55">
        <f>A995+1</f>
        <v>780</v>
      </c>
      <c r="B998" s="82" t="s">
        <v>817</v>
      </c>
      <c r="C998" s="52">
        <f>D998+K998+M998+O998+Q998+S998+U998+V998+W998+X998</f>
        <v>337448.14</v>
      </c>
      <c r="D998" s="52">
        <f>SUM(E998:I998)</f>
        <v>337448.14</v>
      </c>
      <c r="E998" s="51">
        <f>324338.34+13109.8</f>
        <v>337448.14</v>
      </c>
      <c r="F998" s="51"/>
      <c r="G998" s="51"/>
      <c r="H998" s="51"/>
      <c r="I998" s="51"/>
      <c r="J998" s="51"/>
      <c r="K998" s="51"/>
      <c r="L998" s="52"/>
      <c r="M998" s="52"/>
      <c r="N998" s="51"/>
      <c r="O998" s="51"/>
      <c r="P998" s="69"/>
      <c r="Q998" s="52"/>
      <c r="R998" s="51"/>
      <c r="S998" s="51"/>
      <c r="T998" s="51"/>
      <c r="U998" s="51"/>
      <c r="V998" s="51"/>
      <c r="W998" s="285"/>
      <c r="X998" s="285"/>
      <c r="Y998" s="9" t="s">
        <v>893</v>
      </c>
      <c r="Z998" s="8"/>
      <c r="AA998" s="8"/>
      <c r="AB998" s="8"/>
      <c r="AC998" s="28"/>
    </row>
    <row r="999" spans="1:31" s="7" customFormat="1" ht="21" hidden="1" customHeight="1">
      <c r="A999" s="55">
        <f>A998+1</f>
        <v>781</v>
      </c>
      <c r="B999" s="82" t="s">
        <v>818</v>
      </c>
      <c r="C999" s="52">
        <f>D999+K999+M999+O999+Q999+S999+U999+V999+W999+X999</f>
        <v>354820.1</v>
      </c>
      <c r="D999" s="52">
        <f>SUM(E999:I999)</f>
        <v>354820.1</v>
      </c>
      <c r="E999" s="51">
        <f>338603.36+16216.74</f>
        <v>354820.1</v>
      </c>
      <c r="F999" s="51"/>
      <c r="G999" s="51"/>
      <c r="H999" s="51"/>
      <c r="I999" s="51"/>
      <c r="J999" s="51"/>
      <c r="K999" s="51"/>
      <c r="L999" s="69"/>
      <c r="M999" s="52"/>
      <c r="N999" s="51"/>
      <c r="O999" s="51"/>
      <c r="P999" s="69"/>
      <c r="Q999" s="52"/>
      <c r="R999" s="51"/>
      <c r="S999" s="51"/>
      <c r="T999" s="51"/>
      <c r="U999" s="51"/>
      <c r="V999" s="51"/>
      <c r="W999" s="285"/>
      <c r="X999" s="285"/>
      <c r="Y999" s="9" t="s">
        <v>893</v>
      </c>
      <c r="Z999" s="8"/>
      <c r="AA999" s="8"/>
      <c r="AB999" s="8"/>
      <c r="AC999" s="28"/>
    </row>
    <row r="1000" spans="1:31" s="7" customFormat="1" ht="21" hidden="1" customHeight="1">
      <c r="A1000" s="1475" t="s">
        <v>518</v>
      </c>
      <c r="B1000" s="1475"/>
      <c r="C1000" s="51">
        <f>SUM(C998:C999)</f>
        <v>692268.24</v>
      </c>
      <c r="D1000" s="51">
        <f t="shared" ref="D1000:X1000" si="153">SUM(D998:D999)</f>
        <v>692268.24</v>
      </c>
      <c r="E1000" s="51">
        <f t="shared" si="153"/>
        <v>692268.24</v>
      </c>
      <c r="F1000" s="51">
        <f t="shared" si="153"/>
        <v>0</v>
      </c>
      <c r="G1000" s="51">
        <f t="shared" si="153"/>
        <v>0</v>
      </c>
      <c r="H1000" s="51">
        <f t="shared" si="153"/>
        <v>0</v>
      </c>
      <c r="I1000" s="51">
        <f t="shared" si="153"/>
        <v>0</v>
      </c>
      <c r="J1000" s="51">
        <f t="shared" si="153"/>
        <v>0</v>
      </c>
      <c r="K1000" s="51">
        <f t="shared" si="153"/>
        <v>0</v>
      </c>
      <c r="L1000" s="51">
        <f t="shared" si="153"/>
        <v>0</v>
      </c>
      <c r="M1000" s="51">
        <f t="shared" si="153"/>
        <v>0</v>
      </c>
      <c r="N1000" s="51">
        <f t="shared" si="153"/>
        <v>0</v>
      </c>
      <c r="O1000" s="51">
        <f t="shared" si="153"/>
        <v>0</v>
      </c>
      <c r="P1000" s="51">
        <f t="shared" si="153"/>
        <v>0</v>
      </c>
      <c r="Q1000" s="51">
        <f t="shared" si="153"/>
        <v>0</v>
      </c>
      <c r="R1000" s="51">
        <f t="shared" si="153"/>
        <v>0</v>
      </c>
      <c r="S1000" s="51">
        <f t="shared" si="153"/>
        <v>0</v>
      </c>
      <c r="T1000" s="51">
        <f t="shared" si="153"/>
        <v>0</v>
      </c>
      <c r="U1000" s="51">
        <f t="shared" si="153"/>
        <v>0</v>
      </c>
      <c r="V1000" s="51">
        <f t="shared" si="153"/>
        <v>0</v>
      </c>
      <c r="W1000" s="51">
        <f t="shared" si="153"/>
        <v>0</v>
      </c>
      <c r="X1000" s="51">
        <f t="shared" si="153"/>
        <v>0</v>
      </c>
      <c r="Y1000" s="9"/>
      <c r="Z1000" s="8"/>
      <c r="AA1000" s="8"/>
      <c r="AB1000" s="8"/>
      <c r="AC1000" s="28"/>
      <c r="AE1000" s="28"/>
    </row>
    <row r="1001" spans="1:31" s="22" customFormat="1" ht="21" hidden="1" customHeight="1">
      <c r="A1001" s="1479" t="s">
        <v>575</v>
      </c>
      <c r="B1001" s="1479"/>
      <c r="C1001" s="1479"/>
      <c r="D1001" s="1452"/>
      <c r="E1001" s="1452"/>
      <c r="F1001" s="1452"/>
      <c r="G1001" s="1452"/>
      <c r="H1001" s="1452"/>
      <c r="I1001" s="1452"/>
      <c r="J1001" s="1452"/>
      <c r="K1001" s="1452"/>
      <c r="L1001" s="1452"/>
      <c r="M1001" s="1452"/>
      <c r="N1001" s="1452"/>
      <c r="O1001" s="1452"/>
      <c r="P1001" s="1452"/>
      <c r="Q1001" s="1452"/>
      <c r="R1001" s="1452"/>
      <c r="S1001" s="1452"/>
      <c r="T1001" s="1452"/>
      <c r="U1001" s="1452"/>
      <c r="V1001" s="1452"/>
      <c r="W1001" s="1452"/>
      <c r="X1001" s="1452"/>
      <c r="Y1001" s="24"/>
      <c r="Z1001" s="23"/>
      <c r="AB1001" s="8"/>
      <c r="AC1001" s="27"/>
    </row>
    <row r="1002" spans="1:31" s="7" customFormat="1" ht="21" hidden="1" customHeight="1">
      <c r="A1002" s="56">
        <f>A999+1</f>
        <v>782</v>
      </c>
      <c r="B1002" s="42" t="s">
        <v>819</v>
      </c>
      <c r="C1002" s="52">
        <f>D1002+K1002+M1002+O1002+Q1002+S1002+U1002+V1002+W1002+X1002</f>
        <v>4600149.76</v>
      </c>
      <c r="D1002" s="52">
        <f>SUM(E1002:I1002)</f>
        <v>4133801.96</v>
      </c>
      <c r="E1002" s="51"/>
      <c r="F1002" s="51">
        <v>3377722.86</v>
      </c>
      <c r="G1002" s="51">
        <v>756079.1</v>
      </c>
      <c r="H1002" s="60"/>
      <c r="I1002" s="60"/>
      <c r="J1002" s="60"/>
      <c r="K1002" s="60"/>
      <c r="L1002" s="70"/>
      <c r="M1002" s="52"/>
      <c r="N1002" s="60"/>
      <c r="O1002" s="60"/>
      <c r="P1002" s="51"/>
      <c r="Q1002" s="51"/>
      <c r="R1002" s="60"/>
      <c r="S1002" s="60"/>
      <c r="T1002" s="60"/>
      <c r="U1002" s="60"/>
      <c r="V1002" s="51">
        <f>306397.62+159950.18</f>
        <v>466347.8</v>
      </c>
      <c r="W1002" s="285"/>
      <c r="X1002" s="285"/>
      <c r="Y1002" s="9" t="s">
        <v>886</v>
      </c>
      <c r="Z1002" s="8"/>
      <c r="AB1002" s="8"/>
      <c r="AC1002" s="28"/>
    </row>
    <row r="1003" spans="1:31" s="7" customFormat="1" ht="15.75" hidden="1">
      <c r="A1003" s="688">
        <f>A1002+1</f>
        <v>783</v>
      </c>
      <c r="B1003" s="522" t="s">
        <v>306</v>
      </c>
      <c r="C1003" s="284"/>
      <c r="D1003" s="285"/>
      <c r="E1003" s="285"/>
      <c r="F1003" s="499" t="s">
        <v>24</v>
      </c>
      <c r="G1003" s="499" t="s">
        <v>24</v>
      </c>
      <c r="H1003" s="285"/>
      <c r="I1003" s="285"/>
      <c r="J1003" s="285"/>
      <c r="K1003" s="285"/>
      <c r="L1003" s="285"/>
      <c r="M1003" s="285"/>
      <c r="N1003" s="285"/>
      <c r="O1003" s="285"/>
      <c r="P1003" s="285"/>
      <c r="Q1003" s="285"/>
      <c r="R1003" s="285"/>
      <c r="S1003" s="285"/>
      <c r="T1003" s="285"/>
      <c r="U1003" s="285"/>
      <c r="V1003" s="285"/>
      <c r="W1003" s="285" t="s">
        <v>24</v>
      </c>
      <c r="X1003" s="500"/>
      <c r="Y1003" s="9" t="s">
        <v>299</v>
      </c>
      <c r="Z1003" s="8"/>
    </row>
    <row r="1004" spans="1:31" s="7" customFormat="1" hidden="1">
      <c r="A1004" s="1121">
        <f>A1003+1</f>
        <v>784</v>
      </c>
      <c r="B1004" s="522" t="s">
        <v>307</v>
      </c>
      <c r="C1004" s="284"/>
      <c r="D1004" s="285"/>
      <c r="E1004" s="285"/>
      <c r="F1004" s="285" t="s">
        <v>24</v>
      </c>
      <c r="G1004" s="285"/>
      <c r="H1004" s="658"/>
      <c r="I1004" s="658"/>
      <c r="J1004" s="658"/>
      <c r="K1004" s="658"/>
      <c r="L1004" s="501">
        <v>1374</v>
      </c>
      <c r="M1004" s="284"/>
      <c r="N1004" s="658"/>
      <c r="O1004" s="658"/>
      <c r="P1004" s="285"/>
      <c r="Q1004" s="285"/>
      <c r="R1004" s="658"/>
      <c r="S1004" s="658"/>
      <c r="T1004" s="658"/>
      <c r="U1004" s="658"/>
      <c r="V1004" s="285"/>
      <c r="W1004" s="285" t="s">
        <v>24</v>
      </c>
      <c r="X1004" s="285"/>
      <c r="Y1004" s="9" t="s">
        <v>300</v>
      </c>
      <c r="Z1004" s="8"/>
    </row>
    <row r="1005" spans="1:31" s="7" customFormat="1" hidden="1">
      <c r="A1005" s="1121">
        <f t="shared" ref="A1005:A1018" si="154">A1004+1</f>
        <v>785</v>
      </c>
      <c r="B1005" s="522" t="s">
        <v>308</v>
      </c>
      <c r="C1005" s="284"/>
      <c r="D1005" s="285"/>
      <c r="E1005" s="285"/>
      <c r="F1005" s="502">
        <v>1380.748</v>
      </c>
      <c r="G1005" s="285"/>
      <c r="H1005" s="658"/>
      <c r="I1005" s="658"/>
      <c r="J1005" s="658"/>
      <c r="K1005" s="658"/>
      <c r="L1005" s="503">
        <v>1368</v>
      </c>
      <c r="M1005" s="504"/>
      <c r="N1005" s="658"/>
      <c r="O1005" s="658"/>
      <c r="P1005" s="504"/>
      <c r="Q1005" s="504"/>
      <c r="R1005" s="658"/>
      <c r="S1005" s="285"/>
      <c r="T1005" s="285"/>
      <c r="U1005" s="658"/>
      <c r="V1005" s="284"/>
      <c r="W1005" s="285" t="s">
        <v>24</v>
      </c>
      <c r="X1005" s="500"/>
      <c r="Y1005" s="9" t="s">
        <v>300</v>
      </c>
      <c r="Z1005" s="8"/>
    </row>
    <row r="1006" spans="1:31" s="7" customFormat="1" ht="14.25" hidden="1">
      <c r="A1006" s="1121">
        <f t="shared" si="154"/>
        <v>786</v>
      </c>
      <c r="B1006" s="522" t="s">
        <v>309</v>
      </c>
      <c r="C1006" s="284"/>
      <c r="D1006" s="285"/>
      <c r="E1006" s="285"/>
      <c r="F1006" s="285"/>
      <c r="G1006" s="505" t="s">
        <v>24</v>
      </c>
      <c r="H1006" s="658"/>
      <c r="I1006" s="658"/>
      <c r="J1006" s="658"/>
      <c r="K1006" s="658"/>
      <c r="L1006" s="503">
        <v>400</v>
      </c>
      <c r="M1006" s="284"/>
      <c r="N1006" s="658"/>
      <c r="O1006" s="658"/>
      <c r="P1006" s="504"/>
      <c r="Q1006" s="284"/>
      <c r="R1006" s="658"/>
      <c r="S1006" s="658"/>
      <c r="T1006" s="658"/>
      <c r="U1006" s="285"/>
      <c r="V1006" s="284"/>
      <c r="W1006" s="285" t="s">
        <v>24</v>
      </c>
      <c r="X1006" s="500"/>
      <c r="Y1006" s="9" t="s">
        <v>301</v>
      </c>
      <c r="Z1006" s="8"/>
      <c r="AA1006" s="8"/>
      <c r="AB1006" s="8"/>
    </row>
    <row r="1007" spans="1:31" s="7" customFormat="1" hidden="1">
      <c r="A1007" s="1121">
        <f t="shared" si="154"/>
        <v>787</v>
      </c>
      <c r="B1007" s="522" t="s">
        <v>310</v>
      </c>
      <c r="C1007" s="284"/>
      <c r="D1007" s="285"/>
      <c r="E1007" s="285"/>
      <c r="F1007" s="285"/>
      <c r="G1007" s="285"/>
      <c r="H1007" s="658"/>
      <c r="I1007" s="658"/>
      <c r="J1007" s="658"/>
      <c r="K1007" s="658"/>
      <c r="L1007" s="504">
        <v>1379</v>
      </c>
      <c r="M1007" s="504"/>
      <c r="N1007" s="658"/>
      <c r="O1007" s="658"/>
      <c r="P1007" s="284">
        <v>3111</v>
      </c>
      <c r="Q1007" s="284"/>
      <c r="R1007" s="658"/>
      <c r="S1007" s="658"/>
      <c r="T1007" s="658"/>
      <c r="U1007" s="658"/>
      <c r="V1007" s="284"/>
      <c r="W1007" s="285"/>
      <c r="X1007" s="500"/>
      <c r="Y1007" s="506" t="s">
        <v>302</v>
      </c>
      <c r="Z1007" s="8"/>
    </row>
    <row r="1008" spans="1:31" s="7" customFormat="1" ht="15.75" hidden="1">
      <c r="A1008" s="1121">
        <f t="shared" si="154"/>
        <v>788</v>
      </c>
      <c r="B1008" s="522" t="s">
        <v>311</v>
      </c>
      <c r="C1008" s="284"/>
      <c r="D1008" s="285"/>
      <c r="E1008" s="285"/>
      <c r="F1008" s="285"/>
      <c r="G1008" s="285"/>
      <c r="H1008" s="507" t="s">
        <v>24</v>
      </c>
      <c r="I1008" s="507" t="s">
        <v>24</v>
      </c>
      <c r="J1008" s="285"/>
      <c r="K1008" s="285"/>
      <c r="L1008" s="503">
        <v>1388</v>
      </c>
      <c r="M1008" s="504"/>
      <c r="N1008" s="658"/>
      <c r="O1008" s="658"/>
      <c r="P1008" s="284"/>
      <c r="Q1008" s="284"/>
      <c r="R1008" s="658"/>
      <c r="S1008" s="658"/>
      <c r="T1008" s="658"/>
      <c r="U1008" s="658"/>
      <c r="V1008" s="284"/>
      <c r="W1008" s="285" t="s">
        <v>24</v>
      </c>
      <c r="X1008" s="500"/>
      <c r="Y1008" s="9" t="s">
        <v>303</v>
      </c>
      <c r="Z1008" s="8"/>
    </row>
    <row r="1009" spans="1:31" s="7" customFormat="1" hidden="1">
      <c r="A1009" s="1121">
        <f t="shared" si="154"/>
        <v>789</v>
      </c>
      <c r="B1009" s="522" t="s">
        <v>312</v>
      </c>
      <c r="C1009" s="284"/>
      <c r="D1009" s="285"/>
      <c r="E1009" s="285"/>
      <c r="F1009" s="285"/>
      <c r="G1009" s="285"/>
      <c r="H1009" s="658"/>
      <c r="I1009" s="658"/>
      <c r="J1009" s="285"/>
      <c r="K1009" s="285"/>
      <c r="L1009" s="503">
        <v>950</v>
      </c>
      <c r="M1009" s="503">
        <v>2762.377</v>
      </c>
      <c r="N1009" s="658"/>
      <c r="O1009" s="658"/>
      <c r="P1009" s="303">
        <v>1501</v>
      </c>
      <c r="Q1009" s="303"/>
      <c r="R1009" s="658"/>
      <c r="S1009" s="658"/>
      <c r="T1009" s="658"/>
      <c r="U1009" s="658"/>
      <c r="V1009" s="284"/>
      <c r="W1009" s="285"/>
      <c r="X1009" s="500"/>
      <c r="Y1009" s="506" t="s">
        <v>302</v>
      </c>
      <c r="Z1009" s="8"/>
    </row>
    <row r="1010" spans="1:31" s="7" customFormat="1" hidden="1">
      <c r="A1010" s="1121">
        <f t="shared" si="154"/>
        <v>790</v>
      </c>
      <c r="B1010" s="522" t="s">
        <v>313</v>
      </c>
      <c r="C1010" s="285"/>
      <c r="D1010" s="285"/>
      <c r="E1010" s="285"/>
      <c r="F1010" s="285"/>
      <c r="G1010" s="285"/>
      <c r="H1010" s="285"/>
      <c r="I1010" s="285"/>
      <c r="J1010" s="285"/>
      <c r="K1010" s="285"/>
      <c r="L1010" s="502">
        <v>800</v>
      </c>
      <c r="M1010" s="285"/>
      <c r="N1010" s="285"/>
      <c r="O1010" s="285"/>
      <c r="P1010" s="285"/>
      <c r="Q1010" s="285"/>
      <c r="R1010" s="285"/>
      <c r="S1010" s="285"/>
      <c r="T1010" s="285"/>
      <c r="U1010" s="285"/>
      <c r="V1010" s="285"/>
      <c r="W1010" s="285"/>
      <c r="X1010" s="500"/>
      <c r="Y1010" s="9"/>
      <c r="Z1010" s="8"/>
      <c r="AA1010" s="8"/>
      <c r="AB1010" s="8"/>
    </row>
    <row r="1011" spans="1:31" s="7" customFormat="1" hidden="1">
      <c r="A1011" s="1121">
        <f t="shared" si="154"/>
        <v>791</v>
      </c>
      <c r="B1011" s="522" t="s">
        <v>314</v>
      </c>
      <c r="C1011" s="658"/>
      <c r="D1011" s="658"/>
      <c r="E1011" s="658"/>
      <c r="F1011" s="658" t="s">
        <v>24</v>
      </c>
      <c r="G1011" s="658"/>
      <c r="H1011" s="658"/>
      <c r="I1011" s="658" t="s">
        <v>24</v>
      </c>
      <c r="J1011" s="658"/>
      <c r="K1011" s="658"/>
      <c r="L1011" s="658"/>
      <c r="M1011" s="658"/>
      <c r="N1011" s="658"/>
      <c r="O1011" s="658"/>
      <c r="P1011" s="658">
        <v>1849</v>
      </c>
      <c r="Q1011" s="658"/>
      <c r="R1011" s="658"/>
      <c r="S1011" s="658"/>
      <c r="T1011" s="658"/>
      <c r="U1011" s="658"/>
      <c r="V1011" s="658"/>
      <c r="W1011" s="658" t="s">
        <v>24</v>
      </c>
      <c r="X1011" s="508"/>
      <c r="Y1011" s="9" t="s">
        <v>304</v>
      </c>
      <c r="Z1011" s="8"/>
      <c r="AA1011" s="13"/>
      <c r="AB1011" s="13"/>
    </row>
    <row r="1012" spans="1:31" s="7" customFormat="1" ht="15.75" hidden="1">
      <c r="A1012" s="1121">
        <f t="shared" si="154"/>
        <v>792</v>
      </c>
      <c r="B1012" s="522" t="s">
        <v>315</v>
      </c>
      <c r="C1012" s="657"/>
      <c r="D1012" s="657"/>
      <c r="E1012" s="657"/>
      <c r="F1012" s="509" t="s">
        <v>24</v>
      </c>
      <c r="G1012" s="509" t="s">
        <v>24</v>
      </c>
      <c r="H1012" s="657"/>
      <c r="I1012" s="657"/>
      <c r="J1012" s="657"/>
      <c r="K1012" s="657"/>
      <c r="L1012" s="657"/>
      <c r="M1012" s="657"/>
      <c r="N1012" s="657"/>
      <c r="O1012" s="657"/>
      <c r="P1012" s="510">
        <v>3164</v>
      </c>
      <c r="Q1012" s="510"/>
      <c r="R1012" s="657"/>
      <c r="S1012" s="657"/>
      <c r="T1012" s="657"/>
      <c r="U1012" s="657"/>
      <c r="V1012" s="657"/>
      <c r="W1012" s="657" t="s">
        <v>24</v>
      </c>
      <c r="X1012" s="511"/>
      <c r="Y1012" s="9" t="s">
        <v>299</v>
      </c>
      <c r="Z1012" s="8"/>
      <c r="AA1012" s="8"/>
      <c r="AB1012" s="8"/>
    </row>
    <row r="1013" spans="1:31" s="7" customFormat="1" ht="14.25" hidden="1">
      <c r="A1013" s="1121">
        <f t="shared" si="154"/>
        <v>793</v>
      </c>
      <c r="B1013" s="522" t="s">
        <v>316</v>
      </c>
      <c r="C1013" s="162"/>
      <c r="D1013" s="284"/>
      <c r="E1013" s="284"/>
      <c r="F1013" s="284"/>
      <c r="G1013" s="512" t="s">
        <v>24</v>
      </c>
      <c r="H1013" s="284"/>
      <c r="I1013" s="284"/>
      <c r="J1013" s="284"/>
      <c r="K1013" s="284"/>
      <c r="L1013" s="284"/>
      <c r="M1013" s="284"/>
      <c r="N1013" s="284"/>
      <c r="O1013" s="284"/>
      <c r="P1013" s="284"/>
      <c r="Q1013" s="284"/>
      <c r="R1013" s="284"/>
      <c r="S1013" s="284"/>
      <c r="T1013" s="303">
        <v>171.36</v>
      </c>
      <c r="U1013" s="284"/>
      <c r="V1013" s="284"/>
      <c r="W1013" s="284" t="s">
        <v>24</v>
      </c>
      <c r="X1013" s="513"/>
      <c r="Y1013" s="9" t="s">
        <v>301</v>
      </c>
      <c r="Z1013" s="8"/>
    </row>
    <row r="1014" spans="1:31" s="7" customFormat="1" hidden="1">
      <c r="A1014" s="1121">
        <f t="shared" si="154"/>
        <v>794</v>
      </c>
      <c r="B1014" s="522" t="s">
        <v>317</v>
      </c>
      <c r="C1014" s="158"/>
      <c r="D1014" s="284"/>
      <c r="E1014" s="284"/>
      <c r="F1014" s="284"/>
      <c r="G1014" s="284"/>
      <c r="H1014" s="284"/>
      <c r="I1014" s="284"/>
      <c r="J1014" s="284"/>
      <c r="K1014" s="284"/>
      <c r="L1014" s="303">
        <v>1860</v>
      </c>
      <c r="M1014" s="284">
        <v>2468.6950000000002</v>
      </c>
      <c r="N1014" s="284"/>
      <c r="O1014" s="284"/>
      <c r="P1014" s="303">
        <v>3369</v>
      </c>
      <c r="Q1014" s="284">
        <v>1023.938</v>
      </c>
      <c r="R1014" s="284"/>
      <c r="S1014" s="284"/>
      <c r="T1014" s="284"/>
      <c r="U1014" s="284"/>
      <c r="V1014" s="284"/>
      <c r="W1014" s="284"/>
      <c r="X1014" s="513"/>
      <c r="Y1014" s="9"/>
      <c r="Z1014" s="8"/>
    </row>
    <row r="1015" spans="1:31" s="518" customFormat="1" ht="14.25" hidden="1">
      <c r="A1015" s="1121">
        <f t="shared" si="154"/>
        <v>795</v>
      </c>
      <c r="B1015" s="522" t="s">
        <v>318</v>
      </c>
      <c r="C1015" s="514"/>
      <c r="D1015" s="514"/>
      <c r="E1015" s="514"/>
      <c r="F1015" s="514"/>
      <c r="G1015" s="512" t="s">
        <v>24</v>
      </c>
      <c r="H1015" s="514"/>
      <c r="I1015" s="514"/>
      <c r="J1015" s="514"/>
      <c r="K1015" s="514"/>
      <c r="L1015" s="514"/>
      <c r="M1015" s="514"/>
      <c r="N1015" s="514"/>
      <c r="O1015" s="514"/>
      <c r="P1015" s="514"/>
      <c r="Q1015" s="514"/>
      <c r="R1015" s="514"/>
      <c r="S1015" s="514"/>
      <c r="T1015" s="516">
        <v>728.4</v>
      </c>
      <c r="U1015" s="514"/>
      <c r="V1015" s="514"/>
      <c r="W1015" s="302" t="s">
        <v>24</v>
      </c>
      <c r="X1015" s="517"/>
      <c r="Y1015" s="506" t="s">
        <v>301</v>
      </c>
    </row>
    <row r="1016" spans="1:31" s="518" customFormat="1" hidden="1">
      <c r="A1016" s="1121">
        <f t="shared" si="154"/>
        <v>796</v>
      </c>
      <c r="B1016" s="522" t="s">
        <v>319</v>
      </c>
      <c r="C1016" s="514"/>
      <c r="D1016" s="514"/>
      <c r="E1016" s="514"/>
      <c r="F1016" s="514"/>
      <c r="G1016" s="514"/>
      <c r="H1016" s="514"/>
      <c r="I1016" s="514"/>
      <c r="J1016" s="514"/>
      <c r="K1016" s="514"/>
      <c r="L1016" s="514"/>
      <c r="M1016" s="514"/>
      <c r="N1016" s="514"/>
      <c r="O1016" s="514"/>
      <c r="P1016" s="516">
        <v>2229.56</v>
      </c>
      <c r="Q1016" s="514"/>
      <c r="R1016" s="514"/>
      <c r="S1016" s="514"/>
      <c r="T1016" s="514"/>
      <c r="U1016" s="514"/>
      <c r="V1016" s="514"/>
      <c r="W1016" s="514"/>
      <c r="X1016" s="517"/>
      <c r="Y1016" s="506"/>
    </row>
    <row r="1017" spans="1:31" s="7" customFormat="1" ht="15.75" hidden="1">
      <c r="A1017" s="1121">
        <f t="shared" si="154"/>
        <v>797</v>
      </c>
      <c r="B1017" s="522" t="s">
        <v>320</v>
      </c>
      <c r="C1017" s="284"/>
      <c r="D1017" s="285"/>
      <c r="E1017" s="285"/>
      <c r="F1017" s="285"/>
      <c r="G1017" s="285"/>
      <c r="H1017" s="658"/>
      <c r="I1017" s="658"/>
      <c r="J1017" s="658"/>
      <c r="K1017" s="658"/>
      <c r="L1017" s="504"/>
      <c r="M1017" s="504"/>
      <c r="N1017" s="658"/>
      <c r="O1017" s="658"/>
      <c r="P1017" s="284"/>
      <c r="Q1017" s="284"/>
      <c r="R1017" s="658"/>
      <c r="S1017" s="658"/>
      <c r="T1017" s="507" t="s">
        <v>24</v>
      </c>
      <c r="U1017" s="658"/>
      <c r="V1017" s="284"/>
      <c r="W1017" s="285"/>
      <c r="X1017" s="500"/>
      <c r="Y1017" s="9"/>
      <c r="Z1017" s="8"/>
    </row>
    <row r="1018" spans="1:31" s="518" customFormat="1" ht="19.5" hidden="1">
      <c r="A1018" s="1121">
        <f t="shared" si="154"/>
        <v>798</v>
      </c>
      <c r="B1018" s="278" t="s">
        <v>321</v>
      </c>
      <c r="C1018" s="519"/>
      <c r="D1018" s="519"/>
      <c r="E1018" s="519"/>
      <c r="F1018" s="514"/>
      <c r="G1018" s="516">
        <v>760.03300000000002</v>
      </c>
      <c r="H1018" s="514"/>
      <c r="I1018" s="514"/>
      <c r="J1018" s="514"/>
      <c r="K1018" s="514"/>
      <c r="L1018" s="514"/>
      <c r="M1018" s="514"/>
      <c r="N1018" s="514"/>
      <c r="O1018" s="514"/>
      <c r="P1018" s="520" t="s">
        <v>24</v>
      </c>
      <c r="Q1018" s="514"/>
      <c r="R1018" s="514"/>
      <c r="S1018" s="514"/>
      <c r="T1018" s="514"/>
      <c r="U1018" s="514"/>
      <c r="V1018" s="514"/>
      <c r="W1018" s="302" t="s">
        <v>24</v>
      </c>
      <c r="X1018" s="521"/>
      <c r="Y1018" s="506" t="s">
        <v>305</v>
      </c>
    </row>
    <row r="1019" spans="1:31" s="7" customFormat="1" ht="21" hidden="1" customHeight="1">
      <c r="A1019" s="1475" t="s">
        <v>518</v>
      </c>
      <c r="B1019" s="1475"/>
      <c r="C1019" s="51">
        <f>SUM(C1002:C1018)</f>
        <v>4600149.76</v>
      </c>
      <c r="D1019" s="51">
        <f t="shared" ref="D1019:X1019" si="155">SUM(D1002:D1002)</f>
        <v>4133801.96</v>
      </c>
      <c r="E1019" s="51">
        <f t="shared" si="155"/>
        <v>0</v>
      </c>
      <c r="F1019" s="51">
        <f t="shared" si="155"/>
        <v>3377722.86</v>
      </c>
      <c r="G1019" s="51">
        <f t="shared" si="155"/>
        <v>756079.1</v>
      </c>
      <c r="H1019" s="51">
        <f t="shared" si="155"/>
        <v>0</v>
      </c>
      <c r="I1019" s="51">
        <f t="shared" si="155"/>
        <v>0</v>
      </c>
      <c r="J1019" s="51">
        <f t="shared" si="155"/>
        <v>0</v>
      </c>
      <c r="K1019" s="51">
        <f t="shared" si="155"/>
        <v>0</v>
      </c>
      <c r="L1019" s="51">
        <f t="shared" si="155"/>
        <v>0</v>
      </c>
      <c r="M1019" s="51">
        <f t="shared" si="155"/>
        <v>0</v>
      </c>
      <c r="N1019" s="51">
        <f t="shared" si="155"/>
        <v>0</v>
      </c>
      <c r="O1019" s="51">
        <f t="shared" si="155"/>
        <v>0</v>
      </c>
      <c r="P1019" s="51">
        <f t="shared" si="155"/>
        <v>0</v>
      </c>
      <c r="Q1019" s="51">
        <f t="shared" si="155"/>
        <v>0</v>
      </c>
      <c r="R1019" s="51">
        <f t="shared" si="155"/>
        <v>0</v>
      </c>
      <c r="S1019" s="51">
        <f t="shared" si="155"/>
        <v>0</v>
      </c>
      <c r="T1019" s="51">
        <f t="shared" si="155"/>
        <v>0</v>
      </c>
      <c r="U1019" s="51">
        <f t="shared" si="155"/>
        <v>0</v>
      </c>
      <c r="V1019" s="51">
        <f t="shared" si="155"/>
        <v>466347.8</v>
      </c>
      <c r="W1019" s="51">
        <f t="shared" si="155"/>
        <v>0</v>
      </c>
      <c r="X1019" s="51">
        <f t="shared" si="155"/>
        <v>0</v>
      </c>
      <c r="Y1019" s="9"/>
      <c r="Z1019" s="8"/>
      <c r="AA1019" s="8"/>
      <c r="AB1019" s="8"/>
      <c r="AC1019" s="28"/>
      <c r="AE1019" s="28"/>
    </row>
    <row r="1020" spans="1:31" s="7" customFormat="1" ht="21" hidden="1" customHeight="1">
      <c r="A1020" s="1479" t="s">
        <v>576</v>
      </c>
      <c r="B1020" s="1479"/>
      <c r="C1020" s="60">
        <f t="shared" ref="C1020:X1020" si="156">+C1000+C1019</f>
        <v>5292418</v>
      </c>
      <c r="D1020" s="60">
        <f t="shared" si="156"/>
        <v>4826070.2</v>
      </c>
      <c r="E1020" s="60">
        <f t="shared" si="156"/>
        <v>692268.24</v>
      </c>
      <c r="F1020" s="60">
        <f t="shared" si="156"/>
        <v>3377722.86</v>
      </c>
      <c r="G1020" s="60">
        <f t="shared" si="156"/>
        <v>756079.1</v>
      </c>
      <c r="H1020" s="60">
        <f t="shared" si="156"/>
        <v>0</v>
      </c>
      <c r="I1020" s="60">
        <f t="shared" si="156"/>
        <v>0</v>
      </c>
      <c r="J1020" s="60">
        <f t="shared" si="156"/>
        <v>0</v>
      </c>
      <c r="K1020" s="60">
        <f t="shared" si="156"/>
        <v>0</v>
      </c>
      <c r="L1020" s="60">
        <f t="shared" si="156"/>
        <v>0</v>
      </c>
      <c r="M1020" s="60">
        <f t="shared" si="156"/>
        <v>0</v>
      </c>
      <c r="N1020" s="60">
        <f t="shared" si="156"/>
        <v>0</v>
      </c>
      <c r="O1020" s="60">
        <f t="shared" si="156"/>
        <v>0</v>
      </c>
      <c r="P1020" s="60">
        <f t="shared" si="156"/>
        <v>0</v>
      </c>
      <c r="Q1020" s="60">
        <f t="shared" si="156"/>
        <v>0</v>
      </c>
      <c r="R1020" s="60">
        <f t="shared" si="156"/>
        <v>0</v>
      </c>
      <c r="S1020" s="60">
        <f t="shared" si="156"/>
        <v>0</v>
      </c>
      <c r="T1020" s="60">
        <f t="shared" si="156"/>
        <v>0</v>
      </c>
      <c r="U1020" s="60">
        <f t="shared" si="156"/>
        <v>0</v>
      </c>
      <c r="V1020" s="60">
        <f t="shared" si="156"/>
        <v>466347.8</v>
      </c>
      <c r="W1020" s="60">
        <f t="shared" si="156"/>
        <v>0</v>
      </c>
      <c r="X1020" s="60">
        <f t="shared" si="156"/>
        <v>0</v>
      </c>
      <c r="Y1020" s="9"/>
      <c r="Z1020" s="8"/>
      <c r="AA1020" s="13"/>
      <c r="AB1020" s="8"/>
      <c r="AC1020" s="28"/>
    </row>
    <row r="1021" spans="1:31" s="7" customFormat="1" ht="18.75" hidden="1" customHeight="1">
      <c r="A1021" s="1487" t="s">
        <v>577</v>
      </c>
      <c r="B1021" s="1487"/>
      <c r="C1021" s="1487"/>
      <c r="D1021" s="1487"/>
      <c r="E1021" s="1487"/>
      <c r="F1021" s="1487"/>
      <c r="G1021" s="1487"/>
      <c r="H1021" s="1487"/>
      <c r="I1021" s="1487"/>
      <c r="J1021" s="1487"/>
      <c r="K1021" s="1487"/>
      <c r="L1021" s="1487"/>
      <c r="M1021" s="1487"/>
      <c r="N1021" s="1487"/>
      <c r="O1021" s="1487"/>
      <c r="P1021" s="1487"/>
      <c r="Q1021" s="1487"/>
      <c r="R1021" s="1487"/>
      <c r="S1021" s="1487"/>
      <c r="T1021" s="1487"/>
      <c r="U1021" s="1487"/>
      <c r="V1021" s="1487"/>
      <c r="W1021" s="1487"/>
      <c r="X1021" s="1487"/>
      <c r="Y1021" s="9"/>
      <c r="Z1021" s="8"/>
      <c r="AB1021" s="8"/>
      <c r="AC1021" s="28"/>
    </row>
    <row r="1022" spans="1:31" s="7" customFormat="1" ht="18.75" hidden="1" customHeight="1">
      <c r="A1022" s="1559" t="s">
        <v>579</v>
      </c>
      <c r="B1022" s="1559"/>
      <c r="C1022" s="1559"/>
      <c r="D1022" s="1452"/>
      <c r="E1022" s="1452"/>
      <c r="F1022" s="1452"/>
      <c r="G1022" s="1452"/>
      <c r="H1022" s="1452"/>
      <c r="I1022" s="1452"/>
      <c r="J1022" s="1452"/>
      <c r="K1022" s="1452"/>
      <c r="L1022" s="1452"/>
      <c r="M1022" s="1452"/>
      <c r="N1022" s="1452"/>
      <c r="O1022" s="1452"/>
      <c r="P1022" s="1452"/>
      <c r="Q1022" s="1452"/>
      <c r="R1022" s="1452"/>
      <c r="S1022" s="1452"/>
      <c r="T1022" s="1452"/>
      <c r="U1022" s="1452"/>
      <c r="V1022" s="1452"/>
      <c r="W1022" s="1452"/>
      <c r="X1022" s="1452"/>
      <c r="Y1022" s="9"/>
      <c r="Z1022" s="8"/>
      <c r="AB1022" s="8"/>
      <c r="AC1022" s="28"/>
    </row>
    <row r="1023" spans="1:31" s="7" customFormat="1" ht="18.75" hidden="1" customHeight="1">
      <c r="A1023" s="56">
        <f>A1018+1</f>
        <v>799</v>
      </c>
      <c r="B1023" s="94" t="s">
        <v>821</v>
      </c>
      <c r="C1023" s="52">
        <f>D1023+K1023+M1023+O1023+Q1023+S1023+U1023+V1023+W1023+X1023</f>
        <v>3490462</v>
      </c>
      <c r="D1023" s="52">
        <f>SUM(E1023:I1023)</f>
        <v>336802</v>
      </c>
      <c r="E1023" s="284">
        <v>336802</v>
      </c>
      <c r="F1023" s="657"/>
      <c r="G1023" s="657"/>
      <c r="H1023" s="657"/>
      <c r="I1023" s="657"/>
      <c r="J1023" s="657"/>
      <c r="K1023" s="657"/>
      <c r="L1023" s="523"/>
      <c r="M1023" s="284">
        <v>2139871</v>
      </c>
      <c r="N1023" s="657"/>
      <c r="O1023" s="657"/>
      <c r="P1023" s="523"/>
      <c r="Q1023" s="284">
        <v>1013789</v>
      </c>
      <c r="R1023" s="657"/>
      <c r="S1023" s="657"/>
      <c r="T1023" s="657"/>
      <c r="U1023" s="657"/>
      <c r="V1023" s="657"/>
      <c r="W1023" s="657"/>
      <c r="X1023" s="657"/>
      <c r="Y1023" s="9"/>
      <c r="Z1023" s="8"/>
      <c r="AB1023" s="8"/>
      <c r="AC1023" s="28"/>
    </row>
    <row r="1024" spans="1:31" s="7" customFormat="1" ht="18.75" hidden="1" customHeight="1">
      <c r="A1024" s="94" t="s">
        <v>518</v>
      </c>
      <c r="B1024" s="94"/>
      <c r="C1024" s="284">
        <f>SUM(C1023)</f>
        <v>3490462</v>
      </c>
      <c r="D1024" s="284">
        <f t="shared" ref="D1024:X1024" si="157">SUM(D1023)</f>
        <v>336802</v>
      </c>
      <c r="E1024" s="284">
        <f t="shared" si="157"/>
        <v>336802</v>
      </c>
      <c r="F1024" s="284">
        <f t="shared" si="157"/>
        <v>0</v>
      </c>
      <c r="G1024" s="284">
        <f t="shared" si="157"/>
        <v>0</v>
      </c>
      <c r="H1024" s="284">
        <f t="shared" si="157"/>
        <v>0</v>
      </c>
      <c r="I1024" s="284">
        <f t="shared" si="157"/>
        <v>0</v>
      </c>
      <c r="J1024" s="284">
        <f t="shared" si="157"/>
        <v>0</v>
      </c>
      <c r="K1024" s="284">
        <f t="shared" si="157"/>
        <v>0</v>
      </c>
      <c r="L1024" s="284">
        <f t="shared" si="157"/>
        <v>0</v>
      </c>
      <c r="M1024" s="284">
        <f t="shared" si="157"/>
        <v>2139871</v>
      </c>
      <c r="N1024" s="284">
        <f t="shared" si="157"/>
        <v>0</v>
      </c>
      <c r="O1024" s="284">
        <f t="shared" si="157"/>
        <v>0</v>
      </c>
      <c r="P1024" s="284">
        <f t="shared" si="157"/>
        <v>0</v>
      </c>
      <c r="Q1024" s="284">
        <f t="shared" si="157"/>
        <v>1013789</v>
      </c>
      <c r="R1024" s="284">
        <f t="shared" si="157"/>
        <v>0</v>
      </c>
      <c r="S1024" s="284">
        <f t="shared" si="157"/>
        <v>0</v>
      </c>
      <c r="T1024" s="284">
        <f t="shared" si="157"/>
        <v>0</v>
      </c>
      <c r="U1024" s="284">
        <f t="shared" si="157"/>
        <v>0</v>
      </c>
      <c r="V1024" s="284">
        <f t="shared" si="157"/>
        <v>0</v>
      </c>
      <c r="W1024" s="284">
        <f t="shared" si="157"/>
        <v>0</v>
      </c>
      <c r="X1024" s="284">
        <f t="shared" si="157"/>
        <v>0</v>
      </c>
      <c r="Y1024" s="9"/>
      <c r="Z1024" s="8"/>
      <c r="AB1024" s="8"/>
      <c r="AC1024" s="28"/>
    </row>
    <row r="1025" spans="1:31" s="7" customFormat="1" ht="18.75" hidden="1" customHeight="1">
      <c r="A1025" s="1485" t="s">
        <v>578</v>
      </c>
      <c r="B1025" s="1485"/>
      <c r="C1025" s="1485"/>
      <c r="D1025" s="1452"/>
      <c r="E1025" s="1452"/>
      <c r="F1025" s="1452"/>
      <c r="G1025" s="1452"/>
      <c r="H1025" s="1452"/>
      <c r="I1025" s="1452"/>
      <c r="J1025" s="1452"/>
      <c r="K1025" s="1452"/>
      <c r="L1025" s="1452"/>
      <c r="M1025" s="1452"/>
      <c r="N1025" s="1452"/>
      <c r="O1025" s="1452"/>
      <c r="P1025" s="1452"/>
      <c r="Q1025" s="1452"/>
      <c r="R1025" s="1452"/>
      <c r="S1025" s="1452"/>
      <c r="T1025" s="1452"/>
      <c r="U1025" s="1452"/>
      <c r="V1025" s="1452"/>
      <c r="W1025" s="1452"/>
      <c r="X1025" s="1452"/>
      <c r="Y1025" s="9"/>
      <c r="Z1025" s="8"/>
      <c r="AB1025" s="8"/>
      <c r="AC1025" s="28"/>
    </row>
    <row r="1026" spans="1:31" s="7" customFormat="1" ht="18.75" hidden="1" customHeight="1">
      <c r="A1026" s="55">
        <f>A1023+1</f>
        <v>800</v>
      </c>
      <c r="B1026" s="42" t="s">
        <v>820</v>
      </c>
      <c r="C1026" s="52">
        <f>D1026+K1026+M1026+O1026+Q1026+S1026+U1026+V1026+W1026+X1026</f>
        <v>4296966.46</v>
      </c>
      <c r="D1026" s="52">
        <f>SUM(E1026:I1026)</f>
        <v>484463.16</v>
      </c>
      <c r="E1026" s="51">
        <v>484463.16</v>
      </c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120"/>
      <c r="Q1026" s="51">
        <v>3812503.3</v>
      </c>
      <c r="R1026" s="51"/>
      <c r="S1026" s="51"/>
      <c r="T1026" s="51"/>
      <c r="U1026" s="51"/>
      <c r="V1026" s="51"/>
      <c r="W1026" s="284"/>
      <c r="X1026" s="284"/>
      <c r="Y1026" s="9"/>
      <c r="Z1026" s="8"/>
      <c r="AB1026" s="8"/>
      <c r="AC1026" s="28"/>
    </row>
    <row r="1027" spans="1:31" s="7" customFormat="1" ht="18.75" hidden="1" customHeight="1">
      <c r="A1027" s="1475" t="s">
        <v>518</v>
      </c>
      <c r="B1027" s="1475"/>
      <c r="C1027" s="51">
        <f>SUM(C1026:C1026)</f>
        <v>4296966.46</v>
      </c>
      <c r="D1027" s="51">
        <f t="shared" ref="D1027:X1027" si="158">SUM(D1026:D1026)</f>
        <v>484463.16</v>
      </c>
      <c r="E1027" s="51">
        <f t="shared" si="158"/>
        <v>484463.16</v>
      </c>
      <c r="F1027" s="51">
        <f t="shared" si="158"/>
        <v>0</v>
      </c>
      <c r="G1027" s="51">
        <f t="shared" si="158"/>
        <v>0</v>
      </c>
      <c r="H1027" s="51">
        <f t="shared" si="158"/>
        <v>0</v>
      </c>
      <c r="I1027" s="51">
        <f t="shared" si="158"/>
        <v>0</v>
      </c>
      <c r="J1027" s="51">
        <f t="shared" si="158"/>
        <v>0</v>
      </c>
      <c r="K1027" s="51">
        <f t="shared" si="158"/>
        <v>0</v>
      </c>
      <c r="L1027" s="51">
        <f t="shared" si="158"/>
        <v>0</v>
      </c>
      <c r="M1027" s="51">
        <f t="shared" si="158"/>
        <v>0</v>
      </c>
      <c r="N1027" s="51">
        <f t="shared" si="158"/>
        <v>0</v>
      </c>
      <c r="O1027" s="51">
        <f t="shared" si="158"/>
        <v>0</v>
      </c>
      <c r="P1027" s="51">
        <f t="shared" si="158"/>
        <v>0</v>
      </c>
      <c r="Q1027" s="51">
        <f t="shared" si="158"/>
        <v>3812503.3</v>
      </c>
      <c r="R1027" s="51">
        <f t="shared" si="158"/>
        <v>0</v>
      </c>
      <c r="S1027" s="51">
        <f t="shared" si="158"/>
        <v>0</v>
      </c>
      <c r="T1027" s="51">
        <f t="shared" si="158"/>
        <v>0</v>
      </c>
      <c r="U1027" s="51">
        <f t="shared" si="158"/>
        <v>0</v>
      </c>
      <c r="V1027" s="51">
        <f t="shared" si="158"/>
        <v>0</v>
      </c>
      <c r="W1027" s="51">
        <f t="shared" si="158"/>
        <v>0</v>
      </c>
      <c r="X1027" s="51">
        <f t="shared" si="158"/>
        <v>0</v>
      </c>
      <c r="Y1027" s="9"/>
      <c r="Z1027" s="8"/>
      <c r="AB1027" s="8"/>
      <c r="AC1027" s="28"/>
    </row>
    <row r="1028" spans="1:31" s="22" customFormat="1" ht="18.75" hidden="1" customHeight="1">
      <c r="A1028" s="1479" t="s">
        <v>580</v>
      </c>
      <c r="B1028" s="1479"/>
      <c r="C1028" s="1479"/>
      <c r="D1028" s="1452"/>
      <c r="E1028" s="1452"/>
      <c r="F1028" s="1452"/>
      <c r="G1028" s="1452"/>
      <c r="H1028" s="1452"/>
      <c r="I1028" s="1452"/>
      <c r="J1028" s="1452"/>
      <c r="K1028" s="1452"/>
      <c r="L1028" s="1452"/>
      <c r="M1028" s="1452"/>
      <c r="N1028" s="1452"/>
      <c r="O1028" s="1452"/>
      <c r="P1028" s="1452"/>
      <c r="Q1028" s="1452"/>
      <c r="R1028" s="1452"/>
      <c r="S1028" s="1452"/>
      <c r="T1028" s="1452"/>
      <c r="U1028" s="1452"/>
      <c r="V1028" s="1452"/>
      <c r="W1028" s="1452"/>
      <c r="X1028" s="1452"/>
      <c r="Y1028" s="24"/>
      <c r="Z1028" s="23"/>
      <c r="AA1028" s="23"/>
      <c r="AB1028" s="8"/>
      <c r="AC1028" s="27"/>
    </row>
    <row r="1029" spans="1:31" s="7" customFormat="1" ht="18.75" hidden="1" customHeight="1">
      <c r="A1029" s="55">
        <f>A1026+1</f>
        <v>801</v>
      </c>
      <c r="B1029" s="43" t="s">
        <v>822</v>
      </c>
      <c r="C1029" s="52">
        <f t="shared" ref="C1029:C1034" si="159">D1029+K1029+M1029+O1029+Q1029+S1029+U1029+V1029+W1029+X1029</f>
        <v>7705718.5999999996</v>
      </c>
      <c r="D1029" s="52">
        <f t="shared" ref="D1029:D1034" si="160">SUM(E1029:I1029)</f>
        <v>7705718.5999999996</v>
      </c>
      <c r="E1029" s="51"/>
      <c r="F1029" s="51">
        <v>5017360</v>
      </c>
      <c r="G1029" s="51">
        <v>894996.96</v>
      </c>
      <c r="H1029" s="51">
        <v>1793361.64</v>
      </c>
      <c r="I1029" s="51"/>
      <c r="J1029" s="51"/>
      <c r="K1029" s="51"/>
      <c r="L1029" s="69"/>
      <c r="M1029" s="52"/>
      <c r="N1029" s="51"/>
      <c r="O1029" s="51"/>
      <c r="P1029" s="51"/>
      <c r="Q1029" s="51"/>
      <c r="R1029" s="51"/>
      <c r="S1029" s="51"/>
      <c r="T1029" s="51"/>
      <c r="U1029" s="51"/>
      <c r="V1029" s="51"/>
      <c r="W1029" s="284"/>
      <c r="X1029" s="284"/>
      <c r="Y1029" s="9"/>
      <c r="Z1029" s="8"/>
      <c r="AB1029" s="8"/>
      <c r="AC1029" s="28"/>
    </row>
    <row r="1030" spans="1:31" s="7" customFormat="1" ht="18.75" hidden="1" customHeight="1">
      <c r="A1030" s="55">
        <f>A1029+1</f>
        <v>802</v>
      </c>
      <c r="B1030" s="42" t="s">
        <v>823</v>
      </c>
      <c r="C1030" s="52">
        <f t="shared" si="159"/>
        <v>3778921.68</v>
      </c>
      <c r="D1030" s="52">
        <f t="shared" si="160"/>
        <v>3778921.68</v>
      </c>
      <c r="E1030" s="51">
        <v>508288.54</v>
      </c>
      <c r="F1030" s="51">
        <v>2110938.58</v>
      </c>
      <c r="G1030" s="51">
        <v>397414.56</v>
      </c>
      <c r="H1030" s="51">
        <v>523632.08</v>
      </c>
      <c r="I1030" s="51">
        <v>238647.92</v>
      </c>
      <c r="J1030" s="51"/>
      <c r="K1030" s="51"/>
      <c r="L1030" s="69"/>
      <c r="M1030" s="52"/>
      <c r="N1030" s="51"/>
      <c r="O1030" s="51"/>
      <c r="P1030" s="51"/>
      <c r="Q1030" s="52"/>
      <c r="R1030" s="51"/>
      <c r="S1030" s="51"/>
      <c r="T1030" s="51"/>
      <c r="U1030" s="51"/>
      <c r="V1030" s="51"/>
      <c r="W1030" s="284"/>
      <c r="X1030" s="284"/>
      <c r="Y1030" s="9"/>
      <c r="Z1030" s="8"/>
      <c r="AB1030" s="8"/>
      <c r="AC1030" s="28"/>
    </row>
    <row r="1031" spans="1:31" s="7" customFormat="1" ht="18.75" hidden="1" customHeight="1">
      <c r="A1031" s="55">
        <f>A1030+1</f>
        <v>803</v>
      </c>
      <c r="B1031" s="42" t="s">
        <v>824</v>
      </c>
      <c r="C1031" s="52">
        <f t="shared" si="159"/>
        <v>2708793.8400000003</v>
      </c>
      <c r="D1031" s="52">
        <f t="shared" si="160"/>
        <v>2708793.8400000003</v>
      </c>
      <c r="E1031" s="51">
        <v>341728</v>
      </c>
      <c r="F1031" s="51">
        <v>1555677.78</v>
      </c>
      <c r="G1031" s="51">
        <v>321893.38</v>
      </c>
      <c r="H1031" s="51">
        <v>315784.52</v>
      </c>
      <c r="I1031" s="51">
        <v>173710.16</v>
      </c>
      <c r="J1031" s="51"/>
      <c r="K1031" s="51"/>
      <c r="L1031" s="69"/>
      <c r="M1031" s="52"/>
      <c r="N1031" s="51"/>
      <c r="O1031" s="51"/>
      <c r="P1031" s="51"/>
      <c r="Q1031" s="52"/>
      <c r="R1031" s="51"/>
      <c r="S1031" s="51"/>
      <c r="T1031" s="51"/>
      <c r="U1031" s="51"/>
      <c r="V1031" s="51"/>
      <c r="W1031" s="284"/>
      <c r="X1031" s="284"/>
      <c r="Y1031" s="9"/>
      <c r="Z1031" s="8"/>
      <c r="AB1031" s="8"/>
      <c r="AC1031" s="28"/>
    </row>
    <row r="1032" spans="1:31" s="7" customFormat="1" ht="18.75" hidden="1" customHeight="1">
      <c r="A1032" s="55">
        <f>A1031+1</f>
        <v>804</v>
      </c>
      <c r="B1032" s="42" t="s">
        <v>825</v>
      </c>
      <c r="C1032" s="52">
        <f t="shared" si="159"/>
        <v>2754652.18</v>
      </c>
      <c r="D1032" s="52">
        <f t="shared" si="160"/>
        <v>2754652.18</v>
      </c>
      <c r="E1032" s="51">
        <v>387586.34</v>
      </c>
      <c r="F1032" s="51">
        <v>1555677.78</v>
      </c>
      <c r="G1032" s="51">
        <v>321893.38</v>
      </c>
      <c r="H1032" s="51">
        <v>315784.52</v>
      </c>
      <c r="I1032" s="51">
        <v>173710.16</v>
      </c>
      <c r="J1032" s="51"/>
      <c r="K1032" s="51"/>
      <c r="L1032" s="69"/>
      <c r="M1032" s="52"/>
      <c r="N1032" s="51"/>
      <c r="O1032" s="51"/>
      <c r="P1032" s="51"/>
      <c r="Q1032" s="52"/>
      <c r="R1032" s="51"/>
      <c r="S1032" s="51"/>
      <c r="T1032" s="51"/>
      <c r="U1032" s="51"/>
      <c r="V1032" s="51"/>
      <c r="W1032" s="284"/>
      <c r="X1032" s="284"/>
      <c r="Y1032" s="9"/>
      <c r="Z1032" s="8"/>
      <c r="AB1032" s="8"/>
      <c r="AC1032" s="28"/>
    </row>
    <row r="1033" spans="1:31" s="7" customFormat="1" ht="18.75" hidden="1" customHeight="1">
      <c r="A1033" s="55">
        <f>A1032+1</f>
        <v>805</v>
      </c>
      <c r="B1033" s="42" t="s">
        <v>826</v>
      </c>
      <c r="C1033" s="52">
        <f t="shared" si="159"/>
        <v>3737954.58</v>
      </c>
      <c r="D1033" s="52">
        <f t="shared" si="160"/>
        <v>3737954.58</v>
      </c>
      <c r="E1033" s="51">
        <v>458313.18</v>
      </c>
      <c r="F1033" s="51">
        <v>2110946.84</v>
      </c>
      <c r="G1033" s="51">
        <v>397414.56</v>
      </c>
      <c r="H1033" s="51">
        <v>532632.07999999996</v>
      </c>
      <c r="I1033" s="51">
        <v>238647.92</v>
      </c>
      <c r="J1033" s="51"/>
      <c r="K1033" s="51"/>
      <c r="L1033" s="69"/>
      <c r="M1033" s="52"/>
      <c r="N1033" s="51"/>
      <c r="O1033" s="51"/>
      <c r="P1033" s="51"/>
      <c r="Q1033" s="52"/>
      <c r="R1033" s="51"/>
      <c r="S1033" s="51"/>
      <c r="T1033" s="51"/>
      <c r="U1033" s="51"/>
      <c r="V1033" s="51"/>
      <c r="W1033" s="284"/>
      <c r="X1033" s="284"/>
      <c r="Y1033" s="9"/>
      <c r="Z1033" s="8"/>
      <c r="AB1033" s="8"/>
      <c r="AC1033" s="28"/>
    </row>
    <row r="1034" spans="1:31" s="7" customFormat="1" ht="18.75" hidden="1" customHeight="1">
      <c r="A1034" s="55">
        <f>A1033+1</f>
        <v>806</v>
      </c>
      <c r="B1034" s="42" t="s">
        <v>827</v>
      </c>
      <c r="C1034" s="52">
        <f t="shared" si="159"/>
        <v>3683820.76</v>
      </c>
      <c r="D1034" s="52">
        <f t="shared" si="160"/>
        <v>3683820.76</v>
      </c>
      <c r="E1034" s="51">
        <v>452255.06</v>
      </c>
      <c r="F1034" s="51">
        <v>2071871.14</v>
      </c>
      <c r="G1034" s="51">
        <v>397414.56</v>
      </c>
      <c r="H1034" s="51">
        <v>523632.08</v>
      </c>
      <c r="I1034" s="51">
        <v>238647.92</v>
      </c>
      <c r="J1034" s="51"/>
      <c r="K1034" s="51"/>
      <c r="L1034" s="69"/>
      <c r="M1034" s="52"/>
      <c r="N1034" s="51"/>
      <c r="O1034" s="51"/>
      <c r="P1034" s="51"/>
      <c r="Q1034" s="52"/>
      <c r="R1034" s="51"/>
      <c r="S1034" s="51"/>
      <c r="T1034" s="51"/>
      <c r="U1034" s="51"/>
      <c r="V1034" s="51"/>
      <c r="W1034" s="284"/>
      <c r="X1034" s="284"/>
      <c r="Y1034" s="9"/>
      <c r="Z1034" s="8"/>
      <c r="AB1034" s="8"/>
      <c r="AC1034" s="28"/>
    </row>
    <row r="1035" spans="1:31" s="7" customFormat="1" ht="18.75" hidden="1" customHeight="1">
      <c r="A1035" s="1475" t="s">
        <v>518</v>
      </c>
      <c r="B1035" s="1475"/>
      <c r="C1035" s="51">
        <f t="shared" ref="C1035:X1035" si="161">SUM(C1029:C1034)</f>
        <v>24369861.640000001</v>
      </c>
      <c r="D1035" s="51">
        <f t="shared" si="161"/>
        <v>24369861.640000001</v>
      </c>
      <c r="E1035" s="51">
        <f t="shared" si="161"/>
        <v>2148171.12</v>
      </c>
      <c r="F1035" s="51">
        <f t="shared" si="161"/>
        <v>14422472.119999999</v>
      </c>
      <c r="G1035" s="51">
        <f t="shared" si="161"/>
        <v>2731027.4</v>
      </c>
      <c r="H1035" s="51">
        <f t="shared" si="161"/>
        <v>4004826.92</v>
      </c>
      <c r="I1035" s="51">
        <f t="shared" si="161"/>
        <v>1063364.08</v>
      </c>
      <c r="J1035" s="51">
        <f t="shared" si="161"/>
        <v>0</v>
      </c>
      <c r="K1035" s="51">
        <f t="shared" si="161"/>
        <v>0</v>
      </c>
      <c r="L1035" s="51">
        <f t="shared" si="161"/>
        <v>0</v>
      </c>
      <c r="M1035" s="51">
        <f t="shared" si="161"/>
        <v>0</v>
      </c>
      <c r="N1035" s="51">
        <f t="shared" si="161"/>
        <v>0</v>
      </c>
      <c r="O1035" s="51">
        <f t="shared" si="161"/>
        <v>0</v>
      </c>
      <c r="P1035" s="51">
        <f t="shared" si="161"/>
        <v>0</v>
      </c>
      <c r="Q1035" s="51">
        <f t="shared" si="161"/>
        <v>0</v>
      </c>
      <c r="R1035" s="51">
        <f t="shared" si="161"/>
        <v>0</v>
      </c>
      <c r="S1035" s="51">
        <f t="shared" si="161"/>
        <v>0</v>
      </c>
      <c r="T1035" s="51">
        <f t="shared" si="161"/>
        <v>0</v>
      </c>
      <c r="U1035" s="51">
        <f t="shared" si="161"/>
        <v>0</v>
      </c>
      <c r="V1035" s="51">
        <f t="shared" si="161"/>
        <v>0</v>
      </c>
      <c r="W1035" s="51">
        <f t="shared" si="161"/>
        <v>0</v>
      </c>
      <c r="X1035" s="51">
        <f t="shared" si="161"/>
        <v>0</v>
      </c>
      <c r="Y1035" s="9"/>
      <c r="Z1035" s="8"/>
      <c r="AA1035" s="8"/>
      <c r="AB1035" s="8"/>
      <c r="AC1035" s="28"/>
      <c r="AE1035" s="28"/>
    </row>
    <row r="1036" spans="1:31" s="22" customFormat="1" ht="18.75" hidden="1" customHeight="1">
      <c r="A1036" s="1479" t="s">
        <v>581</v>
      </c>
      <c r="B1036" s="1479"/>
      <c r="C1036" s="1479"/>
      <c r="D1036" s="1452"/>
      <c r="E1036" s="1452"/>
      <c r="F1036" s="1452"/>
      <c r="G1036" s="1452"/>
      <c r="H1036" s="1452"/>
      <c r="I1036" s="1452"/>
      <c r="J1036" s="1452"/>
      <c r="K1036" s="1452"/>
      <c r="L1036" s="1452"/>
      <c r="M1036" s="1452"/>
      <c r="N1036" s="1452"/>
      <c r="O1036" s="1452"/>
      <c r="P1036" s="1452"/>
      <c r="Q1036" s="1452"/>
      <c r="R1036" s="1452"/>
      <c r="S1036" s="1452"/>
      <c r="T1036" s="1452"/>
      <c r="U1036" s="1452"/>
      <c r="V1036" s="1452"/>
      <c r="W1036" s="1452"/>
      <c r="X1036" s="1452"/>
      <c r="Y1036" s="24"/>
      <c r="Z1036" s="23"/>
      <c r="AB1036" s="8"/>
      <c r="AC1036" s="27"/>
    </row>
    <row r="1037" spans="1:31" s="7" customFormat="1" ht="18.75" hidden="1" customHeight="1">
      <c r="A1037" s="55">
        <f>A1034+1</f>
        <v>807</v>
      </c>
      <c r="B1037" s="42" t="s">
        <v>828</v>
      </c>
      <c r="C1037" s="52">
        <f>D1037+K1037+M1037+O1037+Q1037+S1037+U1037+V1037+W1037+X1037</f>
        <v>4643016.7799999993</v>
      </c>
      <c r="D1037" s="52">
        <f>SUM(E1037:I1037)</f>
        <v>4643016.7799999993</v>
      </c>
      <c r="E1037" s="672">
        <v>667346.64</v>
      </c>
      <c r="F1037" s="672">
        <v>2917253.8</v>
      </c>
      <c r="G1037" s="672">
        <v>395164.3</v>
      </c>
      <c r="H1037" s="51">
        <v>663252.04</v>
      </c>
      <c r="I1037" s="51"/>
      <c r="J1037" s="51"/>
      <c r="K1037" s="51"/>
      <c r="L1037" s="51"/>
      <c r="M1037" s="52"/>
      <c r="N1037" s="69"/>
      <c r="O1037" s="69"/>
      <c r="P1037" s="69"/>
      <c r="Q1037" s="52"/>
      <c r="R1037" s="51"/>
      <c r="S1037" s="51"/>
      <c r="T1037" s="51"/>
      <c r="U1037" s="51"/>
      <c r="V1037" s="51"/>
      <c r="W1037" s="285"/>
      <c r="X1037" s="285"/>
      <c r="Y1037" s="9"/>
      <c r="Z1037" s="8"/>
      <c r="AA1037" s="8"/>
      <c r="AB1037" s="8"/>
      <c r="AC1037" s="28"/>
    </row>
    <row r="1038" spans="1:31" s="7" customFormat="1" ht="18.75" hidden="1" customHeight="1">
      <c r="A1038" s="55">
        <f>A1037+1</f>
        <v>808</v>
      </c>
      <c r="B1038" s="42" t="s">
        <v>829</v>
      </c>
      <c r="C1038" s="52">
        <f>D1038+K1038+M1038+O1038+Q1038+S1038+U1038+V1038+W1038+X1038</f>
        <v>4643016.8</v>
      </c>
      <c r="D1038" s="52">
        <f>SUM(E1038:I1038)</f>
        <v>4643016.8</v>
      </c>
      <c r="E1038" s="672">
        <v>667346.64</v>
      </c>
      <c r="F1038" s="672">
        <v>2917253.82</v>
      </c>
      <c r="G1038" s="672">
        <v>395164.3</v>
      </c>
      <c r="H1038" s="51">
        <v>663252.04</v>
      </c>
      <c r="I1038" s="51"/>
      <c r="J1038" s="51"/>
      <c r="K1038" s="51"/>
      <c r="L1038" s="51"/>
      <c r="M1038" s="51"/>
      <c r="N1038" s="69"/>
      <c r="O1038" s="69"/>
      <c r="P1038" s="69"/>
      <c r="Q1038" s="52"/>
      <c r="R1038" s="51"/>
      <c r="S1038" s="51"/>
      <c r="T1038" s="51"/>
      <c r="U1038" s="51"/>
      <c r="V1038" s="51"/>
      <c r="W1038" s="285"/>
      <c r="X1038" s="285"/>
      <c r="Y1038" s="9"/>
      <c r="Z1038" s="8"/>
      <c r="AA1038" s="8"/>
      <c r="AB1038" s="8"/>
      <c r="AC1038" s="28"/>
    </row>
    <row r="1039" spans="1:31" s="7" customFormat="1" ht="18.75" hidden="1" customHeight="1">
      <c r="A1039" s="55">
        <f>A1038+1</f>
        <v>809</v>
      </c>
      <c r="B1039" s="42" t="s">
        <v>830</v>
      </c>
      <c r="C1039" s="52">
        <f>D1039+K1039+M1039+O1039+Q1039+S1039+U1039+V1039+W1039+X1039</f>
        <v>4643016.8</v>
      </c>
      <c r="D1039" s="52">
        <f>SUM(E1039:I1039)</f>
        <v>4643016.8</v>
      </c>
      <c r="E1039" s="672">
        <v>667346.64</v>
      </c>
      <c r="F1039" s="672">
        <v>2917253.82</v>
      </c>
      <c r="G1039" s="672">
        <v>395164.3</v>
      </c>
      <c r="H1039" s="51">
        <v>663252.04</v>
      </c>
      <c r="I1039" s="51"/>
      <c r="J1039" s="51"/>
      <c r="K1039" s="51"/>
      <c r="L1039" s="51"/>
      <c r="M1039" s="51"/>
      <c r="N1039" s="69"/>
      <c r="O1039" s="69"/>
      <c r="P1039" s="69"/>
      <c r="Q1039" s="52"/>
      <c r="R1039" s="51"/>
      <c r="S1039" s="51"/>
      <c r="T1039" s="51"/>
      <c r="U1039" s="51"/>
      <c r="V1039" s="51"/>
      <c r="W1039" s="285"/>
      <c r="X1039" s="285"/>
      <c r="Y1039" s="9"/>
      <c r="Z1039" s="8"/>
      <c r="AA1039" s="8"/>
      <c r="AB1039" s="8"/>
      <c r="AC1039" s="28"/>
    </row>
    <row r="1040" spans="1:31" s="7" customFormat="1" ht="18.75" hidden="1" customHeight="1">
      <c r="A1040" s="55">
        <f>A1039+1</f>
        <v>810</v>
      </c>
      <c r="B1040" s="42" t="s">
        <v>831</v>
      </c>
      <c r="C1040" s="52">
        <f>D1040+K1040+M1040+O1040+Q1040+S1040+U1040+V1040+W1040+X1040</f>
        <v>4643016.8</v>
      </c>
      <c r="D1040" s="52">
        <f>SUM(E1040:I1040)</f>
        <v>4643016.8</v>
      </c>
      <c r="E1040" s="672">
        <v>667346.64</v>
      </c>
      <c r="F1040" s="672">
        <v>2917253.82</v>
      </c>
      <c r="G1040" s="672">
        <v>395164.3</v>
      </c>
      <c r="H1040" s="51">
        <v>663252.04</v>
      </c>
      <c r="I1040" s="51"/>
      <c r="J1040" s="51"/>
      <c r="K1040" s="51"/>
      <c r="L1040" s="51"/>
      <c r="M1040" s="51"/>
      <c r="N1040" s="69"/>
      <c r="O1040" s="69"/>
      <c r="P1040" s="69"/>
      <c r="Q1040" s="52"/>
      <c r="R1040" s="51"/>
      <c r="S1040" s="51"/>
      <c r="T1040" s="51"/>
      <c r="U1040" s="51"/>
      <c r="V1040" s="51"/>
      <c r="W1040" s="285"/>
      <c r="X1040" s="285"/>
      <c r="Y1040" s="9"/>
      <c r="Z1040" s="8"/>
      <c r="AA1040" s="8"/>
      <c r="AB1040" s="8"/>
      <c r="AC1040" s="28"/>
    </row>
    <row r="1041" spans="1:31" s="7" customFormat="1" ht="18.75" hidden="1" customHeight="1">
      <c r="A1041" s="688"/>
      <c r="B1041" s="681" t="s">
        <v>1433</v>
      </c>
      <c r="C1041" s="52"/>
      <c r="D1041" s="52"/>
      <c r="E1041" s="51"/>
      <c r="F1041" s="51"/>
      <c r="G1041" s="51"/>
      <c r="H1041" s="51"/>
      <c r="I1041" s="51"/>
      <c r="J1041" s="51"/>
      <c r="K1041" s="51"/>
      <c r="L1041" s="51"/>
      <c r="M1041" s="51"/>
      <c r="N1041" s="69"/>
      <c r="O1041" s="69"/>
      <c r="P1041" s="682"/>
      <c r="Q1041" s="673"/>
      <c r="R1041" s="51"/>
      <c r="S1041" s="51"/>
      <c r="T1041" s="51"/>
      <c r="U1041" s="51"/>
      <c r="V1041" s="51"/>
      <c r="W1041" s="285"/>
      <c r="X1041" s="285"/>
      <c r="Y1041" s="9"/>
      <c r="Z1041" s="8"/>
      <c r="AA1041" s="8"/>
      <c r="AB1041" s="8"/>
      <c r="AC1041" s="28"/>
    </row>
    <row r="1042" spans="1:31" s="7" customFormat="1" ht="18.75" hidden="1" customHeight="1">
      <c r="A1042" s="688"/>
      <c r="B1042" s="681" t="s">
        <v>1434</v>
      </c>
      <c r="C1042" s="52"/>
      <c r="D1042" s="52"/>
      <c r="E1042" s="51"/>
      <c r="F1042" s="51"/>
      <c r="G1042" s="51"/>
      <c r="H1042" s="51"/>
      <c r="I1042" s="51"/>
      <c r="J1042" s="51"/>
      <c r="K1042" s="51"/>
      <c r="L1042" s="51"/>
      <c r="M1042" s="51"/>
      <c r="N1042" s="69"/>
      <c r="O1042" s="69"/>
      <c r="P1042" s="682"/>
      <c r="Q1042" s="673"/>
      <c r="R1042" s="51"/>
      <c r="S1042" s="51"/>
      <c r="T1042" s="51"/>
      <c r="U1042" s="51"/>
      <c r="V1042" s="51"/>
      <c r="W1042" s="285"/>
      <c r="X1042" s="285"/>
      <c r="Y1042" s="9"/>
      <c r="Z1042" s="8"/>
      <c r="AA1042" s="8"/>
      <c r="AB1042" s="8"/>
      <c r="AC1042" s="28"/>
    </row>
    <row r="1043" spans="1:31" s="7" customFormat="1" ht="18.75" hidden="1" customHeight="1">
      <c r="A1043" s="688"/>
      <c r="B1043" s="681" t="s">
        <v>1435</v>
      </c>
      <c r="C1043" s="52"/>
      <c r="D1043" s="52"/>
      <c r="E1043" s="51"/>
      <c r="F1043" s="51"/>
      <c r="G1043" s="51"/>
      <c r="H1043" s="51"/>
      <c r="I1043" s="51"/>
      <c r="J1043" s="51"/>
      <c r="K1043" s="51"/>
      <c r="L1043" s="51"/>
      <c r="M1043" s="51"/>
      <c r="N1043" s="69"/>
      <c r="O1043" s="69"/>
      <c r="P1043" s="682"/>
      <c r="Q1043" s="673"/>
      <c r="R1043" s="51"/>
      <c r="S1043" s="51"/>
      <c r="T1043" s="51"/>
      <c r="U1043" s="51"/>
      <c r="V1043" s="51"/>
      <c r="W1043" s="285"/>
      <c r="X1043" s="285"/>
      <c r="Y1043" s="9"/>
      <c r="Z1043" s="8"/>
      <c r="AA1043" s="8"/>
      <c r="AB1043" s="8"/>
      <c r="AC1043" s="28"/>
    </row>
    <row r="1044" spans="1:31" s="7" customFormat="1" ht="18.75" hidden="1" customHeight="1">
      <c r="A1044" s="688"/>
      <c r="B1044" s="681" t="s">
        <v>1436</v>
      </c>
      <c r="C1044" s="52"/>
      <c r="D1044" s="52"/>
      <c r="E1044" s="51"/>
      <c r="F1044" s="51"/>
      <c r="G1044" s="51"/>
      <c r="H1044" s="51"/>
      <c r="I1044" s="51"/>
      <c r="J1044" s="51"/>
      <c r="K1044" s="51"/>
      <c r="L1044" s="672"/>
      <c r="M1044" s="672"/>
      <c r="N1044" s="682"/>
      <c r="O1044" s="682"/>
      <c r="P1044" s="682"/>
      <c r="Q1044" s="673"/>
      <c r="R1044" s="51"/>
      <c r="S1044" s="51"/>
      <c r="T1044" s="51"/>
      <c r="U1044" s="51"/>
      <c r="V1044" s="51"/>
      <c r="W1044" s="285"/>
      <c r="X1044" s="285"/>
      <c r="Y1044" s="9"/>
      <c r="Z1044" s="8"/>
      <c r="AA1044" s="8"/>
      <c r="AB1044" s="8"/>
      <c r="AC1044" s="28"/>
    </row>
    <row r="1045" spans="1:31" s="7" customFormat="1" ht="18.75" hidden="1" customHeight="1">
      <c r="A1045" s="688"/>
      <c r="B1045" s="681" t="s">
        <v>1437</v>
      </c>
      <c r="C1045" s="52"/>
      <c r="D1045" s="52"/>
      <c r="E1045" s="51"/>
      <c r="F1045" s="51"/>
      <c r="G1045" s="51"/>
      <c r="H1045" s="51"/>
      <c r="I1045" s="51"/>
      <c r="J1045" s="51"/>
      <c r="K1045" s="51"/>
      <c r="L1045" s="672"/>
      <c r="M1045" s="672"/>
      <c r="N1045" s="682"/>
      <c r="O1045" s="682"/>
      <c r="P1045" s="682"/>
      <c r="Q1045" s="673"/>
      <c r="R1045" s="51"/>
      <c r="S1045" s="51"/>
      <c r="T1045" s="51"/>
      <c r="U1045" s="51"/>
      <c r="V1045" s="51"/>
      <c r="W1045" s="285"/>
      <c r="X1045" s="285"/>
      <c r="Y1045" s="9"/>
      <c r="Z1045" s="8"/>
      <c r="AA1045" s="8"/>
      <c r="AB1045" s="8"/>
      <c r="AC1045" s="28"/>
    </row>
    <row r="1046" spans="1:31" s="7" customFormat="1" ht="18.75" hidden="1" customHeight="1">
      <c r="A1046" s="688"/>
      <c r="B1046" s="681" t="s">
        <v>1438</v>
      </c>
      <c r="C1046" s="52"/>
      <c r="D1046" s="52"/>
      <c r="E1046" s="672"/>
      <c r="F1046" s="672"/>
      <c r="G1046" s="672"/>
      <c r="H1046" s="672"/>
      <c r="I1046" s="51"/>
      <c r="J1046" s="51"/>
      <c r="K1046" s="51"/>
      <c r="L1046" s="672"/>
      <c r="M1046" s="672"/>
      <c r="N1046" s="69"/>
      <c r="O1046" s="69"/>
      <c r="P1046" s="682"/>
      <c r="Q1046" s="673"/>
      <c r="R1046" s="51"/>
      <c r="S1046" s="51"/>
      <c r="T1046" s="51"/>
      <c r="U1046" s="51"/>
      <c r="V1046" s="51"/>
      <c r="W1046" s="285"/>
      <c r="X1046" s="285"/>
      <c r="Y1046" s="9"/>
      <c r="Z1046" s="8"/>
      <c r="AA1046" s="8"/>
      <c r="AB1046" s="8"/>
      <c r="AC1046" s="28"/>
    </row>
    <row r="1047" spans="1:31" s="7" customFormat="1" ht="18.75" hidden="1" customHeight="1">
      <c r="A1047" s="688"/>
      <c r="B1047" s="681" t="s">
        <v>1439</v>
      </c>
      <c r="C1047" s="52"/>
      <c r="D1047" s="52"/>
      <c r="E1047" s="672"/>
      <c r="F1047" s="672"/>
      <c r="G1047" s="672"/>
      <c r="H1047" s="672"/>
      <c r="I1047" s="51"/>
      <c r="J1047" s="51"/>
      <c r="K1047" s="51"/>
      <c r="L1047" s="672"/>
      <c r="M1047" s="672"/>
      <c r="N1047" s="69"/>
      <c r="O1047" s="69"/>
      <c r="P1047" s="682"/>
      <c r="Q1047" s="673"/>
      <c r="R1047" s="51"/>
      <c r="S1047" s="51"/>
      <c r="T1047" s="51"/>
      <c r="U1047" s="51"/>
      <c r="V1047" s="51"/>
      <c r="W1047" s="285"/>
      <c r="X1047" s="285"/>
      <c r="Y1047" s="9"/>
      <c r="Z1047" s="8"/>
      <c r="AA1047" s="8"/>
      <c r="AB1047" s="8"/>
      <c r="AC1047" s="28"/>
    </row>
    <row r="1048" spans="1:31" s="7" customFormat="1" ht="18.75" hidden="1" customHeight="1">
      <c r="A1048" s="688"/>
      <c r="B1048" s="681" t="s">
        <v>1440</v>
      </c>
      <c r="C1048" s="52"/>
      <c r="D1048" s="52"/>
      <c r="E1048" s="672"/>
      <c r="F1048" s="672"/>
      <c r="G1048" s="672"/>
      <c r="H1048" s="672"/>
      <c r="I1048" s="672"/>
      <c r="J1048" s="51"/>
      <c r="K1048" s="51"/>
      <c r="L1048" s="672"/>
      <c r="M1048" s="672"/>
      <c r="N1048" s="69"/>
      <c r="O1048" s="69"/>
      <c r="P1048" s="682"/>
      <c r="Q1048" s="673"/>
      <c r="R1048" s="51"/>
      <c r="S1048" s="51"/>
      <c r="T1048" s="51"/>
      <c r="U1048" s="51"/>
      <c r="V1048" s="51"/>
      <c r="W1048" s="285"/>
      <c r="X1048" s="285"/>
      <c r="Y1048" s="9"/>
      <c r="Z1048" s="8"/>
      <c r="AA1048" s="8"/>
      <c r="AB1048" s="8"/>
      <c r="AC1048" s="28"/>
    </row>
    <row r="1049" spans="1:31" s="7" customFormat="1" ht="18.75" hidden="1" customHeight="1">
      <c r="A1049" s="688"/>
      <c r="B1049" s="681" t="s">
        <v>1441</v>
      </c>
      <c r="C1049" s="52"/>
      <c r="D1049" s="52"/>
      <c r="E1049" s="672"/>
      <c r="F1049" s="672"/>
      <c r="G1049" s="672"/>
      <c r="H1049" s="672"/>
      <c r="I1049" s="672"/>
      <c r="J1049" s="51"/>
      <c r="K1049" s="51"/>
      <c r="L1049" s="51"/>
      <c r="M1049" s="51"/>
      <c r="N1049" s="69"/>
      <c r="O1049" s="69"/>
      <c r="P1049" s="69"/>
      <c r="Q1049" s="52"/>
      <c r="R1049" s="51"/>
      <c r="S1049" s="51"/>
      <c r="T1049" s="51"/>
      <c r="U1049" s="51"/>
      <c r="V1049" s="51"/>
      <c r="W1049" s="285"/>
      <c r="X1049" s="285"/>
      <c r="Y1049" s="9"/>
      <c r="Z1049" s="8"/>
      <c r="AA1049" s="8"/>
      <c r="AB1049" s="8"/>
      <c r="AC1049" s="28"/>
    </row>
    <row r="1050" spans="1:31" s="7" customFormat="1" ht="18.75" hidden="1" customHeight="1">
      <c r="A1050" s="1475" t="s">
        <v>518</v>
      </c>
      <c r="B1050" s="1475"/>
      <c r="C1050" s="51">
        <f t="shared" ref="C1050:X1050" si="162">SUM(C1037:C1040)</f>
        <v>18572067.18</v>
      </c>
      <c r="D1050" s="51">
        <f t="shared" si="162"/>
        <v>18572067.18</v>
      </c>
      <c r="E1050" s="51">
        <f t="shared" si="162"/>
        <v>2669386.56</v>
      </c>
      <c r="F1050" s="51">
        <f t="shared" si="162"/>
        <v>11669015.26</v>
      </c>
      <c r="G1050" s="51">
        <f t="shared" si="162"/>
        <v>1580657.2</v>
      </c>
      <c r="H1050" s="51">
        <f t="shared" si="162"/>
        <v>2653008.16</v>
      </c>
      <c r="I1050" s="51">
        <f t="shared" si="162"/>
        <v>0</v>
      </c>
      <c r="J1050" s="51">
        <f t="shared" si="162"/>
        <v>0</v>
      </c>
      <c r="K1050" s="51">
        <f t="shared" si="162"/>
        <v>0</v>
      </c>
      <c r="L1050" s="51">
        <f t="shared" si="162"/>
        <v>0</v>
      </c>
      <c r="M1050" s="51">
        <f t="shared" si="162"/>
        <v>0</v>
      </c>
      <c r="N1050" s="51">
        <f t="shared" si="162"/>
        <v>0</v>
      </c>
      <c r="O1050" s="51">
        <f t="shared" si="162"/>
        <v>0</v>
      </c>
      <c r="P1050" s="51">
        <f t="shared" si="162"/>
        <v>0</v>
      </c>
      <c r="Q1050" s="51">
        <f t="shared" si="162"/>
        <v>0</v>
      </c>
      <c r="R1050" s="51">
        <f t="shared" si="162"/>
        <v>0</v>
      </c>
      <c r="S1050" s="51">
        <f t="shared" si="162"/>
        <v>0</v>
      </c>
      <c r="T1050" s="51">
        <f t="shared" si="162"/>
        <v>0</v>
      </c>
      <c r="U1050" s="51">
        <f t="shared" si="162"/>
        <v>0</v>
      </c>
      <c r="V1050" s="51">
        <f t="shared" si="162"/>
        <v>0</v>
      </c>
      <c r="W1050" s="51">
        <f t="shared" si="162"/>
        <v>0</v>
      </c>
      <c r="X1050" s="51">
        <f t="shared" si="162"/>
        <v>0</v>
      </c>
      <c r="Y1050" s="9"/>
      <c r="Z1050" s="8"/>
      <c r="AA1050" s="8"/>
      <c r="AB1050" s="8"/>
      <c r="AC1050" s="28"/>
      <c r="AE1050" s="28"/>
    </row>
    <row r="1051" spans="1:31" s="22" customFormat="1" ht="18.75" hidden="1" customHeight="1">
      <c r="A1051" s="1479" t="s">
        <v>582</v>
      </c>
      <c r="B1051" s="1479"/>
      <c r="C1051" s="1479"/>
      <c r="D1051" s="1452"/>
      <c r="E1051" s="1452"/>
      <c r="F1051" s="1452"/>
      <c r="G1051" s="1452"/>
      <c r="H1051" s="1452"/>
      <c r="I1051" s="1452"/>
      <c r="J1051" s="1452"/>
      <c r="K1051" s="1452"/>
      <c r="L1051" s="1452"/>
      <c r="M1051" s="1452"/>
      <c r="N1051" s="1452"/>
      <c r="O1051" s="1452"/>
      <c r="P1051" s="1452"/>
      <c r="Q1051" s="1452"/>
      <c r="R1051" s="1452"/>
      <c r="S1051" s="1452"/>
      <c r="T1051" s="1452"/>
      <c r="U1051" s="1452"/>
      <c r="V1051" s="1452"/>
      <c r="W1051" s="1452"/>
      <c r="X1051" s="1452"/>
      <c r="Y1051" s="24"/>
      <c r="Z1051" s="23"/>
      <c r="AB1051" s="8"/>
      <c r="AC1051" s="27"/>
    </row>
    <row r="1052" spans="1:31" s="7" customFormat="1" ht="18.75" hidden="1" customHeight="1">
      <c r="A1052" s="55">
        <f>A1040+1</f>
        <v>811</v>
      </c>
      <c r="B1052" s="48" t="s">
        <v>832</v>
      </c>
      <c r="C1052" s="52">
        <f>D1052+K1052+M1052+O1052+Q1052+S1052+U1052+V1052+W1052+X1052</f>
        <v>7420379.2599999998</v>
      </c>
      <c r="D1052" s="52">
        <f>SUM(E1052:I1052)</f>
        <v>0</v>
      </c>
      <c r="E1052" s="60"/>
      <c r="F1052" s="51"/>
      <c r="G1052" s="60"/>
      <c r="H1052" s="51"/>
      <c r="I1052" s="60"/>
      <c r="J1052" s="60"/>
      <c r="K1052" s="60"/>
      <c r="L1052" s="69"/>
      <c r="M1052" s="52"/>
      <c r="N1052" s="69"/>
      <c r="O1052" s="69"/>
      <c r="P1052" s="524"/>
      <c r="Q1052" s="69">
        <v>3657661.34</v>
      </c>
      <c r="R1052" s="524"/>
      <c r="S1052" s="69">
        <v>3762717.92</v>
      </c>
      <c r="T1052" s="60"/>
      <c r="U1052" s="60"/>
      <c r="V1052" s="51"/>
      <c r="W1052" s="284"/>
      <c r="X1052" s="284"/>
      <c r="Y1052" s="9"/>
      <c r="Z1052" s="8"/>
      <c r="AB1052" s="8"/>
      <c r="AC1052" s="28"/>
    </row>
    <row r="1053" spans="1:31" s="7" customFormat="1" ht="18.75" hidden="1" customHeight="1">
      <c r="A1053" s="55">
        <f>A1052+1</f>
        <v>812</v>
      </c>
      <c r="B1053" s="48" t="s">
        <v>583</v>
      </c>
      <c r="C1053" s="52">
        <f>D1053+K1053+M1053+O1053+Q1053+S1053+U1053+V1053+W1053+X1053</f>
        <v>234075.42</v>
      </c>
      <c r="D1053" s="52">
        <f>SUM(E1053:I1053)</f>
        <v>234075.42</v>
      </c>
      <c r="E1053" s="60"/>
      <c r="F1053" s="51"/>
      <c r="G1053" s="51">
        <v>234075.42</v>
      </c>
      <c r="H1053" s="51"/>
      <c r="I1053" s="51"/>
      <c r="J1053" s="60"/>
      <c r="K1053" s="60"/>
      <c r="L1053" s="69"/>
      <c r="M1053" s="52"/>
      <c r="N1053" s="69"/>
      <c r="O1053" s="69"/>
      <c r="P1053" s="69"/>
      <c r="Q1053" s="69"/>
      <c r="R1053" s="69"/>
      <c r="S1053" s="69"/>
      <c r="T1053" s="60"/>
      <c r="U1053" s="60"/>
      <c r="V1053" s="51"/>
      <c r="W1053" s="284"/>
      <c r="X1053" s="284"/>
      <c r="Y1053" s="9"/>
      <c r="Z1053" s="8"/>
      <c r="AB1053" s="8"/>
      <c r="AC1053" s="28"/>
    </row>
    <row r="1054" spans="1:31" s="7" customFormat="1" ht="18.75" hidden="1" customHeight="1">
      <c r="A1054" s="1475" t="s">
        <v>518</v>
      </c>
      <c r="B1054" s="1475"/>
      <c r="C1054" s="51">
        <f t="shared" ref="C1054:X1054" si="163">SUM(C1052:C1053)</f>
        <v>7654454.6799999997</v>
      </c>
      <c r="D1054" s="51">
        <f t="shared" si="163"/>
        <v>234075.42</v>
      </c>
      <c r="E1054" s="51">
        <f t="shared" si="163"/>
        <v>0</v>
      </c>
      <c r="F1054" s="51">
        <f t="shared" si="163"/>
        <v>0</v>
      </c>
      <c r="G1054" s="51">
        <f t="shared" si="163"/>
        <v>234075.42</v>
      </c>
      <c r="H1054" s="51">
        <f t="shared" si="163"/>
        <v>0</v>
      </c>
      <c r="I1054" s="51">
        <f t="shared" si="163"/>
        <v>0</v>
      </c>
      <c r="J1054" s="51">
        <f t="shared" si="163"/>
        <v>0</v>
      </c>
      <c r="K1054" s="51">
        <f t="shared" si="163"/>
        <v>0</v>
      </c>
      <c r="L1054" s="51">
        <f t="shared" si="163"/>
        <v>0</v>
      </c>
      <c r="M1054" s="51">
        <f t="shared" si="163"/>
        <v>0</v>
      </c>
      <c r="N1054" s="51">
        <f t="shared" si="163"/>
        <v>0</v>
      </c>
      <c r="O1054" s="51">
        <f t="shared" si="163"/>
        <v>0</v>
      </c>
      <c r="P1054" s="51">
        <f t="shared" si="163"/>
        <v>0</v>
      </c>
      <c r="Q1054" s="51">
        <f t="shared" si="163"/>
        <v>3657661.34</v>
      </c>
      <c r="R1054" s="51">
        <f t="shared" si="163"/>
        <v>0</v>
      </c>
      <c r="S1054" s="51">
        <f t="shared" si="163"/>
        <v>3762717.92</v>
      </c>
      <c r="T1054" s="51">
        <f t="shared" si="163"/>
        <v>0</v>
      </c>
      <c r="U1054" s="51">
        <f t="shared" si="163"/>
        <v>0</v>
      </c>
      <c r="V1054" s="51">
        <f t="shared" si="163"/>
        <v>0</v>
      </c>
      <c r="W1054" s="51">
        <f t="shared" si="163"/>
        <v>0</v>
      </c>
      <c r="X1054" s="51">
        <f t="shared" si="163"/>
        <v>0</v>
      </c>
      <c r="Y1054" s="9"/>
      <c r="Z1054" s="8"/>
      <c r="AA1054" s="8"/>
      <c r="AB1054" s="8"/>
      <c r="AC1054" s="28"/>
      <c r="AE1054" s="28"/>
    </row>
    <row r="1055" spans="1:31" s="7" customFormat="1" ht="18.75" hidden="1" customHeight="1">
      <c r="A1055" s="1479" t="s">
        <v>584</v>
      </c>
      <c r="B1055" s="1479"/>
      <c r="C1055" s="60">
        <f t="shared" ref="C1055:X1055" si="164">SUM(C1054,C1050,,C1035,C1027,C1024)</f>
        <v>58383811.960000001</v>
      </c>
      <c r="D1055" s="60">
        <f t="shared" si="164"/>
        <v>43997269.399999999</v>
      </c>
      <c r="E1055" s="60">
        <f t="shared" si="164"/>
        <v>5638822.8399999999</v>
      </c>
      <c r="F1055" s="60">
        <f t="shared" si="164"/>
        <v>26091487.379999999</v>
      </c>
      <c r="G1055" s="60">
        <f t="shared" si="164"/>
        <v>4545760.0199999996</v>
      </c>
      <c r="H1055" s="60">
        <f t="shared" si="164"/>
        <v>6657835.0800000001</v>
      </c>
      <c r="I1055" s="60">
        <f t="shared" si="164"/>
        <v>1063364.08</v>
      </c>
      <c r="J1055" s="60">
        <f t="shared" si="164"/>
        <v>0</v>
      </c>
      <c r="K1055" s="60">
        <f t="shared" si="164"/>
        <v>0</v>
      </c>
      <c r="L1055" s="60">
        <f t="shared" si="164"/>
        <v>0</v>
      </c>
      <c r="M1055" s="60">
        <f t="shared" si="164"/>
        <v>2139871</v>
      </c>
      <c r="N1055" s="60">
        <f t="shared" si="164"/>
        <v>0</v>
      </c>
      <c r="O1055" s="60">
        <f t="shared" si="164"/>
        <v>0</v>
      </c>
      <c r="P1055" s="60">
        <f t="shared" si="164"/>
        <v>0</v>
      </c>
      <c r="Q1055" s="60">
        <f t="shared" si="164"/>
        <v>8483953.6400000006</v>
      </c>
      <c r="R1055" s="60">
        <f t="shared" si="164"/>
        <v>0</v>
      </c>
      <c r="S1055" s="60">
        <f t="shared" si="164"/>
        <v>3762717.92</v>
      </c>
      <c r="T1055" s="60">
        <f t="shared" si="164"/>
        <v>0</v>
      </c>
      <c r="U1055" s="60">
        <f t="shared" si="164"/>
        <v>0</v>
      </c>
      <c r="V1055" s="60">
        <f t="shared" si="164"/>
        <v>0</v>
      </c>
      <c r="W1055" s="60">
        <f t="shared" si="164"/>
        <v>0</v>
      </c>
      <c r="X1055" s="60">
        <f t="shared" si="164"/>
        <v>0</v>
      </c>
      <c r="Y1055" s="9"/>
      <c r="Z1055" s="8"/>
      <c r="AA1055" s="8"/>
      <c r="AB1055" s="8"/>
      <c r="AC1055" s="28"/>
    </row>
    <row r="1056" spans="1:31" s="7" customFormat="1" ht="18.75" hidden="1" customHeight="1">
      <c r="A1056" s="1564" t="s">
        <v>585</v>
      </c>
      <c r="B1056" s="1564"/>
      <c r="C1056" s="1564"/>
      <c r="D1056" s="1564"/>
      <c r="E1056" s="1564"/>
      <c r="F1056" s="1564"/>
      <c r="G1056" s="1564"/>
      <c r="H1056" s="1564"/>
      <c r="I1056" s="1564"/>
      <c r="J1056" s="1564"/>
      <c r="K1056" s="1564"/>
      <c r="L1056" s="1564"/>
      <c r="M1056" s="1564"/>
      <c r="N1056" s="1564"/>
      <c r="O1056" s="1564"/>
      <c r="P1056" s="1564"/>
      <c r="Q1056" s="1564"/>
      <c r="R1056" s="1564"/>
      <c r="S1056" s="1564"/>
      <c r="T1056" s="1564"/>
      <c r="U1056" s="1564"/>
      <c r="V1056" s="1564"/>
      <c r="W1056" s="1564"/>
      <c r="X1056" s="1564"/>
      <c r="Y1056" s="9"/>
      <c r="Z1056" s="8"/>
      <c r="AB1056" s="8"/>
      <c r="AC1056" s="28"/>
    </row>
    <row r="1057" spans="1:29" s="7" customFormat="1" ht="18.75" hidden="1" customHeight="1">
      <c r="A1057" s="1565" t="s">
        <v>586</v>
      </c>
      <c r="B1057" s="1565"/>
      <c r="C1057" s="1565"/>
      <c r="D1057" s="1452"/>
      <c r="E1057" s="1452"/>
      <c r="F1057" s="1452"/>
      <c r="G1057" s="1452"/>
      <c r="H1057" s="1452"/>
      <c r="I1057" s="1452"/>
      <c r="J1057" s="1452"/>
      <c r="K1057" s="1452"/>
      <c r="L1057" s="1452"/>
      <c r="M1057" s="1452"/>
      <c r="N1057" s="1452"/>
      <c r="O1057" s="1452"/>
      <c r="P1057" s="1452"/>
      <c r="Q1057" s="1452"/>
      <c r="R1057" s="1452"/>
      <c r="S1057" s="1452"/>
      <c r="T1057" s="1452"/>
      <c r="U1057" s="1452"/>
      <c r="V1057" s="1452"/>
      <c r="W1057" s="1452"/>
      <c r="X1057" s="1452"/>
      <c r="Y1057" s="9"/>
      <c r="Z1057" s="8"/>
      <c r="AB1057" s="8"/>
      <c r="AC1057" s="28"/>
    </row>
    <row r="1058" spans="1:29" s="7" customFormat="1" ht="18.75" hidden="1" customHeight="1">
      <c r="A1058" s="71">
        <f>A1053+1</f>
        <v>813</v>
      </c>
      <c r="B1058" s="44" t="s">
        <v>587</v>
      </c>
      <c r="C1058" s="52">
        <f>D1058+K1058+M1058+O1058+Q1058+S1058+U1058+V1058+W1058+X1058</f>
        <v>6118025.0599999996</v>
      </c>
      <c r="D1058" s="52">
        <f>SUM(E1058:I1058)</f>
        <v>5801099.4799999995</v>
      </c>
      <c r="E1058" s="72"/>
      <c r="F1058" s="72">
        <v>3715975.76</v>
      </c>
      <c r="G1058" s="72">
        <v>1041419.62</v>
      </c>
      <c r="H1058" s="72">
        <v>1043704.1</v>
      </c>
      <c r="I1058" s="72"/>
      <c r="J1058" s="72"/>
      <c r="K1058" s="72"/>
      <c r="L1058" s="72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>
        <v>316925.58</v>
      </c>
      <c r="W1058" s="1145"/>
      <c r="X1058" s="1145"/>
      <c r="Y1058" s="9" t="s">
        <v>883</v>
      </c>
      <c r="Z1058" s="8"/>
      <c r="AB1058" s="8"/>
      <c r="AC1058" s="28"/>
    </row>
    <row r="1059" spans="1:29" s="7" customFormat="1" ht="18.75" hidden="1" customHeight="1">
      <c r="A1059" s="1475" t="s">
        <v>518</v>
      </c>
      <c r="B1059" s="1475"/>
      <c r="C1059" s="73">
        <f>C1058</f>
        <v>6118025.0599999996</v>
      </c>
      <c r="D1059" s="73">
        <f t="shared" ref="D1059:X1059" si="165">D1058</f>
        <v>5801099.4799999995</v>
      </c>
      <c r="E1059" s="73">
        <f t="shared" si="165"/>
        <v>0</v>
      </c>
      <c r="F1059" s="73">
        <f t="shared" si="165"/>
        <v>3715975.76</v>
      </c>
      <c r="G1059" s="73">
        <f t="shared" si="165"/>
        <v>1041419.62</v>
      </c>
      <c r="H1059" s="73">
        <f t="shared" si="165"/>
        <v>1043704.1</v>
      </c>
      <c r="I1059" s="73">
        <f t="shared" si="165"/>
        <v>0</v>
      </c>
      <c r="J1059" s="73">
        <f t="shared" si="165"/>
        <v>0</v>
      </c>
      <c r="K1059" s="73">
        <f t="shared" si="165"/>
        <v>0</v>
      </c>
      <c r="L1059" s="73">
        <f t="shared" si="165"/>
        <v>0</v>
      </c>
      <c r="M1059" s="73">
        <f t="shared" si="165"/>
        <v>0</v>
      </c>
      <c r="N1059" s="73">
        <f t="shared" si="165"/>
        <v>0</v>
      </c>
      <c r="O1059" s="73">
        <f t="shared" si="165"/>
        <v>0</v>
      </c>
      <c r="P1059" s="73">
        <f t="shared" si="165"/>
        <v>0</v>
      </c>
      <c r="Q1059" s="73">
        <f t="shared" si="165"/>
        <v>0</v>
      </c>
      <c r="R1059" s="73">
        <f t="shared" si="165"/>
        <v>0</v>
      </c>
      <c r="S1059" s="73">
        <f t="shared" si="165"/>
        <v>0</v>
      </c>
      <c r="T1059" s="73">
        <f t="shared" si="165"/>
        <v>0</v>
      </c>
      <c r="U1059" s="73">
        <f t="shared" si="165"/>
        <v>0</v>
      </c>
      <c r="V1059" s="73">
        <f t="shared" si="165"/>
        <v>316925.58</v>
      </c>
      <c r="W1059" s="73">
        <f t="shared" si="165"/>
        <v>0</v>
      </c>
      <c r="X1059" s="73">
        <f t="shared" si="165"/>
        <v>0</v>
      </c>
      <c r="Y1059" s="9"/>
      <c r="Z1059" s="8"/>
      <c r="AA1059" s="8"/>
      <c r="AB1059" s="8"/>
      <c r="AC1059" s="28"/>
    </row>
    <row r="1060" spans="1:29" s="7" customFormat="1" ht="18.75" hidden="1" customHeight="1">
      <c r="A1060" s="1565" t="s">
        <v>588</v>
      </c>
      <c r="B1060" s="1565"/>
      <c r="C1060" s="1565"/>
      <c r="D1060" s="1452"/>
      <c r="E1060" s="1452"/>
      <c r="F1060" s="1452"/>
      <c r="G1060" s="1452"/>
      <c r="H1060" s="1452"/>
      <c r="I1060" s="1452"/>
      <c r="J1060" s="1452"/>
      <c r="K1060" s="1452"/>
      <c r="L1060" s="1452"/>
      <c r="M1060" s="1452"/>
      <c r="N1060" s="1452"/>
      <c r="O1060" s="1452"/>
      <c r="P1060" s="1452"/>
      <c r="Q1060" s="1452"/>
      <c r="R1060" s="1452"/>
      <c r="S1060" s="1452"/>
      <c r="T1060" s="1452"/>
      <c r="U1060" s="1452"/>
      <c r="V1060" s="1452"/>
      <c r="W1060" s="1452"/>
      <c r="X1060" s="1452"/>
      <c r="Y1060" s="9"/>
      <c r="Z1060" s="8"/>
      <c r="AB1060" s="8"/>
      <c r="AC1060" s="28"/>
    </row>
    <row r="1061" spans="1:29" s="7" customFormat="1" ht="18.75" hidden="1" customHeight="1">
      <c r="A1061" s="71">
        <f>A1058+1</f>
        <v>814</v>
      </c>
      <c r="B1061" s="44" t="s">
        <v>833</v>
      </c>
      <c r="C1061" s="52">
        <f>D1061+K1061+M1061+O1061+Q1061+S1061+U1061+V1061+W1061+X1061</f>
        <v>24266154.840000004</v>
      </c>
      <c r="D1061" s="52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>
        <v>12595663.380000001</v>
      </c>
      <c r="P1061" s="73"/>
      <c r="Q1061" s="73">
        <v>11670491.460000001</v>
      </c>
      <c r="R1061" s="73"/>
      <c r="S1061" s="73"/>
      <c r="T1061" s="73"/>
      <c r="U1061" s="73"/>
      <c r="V1061" s="73"/>
      <c r="W1061" s="1145"/>
      <c r="X1061" s="1145"/>
      <c r="Y1061" s="9"/>
      <c r="Z1061" s="8"/>
      <c r="AB1061" s="8"/>
      <c r="AC1061" s="28"/>
    </row>
    <row r="1062" spans="1:29" s="7" customFormat="1" ht="18.75" hidden="1" customHeight="1">
      <c r="A1062" s="71">
        <f>A1061+1</f>
        <v>815</v>
      </c>
      <c r="B1062" s="44" t="s">
        <v>834</v>
      </c>
      <c r="C1062" s="52">
        <f>D1062+K1062+M1062+O1062+Q1062+S1062+U1062+V1062+W1062+X1062</f>
        <v>24299926.440000001</v>
      </c>
      <c r="D1062" s="52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>
        <v>12595663.380000001</v>
      </c>
      <c r="P1062" s="73"/>
      <c r="Q1062" s="73">
        <v>11704263.060000001</v>
      </c>
      <c r="R1062" s="73"/>
      <c r="S1062" s="73"/>
      <c r="T1062" s="73"/>
      <c r="U1062" s="73"/>
      <c r="V1062" s="73"/>
      <c r="W1062" s="1145"/>
      <c r="X1062" s="1145"/>
      <c r="Y1062" s="9"/>
      <c r="Z1062" s="8"/>
      <c r="AB1062" s="8"/>
      <c r="AC1062" s="28"/>
    </row>
    <row r="1063" spans="1:29" s="7" customFormat="1" ht="18.75" hidden="1" customHeight="1">
      <c r="A1063" s="71">
        <f>A1062+1</f>
        <v>816</v>
      </c>
      <c r="B1063" s="44" t="s">
        <v>835</v>
      </c>
      <c r="C1063" s="52">
        <f>D1063+K1063+M1063+O1063+Q1063+S1063+U1063+V1063+W1063+X1063</f>
        <v>5176261.16</v>
      </c>
      <c r="D1063" s="52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>
        <v>5176261.16</v>
      </c>
      <c r="P1063" s="73"/>
      <c r="Q1063" s="73"/>
      <c r="R1063" s="73"/>
      <c r="S1063" s="73"/>
      <c r="T1063" s="73"/>
      <c r="U1063" s="73"/>
      <c r="V1063" s="73"/>
      <c r="W1063" s="1145"/>
      <c r="X1063" s="1145"/>
      <c r="Y1063" s="9"/>
      <c r="Z1063" s="8"/>
      <c r="AB1063" s="8"/>
      <c r="AC1063" s="28"/>
    </row>
    <row r="1064" spans="1:29" s="7" customFormat="1" ht="18.75" hidden="1" customHeight="1">
      <c r="A1064" s="71">
        <f>A1063+1</f>
        <v>817</v>
      </c>
      <c r="B1064" s="44" t="s">
        <v>836</v>
      </c>
      <c r="C1064" s="52">
        <f>D1064+K1064+M1064+O1064+Q1064+S1064+U1064+V1064+W1064+X1064</f>
        <v>5178046.5</v>
      </c>
      <c r="D1064" s="52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>
        <v>5178046.5</v>
      </c>
      <c r="P1064" s="73"/>
      <c r="Q1064" s="73"/>
      <c r="R1064" s="73"/>
      <c r="S1064" s="73"/>
      <c r="T1064" s="73"/>
      <c r="U1064" s="73"/>
      <c r="V1064" s="73"/>
      <c r="W1064" s="1145"/>
      <c r="X1064" s="1145"/>
      <c r="Y1064" s="9"/>
      <c r="Z1064" s="8"/>
      <c r="AB1064" s="8"/>
      <c r="AC1064" s="28"/>
    </row>
    <row r="1065" spans="1:29" s="7" customFormat="1" ht="18" hidden="1" customHeight="1">
      <c r="A1065" s="1475" t="s">
        <v>518</v>
      </c>
      <c r="B1065" s="1475"/>
      <c r="C1065" s="73">
        <f>SUM(C1061:C1064)</f>
        <v>58920388.939999998</v>
      </c>
      <c r="D1065" s="73">
        <f t="shared" ref="D1065:X1065" si="166">SUM(D1061:D1064)</f>
        <v>0</v>
      </c>
      <c r="E1065" s="73">
        <f t="shared" si="166"/>
        <v>0</v>
      </c>
      <c r="F1065" s="73">
        <f t="shared" si="166"/>
        <v>0</v>
      </c>
      <c r="G1065" s="73">
        <f t="shared" si="166"/>
        <v>0</v>
      </c>
      <c r="H1065" s="73">
        <f t="shared" si="166"/>
        <v>0</v>
      </c>
      <c r="I1065" s="73">
        <f t="shared" si="166"/>
        <v>0</v>
      </c>
      <c r="J1065" s="73">
        <f t="shared" si="166"/>
        <v>0</v>
      </c>
      <c r="K1065" s="73">
        <f t="shared" si="166"/>
        <v>0</v>
      </c>
      <c r="L1065" s="73">
        <f t="shared" si="166"/>
        <v>0</v>
      </c>
      <c r="M1065" s="73">
        <f t="shared" si="166"/>
        <v>0</v>
      </c>
      <c r="N1065" s="73">
        <f t="shared" si="166"/>
        <v>0</v>
      </c>
      <c r="O1065" s="73">
        <f t="shared" si="166"/>
        <v>35545634.420000002</v>
      </c>
      <c r="P1065" s="73">
        <f t="shared" si="166"/>
        <v>0</v>
      </c>
      <c r="Q1065" s="73">
        <f t="shared" si="166"/>
        <v>23374754.520000003</v>
      </c>
      <c r="R1065" s="73">
        <f t="shared" si="166"/>
        <v>0</v>
      </c>
      <c r="S1065" s="73">
        <f t="shared" si="166"/>
        <v>0</v>
      </c>
      <c r="T1065" s="73">
        <f t="shared" si="166"/>
        <v>0</v>
      </c>
      <c r="U1065" s="73">
        <f t="shared" si="166"/>
        <v>0</v>
      </c>
      <c r="V1065" s="73">
        <f t="shared" si="166"/>
        <v>0</v>
      </c>
      <c r="W1065" s="73">
        <f t="shared" si="166"/>
        <v>0</v>
      </c>
      <c r="X1065" s="73">
        <f t="shared" si="166"/>
        <v>0</v>
      </c>
      <c r="Y1065" s="9"/>
      <c r="Z1065" s="8"/>
      <c r="AA1065" s="8"/>
      <c r="AB1065" s="8"/>
      <c r="AC1065" s="28"/>
    </row>
    <row r="1066" spans="1:29" s="7" customFormat="1" ht="18" hidden="1" customHeight="1">
      <c r="A1066" s="1565" t="s">
        <v>589</v>
      </c>
      <c r="B1066" s="1565"/>
      <c r="C1066" s="1565"/>
      <c r="D1066" s="1452"/>
      <c r="E1066" s="1452"/>
      <c r="F1066" s="1452"/>
      <c r="G1066" s="1452"/>
      <c r="H1066" s="1452"/>
      <c r="I1066" s="1452"/>
      <c r="J1066" s="1452"/>
      <c r="K1066" s="1452"/>
      <c r="L1066" s="1452"/>
      <c r="M1066" s="1452"/>
      <c r="N1066" s="1452"/>
      <c r="O1066" s="1452"/>
      <c r="P1066" s="1452"/>
      <c r="Q1066" s="1452"/>
      <c r="R1066" s="1452"/>
      <c r="S1066" s="1452"/>
      <c r="T1066" s="1452"/>
      <c r="U1066" s="1452"/>
      <c r="V1066" s="1452"/>
      <c r="W1066" s="1452"/>
      <c r="X1066" s="1452"/>
      <c r="Y1066" s="9"/>
      <c r="Z1066" s="8"/>
      <c r="AB1066" s="8"/>
      <c r="AC1066" s="28"/>
    </row>
    <row r="1067" spans="1:29" s="7" customFormat="1" ht="18" hidden="1" customHeight="1">
      <c r="A1067" s="71">
        <f>A1064+1</f>
        <v>818</v>
      </c>
      <c r="B1067" s="42" t="s">
        <v>839</v>
      </c>
      <c r="C1067" s="52">
        <f t="shared" ref="C1067:C1073" si="167">D1067+K1067+M1067+O1067+Q1067+S1067+U1067+V1067+W1067+X1067</f>
        <v>8206994.4000000004</v>
      </c>
      <c r="D1067" s="52">
        <f>SUM(E1067:I1067)</f>
        <v>8206994.4000000004</v>
      </c>
      <c r="E1067" s="51">
        <v>752652.38</v>
      </c>
      <c r="F1067" s="51">
        <v>6700600.5</v>
      </c>
      <c r="G1067" s="51">
        <v>753741.52</v>
      </c>
      <c r="H1067" s="51"/>
      <c r="I1067" s="51"/>
      <c r="J1067" s="51"/>
      <c r="K1067" s="51"/>
      <c r="L1067" s="52"/>
      <c r="M1067" s="52"/>
      <c r="N1067" s="52"/>
      <c r="O1067" s="52"/>
      <c r="P1067" s="52"/>
      <c r="Q1067" s="52"/>
      <c r="R1067" s="73"/>
      <c r="S1067" s="51"/>
      <c r="T1067" s="73"/>
      <c r="U1067" s="73"/>
      <c r="V1067" s="72"/>
      <c r="W1067" s="285"/>
      <c r="X1067" s="285"/>
      <c r="Y1067" s="9"/>
      <c r="Z1067" s="8"/>
      <c r="AA1067" s="8"/>
      <c r="AB1067" s="8"/>
      <c r="AC1067" s="28"/>
    </row>
    <row r="1068" spans="1:29" s="541" customFormat="1" ht="18" hidden="1" customHeight="1">
      <c r="A1068" s="1123">
        <f>A1067+1</f>
        <v>819</v>
      </c>
      <c r="B1068" s="587" t="s">
        <v>332</v>
      </c>
      <c r="C1068" s="526">
        <f t="shared" si="167"/>
        <v>2404806</v>
      </c>
      <c r="D1068" s="527">
        <f>E1068+F1068+G1068+H1068+I1068</f>
        <v>0</v>
      </c>
      <c r="E1068" s="527"/>
      <c r="F1068" s="527"/>
      <c r="G1068" s="527"/>
      <c r="H1068" s="527"/>
      <c r="I1068" s="527"/>
      <c r="J1068" s="544">
        <v>1</v>
      </c>
      <c r="K1068" s="527">
        <v>2404806</v>
      </c>
      <c r="L1068" s="527"/>
      <c r="M1068" s="527"/>
      <c r="N1068" s="527"/>
      <c r="O1068" s="527"/>
      <c r="P1068" s="527"/>
      <c r="Q1068" s="527"/>
      <c r="R1068" s="527"/>
      <c r="S1068" s="527"/>
      <c r="T1068" s="527"/>
      <c r="U1068" s="527"/>
      <c r="V1068" s="527"/>
      <c r="W1068" s="527"/>
      <c r="X1068" s="527"/>
      <c r="Y1068" s="531"/>
      <c r="Z1068" s="540"/>
      <c r="AA1068" s="540"/>
      <c r="AB1068" s="540"/>
    </row>
    <row r="1069" spans="1:29" s="541" customFormat="1" ht="18" hidden="1" customHeight="1">
      <c r="A1069" s="1123">
        <f t="shared" ref="A1069:A1101" si="168">A1068+1</f>
        <v>820</v>
      </c>
      <c r="B1069" s="587" t="s">
        <v>329</v>
      </c>
      <c r="C1069" s="526">
        <f t="shared" si="167"/>
        <v>3746980</v>
      </c>
      <c r="D1069" s="527">
        <f>E1069+F1069+G1069+H1069+I1069</f>
        <v>0</v>
      </c>
      <c r="E1069" s="527"/>
      <c r="F1069" s="527"/>
      <c r="G1069" s="527"/>
      <c r="H1069" s="527"/>
      <c r="I1069" s="527"/>
      <c r="J1069" s="527"/>
      <c r="K1069" s="527"/>
      <c r="L1069" s="527">
        <v>776</v>
      </c>
      <c r="M1069" s="527">
        <v>2506416</v>
      </c>
      <c r="N1069" s="527"/>
      <c r="O1069" s="527"/>
      <c r="P1069" s="527">
        <v>485.4</v>
      </c>
      <c r="Q1069" s="527">
        <v>1240564</v>
      </c>
      <c r="R1069" s="527"/>
      <c r="S1069" s="527"/>
      <c r="T1069" s="527"/>
      <c r="U1069" s="527"/>
      <c r="V1069" s="527"/>
      <c r="W1069" s="527"/>
      <c r="X1069" s="527"/>
      <c r="Y1069" s="531"/>
      <c r="Z1069" s="540"/>
      <c r="AA1069" s="540"/>
      <c r="AB1069" s="540"/>
    </row>
    <row r="1070" spans="1:29" s="7" customFormat="1" ht="18" hidden="1" customHeight="1">
      <c r="A1070" s="71">
        <f t="shared" si="168"/>
        <v>821</v>
      </c>
      <c r="B1070" s="42" t="s">
        <v>840</v>
      </c>
      <c r="C1070" s="52">
        <f t="shared" si="167"/>
        <v>5673529.6799999997</v>
      </c>
      <c r="D1070" s="52">
        <f>SUM(E1070:I1070)</f>
        <v>5673529.6799999997</v>
      </c>
      <c r="E1070" s="51">
        <v>624225.9</v>
      </c>
      <c r="F1070" s="51">
        <v>4009002.8</v>
      </c>
      <c r="G1070" s="51">
        <v>539698.96</v>
      </c>
      <c r="H1070" s="51"/>
      <c r="I1070" s="51">
        <v>500602.02</v>
      </c>
      <c r="J1070" s="51"/>
      <c r="K1070" s="51"/>
      <c r="L1070" s="52"/>
      <c r="M1070" s="52"/>
      <c r="N1070" s="52"/>
      <c r="O1070" s="51"/>
      <c r="P1070" s="52"/>
      <c r="Q1070" s="52"/>
      <c r="R1070" s="73"/>
      <c r="S1070" s="51"/>
      <c r="T1070" s="73"/>
      <c r="U1070" s="73"/>
      <c r="V1070" s="72"/>
      <c r="W1070" s="285"/>
      <c r="X1070" s="285"/>
      <c r="Y1070" s="9"/>
      <c r="Z1070" s="8"/>
      <c r="AA1070" s="8"/>
      <c r="AB1070" s="8"/>
      <c r="AC1070" s="28"/>
    </row>
    <row r="1071" spans="1:29" s="7" customFormat="1" ht="18" hidden="1" customHeight="1">
      <c r="A1071" s="71">
        <f t="shared" si="168"/>
        <v>822</v>
      </c>
      <c r="B1071" s="42" t="s">
        <v>841</v>
      </c>
      <c r="C1071" s="52">
        <f t="shared" si="167"/>
        <v>5308155.66</v>
      </c>
      <c r="D1071" s="52">
        <f>SUM(E1071:I1071)</f>
        <v>5308155.66</v>
      </c>
      <c r="E1071" s="51">
        <v>576078.36</v>
      </c>
      <c r="F1071" s="51">
        <v>4059247.2</v>
      </c>
      <c r="G1071" s="51">
        <v>672830.1</v>
      </c>
      <c r="H1071" s="51"/>
      <c r="I1071" s="51"/>
      <c r="J1071" s="51"/>
      <c r="K1071" s="51"/>
      <c r="L1071" s="52"/>
      <c r="M1071" s="52"/>
      <c r="N1071" s="52"/>
      <c r="O1071" s="51"/>
      <c r="P1071" s="52"/>
      <c r="Q1071" s="52"/>
      <c r="R1071" s="73"/>
      <c r="S1071" s="51"/>
      <c r="T1071" s="73"/>
      <c r="U1071" s="73"/>
      <c r="V1071" s="72"/>
      <c r="W1071" s="285"/>
      <c r="X1071" s="285"/>
      <c r="Y1071" s="9"/>
      <c r="Z1071" s="8"/>
      <c r="AA1071" s="8"/>
      <c r="AB1071" s="8"/>
      <c r="AC1071" s="28"/>
    </row>
    <row r="1072" spans="1:29" s="541" customFormat="1" ht="18" hidden="1" customHeight="1">
      <c r="A1072" s="1123">
        <f t="shared" si="168"/>
        <v>823</v>
      </c>
      <c r="B1072" s="587" t="s">
        <v>330</v>
      </c>
      <c r="C1072" s="526">
        <f t="shared" si="167"/>
        <v>5244930</v>
      </c>
      <c r="D1072" s="527">
        <f t="shared" ref="D1072:D1078" si="169">E1072+F1072+G1072+H1072+I1072</f>
        <v>0</v>
      </c>
      <c r="E1072" s="527"/>
      <c r="F1072" s="527"/>
      <c r="G1072" s="527"/>
      <c r="H1072" s="527"/>
      <c r="I1072" s="527"/>
      <c r="J1072" s="527"/>
      <c r="K1072" s="527"/>
      <c r="L1072" s="527">
        <v>545</v>
      </c>
      <c r="M1072" s="527">
        <v>2635760</v>
      </c>
      <c r="N1072" s="527"/>
      <c r="O1072" s="527"/>
      <c r="P1072" s="527">
        <v>653</v>
      </c>
      <c r="Q1072" s="527">
        <v>2609170</v>
      </c>
      <c r="R1072" s="527"/>
      <c r="S1072" s="527"/>
      <c r="T1072" s="527"/>
      <c r="U1072" s="527"/>
      <c r="V1072" s="527"/>
      <c r="W1072" s="527"/>
      <c r="X1072" s="527"/>
      <c r="Y1072" s="542"/>
      <c r="Z1072" s="540"/>
      <c r="AA1072" s="540"/>
      <c r="AB1072" s="540"/>
    </row>
    <row r="1073" spans="1:29" s="533" customFormat="1" ht="18" hidden="1" customHeight="1">
      <c r="A1073" s="1123">
        <f t="shared" si="168"/>
        <v>824</v>
      </c>
      <c r="B1073" s="588" t="s">
        <v>344</v>
      </c>
      <c r="C1073" s="526">
        <f t="shared" si="167"/>
        <v>2460000</v>
      </c>
      <c r="D1073" s="527">
        <f t="shared" si="169"/>
        <v>0</v>
      </c>
      <c r="E1073" s="534"/>
      <c r="F1073" s="534"/>
      <c r="G1073" s="534"/>
      <c r="H1073" s="534"/>
      <c r="I1073" s="534"/>
      <c r="J1073" s="534"/>
      <c r="K1073" s="534"/>
      <c r="L1073" s="534"/>
      <c r="M1073" s="534"/>
      <c r="N1073" s="534"/>
      <c r="O1073" s="534"/>
      <c r="P1073" s="534">
        <v>1170</v>
      </c>
      <c r="Q1073" s="534">
        <v>2460000</v>
      </c>
      <c r="R1073" s="534"/>
      <c r="S1073" s="534"/>
      <c r="T1073" s="534"/>
      <c r="U1073" s="534"/>
      <c r="V1073" s="534"/>
      <c r="W1073" s="534"/>
      <c r="X1073" s="534"/>
      <c r="Y1073" s="531"/>
      <c r="Z1073" s="532"/>
    </row>
    <row r="1074" spans="1:29" s="533" customFormat="1" ht="18" hidden="1" customHeight="1">
      <c r="A1074" s="1123">
        <f t="shared" si="168"/>
        <v>825</v>
      </c>
      <c r="B1074" s="589" t="s">
        <v>327</v>
      </c>
      <c r="C1074" s="526">
        <f>D1074+K1074+M1074+O1074+Q1074+S1074+U1074+V1074+X1074</f>
        <v>5103197</v>
      </c>
      <c r="D1074" s="527">
        <f t="shared" si="169"/>
        <v>0</v>
      </c>
      <c r="E1074" s="537"/>
      <c r="F1074" s="538"/>
      <c r="G1074" s="538"/>
      <c r="H1074" s="538"/>
      <c r="I1074" s="538"/>
      <c r="J1074" s="538"/>
      <c r="K1074" s="538"/>
      <c r="L1074" s="539">
        <v>3226</v>
      </c>
      <c r="M1074" s="539">
        <v>5103197</v>
      </c>
      <c r="N1074" s="537"/>
      <c r="O1074" s="537"/>
      <c r="P1074" s="537"/>
      <c r="Q1074" s="537"/>
      <c r="R1074" s="527"/>
      <c r="S1074" s="527"/>
      <c r="T1074" s="527"/>
      <c r="U1074" s="527"/>
      <c r="V1074" s="527"/>
      <c r="W1074" s="527" t="s">
        <v>896</v>
      </c>
      <c r="X1074" s="527"/>
      <c r="Y1074" s="531"/>
      <c r="Z1074" s="532"/>
    </row>
    <row r="1075" spans="1:29" s="533" customFormat="1" ht="18" hidden="1" customHeight="1">
      <c r="A1075" s="1123">
        <f t="shared" si="168"/>
        <v>826</v>
      </c>
      <c r="B1075" s="590" t="s">
        <v>337</v>
      </c>
      <c r="C1075" s="526">
        <f>D1075+K1075+M1075+O1075+Q1075+S1075+U1075+V1075+W1075+X1075</f>
        <v>5613000</v>
      </c>
      <c r="D1075" s="527">
        <f t="shared" si="169"/>
        <v>0</v>
      </c>
      <c r="E1075" s="534"/>
      <c r="F1075" s="534"/>
      <c r="G1075" s="534"/>
      <c r="H1075" s="534"/>
      <c r="I1075" s="534"/>
      <c r="J1075" s="534"/>
      <c r="K1075" s="534"/>
      <c r="L1075" s="534">
        <v>1446</v>
      </c>
      <c r="M1075" s="534">
        <v>3600000</v>
      </c>
      <c r="N1075" s="534"/>
      <c r="O1075" s="534"/>
      <c r="P1075" s="534">
        <v>954</v>
      </c>
      <c r="Q1075" s="534">
        <v>2013000</v>
      </c>
      <c r="R1075" s="534"/>
      <c r="S1075" s="534"/>
      <c r="T1075" s="534"/>
      <c r="U1075" s="534"/>
      <c r="V1075" s="534"/>
      <c r="W1075" s="534"/>
      <c r="X1075" s="534"/>
      <c r="Y1075" s="531"/>
      <c r="Z1075" s="532"/>
    </row>
    <row r="1076" spans="1:29" s="533" customFormat="1" ht="18" hidden="1" customHeight="1">
      <c r="A1076" s="1123">
        <f t="shared" si="168"/>
        <v>827</v>
      </c>
      <c r="B1076" s="590" t="s">
        <v>340</v>
      </c>
      <c r="C1076" s="526">
        <f>D1076+K1076+M1076+O1076+Q1076+S1076+U1076+V1076+W1076+X1076</f>
        <v>4800000</v>
      </c>
      <c r="D1076" s="527">
        <f t="shared" si="169"/>
        <v>0</v>
      </c>
      <c r="E1076" s="534"/>
      <c r="F1076" s="534"/>
      <c r="G1076" s="534"/>
      <c r="H1076" s="534"/>
      <c r="I1076" s="534"/>
      <c r="J1076" s="534"/>
      <c r="K1076" s="534"/>
      <c r="L1076" s="534">
        <v>626</v>
      </c>
      <c r="M1076" s="534">
        <v>3030000</v>
      </c>
      <c r="N1076" s="534"/>
      <c r="O1076" s="534"/>
      <c r="P1076" s="534">
        <v>752</v>
      </c>
      <c r="Q1076" s="534">
        <v>1770000</v>
      </c>
      <c r="R1076" s="534"/>
      <c r="S1076" s="534"/>
      <c r="T1076" s="534"/>
      <c r="U1076" s="534"/>
      <c r="V1076" s="534"/>
      <c r="W1076" s="534"/>
      <c r="X1076" s="534"/>
      <c r="Y1076" s="531"/>
      <c r="Z1076" s="532"/>
    </row>
    <row r="1077" spans="1:29" s="533" customFormat="1" ht="18" hidden="1" customHeight="1">
      <c r="A1077" s="1123">
        <f t="shared" si="168"/>
        <v>828</v>
      </c>
      <c r="B1077" s="587" t="s">
        <v>346</v>
      </c>
      <c r="C1077" s="526">
        <f>D1077+K1077+M1077+O1077+Q1077+S1077+U1077+V1077+W1077+X1077</f>
        <v>753382</v>
      </c>
      <c r="D1077" s="527">
        <f t="shared" si="169"/>
        <v>753382</v>
      </c>
      <c r="E1077" s="527"/>
      <c r="F1077" s="527"/>
      <c r="G1077" s="527">
        <v>461599</v>
      </c>
      <c r="H1077" s="527"/>
      <c r="I1077" s="527">
        <v>291783</v>
      </c>
      <c r="J1077" s="527"/>
      <c r="K1077" s="527"/>
      <c r="L1077" s="527"/>
      <c r="M1077" s="527"/>
      <c r="N1077" s="527"/>
      <c r="O1077" s="527"/>
      <c r="P1077" s="527"/>
      <c r="Q1077" s="527"/>
      <c r="R1077" s="527"/>
      <c r="S1077" s="527"/>
      <c r="T1077" s="527"/>
      <c r="U1077" s="527"/>
      <c r="V1077" s="527"/>
      <c r="W1077" s="527"/>
      <c r="X1077" s="527"/>
      <c r="Y1077" s="531"/>
      <c r="Z1077" s="532"/>
    </row>
    <row r="1078" spans="1:29" s="533" customFormat="1" ht="18" hidden="1" customHeight="1">
      <c r="A1078" s="1123">
        <f t="shared" si="168"/>
        <v>829</v>
      </c>
      <c r="B1078" s="587" t="s">
        <v>348</v>
      </c>
      <c r="C1078" s="526">
        <f>D1078+K1078+M1078+O1078+Q1078+S1078+U1078+V1078+W1078+X1078</f>
        <v>10977000</v>
      </c>
      <c r="D1078" s="527">
        <f t="shared" si="169"/>
        <v>0</v>
      </c>
      <c r="E1078" s="527"/>
      <c r="F1078" s="527"/>
      <c r="G1078" s="527"/>
      <c r="H1078" s="527"/>
      <c r="I1078" s="527"/>
      <c r="J1078" s="544">
        <v>4</v>
      </c>
      <c r="K1078" s="527">
        <v>10977000</v>
      </c>
      <c r="L1078" s="527"/>
      <c r="M1078" s="527"/>
      <c r="N1078" s="527"/>
      <c r="O1078" s="527"/>
      <c r="P1078" s="527"/>
      <c r="Q1078" s="527"/>
      <c r="R1078" s="527"/>
      <c r="S1078" s="527"/>
      <c r="T1078" s="527"/>
      <c r="U1078" s="527"/>
      <c r="V1078" s="527"/>
      <c r="W1078" s="527"/>
      <c r="X1078" s="527"/>
      <c r="Y1078" s="531"/>
      <c r="Z1078" s="532"/>
    </row>
    <row r="1079" spans="1:29" s="7" customFormat="1" ht="18" hidden="1" customHeight="1">
      <c r="A1079" s="71">
        <f t="shared" si="168"/>
        <v>830</v>
      </c>
      <c r="B1079" s="42" t="s">
        <v>846</v>
      </c>
      <c r="C1079" s="52" t="e">
        <f>D1079+K1079+#REF!+O1079+Q1079+S1079+U1079+V1079+W1079+X1079</f>
        <v>#REF!</v>
      </c>
      <c r="D1079" s="52">
        <f>SUM(E1079:I1079)</f>
        <v>0</v>
      </c>
      <c r="E1079" s="51"/>
      <c r="F1079" s="51"/>
      <c r="G1079" s="51"/>
      <c r="H1079" s="51"/>
      <c r="I1079" s="51"/>
      <c r="J1079" s="51"/>
      <c r="K1079" s="51"/>
      <c r="L1079" s="549">
        <v>1700</v>
      </c>
      <c r="M1079" s="549">
        <v>2820359</v>
      </c>
      <c r="N1079" s="121"/>
      <c r="O1079" s="52">
        <v>17251879.66</v>
      </c>
      <c r="P1079" s="52"/>
      <c r="Q1079" s="52"/>
      <c r="R1079" s="73"/>
      <c r="S1079" s="73"/>
      <c r="T1079" s="73"/>
      <c r="U1079" s="73"/>
      <c r="V1079" s="72"/>
      <c r="W1079" s="285"/>
      <c r="X1079" s="285"/>
      <c r="Y1079" s="9"/>
      <c r="Z1079" s="8"/>
      <c r="AB1079" s="8"/>
      <c r="AC1079" s="28"/>
    </row>
    <row r="1080" spans="1:29" s="533" customFormat="1" ht="18" hidden="1" customHeight="1">
      <c r="A1080" s="1123">
        <f t="shared" si="168"/>
        <v>831</v>
      </c>
      <c r="B1080" s="590" t="s">
        <v>323</v>
      </c>
      <c r="C1080" s="526">
        <f t="shared" ref="C1080:C1086" si="170">D1080+K1080+M1080+O1080+Q1080+S1080+U1080+V1080+W1080+X1080</f>
        <v>23454414.379999999</v>
      </c>
      <c r="D1080" s="527">
        <f>E1080+F1080+G1080+H1080+I1080</f>
        <v>0</v>
      </c>
      <c r="E1080" s="527"/>
      <c r="F1080" s="527"/>
      <c r="G1080" s="527"/>
      <c r="H1080" s="527"/>
      <c r="I1080" s="527"/>
      <c r="J1080" s="527"/>
      <c r="K1080" s="527"/>
      <c r="L1080" s="527">
        <v>612</v>
      </c>
      <c r="M1080" s="527">
        <v>2119085.2999999998</v>
      </c>
      <c r="N1080" s="527">
        <v>612</v>
      </c>
      <c r="O1080" s="527">
        <v>11323582.08</v>
      </c>
      <c r="P1080" s="527">
        <v>2340</v>
      </c>
      <c r="Q1080" s="527">
        <v>10011747</v>
      </c>
      <c r="R1080" s="527"/>
      <c r="S1080" s="527"/>
      <c r="T1080" s="527"/>
      <c r="U1080" s="527"/>
      <c r="V1080" s="527"/>
      <c r="W1080" s="527"/>
      <c r="X1080" s="527"/>
      <c r="Y1080" s="531"/>
      <c r="Z1080" s="532"/>
    </row>
    <row r="1081" spans="1:29" s="533" customFormat="1" ht="18" hidden="1" customHeight="1">
      <c r="A1081" s="1123">
        <f t="shared" si="168"/>
        <v>832</v>
      </c>
      <c r="B1081" s="587" t="s">
        <v>331</v>
      </c>
      <c r="C1081" s="526">
        <f t="shared" si="170"/>
        <v>5879948</v>
      </c>
      <c r="D1081" s="527">
        <f>E1081+F1081+G1081+H1081+I1081</f>
        <v>0</v>
      </c>
      <c r="E1081" s="527"/>
      <c r="F1081" s="527"/>
      <c r="G1081" s="527"/>
      <c r="H1081" s="527"/>
      <c r="I1081" s="527"/>
      <c r="J1081" s="543"/>
      <c r="K1081" s="543"/>
      <c r="L1081" s="527">
        <v>928.4</v>
      </c>
      <c r="M1081" s="527">
        <v>4513770</v>
      </c>
      <c r="N1081" s="527"/>
      <c r="O1081" s="527"/>
      <c r="P1081" s="527">
        <v>771</v>
      </c>
      <c r="Q1081" s="527">
        <v>1366178</v>
      </c>
      <c r="R1081" s="527"/>
      <c r="S1081" s="527"/>
      <c r="T1081" s="527"/>
      <c r="U1081" s="527"/>
      <c r="V1081" s="527"/>
      <c r="W1081" s="527"/>
      <c r="X1081" s="527"/>
      <c r="Y1081" s="531"/>
      <c r="Z1081" s="532"/>
    </row>
    <row r="1082" spans="1:29" s="533" customFormat="1" ht="18" hidden="1" customHeight="1">
      <c r="A1082" s="1123">
        <f t="shared" si="168"/>
        <v>833</v>
      </c>
      <c r="B1082" s="590" t="s">
        <v>325</v>
      </c>
      <c r="C1082" s="526">
        <f t="shared" si="170"/>
        <v>2053336</v>
      </c>
      <c r="D1082" s="527">
        <f>E1082+F1082+G1082+H1082+I1082</f>
        <v>0</v>
      </c>
      <c r="E1082" s="527"/>
      <c r="F1082" s="534"/>
      <c r="G1082" s="534"/>
      <c r="H1082" s="534"/>
      <c r="I1082" s="534"/>
      <c r="J1082" s="527"/>
      <c r="K1082" s="527"/>
      <c r="L1082" s="535">
        <v>1260</v>
      </c>
      <c r="M1082" s="534">
        <v>2053336</v>
      </c>
      <c r="N1082" s="527"/>
      <c r="O1082" s="527"/>
      <c r="P1082" s="534"/>
      <c r="Q1082" s="534"/>
      <c r="R1082" s="527"/>
      <c r="S1082" s="527"/>
      <c r="T1082" s="527"/>
      <c r="U1082" s="527"/>
      <c r="V1082" s="527"/>
      <c r="W1082" s="527"/>
      <c r="X1082" s="527"/>
      <c r="Y1082" s="531"/>
      <c r="Z1082" s="532"/>
    </row>
    <row r="1083" spans="1:29" s="533" customFormat="1" ht="18" hidden="1" customHeight="1">
      <c r="A1083" s="1123">
        <f t="shared" si="168"/>
        <v>834</v>
      </c>
      <c r="B1083" s="591" t="s">
        <v>326</v>
      </c>
      <c r="C1083" s="526">
        <f t="shared" si="170"/>
        <v>3627925</v>
      </c>
      <c r="D1083" s="527">
        <f>E1083+F1083+G1083+H1083+I1083</f>
        <v>0</v>
      </c>
      <c r="E1083" s="528"/>
      <c r="F1083" s="536"/>
      <c r="G1083" s="536"/>
      <c r="H1083" s="536"/>
      <c r="I1083" s="536"/>
      <c r="J1083" s="525"/>
      <c r="K1083" s="528"/>
      <c r="L1083" s="536">
        <v>2155</v>
      </c>
      <c r="M1083" s="536">
        <v>3627925</v>
      </c>
      <c r="N1083" s="528"/>
      <c r="O1083" s="528"/>
      <c r="P1083" s="528"/>
      <c r="Q1083" s="528"/>
      <c r="R1083" s="527"/>
      <c r="S1083" s="527"/>
      <c r="T1083" s="527"/>
      <c r="U1083" s="527"/>
      <c r="V1083" s="527"/>
      <c r="W1083" s="527"/>
      <c r="X1083" s="527"/>
      <c r="Y1083" s="531"/>
      <c r="Z1083" s="532"/>
    </row>
    <row r="1084" spans="1:29" s="533" customFormat="1" ht="18" hidden="1" customHeight="1">
      <c r="A1084" s="1123">
        <f t="shared" si="168"/>
        <v>835</v>
      </c>
      <c r="B1084" s="590" t="s">
        <v>322</v>
      </c>
      <c r="C1084" s="526">
        <f t="shared" si="170"/>
        <v>18626161.989999998</v>
      </c>
      <c r="D1084" s="527">
        <f>E1084+F1084+G1084+H1084+I1084</f>
        <v>0</v>
      </c>
      <c r="E1084" s="527"/>
      <c r="F1084" s="527"/>
      <c r="G1084" s="527"/>
      <c r="H1084" s="527"/>
      <c r="I1084" s="527"/>
      <c r="J1084" s="527"/>
      <c r="K1084" s="527"/>
      <c r="L1084" s="527"/>
      <c r="M1084" s="527"/>
      <c r="N1084" s="527">
        <v>877</v>
      </c>
      <c r="O1084" s="527">
        <v>18626161.989999998</v>
      </c>
      <c r="P1084" s="527"/>
      <c r="Q1084" s="527"/>
      <c r="R1084" s="528"/>
      <c r="S1084" s="528"/>
      <c r="T1084" s="528"/>
      <c r="U1084" s="528"/>
      <c r="V1084" s="529"/>
      <c r="W1084" s="527"/>
      <c r="X1084" s="530"/>
      <c r="Y1084" s="531"/>
      <c r="Z1084" s="532"/>
    </row>
    <row r="1085" spans="1:29" s="7" customFormat="1" ht="18" hidden="1" customHeight="1">
      <c r="A1085" s="71">
        <f t="shared" si="168"/>
        <v>836</v>
      </c>
      <c r="B1085" s="42" t="s">
        <v>842</v>
      </c>
      <c r="C1085" s="52">
        <f t="shared" si="170"/>
        <v>22656181.719999999</v>
      </c>
      <c r="D1085" s="52">
        <f>SUM(E1085:I1085)</f>
        <v>4435478.4000000004</v>
      </c>
      <c r="E1085" s="51">
        <v>4435478.4000000004</v>
      </c>
      <c r="F1085" s="51"/>
      <c r="G1085" s="51"/>
      <c r="H1085" s="51"/>
      <c r="I1085" s="51"/>
      <c r="J1085" s="55"/>
      <c r="K1085" s="51"/>
      <c r="L1085" s="121"/>
      <c r="M1085" s="52">
        <v>2579264.06</v>
      </c>
      <c r="N1085" s="121"/>
      <c r="O1085" s="52">
        <v>10895627.939999999</v>
      </c>
      <c r="P1085" s="121"/>
      <c r="Q1085" s="52">
        <v>4745811.32</v>
      </c>
      <c r="R1085" s="73"/>
      <c r="S1085" s="51"/>
      <c r="T1085" s="73"/>
      <c r="U1085" s="73"/>
      <c r="V1085" s="72"/>
      <c r="W1085" s="285"/>
      <c r="X1085" s="285"/>
      <c r="Y1085" s="9"/>
      <c r="Z1085" s="8"/>
      <c r="AB1085" s="8"/>
      <c r="AC1085" s="28"/>
    </row>
    <row r="1086" spans="1:29" s="7" customFormat="1" ht="18" hidden="1" customHeight="1">
      <c r="A1086" s="71">
        <f t="shared" si="168"/>
        <v>837</v>
      </c>
      <c r="B1086" s="42" t="s">
        <v>843</v>
      </c>
      <c r="C1086" s="52">
        <f t="shared" si="170"/>
        <v>3573914.3800000004</v>
      </c>
      <c r="D1086" s="52">
        <f>SUM(E1086:I1086)</f>
        <v>3573914.3800000004</v>
      </c>
      <c r="E1086" s="51">
        <v>246617.64</v>
      </c>
      <c r="F1086" s="51">
        <v>2516662.7000000002</v>
      </c>
      <c r="G1086" s="51">
        <v>477446.88</v>
      </c>
      <c r="H1086" s="51"/>
      <c r="I1086" s="51">
        <v>333187.15999999997</v>
      </c>
      <c r="J1086" s="55"/>
      <c r="K1086" s="51"/>
      <c r="L1086" s="52"/>
      <c r="M1086" s="52"/>
      <c r="N1086" s="52"/>
      <c r="O1086" s="52"/>
      <c r="P1086" s="52"/>
      <c r="Q1086" s="52"/>
      <c r="R1086" s="73"/>
      <c r="S1086" s="51"/>
      <c r="T1086" s="73"/>
      <c r="U1086" s="73"/>
      <c r="V1086" s="72"/>
      <c r="W1086" s="285"/>
      <c r="X1086" s="285"/>
      <c r="Y1086" s="9"/>
      <c r="Z1086" s="8"/>
      <c r="AA1086" s="8"/>
      <c r="AB1086" s="8"/>
      <c r="AC1086" s="28"/>
    </row>
    <row r="1087" spans="1:29" s="533" customFormat="1" ht="18" hidden="1" customHeight="1">
      <c r="A1087" s="1123">
        <f t="shared" si="168"/>
        <v>838</v>
      </c>
      <c r="B1087" s="587" t="s">
        <v>347</v>
      </c>
      <c r="C1087" s="526">
        <f>D1087+M1087+Q1087</f>
        <v>2632742</v>
      </c>
      <c r="D1087" s="527">
        <f>E1087+F1087+G1087+H1087+I1087</f>
        <v>0</v>
      </c>
      <c r="E1087" s="527"/>
      <c r="F1087" s="527"/>
      <c r="G1087" s="527"/>
      <c r="H1087" s="527"/>
      <c r="I1087" s="527"/>
      <c r="J1087" s="527"/>
      <c r="K1087" s="527"/>
      <c r="L1087" s="527">
        <v>1050</v>
      </c>
      <c r="M1087" s="548">
        <v>1688470</v>
      </c>
      <c r="N1087" s="527"/>
      <c r="O1087" s="527"/>
      <c r="P1087" s="527">
        <v>1807.8</v>
      </c>
      <c r="Q1087" s="527">
        <v>944272</v>
      </c>
      <c r="R1087" s="527"/>
      <c r="S1087" s="527"/>
      <c r="T1087" s="527"/>
      <c r="U1087" s="527"/>
      <c r="V1087" s="527"/>
      <c r="W1087" s="527"/>
      <c r="X1087" s="527"/>
      <c r="Y1087" s="531"/>
      <c r="Z1087" s="532"/>
    </row>
    <row r="1088" spans="1:29" s="533" customFormat="1" ht="18" hidden="1" customHeight="1">
      <c r="A1088" s="1123">
        <f t="shared" si="168"/>
        <v>839</v>
      </c>
      <c r="B1088" s="587" t="s">
        <v>328</v>
      </c>
      <c r="C1088" s="526">
        <f t="shared" ref="C1088:C1101" si="171">D1088+K1088+M1088+O1088+Q1088+S1088+U1088+V1088+W1088+X1088</f>
        <v>4858147</v>
      </c>
      <c r="D1088" s="527">
        <f>E1088+F1088+G1088+H1088+I1088</f>
        <v>0</v>
      </c>
      <c r="E1088" s="527"/>
      <c r="F1088" s="527"/>
      <c r="G1088" s="527"/>
      <c r="H1088" s="527"/>
      <c r="I1088" s="527"/>
      <c r="J1088" s="527"/>
      <c r="K1088" s="527"/>
      <c r="L1088" s="527">
        <v>868</v>
      </c>
      <c r="M1088" s="527">
        <v>3284650</v>
      </c>
      <c r="N1088" s="527"/>
      <c r="O1088" s="527"/>
      <c r="P1088" s="527">
        <v>571</v>
      </c>
      <c r="Q1088" s="527">
        <v>1573497</v>
      </c>
      <c r="R1088" s="527"/>
      <c r="S1088" s="527"/>
      <c r="T1088" s="527"/>
      <c r="U1088" s="527"/>
      <c r="V1088" s="527"/>
      <c r="W1088" s="527"/>
      <c r="X1088" s="527"/>
      <c r="Y1088" s="531"/>
      <c r="Z1088" s="532"/>
    </row>
    <row r="1089" spans="1:31" s="541" customFormat="1" ht="18" hidden="1" customHeight="1">
      <c r="A1089" s="1123">
        <f t="shared" si="168"/>
        <v>840</v>
      </c>
      <c r="B1089" s="590" t="s">
        <v>335</v>
      </c>
      <c r="C1089" s="526">
        <f t="shared" si="171"/>
        <v>1780760</v>
      </c>
      <c r="D1089" s="527">
        <f>E1089+F1089+G1089+H1089+I1089</f>
        <v>0</v>
      </c>
      <c r="E1089" s="527"/>
      <c r="F1089" s="527"/>
      <c r="G1089" s="527"/>
      <c r="H1089" s="527"/>
      <c r="I1089" s="527"/>
      <c r="J1089" s="527"/>
      <c r="K1089" s="527"/>
      <c r="L1089" s="527">
        <v>258</v>
      </c>
      <c r="M1089" s="527">
        <v>1200350</v>
      </c>
      <c r="N1089" s="527"/>
      <c r="O1089" s="527"/>
      <c r="P1089" s="527" t="s">
        <v>336</v>
      </c>
      <c r="Q1089" s="527">
        <v>580410</v>
      </c>
      <c r="R1089" s="527"/>
      <c r="S1089" s="527"/>
      <c r="T1089" s="527"/>
      <c r="U1089" s="527"/>
      <c r="V1089" s="527"/>
      <c r="W1089" s="527"/>
      <c r="X1089" s="527"/>
      <c r="Y1089" s="531"/>
      <c r="Z1089" s="540"/>
      <c r="AA1089" s="540"/>
      <c r="AB1089" s="540"/>
    </row>
    <row r="1090" spans="1:31" s="7" customFormat="1" ht="18" hidden="1" customHeight="1">
      <c r="A1090" s="71">
        <f t="shared" si="168"/>
        <v>841</v>
      </c>
      <c r="B1090" s="42" t="s">
        <v>837</v>
      </c>
      <c r="C1090" s="52">
        <f t="shared" si="171"/>
        <v>8062339.3799999999</v>
      </c>
      <c r="D1090" s="52">
        <f>SUM(E1090:I1090)</f>
        <v>8062339.3799999999</v>
      </c>
      <c r="E1090" s="51">
        <v>812968.08</v>
      </c>
      <c r="F1090" s="51">
        <v>6649451.04</v>
      </c>
      <c r="G1090" s="51">
        <v>599920.26</v>
      </c>
      <c r="H1090" s="51"/>
      <c r="I1090" s="51"/>
      <c r="J1090" s="51"/>
      <c r="K1090" s="51"/>
      <c r="L1090" s="52"/>
      <c r="M1090" s="52"/>
      <c r="N1090" s="52"/>
      <c r="O1090" s="52"/>
      <c r="P1090" s="52"/>
      <c r="Q1090" s="52"/>
      <c r="R1090" s="73"/>
      <c r="S1090" s="51"/>
      <c r="T1090" s="73"/>
      <c r="U1090" s="73"/>
      <c r="V1090" s="72"/>
      <c r="W1090" s="285"/>
      <c r="X1090" s="285"/>
      <c r="Y1090" s="9"/>
      <c r="Z1090" s="8"/>
      <c r="AA1090" s="8"/>
      <c r="AB1090" s="8"/>
      <c r="AC1090" s="28"/>
    </row>
    <row r="1091" spans="1:31" s="533" customFormat="1" ht="18" hidden="1" customHeight="1">
      <c r="A1091" s="1123">
        <f t="shared" si="168"/>
        <v>842</v>
      </c>
      <c r="B1091" s="590" t="s">
        <v>342</v>
      </c>
      <c r="C1091" s="526">
        <f t="shared" si="171"/>
        <v>1990000</v>
      </c>
      <c r="D1091" s="527">
        <f t="shared" ref="D1091:D1096" si="172">E1091+F1091+G1091+H1091+I1091</f>
        <v>0</v>
      </c>
      <c r="E1091" s="545"/>
      <c r="F1091" s="546"/>
      <c r="G1091" s="546"/>
      <c r="H1091" s="546"/>
      <c r="I1091" s="546"/>
      <c r="J1091" s="546"/>
      <c r="K1091" s="536"/>
      <c r="L1091" s="536"/>
      <c r="M1091" s="536"/>
      <c r="N1091" s="536"/>
      <c r="O1091" s="536"/>
      <c r="P1091" s="536">
        <v>952</v>
      </c>
      <c r="Q1091" s="536">
        <v>1990000</v>
      </c>
      <c r="R1091" s="536"/>
      <c r="S1091" s="536"/>
      <c r="T1091" s="536"/>
      <c r="U1091" s="536"/>
      <c r="V1091" s="546"/>
      <c r="W1091" s="534"/>
      <c r="X1091" s="547"/>
      <c r="Y1091" s="531"/>
      <c r="Z1091" s="532"/>
    </row>
    <row r="1092" spans="1:31" s="533" customFormat="1" ht="18" hidden="1" customHeight="1">
      <c r="A1092" s="1123">
        <f t="shared" si="168"/>
        <v>843</v>
      </c>
      <c r="B1092" s="590" t="s">
        <v>343</v>
      </c>
      <c r="C1092" s="526">
        <f t="shared" si="171"/>
        <v>3970000</v>
      </c>
      <c r="D1092" s="527">
        <f t="shared" si="172"/>
        <v>0</v>
      </c>
      <c r="E1092" s="545"/>
      <c r="F1092" s="546"/>
      <c r="G1092" s="546"/>
      <c r="H1092" s="546"/>
      <c r="I1092" s="546"/>
      <c r="J1092" s="546"/>
      <c r="K1092" s="536"/>
      <c r="L1092" s="536"/>
      <c r="M1092" s="536"/>
      <c r="N1092" s="536"/>
      <c r="O1092" s="536"/>
      <c r="P1092" s="536">
        <v>1890</v>
      </c>
      <c r="Q1092" s="536">
        <v>3970000</v>
      </c>
      <c r="R1092" s="536"/>
      <c r="S1092" s="536"/>
      <c r="T1092" s="536"/>
      <c r="U1092" s="536"/>
      <c r="V1092" s="546"/>
      <c r="W1092" s="536"/>
      <c r="X1092" s="547"/>
      <c r="Y1092" s="531"/>
      <c r="Z1092" s="532"/>
    </row>
    <row r="1093" spans="1:31" s="533" customFormat="1" ht="18" hidden="1" customHeight="1">
      <c r="A1093" s="1123">
        <f t="shared" si="168"/>
        <v>844</v>
      </c>
      <c r="B1093" s="590" t="s">
        <v>338</v>
      </c>
      <c r="C1093" s="526">
        <f t="shared" si="171"/>
        <v>6760000</v>
      </c>
      <c r="D1093" s="527">
        <f t="shared" si="172"/>
        <v>0</v>
      </c>
      <c r="E1093" s="534"/>
      <c r="F1093" s="534"/>
      <c r="G1093" s="534"/>
      <c r="H1093" s="534"/>
      <c r="I1093" s="534"/>
      <c r="J1093" s="534"/>
      <c r="K1093" s="534"/>
      <c r="L1093" s="534">
        <v>1025</v>
      </c>
      <c r="M1093" s="534">
        <v>4300000</v>
      </c>
      <c r="N1093" s="534"/>
      <c r="O1093" s="534"/>
      <c r="P1093" s="534">
        <v>1170</v>
      </c>
      <c r="Q1093" s="534">
        <v>2460000</v>
      </c>
      <c r="R1093" s="534"/>
      <c r="S1093" s="534"/>
      <c r="T1093" s="534"/>
      <c r="U1093" s="534"/>
      <c r="V1093" s="534"/>
      <c r="W1093" s="534"/>
      <c r="X1093" s="534"/>
      <c r="Y1093" s="531"/>
      <c r="Z1093" s="532"/>
    </row>
    <row r="1094" spans="1:31" s="533" customFormat="1" ht="18" hidden="1" customHeight="1">
      <c r="A1094" s="1123">
        <f t="shared" si="168"/>
        <v>845</v>
      </c>
      <c r="B1094" s="590" t="s">
        <v>339</v>
      </c>
      <c r="C1094" s="526">
        <f t="shared" si="171"/>
        <v>4989000</v>
      </c>
      <c r="D1094" s="527">
        <f t="shared" si="172"/>
        <v>3038000</v>
      </c>
      <c r="E1094" s="534"/>
      <c r="F1094" s="534">
        <v>1966000</v>
      </c>
      <c r="G1094" s="534">
        <v>492000</v>
      </c>
      <c r="H1094" s="534"/>
      <c r="I1094" s="534">
        <v>580000</v>
      </c>
      <c r="J1094" s="534"/>
      <c r="K1094" s="534"/>
      <c r="L1094" s="534"/>
      <c r="M1094" s="534"/>
      <c r="N1094" s="534"/>
      <c r="O1094" s="534"/>
      <c r="P1094" s="534">
        <v>800</v>
      </c>
      <c r="Q1094" s="534">
        <v>1951000</v>
      </c>
      <c r="R1094" s="534"/>
      <c r="S1094" s="534"/>
      <c r="T1094" s="534"/>
      <c r="U1094" s="534"/>
      <c r="V1094" s="534"/>
      <c r="W1094" s="534"/>
      <c r="X1094" s="534"/>
      <c r="Y1094" s="531"/>
      <c r="Z1094" s="532"/>
    </row>
    <row r="1095" spans="1:31" s="541" customFormat="1" ht="18" hidden="1" customHeight="1">
      <c r="A1095" s="1123">
        <f t="shared" si="168"/>
        <v>846</v>
      </c>
      <c r="B1095" s="590" t="s">
        <v>333</v>
      </c>
      <c r="C1095" s="526">
        <f t="shared" si="171"/>
        <v>4960830</v>
      </c>
      <c r="D1095" s="527">
        <f t="shared" si="172"/>
        <v>0</v>
      </c>
      <c r="E1095" s="527"/>
      <c r="F1095" s="527"/>
      <c r="G1095" s="527"/>
      <c r="H1095" s="527"/>
      <c r="I1095" s="527"/>
      <c r="J1095" s="527"/>
      <c r="K1095" s="527"/>
      <c r="L1095" s="527">
        <v>690.5</v>
      </c>
      <c r="M1095" s="527">
        <v>3523230</v>
      </c>
      <c r="N1095" s="527"/>
      <c r="O1095" s="527"/>
      <c r="P1095" s="527" t="s">
        <v>334</v>
      </c>
      <c r="Q1095" s="527">
        <v>1437600</v>
      </c>
      <c r="R1095" s="527"/>
      <c r="S1095" s="527"/>
      <c r="T1095" s="527"/>
      <c r="U1095" s="527"/>
      <c r="V1095" s="527"/>
      <c r="W1095" s="527"/>
      <c r="X1095" s="527"/>
      <c r="Y1095" s="531"/>
      <c r="Z1095" s="540"/>
      <c r="AA1095" s="540"/>
      <c r="AB1095" s="540"/>
    </row>
    <row r="1096" spans="1:31" s="533" customFormat="1" ht="18" hidden="1" customHeight="1">
      <c r="A1096" s="1123">
        <f t="shared" si="168"/>
        <v>847</v>
      </c>
      <c r="B1096" s="590" t="s">
        <v>341</v>
      </c>
      <c r="C1096" s="526">
        <f t="shared" si="171"/>
        <v>2940000</v>
      </c>
      <c r="D1096" s="527">
        <f t="shared" si="172"/>
        <v>0</v>
      </c>
      <c r="E1096" s="534"/>
      <c r="F1096" s="534"/>
      <c r="G1096" s="534"/>
      <c r="H1096" s="534"/>
      <c r="I1096" s="534"/>
      <c r="J1096" s="534"/>
      <c r="K1096" s="534"/>
      <c r="L1096" s="534"/>
      <c r="M1096" s="534"/>
      <c r="N1096" s="534"/>
      <c r="O1096" s="534"/>
      <c r="P1096" s="534">
        <v>1400</v>
      </c>
      <c r="Q1096" s="534">
        <v>2940000</v>
      </c>
      <c r="R1096" s="534"/>
      <c r="S1096" s="534"/>
      <c r="T1096" s="534"/>
      <c r="U1096" s="534"/>
      <c r="V1096" s="534"/>
      <c r="W1096" s="534"/>
      <c r="X1096" s="534"/>
      <c r="Y1096" s="531"/>
      <c r="Z1096" s="532"/>
    </row>
    <row r="1097" spans="1:31" s="7" customFormat="1" ht="18" hidden="1" customHeight="1">
      <c r="A1097" s="71">
        <f t="shared" si="168"/>
        <v>848</v>
      </c>
      <c r="B1097" s="42" t="s">
        <v>838</v>
      </c>
      <c r="C1097" s="52">
        <f t="shared" si="171"/>
        <v>7897533.5000000009</v>
      </c>
      <c r="D1097" s="52">
        <f>SUM(E1097:I1097)</f>
        <v>7897533.5000000009</v>
      </c>
      <c r="E1097" s="51">
        <v>801443.02</v>
      </c>
      <c r="F1097" s="51">
        <v>6435021.4400000004</v>
      </c>
      <c r="G1097" s="51">
        <v>661069.04</v>
      </c>
      <c r="H1097" s="51"/>
      <c r="I1097" s="51"/>
      <c r="J1097" s="51"/>
      <c r="K1097" s="51"/>
      <c r="L1097" s="52"/>
      <c r="M1097" s="52"/>
      <c r="N1097" s="52"/>
      <c r="O1097" s="52"/>
      <c r="P1097" s="52"/>
      <c r="Q1097" s="52"/>
      <c r="R1097" s="73"/>
      <c r="S1097" s="51"/>
      <c r="T1097" s="73"/>
      <c r="U1097" s="73"/>
      <c r="V1097" s="72"/>
      <c r="W1097" s="285"/>
      <c r="X1097" s="285"/>
      <c r="Y1097" s="9"/>
      <c r="Z1097" s="8"/>
      <c r="AA1097" s="8"/>
      <c r="AB1097" s="8"/>
      <c r="AC1097" s="28"/>
    </row>
    <row r="1098" spans="1:31" s="7" customFormat="1" ht="18" hidden="1" customHeight="1">
      <c r="A1098" s="71">
        <f t="shared" si="168"/>
        <v>849</v>
      </c>
      <c r="B1098" s="42" t="s">
        <v>844</v>
      </c>
      <c r="C1098" s="52">
        <f t="shared" si="171"/>
        <v>8185663.54</v>
      </c>
      <c r="D1098" s="52">
        <f>SUM(E1098:I1098)</f>
        <v>568141.68000000005</v>
      </c>
      <c r="E1098" s="51">
        <v>568141.68000000005</v>
      </c>
      <c r="F1098" s="51"/>
      <c r="G1098" s="51"/>
      <c r="H1098" s="51"/>
      <c r="I1098" s="51"/>
      <c r="J1098" s="55"/>
      <c r="K1098" s="51"/>
      <c r="L1098" s="52"/>
      <c r="M1098" s="52"/>
      <c r="N1098" s="52"/>
      <c r="O1098" s="52"/>
      <c r="P1098" s="121"/>
      <c r="Q1098" s="52">
        <v>7617521.8600000003</v>
      </c>
      <c r="R1098" s="73"/>
      <c r="S1098" s="51"/>
      <c r="T1098" s="73"/>
      <c r="U1098" s="73"/>
      <c r="V1098" s="72"/>
      <c r="W1098" s="285"/>
      <c r="X1098" s="285"/>
      <c r="Y1098" s="9"/>
      <c r="Z1098" s="8"/>
      <c r="AB1098" s="8"/>
      <c r="AC1098" s="28"/>
    </row>
    <row r="1099" spans="1:31" s="7" customFormat="1" ht="18" hidden="1" customHeight="1">
      <c r="A1099" s="71">
        <f t="shared" si="168"/>
        <v>850</v>
      </c>
      <c r="B1099" s="42" t="s">
        <v>845</v>
      </c>
      <c r="C1099" s="52">
        <f t="shared" si="171"/>
        <v>566049.54</v>
      </c>
      <c r="D1099" s="52">
        <f>SUM(E1099:I1099)</f>
        <v>566049.54</v>
      </c>
      <c r="E1099" s="51">
        <v>566049.54</v>
      </c>
      <c r="F1099" s="51"/>
      <c r="G1099" s="51"/>
      <c r="H1099" s="51"/>
      <c r="I1099" s="51"/>
      <c r="J1099" s="55"/>
      <c r="K1099" s="51"/>
      <c r="L1099" s="52"/>
      <c r="M1099" s="52"/>
      <c r="N1099" s="52"/>
      <c r="O1099" s="52"/>
      <c r="P1099" s="52"/>
      <c r="Q1099" s="52"/>
      <c r="R1099" s="73"/>
      <c r="S1099" s="51"/>
      <c r="T1099" s="73"/>
      <c r="U1099" s="73"/>
      <c r="V1099" s="72"/>
      <c r="W1099" s="285"/>
      <c r="X1099" s="285"/>
      <c r="Y1099" s="9"/>
      <c r="Z1099" s="8"/>
      <c r="AA1099" s="8"/>
      <c r="AB1099" s="8"/>
      <c r="AC1099" s="28"/>
    </row>
    <row r="1100" spans="1:31" s="533" customFormat="1" ht="18" hidden="1" customHeight="1">
      <c r="A1100" s="1123">
        <f t="shared" si="168"/>
        <v>851</v>
      </c>
      <c r="B1100" s="590" t="s">
        <v>324</v>
      </c>
      <c r="C1100" s="526">
        <f t="shared" si="171"/>
        <v>10849721.35</v>
      </c>
      <c r="D1100" s="527">
        <f>E1100+F1100+G1100+H1100+I1100</f>
        <v>0</v>
      </c>
      <c r="E1100" s="527"/>
      <c r="F1100" s="527"/>
      <c r="G1100" s="527"/>
      <c r="H1100" s="527"/>
      <c r="I1100" s="527"/>
      <c r="J1100" s="527"/>
      <c r="K1100" s="527"/>
      <c r="L1100" s="527">
        <v>1357</v>
      </c>
      <c r="M1100" s="527">
        <v>7106762.0099999998</v>
      </c>
      <c r="N1100" s="527"/>
      <c r="O1100" s="527"/>
      <c r="P1100" s="527">
        <v>1021</v>
      </c>
      <c r="Q1100" s="527">
        <v>3742959.34</v>
      </c>
      <c r="R1100" s="527"/>
      <c r="S1100" s="527"/>
      <c r="T1100" s="527"/>
      <c r="U1100" s="527"/>
      <c r="V1100" s="527"/>
      <c r="W1100" s="527"/>
      <c r="X1100" s="527"/>
      <c r="Y1100" s="531"/>
      <c r="Z1100" s="532"/>
    </row>
    <row r="1101" spans="1:31" s="533" customFormat="1" ht="18" hidden="1" customHeight="1">
      <c r="A1101" s="1123">
        <f t="shared" si="168"/>
        <v>852</v>
      </c>
      <c r="B1101" s="592" t="s">
        <v>345</v>
      </c>
      <c r="C1101" s="526">
        <f t="shared" si="171"/>
        <v>3222000</v>
      </c>
      <c r="D1101" s="527">
        <f>E1101+F1101+G1101+H1101+I1101</f>
        <v>0</v>
      </c>
      <c r="E1101" s="545"/>
      <c r="F1101" s="546"/>
      <c r="G1101" s="546"/>
      <c r="H1101" s="546"/>
      <c r="I1101" s="546"/>
      <c r="J1101" s="546"/>
      <c r="K1101" s="536"/>
      <c r="L1101" s="536">
        <v>496</v>
      </c>
      <c r="M1101" s="536">
        <v>2080000</v>
      </c>
      <c r="N1101" s="536"/>
      <c r="O1101" s="536"/>
      <c r="P1101" s="536">
        <v>544</v>
      </c>
      <c r="Q1101" s="536">
        <v>1142000</v>
      </c>
      <c r="R1101" s="536"/>
      <c r="S1101" s="536"/>
      <c r="T1101" s="536"/>
      <c r="U1101" s="536"/>
      <c r="V1101" s="546"/>
      <c r="W1101" s="534"/>
      <c r="X1101" s="534"/>
      <c r="Y1101" s="531"/>
      <c r="Z1101" s="532"/>
    </row>
    <row r="1102" spans="1:31" s="7" customFormat="1" ht="18" hidden="1" customHeight="1">
      <c r="A1102" s="1475" t="s">
        <v>518</v>
      </c>
      <c r="B1102" s="1475"/>
      <c r="C1102" s="72" t="e">
        <f t="shared" ref="C1102:X1102" si="173">SUM(C1067:C1101)</f>
        <v>#REF!</v>
      </c>
      <c r="D1102" s="72">
        <f t="shared" si="173"/>
        <v>48083518.619999997</v>
      </c>
      <c r="E1102" s="72">
        <f t="shared" si="173"/>
        <v>9383655</v>
      </c>
      <c r="F1102" s="72">
        <f t="shared" si="173"/>
        <v>32335985.68</v>
      </c>
      <c r="G1102" s="72">
        <f t="shared" si="173"/>
        <v>4658305.76</v>
      </c>
      <c r="H1102" s="72">
        <f t="shared" si="173"/>
        <v>0</v>
      </c>
      <c r="I1102" s="72">
        <f t="shared" si="173"/>
        <v>1705572.18</v>
      </c>
      <c r="J1102" s="72">
        <f t="shared" si="173"/>
        <v>5</v>
      </c>
      <c r="K1102" s="72">
        <f t="shared" si="173"/>
        <v>13381806</v>
      </c>
      <c r="L1102" s="72">
        <f t="shared" si="173"/>
        <v>19018.900000000001</v>
      </c>
      <c r="M1102" s="72">
        <f t="shared" si="173"/>
        <v>57772574.369999997</v>
      </c>
      <c r="N1102" s="72">
        <f t="shared" si="173"/>
        <v>1489</v>
      </c>
      <c r="O1102" s="72">
        <f t="shared" si="173"/>
        <v>58097251.670000002</v>
      </c>
      <c r="P1102" s="72">
        <f t="shared" si="173"/>
        <v>17281.199999999997</v>
      </c>
      <c r="Q1102" s="72">
        <f t="shared" si="173"/>
        <v>56565730.519999996</v>
      </c>
      <c r="R1102" s="72">
        <f t="shared" si="173"/>
        <v>0</v>
      </c>
      <c r="S1102" s="72">
        <f t="shared" si="173"/>
        <v>0</v>
      </c>
      <c r="T1102" s="72">
        <f t="shared" si="173"/>
        <v>0</v>
      </c>
      <c r="U1102" s="72">
        <f t="shared" si="173"/>
        <v>0</v>
      </c>
      <c r="V1102" s="72">
        <f t="shared" si="173"/>
        <v>0</v>
      </c>
      <c r="W1102" s="72">
        <f t="shared" si="173"/>
        <v>0</v>
      </c>
      <c r="X1102" s="72">
        <f t="shared" si="173"/>
        <v>0</v>
      </c>
      <c r="Y1102" s="9"/>
      <c r="Z1102" s="8"/>
      <c r="AA1102" s="8"/>
      <c r="AB1102" s="8"/>
      <c r="AC1102" s="28"/>
      <c r="AE1102" s="28"/>
    </row>
    <row r="1103" spans="1:31" s="7" customFormat="1" ht="18" hidden="1" customHeight="1">
      <c r="A1103" s="1479" t="s">
        <v>590</v>
      </c>
      <c r="B1103" s="1479"/>
      <c r="C1103" s="74" t="e">
        <f t="shared" ref="C1103:X1103" si="174">C1059+C1065+C1102</f>
        <v>#REF!</v>
      </c>
      <c r="D1103" s="74">
        <f t="shared" si="174"/>
        <v>53884618.099999994</v>
      </c>
      <c r="E1103" s="74">
        <f t="shared" si="174"/>
        <v>9383655</v>
      </c>
      <c r="F1103" s="74">
        <f t="shared" si="174"/>
        <v>36051961.439999998</v>
      </c>
      <c r="G1103" s="74">
        <f t="shared" si="174"/>
        <v>5699725.3799999999</v>
      </c>
      <c r="H1103" s="74">
        <f t="shared" si="174"/>
        <v>1043704.1</v>
      </c>
      <c r="I1103" s="74">
        <f t="shared" si="174"/>
        <v>1705572.18</v>
      </c>
      <c r="J1103" s="74">
        <f t="shared" si="174"/>
        <v>5</v>
      </c>
      <c r="K1103" s="74">
        <f t="shared" si="174"/>
        <v>13381806</v>
      </c>
      <c r="L1103" s="74">
        <f t="shared" si="174"/>
        <v>19018.900000000001</v>
      </c>
      <c r="M1103" s="74">
        <f t="shared" si="174"/>
        <v>57772574.369999997</v>
      </c>
      <c r="N1103" s="74">
        <f t="shared" si="174"/>
        <v>1489</v>
      </c>
      <c r="O1103" s="74">
        <f t="shared" si="174"/>
        <v>93642886.090000004</v>
      </c>
      <c r="P1103" s="74">
        <f t="shared" si="174"/>
        <v>17281.199999999997</v>
      </c>
      <c r="Q1103" s="74">
        <f t="shared" si="174"/>
        <v>79940485.039999992</v>
      </c>
      <c r="R1103" s="74">
        <f t="shared" si="174"/>
        <v>0</v>
      </c>
      <c r="S1103" s="74">
        <f t="shared" si="174"/>
        <v>0</v>
      </c>
      <c r="T1103" s="74">
        <f t="shared" si="174"/>
        <v>0</v>
      </c>
      <c r="U1103" s="74">
        <f t="shared" si="174"/>
        <v>0</v>
      </c>
      <c r="V1103" s="74">
        <f t="shared" si="174"/>
        <v>316925.58</v>
      </c>
      <c r="W1103" s="74">
        <f t="shared" si="174"/>
        <v>0</v>
      </c>
      <c r="X1103" s="74">
        <f t="shared" si="174"/>
        <v>0</v>
      </c>
      <c r="Y1103" s="9"/>
      <c r="Z1103" s="8"/>
      <c r="AA1103" s="8"/>
      <c r="AB1103" s="8"/>
      <c r="AC1103" s="28"/>
    </row>
    <row r="1104" spans="1:31" s="7" customFormat="1" ht="18" hidden="1" customHeight="1">
      <c r="A1104" s="1564" t="s">
        <v>591</v>
      </c>
      <c r="B1104" s="1564"/>
      <c r="C1104" s="1564"/>
      <c r="D1104" s="1564"/>
      <c r="E1104" s="1564"/>
      <c r="F1104" s="1564"/>
      <c r="G1104" s="1564"/>
      <c r="H1104" s="1564"/>
      <c r="I1104" s="1564"/>
      <c r="J1104" s="1564"/>
      <c r="K1104" s="1564"/>
      <c r="L1104" s="1564"/>
      <c r="M1104" s="1564"/>
      <c r="N1104" s="1564"/>
      <c r="O1104" s="1564"/>
      <c r="P1104" s="1564"/>
      <c r="Q1104" s="1564"/>
      <c r="R1104" s="1564"/>
      <c r="S1104" s="1564"/>
      <c r="T1104" s="1564"/>
      <c r="U1104" s="1564"/>
      <c r="V1104" s="1564"/>
      <c r="W1104" s="1564"/>
      <c r="X1104" s="1564"/>
      <c r="Y1104" s="9"/>
      <c r="Z1104" s="8"/>
      <c r="AB1104" s="8"/>
      <c r="AC1104" s="28"/>
    </row>
    <row r="1105" spans="1:25" s="552" customFormat="1" hidden="1">
      <c r="A1105" s="1123">
        <f>A1101+1</f>
        <v>853</v>
      </c>
      <c r="B1105" s="593" t="s">
        <v>357</v>
      </c>
      <c r="C1105" s="52" t="e">
        <f t="shared" ref="C1105:C1162" si="175">D1105+K1105+M1105+O1105+Q1105+S1105+U1105+V1105+W1105+X1105</f>
        <v>#VALUE!</v>
      </c>
      <c r="D1105" s="324"/>
      <c r="E1105" s="324"/>
      <c r="F1105" s="550"/>
      <c r="G1105" s="550"/>
      <c r="H1105" s="550"/>
      <c r="I1105" s="550"/>
      <c r="J1105" s="324"/>
      <c r="K1105" s="324"/>
      <c r="L1105" s="324"/>
      <c r="M1105" s="324"/>
      <c r="N1105" s="324">
        <v>336</v>
      </c>
      <c r="O1105" s="553">
        <v>250000</v>
      </c>
      <c r="P1105" s="555">
        <v>2100</v>
      </c>
      <c r="Q1105" s="553">
        <v>3000000</v>
      </c>
      <c r="R1105" s="324"/>
      <c r="S1105" s="324"/>
      <c r="T1105" s="324"/>
      <c r="U1105" s="324"/>
      <c r="V1105" s="1132"/>
      <c r="W1105" s="1133" t="s">
        <v>1452</v>
      </c>
      <c r="X1105" s="1566"/>
      <c r="Y1105" s="1566"/>
    </row>
    <row r="1106" spans="1:25" s="552" customFormat="1" hidden="1">
      <c r="A1106" s="1123">
        <f t="shared" ref="A1106:A1162" si="176">A1105+1</f>
        <v>854</v>
      </c>
      <c r="B1106" s="596" t="s">
        <v>358</v>
      </c>
      <c r="C1106" s="52" t="e">
        <f t="shared" si="175"/>
        <v>#VALUE!</v>
      </c>
      <c r="D1106" s="324"/>
      <c r="E1106" s="324"/>
      <c r="F1106" s="550"/>
      <c r="G1106" s="550"/>
      <c r="H1106" s="550"/>
      <c r="I1106" s="550"/>
      <c r="J1106" s="324"/>
      <c r="K1106" s="324"/>
      <c r="L1106" s="324"/>
      <c r="M1106" s="324"/>
      <c r="N1106" s="324" t="s">
        <v>349</v>
      </c>
      <c r="O1106" s="324">
        <v>500000</v>
      </c>
      <c r="P1106" s="551" t="s">
        <v>350</v>
      </c>
      <c r="Q1106" s="553">
        <v>3000000</v>
      </c>
      <c r="R1106" s="324"/>
      <c r="S1106" s="324"/>
      <c r="T1106" s="324"/>
      <c r="U1106" s="324"/>
      <c r="V1106" s="1132"/>
      <c r="W1106" s="1133" t="s">
        <v>1452</v>
      </c>
      <c r="X1106" s="1566"/>
      <c r="Y1106" s="1566"/>
    </row>
    <row r="1107" spans="1:25" s="552" customFormat="1" hidden="1">
      <c r="A1107" s="1123">
        <f t="shared" si="176"/>
        <v>855</v>
      </c>
      <c r="B1107" s="594" t="s">
        <v>359</v>
      </c>
      <c r="C1107" s="52" t="e">
        <f t="shared" si="175"/>
        <v>#VALUE!</v>
      </c>
      <c r="D1107" s="324"/>
      <c r="E1107" s="324"/>
      <c r="F1107" s="550"/>
      <c r="G1107" s="550"/>
      <c r="H1107" s="550"/>
      <c r="I1107" s="550"/>
      <c r="J1107" s="324"/>
      <c r="K1107" s="324"/>
      <c r="L1107" s="324"/>
      <c r="M1107" s="324"/>
      <c r="N1107" s="324"/>
      <c r="O1107" s="324"/>
      <c r="P1107" s="324">
        <v>2100</v>
      </c>
      <c r="Q1107" s="553">
        <v>3000000</v>
      </c>
      <c r="R1107" s="324"/>
      <c r="S1107" s="324"/>
      <c r="T1107" s="324"/>
      <c r="U1107" s="324"/>
      <c r="V1107" s="1132"/>
      <c r="W1107" s="1133" t="s">
        <v>1452</v>
      </c>
      <c r="X1107" s="1566"/>
      <c r="Y1107" s="1566"/>
    </row>
    <row r="1108" spans="1:25" s="552" customFormat="1" hidden="1">
      <c r="A1108" s="1123">
        <f t="shared" si="176"/>
        <v>856</v>
      </c>
      <c r="B1108" s="594" t="s">
        <v>360</v>
      </c>
      <c r="C1108" s="52" t="e">
        <f t="shared" si="175"/>
        <v>#VALUE!</v>
      </c>
      <c r="D1108" s="324"/>
      <c r="E1108" s="324"/>
      <c r="F1108" s="550"/>
      <c r="G1108" s="550"/>
      <c r="H1108" s="550"/>
      <c r="I1108" s="550"/>
      <c r="J1108" s="324"/>
      <c r="K1108" s="324"/>
      <c r="L1108" s="324"/>
      <c r="M1108" s="324"/>
      <c r="N1108" s="324">
        <v>690</v>
      </c>
      <c r="O1108" s="553">
        <v>250000</v>
      </c>
      <c r="P1108" s="324">
        <v>2070</v>
      </c>
      <c r="Q1108" s="553">
        <v>3000000</v>
      </c>
      <c r="R1108" s="324"/>
      <c r="S1108" s="324"/>
      <c r="T1108" s="324"/>
      <c r="U1108" s="324"/>
      <c r="V1108" s="1132"/>
      <c r="W1108" s="1133" t="s">
        <v>1452</v>
      </c>
      <c r="X1108" s="1566"/>
      <c r="Y1108" s="1566"/>
    </row>
    <row r="1109" spans="1:25" s="558" customFormat="1" hidden="1">
      <c r="A1109" s="1123">
        <f t="shared" si="176"/>
        <v>857</v>
      </c>
      <c r="B1109" s="594" t="s">
        <v>381</v>
      </c>
      <c r="C1109" s="52" t="e">
        <f t="shared" si="175"/>
        <v>#VALUE!</v>
      </c>
      <c r="D1109" s="515"/>
      <c r="E1109" s="515"/>
      <c r="F1109" s="556"/>
      <c r="G1109" s="556"/>
      <c r="H1109" s="556"/>
      <c r="I1109" s="556"/>
      <c r="J1109" s="515"/>
      <c r="K1109" s="515"/>
      <c r="L1109" s="515"/>
      <c r="M1109" s="515"/>
      <c r="N1109" s="515"/>
      <c r="O1109" s="515"/>
      <c r="P1109" s="515">
        <v>1825</v>
      </c>
      <c r="Q1109" s="515">
        <v>3000000</v>
      </c>
      <c r="R1109" s="515"/>
      <c r="S1109" s="515"/>
      <c r="T1109" s="515"/>
      <c r="U1109" s="515"/>
      <c r="V1109" s="882"/>
      <c r="W1109" s="1133" t="s">
        <v>1452</v>
      </c>
      <c r="X1109" s="1568"/>
      <c r="Y1109" s="1568"/>
    </row>
    <row r="1110" spans="1:25" s="558" customFormat="1" hidden="1">
      <c r="A1110" s="1123">
        <f t="shared" si="176"/>
        <v>858</v>
      </c>
      <c r="B1110" s="596" t="s">
        <v>390</v>
      </c>
      <c r="C1110" s="52" t="e">
        <f t="shared" si="175"/>
        <v>#VALUE!</v>
      </c>
      <c r="D1110" s="515"/>
      <c r="E1110" s="515"/>
      <c r="F1110" s="556"/>
      <c r="G1110" s="556"/>
      <c r="H1110" s="556"/>
      <c r="I1110" s="556"/>
      <c r="J1110" s="515">
        <v>1</v>
      </c>
      <c r="K1110" s="515">
        <f t="shared" ref="K1110:K1116" si="177">2750000*J1110</f>
        <v>2750000</v>
      </c>
      <c r="L1110" s="515"/>
      <c r="M1110" s="515"/>
      <c r="N1110" s="515"/>
      <c r="O1110" s="515"/>
      <c r="P1110" s="515"/>
      <c r="Q1110" s="515"/>
      <c r="R1110" s="515"/>
      <c r="S1110" s="515"/>
      <c r="T1110" s="515"/>
      <c r="U1110" s="515"/>
      <c r="V1110" s="1134"/>
      <c r="W1110" s="1133" t="s">
        <v>1452</v>
      </c>
      <c r="X1110" s="1568"/>
      <c r="Y1110" s="1568"/>
    </row>
    <row r="1111" spans="1:25" s="558" customFormat="1" hidden="1">
      <c r="A1111" s="1123">
        <f t="shared" si="176"/>
        <v>859</v>
      </c>
      <c r="B1111" s="596" t="s">
        <v>391</v>
      </c>
      <c r="C1111" s="52" t="e">
        <f t="shared" si="175"/>
        <v>#VALUE!</v>
      </c>
      <c r="D1111" s="515"/>
      <c r="E1111" s="515"/>
      <c r="F1111" s="556"/>
      <c r="G1111" s="556"/>
      <c r="H1111" s="556"/>
      <c r="I1111" s="556"/>
      <c r="J1111" s="515">
        <v>1</v>
      </c>
      <c r="K1111" s="515">
        <f t="shared" si="177"/>
        <v>2750000</v>
      </c>
      <c r="L1111" s="515"/>
      <c r="M1111" s="515"/>
      <c r="N1111" s="515"/>
      <c r="O1111" s="515"/>
      <c r="P1111" s="515"/>
      <c r="Q1111" s="515"/>
      <c r="R1111" s="515"/>
      <c r="S1111" s="515"/>
      <c r="T1111" s="515"/>
      <c r="U1111" s="515"/>
      <c r="V1111" s="1134"/>
      <c r="W1111" s="1133" t="s">
        <v>1452</v>
      </c>
      <c r="X1111" s="1568"/>
      <c r="Y1111" s="1568"/>
    </row>
    <row r="1112" spans="1:25" s="558" customFormat="1" hidden="1">
      <c r="A1112" s="1123">
        <f t="shared" si="176"/>
        <v>860</v>
      </c>
      <c r="B1112" s="596" t="s">
        <v>392</v>
      </c>
      <c r="C1112" s="52" t="e">
        <f t="shared" si="175"/>
        <v>#VALUE!</v>
      </c>
      <c r="D1112" s="515"/>
      <c r="E1112" s="515"/>
      <c r="F1112" s="556"/>
      <c r="G1112" s="556"/>
      <c r="H1112" s="556"/>
      <c r="I1112" s="556"/>
      <c r="J1112" s="515">
        <v>1</v>
      </c>
      <c r="K1112" s="515">
        <f t="shared" si="177"/>
        <v>2750000</v>
      </c>
      <c r="L1112" s="515"/>
      <c r="M1112" s="515"/>
      <c r="N1112" s="515"/>
      <c r="O1112" s="515"/>
      <c r="P1112" s="515"/>
      <c r="Q1112" s="515"/>
      <c r="R1112" s="515"/>
      <c r="S1112" s="515"/>
      <c r="T1112" s="515"/>
      <c r="U1112" s="515"/>
      <c r="V1112" s="1134"/>
      <c r="W1112" s="1133" t="s">
        <v>1452</v>
      </c>
      <c r="X1112" s="1568"/>
      <c r="Y1112" s="1568"/>
    </row>
    <row r="1113" spans="1:25" s="558" customFormat="1" hidden="1">
      <c r="A1113" s="1123">
        <f t="shared" si="176"/>
        <v>861</v>
      </c>
      <c r="B1113" s="596" t="s">
        <v>393</v>
      </c>
      <c r="C1113" s="52" t="e">
        <f t="shared" si="175"/>
        <v>#VALUE!</v>
      </c>
      <c r="D1113" s="515"/>
      <c r="E1113" s="515"/>
      <c r="F1113" s="556"/>
      <c r="G1113" s="556"/>
      <c r="H1113" s="556"/>
      <c r="I1113" s="556"/>
      <c r="J1113" s="515">
        <v>1</v>
      </c>
      <c r="K1113" s="515">
        <f t="shared" si="177"/>
        <v>2750000</v>
      </c>
      <c r="L1113" s="515"/>
      <c r="M1113" s="515"/>
      <c r="N1113" s="515"/>
      <c r="O1113" s="515"/>
      <c r="P1113" s="515"/>
      <c r="Q1113" s="515"/>
      <c r="R1113" s="515"/>
      <c r="S1113" s="515"/>
      <c r="T1113" s="515"/>
      <c r="U1113" s="515"/>
      <c r="V1113" s="1134"/>
      <c r="W1113" s="1133" t="s">
        <v>1452</v>
      </c>
      <c r="X1113" s="1568"/>
      <c r="Y1113" s="1568"/>
    </row>
    <row r="1114" spans="1:25" s="558" customFormat="1" hidden="1">
      <c r="A1114" s="1123">
        <f t="shared" si="176"/>
        <v>862</v>
      </c>
      <c r="B1114" s="596" t="s">
        <v>394</v>
      </c>
      <c r="C1114" s="52" t="e">
        <f t="shared" si="175"/>
        <v>#VALUE!</v>
      </c>
      <c r="D1114" s="515"/>
      <c r="E1114" s="515"/>
      <c r="F1114" s="556"/>
      <c r="G1114" s="556"/>
      <c r="H1114" s="556"/>
      <c r="I1114" s="556"/>
      <c r="J1114" s="515">
        <v>1</v>
      </c>
      <c r="K1114" s="515">
        <f t="shared" si="177"/>
        <v>2750000</v>
      </c>
      <c r="L1114" s="515"/>
      <c r="M1114" s="515"/>
      <c r="N1114" s="515"/>
      <c r="O1114" s="515"/>
      <c r="P1114" s="515"/>
      <c r="Q1114" s="515"/>
      <c r="R1114" s="515"/>
      <c r="S1114" s="515"/>
      <c r="T1114" s="515"/>
      <c r="U1114" s="515"/>
      <c r="V1114" s="1134"/>
      <c r="W1114" s="1133" t="s">
        <v>1452</v>
      </c>
      <c r="X1114" s="1568"/>
      <c r="Y1114" s="1568"/>
    </row>
    <row r="1115" spans="1:25" s="558" customFormat="1" hidden="1">
      <c r="A1115" s="1123">
        <f t="shared" si="176"/>
        <v>863</v>
      </c>
      <c r="B1115" s="596" t="s">
        <v>395</v>
      </c>
      <c r="C1115" s="52" t="e">
        <f t="shared" si="175"/>
        <v>#VALUE!</v>
      </c>
      <c r="D1115" s="515"/>
      <c r="E1115" s="515"/>
      <c r="F1115" s="556"/>
      <c r="G1115" s="556"/>
      <c r="H1115" s="556"/>
      <c r="I1115" s="556"/>
      <c r="J1115" s="515">
        <v>1</v>
      </c>
      <c r="K1115" s="515">
        <f t="shared" si="177"/>
        <v>2750000</v>
      </c>
      <c r="L1115" s="515"/>
      <c r="M1115" s="515"/>
      <c r="N1115" s="515"/>
      <c r="O1115" s="515"/>
      <c r="P1115" s="515"/>
      <c r="Q1115" s="515"/>
      <c r="R1115" s="515"/>
      <c r="S1115" s="515"/>
      <c r="T1115" s="515"/>
      <c r="U1115" s="515"/>
      <c r="V1115" s="1134"/>
      <c r="W1115" s="1133" t="s">
        <v>1452</v>
      </c>
      <c r="X1115" s="1568"/>
      <c r="Y1115" s="1568"/>
    </row>
    <row r="1116" spans="1:25" s="558" customFormat="1" hidden="1">
      <c r="A1116" s="1123">
        <f t="shared" si="176"/>
        <v>864</v>
      </c>
      <c r="B1116" s="596" t="s">
        <v>396</v>
      </c>
      <c r="C1116" s="52" t="e">
        <f t="shared" si="175"/>
        <v>#VALUE!</v>
      </c>
      <c r="D1116" s="515"/>
      <c r="E1116" s="515"/>
      <c r="F1116" s="556"/>
      <c r="G1116" s="556"/>
      <c r="H1116" s="556"/>
      <c r="I1116" s="556"/>
      <c r="J1116" s="515">
        <v>1</v>
      </c>
      <c r="K1116" s="515">
        <f t="shared" si="177"/>
        <v>2750000</v>
      </c>
      <c r="L1116" s="515"/>
      <c r="M1116" s="515"/>
      <c r="N1116" s="515"/>
      <c r="O1116" s="515"/>
      <c r="P1116" s="515"/>
      <c r="Q1116" s="515"/>
      <c r="R1116" s="515"/>
      <c r="S1116" s="515"/>
      <c r="T1116" s="515"/>
      <c r="U1116" s="515"/>
      <c r="V1116" s="1134"/>
      <c r="W1116" s="1133" t="s">
        <v>1452</v>
      </c>
      <c r="X1116" s="1568"/>
      <c r="Y1116" s="1568"/>
    </row>
    <row r="1117" spans="1:25" s="558" customFormat="1" hidden="1">
      <c r="A1117" s="1123">
        <f t="shared" si="176"/>
        <v>865</v>
      </c>
      <c r="B1117" s="594" t="s">
        <v>361</v>
      </c>
      <c r="C1117" s="52" t="e">
        <f t="shared" si="175"/>
        <v>#VALUE!</v>
      </c>
      <c r="D1117" s="515"/>
      <c r="E1117" s="515"/>
      <c r="F1117" s="556"/>
      <c r="G1117" s="556"/>
      <c r="H1117" s="556"/>
      <c r="I1117" s="556"/>
      <c r="J1117" s="515"/>
      <c r="K1117" s="515"/>
      <c r="L1117" s="515"/>
      <c r="M1117" s="515"/>
      <c r="N1117" s="557">
        <v>1099.3</v>
      </c>
      <c r="O1117" s="557">
        <v>500000</v>
      </c>
      <c r="P1117" s="557">
        <v>4397.2</v>
      </c>
      <c r="Q1117" s="557">
        <v>3000000</v>
      </c>
      <c r="R1117" s="515"/>
      <c r="S1117" s="515"/>
      <c r="T1117" s="515"/>
      <c r="U1117" s="515"/>
      <c r="V1117" s="1134"/>
      <c r="W1117" s="1133" t="s">
        <v>1452</v>
      </c>
      <c r="X1117" s="1568"/>
      <c r="Y1117" s="1568"/>
    </row>
    <row r="1118" spans="1:25" s="558" customFormat="1" hidden="1">
      <c r="A1118" s="1123">
        <f t="shared" si="176"/>
        <v>866</v>
      </c>
      <c r="B1118" s="594" t="s">
        <v>362</v>
      </c>
      <c r="C1118" s="52" t="e">
        <f t="shared" si="175"/>
        <v>#VALUE!</v>
      </c>
      <c r="D1118" s="515"/>
      <c r="E1118" s="515"/>
      <c r="F1118" s="556"/>
      <c r="G1118" s="556"/>
      <c r="H1118" s="556"/>
      <c r="I1118" s="556"/>
      <c r="J1118" s="515"/>
      <c r="K1118" s="515"/>
      <c r="L1118" s="515"/>
      <c r="M1118" s="515"/>
      <c r="N1118" s="515">
        <v>968.6</v>
      </c>
      <c r="O1118" s="515">
        <v>500000</v>
      </c>
      <c r="P1118" s="515"/>
      <c r="Q1118" s="515"/>
      <c r="R1118" s="515"/>
      <c r="S1118" s="515"/>
      <c r="T1118" s="515"/>
      <c r="U1118" s="515"/>
      <c r="V1118" s="1134"/>
      <c r="W1118" s="1133" t="s">
        <v>1452</v>
      </c>
      <c r="X1118" s="1568"/>
      <c r="Y1118" s="1568"/>
    </row>
    <row r="1119" spans="1:25" s="558" customFormat="1" hidden="1">
      <c r="A1119" s="1123">
        <f t="shared" si="176"/>
        <v>867</v>
      </c>
      <c r="B1119" s="594" t="s">
        <v>375</v>
      </c>
      <c r="C1119" s="52" t="e">
        <f t="shared" si="175"/>
        <v>#REF!</v>
      </c>
      <c r="D1119" s="515" t="e">
        <f>E1119+F1119+#REF!+G1119+H1119+I1119</f>
        <v>#REF!</v>
      </c>
      <c r="E1119" s="515">
        <v>1000000</v>
      </c>
      <c r="F1119" s="556"/>
      <c r="G1119" s="556"/>
      <c r="H1119" s="556"/>
      <c r="I1119" s="556"/>
      <c r="J1119" s="515"/>
      <c r="K1119" s="515"/>
      <c r="L1119" s="515"/>
      <c r="M1119" s="515"/>
      <c r="N1119" s="197">
        <v>1090</v>
      </c>
      <c r="O1119" s="557">
        <v>500000</v>
      </c>
      <c r="P1119" s="515">
        <v>2877</v>
      </c>
      <c r="Q1119" s="557">
        <v>2000000</v>
      </c>
      <c r="R1119" s="515"/>
      <c r="S1119" s="515"/>
      <c r="T1119" s="515"/>
      <c r="U1119" s="515"/>
      <c r="V1119" s="1134"/>
      <c r="W1119" s="1133" t="s">
        <v>1452</v>
      </c>
      <c r="X1119" s="1568">
        <v>250000</v>
      </c>
      <c r="Y1119" s="1568"/>
    </row>
    <row r="1120" spans="1:25" s="558" customFormat="1" hidden="1">
      <c r="A1120" s="1123">
        <f t="shared" si="176"/>
        <v>868</v>
      </c>
      <c r="B1120" s="596" t="s">
        <v>376</v>
      </c>
      <c r="C1120" s="52" t="e">
        <f t="shared" si="175"/>
        <v>#REF!</v>
      </c>
      <c r="D1120" s="515" t="e">
        <f>E1120+F1120+#REF!+G1120+H1120+I1120</f>
        <v>#REF!</v>
      </c>
      <c r="E1120" s="515">
        <v>1000000</v>
      </c>
      <c r="F1120" s="556"/>
      <c r="G1120" s="556"/>
      <c r="H1120" s="556"/>
      <c r="I1120" s="556"/>
      <c r="J1120" s="515"/>
      <c r="K1120" s="515"/>
      <c r="L1120" s="515"/>
      <c r="M1120" s="515"/>
      <c r="N1120" s="515"/>
      <c r="O1120" s="515"/>
      <c r="P1120" s="515"/>
      <c r="Q1120" s="515"/>
      <c r="R1120" s="515"/>
      <c r="S1120" s="515"/>
      <c r="T1120" s="515"/>
      <c r="U1120" s="515"/>
      <c r="V1120" s="1134"/>
      <c r="W1120" s="1133" t="s">
        <v>1452</v>
      </c>
      <c r="X1120" s="1568">
        <v>250000</v>
      </c>
      <c r="Y1120" s="1568"/>
    </row>
    <row r="1121" spans="1:29" s="558" customFormat="1" hidden="1">
      <c r="A1121" s="1123">
        <f t="shared" si="176"/>
        <v>869</v>
      </c>
      <c r="B1121" s="594" t="s">
        <v>377</v>
      </c>
      <c r="C1121" s="52" t="e">
        <f t="shared" si="175"/>
        <v>#VALUE!</v>
      </c>
      <c r="D1121" s="515"/>
      <c r="E1121" s="515"/>
      <c r="F1121" s="556"/>
      <c r="G1121" s="556"/>
      <c r="H1121" s="556"/>
      <c r="I1121" s="556"/>
      <c r="J1121" s="515"/>
      <c r="K1121" s="515"/>
      <c r="L1121" s="515"/>
      <c r="M1121" s="515"/>
      <c r="N1121" s="197">
        <v>27</v>
      </c>
      <c r="O1121" s="557">
        <v>150000</v>
      </c>
      <c r="P1121" s="515">
        <v>880</v>
      </c>
      <c r="Q1121" s="557">
        <v>3000000</v>
      </c>
      <c r="R1121" s="515"/>
      <c r="S1121" s="515"/>
      <c r="T1121" s="515"/>
      <c r="U1121" s="515"/>
      <c r="V1121" s="1134"/>
      <c r="W1121" s="1133" t="s">
        <v>1452</v>
      </c>
      <c r="X1121" s="1568"/>
      <c r="Y1121" s="1568"/>
    </row>
    <row r="1122" spans="1:29" s="558" customFormat="1" hidden="1">
      <c r="A1122" s="1123">
        <f t="shared" si="176"/>
        <v>870</v>
      </c>
      <c r="B1122" s="596" t="s">
        <v>378</v>
      </c>
      <c r="C1122" s="52" t="e">
        <f t="shared" si="175"/>
        <v>#REF!</v>
      </c>
      <c r="D1122" s="515" t="e">
        <f>E1122+F1122+#REF!+G1122+H1122+I1122</f>
        <v>#REF!</v>
      </c>
      <c r="E1122" s="515">
        <v>1000000</v>
      </c>
      <c r="F1122" s="556"/>
      <c r="G1122" s="556"/>
      <c r="H1122" s="556"/>
      <c r="I1122" s="556"/>
      <c r="J1122" s="515"/>
      <c r="K1122" s="515"/>
      <c r="L1122" s="515"/>
      <c r="M1122" s="515"/>
      <c r="N1122" s="515"/>
      <c r="O1122" s="515"/>
      <c r="P1122" s="515"/>
      <c r="Q1122" s="515"/>
      <c r="R1122" s="515"/>
      <c r="S1122" s="515"/>
      <c r="T1122" s="515"/>
      <c r="U1122" s="515"/>
      <c r="V1122" s="1134"/>
      <c r="W1122" s="1133" t="s">
        <v>1452</v>
      </c>
      <c r="X1122" s="1568">
        <v>250000</v>
      </c>
      <c r="Y1122" s="1568"/>
    </row>
    <row r="1123" spans="1:29" s="558" customFormat="1" hidden="1">
      <c r="A1123" s="1123">
        <f t="shared" si="176"/>
        <v>871</v>
      </c>
      <c r="B1123" s="596" t="s">
        <v>379</v>
      </c>
      <c r="C1123" s="52" t="e">
        <f t="shared" si="175"/>
        <v>#REF!</v>
      </c>
      <c r="D1123" s="515" t="e">
        <f>E1123+F1123+#REF!+G1123+H1123+I1123</f>
        <v>#REF!</v>
      </c>
      <c r="E1123" s="515">
        <v>1000000</v>
      </c>
      <c r="F1123" s="556"/>
      <c r="G1123" s="556"/>
      <c r="H1123" s="556"/>
      <c r="I1123" s="556"/>
      <c r="J1123" s="515"/>
      <c r="K1123" s="515"/>
      <c r="L1123" s="515"/>
      <c r="M1123" s="515"/>
      <c r="N1123" s="515">
        <v>540.20000000000005</v>
      </c>
      <c r="O1123" s="557">
        <v>250000</v>
      </c>
      <c r="P1123" s="515"/>
      <c r="Q1123" s="515"/>
      <c r="R1123" s="515"/>
      <c r="S1123" s="515"/>
      <c r="T1123" s="515"/>
      <c r="U1123" s="515"/>
      <c r="V1123" s="1134"/>
      <c r="W1123" s="1133" t="s">
        <v>1452</v>
      </c>
      <c r="X1123" s="1568">
        <v>250000</v>
      </c>
      <c r="Y1123" s="1568"/>
    </row>
    <row r="1124" spans="1:29" s="558" customFormat="1" ht="13.15" hidden="1" customHeight="1">
      <c r="A1124" s="1123">
        <f t="shared" si="176"/>
        <v>872</v>
      </c>
      <c r="B1124" s="593" t="s">
        <v>380</v>
      </c>
      <c r="C1124" s="52" t="e">
        <f t="shared" si="175"/>
        <v>#VALUE!</v>
      </c>
      <c r="D1124" s="515"/>
      <c r="E1124" s="515"/>
      <c r="F1124" s="556"/>
      <c r="G1124" s="556"/>
      <c r="H1124" s="556"/>
      <c r="I1124" s="556"/>
      <c r="J1124" s="515"/>
      <c r="K1124" s="515"/>
      <c r="L1124" s="515"/>
      <c r="M1124" s="515"/>
      <c r="N1124" s="515"/>
      <c r="O1124" s="515"/>
      <c r="P1124" s="515">
        <v>2486</v>
      </c>
      <c r="Q1124" s="515">
        <v>2000000</v>
      </c>
      <c r="R1124" s="515"/>
      <c r="S1124" s="515"/>
      <c r="T1124" s="515"/>
      <c r="U1124" s="515"/>
      <c r="V1124" s="1134"/>
      <c r="W1124" s="1133" t="s">
        <v>1452</v>
      </c>
      <c r="X1124" s="1568"/>
      <c r="Y1124" s="1568"/>
    </row>
    <row r="1125" spans="1:29" s="558" customFormat="1" hidden="1">
      <c r="A1125" s="1123">
        <f t="shared" si="176"/>
        <v>873</v>
      </c>
      <c r="B1125" s="596" t="s">
        <v>386</v>
      </c>
      <c r="C1125" s="52" t="e">
        <f t="shared" si="175"/>
        <v>#VALUE!</v>
      </c>
      <c r="D1125" s="515"/>
      <c r="E1125" s="515"/>
      <c r="F1125" s="556"/>
      <c r="G1125" s="556"/>
      <c r="H1125" s="556"/>
      <c r="I1125" s="556"/>
      <c r="J1125" s="515"/>
      <c r="K1125" s="515"/>
      <c r="L1125" s="515"/>
      <c r="M1125" s="515"/>
      <c r="N1125" s="515"/>
      <c r="O1125" s="515"/>
      <c r="P1125" s="515">
        <v>1792.4</v>
      </c>
      <c r="Q1125" s="515">
        <v>2000000</v>
      </c>
      <c r="R1125" s="515"/>
      <c r="S1125" s="515"/>
      <c r="T1125" s="515"/>
      <c r="U1125" s="515"/>
      <c r="V1125" s="1134"/>
      <c r="W1125" s="1133" t="s">
        <v>1452</v>
      </c>
      <c r="X1125" s="1568"/>
      <c r="Y1125" s="1568"/>
    </row>
    <row r="1126" spans="1:29" s="558" customFormat="1" hidden="1">
      <c r="A1126" s="1123">
        <f t="shared" si="176"/>
        <v>874</v>
      </c>
      <c r="B1126" s="596" t="s">
        <v>387</v>
      </c>
      <c r="C1126" s="52" t="e">
        <f t="shared" si="175"/>
        <v>#VALUE!</v>
      </c>
      <c r="D1126" s="515"/>
      <c r="E1126" s="515"/>
      <c r="F1126" s="556"/>
      <c r="G1126" s="556"/>
      <c r="H1126" s="556"/>
      <c r="I1126" s="556"/>
      <c r="J1126" s="515"/>
      <c r="K1126" s="515"/>
      <c r="L1126" s="515"/>
      <c r="M1126" s="515"/>
      <c r="N1126" s="515">
        <v>1129.2</v>
      </c>
      <c r="O1126" s="515">
        <v>750000</v>
      </c>
      <c r="P1126" s="515"/>
      <c r="Q1126" s="515"/>
      <c r="R1126" s="515"/>
      <c r="S1126" s="515"/>
      <c r="T1126" s="515"/>
      <c r="U1126" s="515"/>
      <c r="V1126" s="1134"/>
      <c r="W1126" s="1133" t="s">
        <v>1452</v>
      </c>
      <c r="X1126" s="1568"/>
      <c r="Y1126" s="1568"/>
    </row>
    <row r="1127" spans="1:29" s="563" customFormat="1" hidden="1">
      <c r="A1127" s="1123">
        <f t="shared" si="176"/>
        <v>875</v>
      </c>
      <c r="B1127" s="596" t="s">
        <v>388</v>
      </c>
      <c r="C1127" s="52" t="e">
        <f t="shared" si="175"/>
        <v>#VALUE!</v>
      </c>
      <c r="D1127" s="515"/>
      <c r="E1127" s="197"/>
      <c r="F1127" s="562"/>
      <c r="G1127" s="562"/>
      <c r="H1127" s="562"/>
      <c r="I1127" s="562"/>
      <c r="J1127" s="197"/>
      <c r="K1127" s="515"/>
      <c r="L1127" s="197"/>
      <c r="M1127" s="197"/>
      <c r="N1127" s="197">
        <v>771.6</v>
      </c>
      <c r="O1127" s="197">
        <v>500000</v>
      </c>
      <c r="P1127" s="197"/>
      <c r="Q1127" s="197"/>
      <c r="R1127" s="197"/>
      <c r="S1127" s="197"/>
      <c r="T1127" s="197"/>
      <c r="U1127" s="197"/>
      <c r="V1127" s="1135"/>
      <c r="W1127" s="1133" t="s">
        <v>1452</v>
      </c>
      <c r="X1127" s="1571"/>
      <c r="Y1127" s="1571"/>
    </row>
    <row r="1128" spans="1:29" s="558" customFormat="1" hidden="1">
      <c r="A1128" s="1123">
        <f t="shared" si="176"/>
        <v>876</v>
      </c>
      <c r="B1128" s="596" t="s">
        <v>389</v>
      </c>
      <c r="C1128" s="52" t="e">
        <f t="shared" si="175"/>
        <v>#VALUE!</v>
      </c>
      <c r="D1128" s="515"/>
      <c r="E1128" s="515"/>
      <c r="F1128" s="556"/>
      <c r="G1128" s="556"/>
      <c r="H1128" s="556"/>
      <c r="I1128" s="556"/>
      <c r="J1128" s="515">
        <v>1</v>
      </c>
      <c r="K1128" s="515">
        <f>2750000*J1128</f>
        <v>2750000</v>
      </c>
      <c r="L1128" s="515"/>
      <c r="M1128" s="515"/>
      <c r="N1128" s="515"/>
      <c r="O1128" s="515"/>
      <c r="P1128" s="515"/>
      <c r="Q1128" s="515"/>
      <c r="R1128" s="515"/>
      <c r="S1128" s="515"/>
      <c r="T1128" s="515"/>
      <c r="U1128" s="515"/>
      <c r="V1128" s="1134"/>
      <c r="W1128" s="1133" t="s">
        <v>1452</v>
      </c>
      <c r="X1128" s="1568"/>
      <c r="Y1128" s="1568"/>
    </row>
    <row r="1129" spans="1:29" s="558" customFormat="1" hidden="1">
      <c r="A1129" s="1123">
        <f t="shared" si="176"/>
        <v>877</v>
      </c>
      <c r="B1129" s="594" t="s">
        <v>363</v>
      </c>
      <c r="C1129" s="52" t="e">
        <f t="shared" si="175"/>
        <v>#VALUE!</v>
      </c>
      <c r="D1129" s="515"/>
      <c r="E1129" s="515"/>
      <c r="F1129" s="556"/>
      <c r="G1129" s="556"/>
      <c r="H1129" s="556"/>
      <c r="I1129" s="556"/>
      <c r="J1129" s="515"/>
      <c r="K1129" s="515"/>
      <c r="L1129" s="557">
        <v>1240</v>
      </c>
      <c r="M1129" s="557">
        <v>3000000</v>
      </c>
      <c r="N1129" s="557">
        <v>882</v>
      </c>
      <c r="O1129" s="557">
        <v>250000</v>
      </c>
      <c r="P1129" s="557">
        <v>2445</v>
      </c>
      <c r="Q1129" s="557">
        <v>3000000</v>
      </c>
      <c r="R1129" s="515"/>
      <c r="S1129" s="515"/>
      <c r="T1129" s="515"/>
      <c r="U1129" s="515"/>
      <c r="V1129" s="1134"/>
      <c r="W1129" s="1133" t="s">
        <v>1452</v>
      </c>
      <c r="X1129" s="1568"/>
      <c r="Y1129" s="1568"/>
    </row>
    <row r="1130" spans="1:29" s="7" customFormat="1" ht="18" hidden="1" customHeight="1">
      <c r="A1130" s="1123">
        <f t="shared" si="176"/>
        <v>878</v>
      </c>
      <c r="B1130" s="42" t="s">
        <v>847</v>
      </c>
      <c r="C1130" s="52">
        <f t="shared" si="175"/>
        <v>1841445.46</v>
      </c>
      <c r="D1130" s="52">
        <f>SUM(E1130:I1130)</f>
        <v>1841445.46</v>
      </c>
      <c r="E1130" s="52">
        <v>1841445.46</v>
      </c>
      <c r="F1130" s="66"/>
      <c r="G1130" s="73"/>
      <c r="H1130" s="66"/>
      <c r="I1130" s="66"/>
      <c r="J1130" s="75"/>
      <c r="K1130" s="66"/>
      <c r="L1130" s="76"/>
      <c r="M1130" s="52"/>
      <c r="N1130" s="73"/>
      <c r="O1130" s="73"/>
      <c r="P1130" s="73"/>
      <c r="Q1130" s="73"/>
      <c r="R1130" s="73"/>
      <c r="S1130" s="73"/>
      <c r="T1130" s="73"/>
      <c r="U1130" s="73"/>
      <c r="V1130" s="73"/>
      <c r="W1130" s="285"/>
      <c r="X1130" s="285"/>
      <c r="Y1130" s="9"/>
      <c r="Z1130" s="8"/>
      <c r="AB1130" s="8"/>
      <c r="AC1130" s="28"/>
    </row>
    <row r="1131" spans="1:29" s="7" customFormat="1" ht="18" hidden="1" customHeight="1">
      <c r="A1131" s="1123">
        <f t="shared" si="176"/>
        <v>879</v>
      </c>
      <c r="B1131" s="42" t="s">
        <v>848</v>
      </c>
      <c r="C1131" s="52">
        <f t="shared" si="175"/>
        <v>10473055.779999999</v>
      </c>
      <c r="D1131" s="52">
        <f>SUM(E1131:I1131)</f>
        <v>0</v>
      </c>
      <c r="E1131" s="66"/>
      <c r="F1131" s="66"/>
      <c r="G1131" s="73"/>
      <c r="H1131" s="66"/>
      <c r="I1131" s="66"/>
      <c r="J1131" s="75"/>
      <c r="K1131" s="66"/>
      <c r="L1131" s="66"/>
      <c r="M1131" s="66"/>
      <c r="N1131" s="73"/>
      <c r="O1131" s="73"/>
      <c r="P1131" s="597"/>
      <c r="Q1131" s="73">
        <v>10473055.779999999</v>
      </c>
      <c r="R1131" s="73"/>
      <c r="S1131" s="73"/>
      <c r="T1131" s="73"/>
      <c r="U1131" s="73"/>
      <c r="V1131" s="73"/>
      <c r="W1131" s="285"/>
      <c r="X1131" s="285"/>
      <c r="Y1131" s="9"/>
      <c r="Z1131" s="8"/>
      <c r="AB1131" s="8"/>
      <c r="AC1131" s="28"/>
    </row>
    <row r="1132" spans="1:29" s="7" customFormat="1" ht="18" hidden="1" customHeight="1">
      <c r="A1132" s="1123">
        <f t="shared" si="176"/>
        <v>880</v>
      </c>
      <c r="B1132" s="42" t="s">
        <v>849</v>
      </c>
      <c r="C1132" s="52">
        <f t="shared" si="175"/>
        <v>8885108.540000001</v>
      </c>
      <c r="D1132" s="52">
        <f>SUM(E1132:I1132)</f>
        <v>8885108.540000001</v>
      </c>
      <c r="E1132" s="66"/>
      <c r="F1132" s="66">
        <v>5733545.6600000001</v>
      </c>
      <c r="G1132" s="73">
        <v>1642128.12</v>
      </c>
      <c r="H1132" s="66">
        <v>1509434.76</v>
      </c>
      <c r="I1132" s="66"/>
      <c r="J1132" s="75"/>
      <c r="K1132" s="66"/>
      <c r="L1132" s="66"/>
      <c r="M1132" s="77"/>
      <c r="N1132" s="73"/>
      <c r="O1132" s="73"/>
      <c r="P1132" s="73"/>
      <c r="Q1132" s="73"/>
      <c r="R1132" s="73"/>
      <c r="S1132" s="73"/>
      <c r="T1132" s="73"/>
      <c r="U1132" s="73"/>
      <c r="V1132" s="73"/>
      <c r="W1132" s="40"/>
      <c r="X1132" s="40"/>
      <c r="Y1132" s="9"/>
      <c r="Z1132" s="8"/>
      <c r="AB1132" s="8"/>
      <c r="AC1132" s="28"/>
    </row>
    <row r="1133" spans="1:29" s="558" customFormat="1" hidden="1">
      <c r="A1133" s="1123">
        <f t="shared" si="176"/>
        <v>881</v>
      </c>
      <c r="B1133" s="594" t="s">
        <v>374</v>
      </c>
      <c r="C1133" s="52" t="e">
        <f t="shared" si="175"/>
        <v>#VALUE!</v>
      </c>
      <c r="D1133" s="515"/>
      <c r="E1133" s="515"/>
      <c r="F1133" s="556"/>
      <c r="G1133" s="556"/>
      <c r="H1133" s="556"/>
      <c r="I1133" s="556"/>
      <c r="J1133" s="515"/>
      <c r="K1133" s="515"/>
      <c r="L1133" s="515"/>
      <c r="M1133" s="515"/>
      <c r="N1133" s="515">
        <v>436.3</v>
      </c>
      <c r="O1133" s="557">
        <v>250000</v>
      </c>
      <c r="P1133" s="515"/>
      <c r="Q1133" s="515"/>
      <c r="R1133" s="515"/>
      <c r="S1133" s="515"/>
      <c r="T1133" s="515"/>
      <c r="U1133" s="515"/>
      <c r="V1133" s="1134"/>
      <c r="W1133" s="1133" t="s">
        <v>1452</v>
      </c>
      <c r="X1133" s="1568"/>
      <c r="Y1133" s="1568"/>
    </row>
    <row r="1134" spans="1:29" s="7" customFormat="1" ht="18" hidden="1" customHeight="1">
      <c r="A1134" s="1123">
        <f t="shared" si="176"/>
        <v>882</v>
      </c>
      <c r="B1134" s="42" t="s">
        <v>850</v>
      </c>
      <c r="C1134" s="52">
        <f t="shared" si="175"/>
        <v>709821.92</v>
      </c>
      <c r="D1134" s="52">
        <f>SUM(E1134:I1134)</f>
        <v>709821.92</v>
      </c>
      <c r="E1134" s="66">
        <v>709821.92</v>
      </c>
      <c r="F1134" s="66"/>
      <c r="G1134" s="73"/>
      <c r="H1134" s="66"/>
      <c r="I1134" s="66"/>
      <c r="J1134" s="75"/>
      <c r="K1134" s="66"/>
      <c r="L1134" s="76"/>
      <c r="M1134" s="52"/>
      <c r="N1134" s="73"/>
      <c r="O1134" s="73"/>
      <c r="P1134" s="73"/>
      <c r="Q1134" s="73"/>
      <c r="R1134" s="73"/>
      <c r="S1134" s="73"/>
      <c r="T1134" s="73"/>
      <c r="U1134" s="73"/>
      <c r="V1134" s="73"/>
      <c r="W1134" s="40"/>
      <c r="X1134" s="40"/>
      <c r="Y1134" s="9"/>
      <c r="Z1134" s="8"/>
      <c r="AB1134" s="8"/>
      <c r="AC1134" s="28"/>
    </row>
    <row r="1135" spans="1:29" s="7" customFormat="1" ht="18" hidden="1" customHeight="1">
      <c r="A1135" s="1123">
        <f t="shared" si="176"/>
        <v>883</v>
      </c>
      <c r="B1135" s="42" t="s">
        <v>851</v>
      </c>
      <c r="C1135" s="52">
        <f t="shared" si="175"/>
        <v>7759597.4000000004</v>
      </c>
      <c r="D1135" s="52">
        <f>SUM(E1135:I1135)</f>
        <v>0</v>
      </c>
      <c r="E1135" s="66"/>
      <c r="F1135" s="66"/>
      <c r="G1135" s="73"/>
      <c r="H1135" s="66"/>
      <c r="I1135" s="66"/>
      <c r="J1135" s="75"/>
      <c r="K1135" s="77"/>
      <c r="L1135" s="66"/>
      <c r="M1135" s="66"/>
      <c r="N1135" s="73"/>
      <c r="O1135" s="73"/>
      <c r="P1135" s="597"/>
      <c r="Q1135" s="73">
        <v>7759597.4000000004</v>
      </c>
      <c r="R1135" s="73"/>
      <c r="S1135" s="73"/>
      <c r="T1135" s="73"/>
      <c r="U1135" s="73"/>
      <c r="V1135" s="73"/>
      <c r="W1135" s="40"/>
      <c r="X1135" s="40"/>
      <c r="Y1135" s="9"/>
      <c r="Z1135" s="8"/>
      <c r="AB1135" s="8"/>
      <c r="AC1135" s="28"/>
    </row>
    <row r="1136" spans="1:29" s="7" customFormat="1" ht="18" hidden="1" customHeight="1">
      <c r="A1136" s="1123">
        <f t="shared" si="176"/>
        <v>884</v>
      </c>
      <c r="B1136" s="42" t="s">
        <v>852</v>
      </c>
      <c r="C1136" s="52" t="e">
        <f>D1136+K1136+M1136+#REF!+Q1136+S1136+U1136+V1136+W1136+X1136</f>
        <v>#REF!</v>
      </c>
      <c r="D1136" s="52">
        <f>SUM(E1136:I1136)</f>
        <v>0</v>
      </c>
      <c r="E1136" s="66"/>
      <c r="F1136" s="66"/>
      <c r="G1136" s="73"/>
      <c r="H1136" s="66"/>
      <c r="I1136" s="66"/>
      <c r="J1136" s="75"/>
      <c r="K1136" s="66"/>
      <c r="L1136" s="66"/>
      <c r="M1136" s="66"/>
      <c r="N1136" s="324">
        <v>514</v>
      </c>
      <c r="O1136" s="324">
        <v>250000</v>
      </c>
      <c r="P1136" s="597"/>
      <c r="Q1136" s="73">
        <v>5732613.46</v>
      </c>
      <c r="R1136" s="73"/>
      <c r="S1136" s="73"/>
      <c r="T1136" s="73"/>
      <c r="U1136" s="73"/>
      <c r="V1136" s="73"/>
      <c r="W1136" s="40"/>
      <c r="X1136" s="40"/>
      <c r="Y1136" s="9"/>
      <c r="Z1136" s="8"/>
      <c r="AB1136" s="8"/>
      <c r="AC1136" s="28"/>
    </row>
    <row r="1137" spans="1:29" s="558" customFormat="1" hidden="1">
      <c r="A1137" s="1123">
        <f t="shared" si="176"/>
        <v>885</v>
      </c>
      <c r="B1137" s="594" t="s">
        <v>364</v>
      </c>
      <c r="C1137" s="52" t="e">
        <f t="shared" si="175"/>
        <v>#VALUE!</v>
      </c>
      <c r="D1137" s="515"/>
      <c r="E1137" s="515"/>
      <c r="F1137" s="556"/>
      <c r="G1137" s="556"/>
      <c r="H1137" s="556"/>
      <c r="I1137" s="556"/>
      <c r="J1137" s="515"/>
      <c r="K1137" s="515"/>
      <c r="L1137" s="515"/>
      <c r="M1137" s="515"/>
      <c r="N1137" s="515">
        <v>739</v>
      </c>
      <c r="O1137" s="557">
        <v>250000</v>
      </c>
      <c r="P1137" s="559" t="s">
        <v>351</v>
      </c>
      <c r="Q1137" s="557">
        <v>3000000</v>
      </c>
      <c r="R1137" s="515"/>
      <c r="S1137" s="515"/>
      <c r="T1137" s="515"/>
      <c r="U1137" s="515"/>
      <c r="V1137" s="565"/>
      <c r="W1137" s="1133" t="s">
        <v>1452</v>
      </c>
      <c r="X1137" s="1568"/>
      <c r="Y1137" s="1568"/>
    </row>
    <row r="1138" spans="1:29" s="558" customFormat="1" hidden="1">
      <c r="A1138" s="1123">
        <f t="shared" si="176"/>
        <v>886</v>
      </c>
      <c r="B1138" s="593" t="s">
        <v>365</v>
      </c>
      <c r="C1138" s="52" t="e">
        <f t="shared" si="175"/>
        <v>#VALUE!</v>
      </c>
      <c r="D1138" s="515"/>
      <c r="E1138" s="515"/>
      <c r="F1138" s="556"/>
      <c r="G1138" s="556"/>
      <c r="H1138" s="556"/>
      <c r="I1138" s="556"/>
      <c r="J1138" s="515"/>
      <c r="K1138" s="515"/>
      <c r="L1138" s="515"/>
      <c r="M1138" s="515"/>
      <c r="N1138" s="515">
        <v>741</v>
      </c>
      <c r="O1138" s="515">
        <v>500000</v>
      </c>
      <c r="P1138" s="515"/>
      <c r="Q1138" s="515"/>
      <c r="R1138" s="515"/>
      <c r="S1138" s="515"/>
      <c r="T1138" s="515"/>
      <c r="U1138" s="515"/>
      <c r="V1138" s="565"/>
      <c r="W1138" s="1133" t="s">
        <v>1452</v>
      </c>
      <c r="X1138" s="1568"/>
      <c r="Y1138" s="1568"/>
    </row>
    <row r="1139" spans="1:29" s="558" customFormat="1" hidden="1">
      <c r="A1139" s="1123">
        <f t="shared" si="176"/>
        <v>887</v>
      </c>
      <c r="B1139" s="594" t="s">
        <v>366</v>
      </c>
      <c r="C1139" s="52" t="e">
        <f t="shared" si="175"/>
        <v>#VALUE!</v>
      </c>
      <c r="D1139" s="515"/>
      <c r="E1139" s="515"/>
      <c r="F1139" s="556"/>
      <c r="G1139" s="556"/>
      <c r="H1139" s="556"/>
      <c r="I1139" s="556"/>
      <c r="J1139" s="515"/>
      <c r="K1139" s="515"/>
      <c r="L1139" s="515"/>
      <c r="M1139" s="515"/>
      <c r="N1139" s="515">
        <v>683</v>
      </c>
      <c r="O1139" s="557">
        <v>250000</v>
      </c>
      <c r="P1139" s="515">
        <v>1970.6</v>
      </c>
      <c r="Q1139" s="557">
        <v>3000000</v>
      </c>
      <c r="R1139" s="515"/>
      <c r="S1139" s="515"/>
      <c r="T1139" s="515"/>
      <c r="U1139" s="515"/>
      <c r="V1139" s="565"/>
      <c r="W1139" s="1133" t="s">
        <v>1452</v>
      </c>
      <c r="X1139" s="1568"/>
      <c r="Y1139" s="1568"/>
    </row>
    <row r="1140" spans="1:29" s="558" customFormat="1" hidden="1">
      <c r="A1140" s="1123">
        <f t="shared" si="176"/>
        <v>888</v>
      </c>
      <c r="B1140" s="593" t="s">
        <v>367</v>
      </c>
      <c r="C1140" s="52" t="e">
        <f t="shared" si="175"/>
        <v>#VALUE!</v>
      </c>
      <c r="D1140" s="515"/>
      <c r="E1140" s="515"/>
      <c r="F1140" s="556"/>
      <c r="G1140" s="556"/>
      <c r="H1140" s="556"/>
      <c r="I1140" s="556"/>
      <c r="J1140" s="515"/>
      <c r="K1140" s="515"/>
      <c r="L1140" s="515">
        <v>1058</v>
      </c>
      <c r="M1140" s="515">
        <v>3000000</v>
      </c>
      <c r="N1140" s="515">
        <v>483</v>
      </c>
      <c r="O1140" s="515">
        <v>500000</v>
      </c>
      <c r="P1140" s="515">
        <v>2751</v>
      </c>
      <c r="Q1140" s="515">
        <v>3000000</v>
      </c>
      <c r="R1140" s="515"/>
      <c r="S1140" s="515"/>
      <c r="T1140" s="515"/>
      <c r="U1140" s="515"/>
      <c r="V1140" s="565"/>
      <c r="W1140" s="1133" t="s">
        <v>1452</v>
      </c>
      <c r="X1140" s="1568"/>
      <c r="Y1140" s="1568"/>
    </row>
    <row r="1141" spans="1:29" s="558" customFormat="1" hidden="1">
      <c r="A1141" s="1123">
        <f t="shared" si="176"/>
        <v>889</v>
      </c>
      <c r="B1141" s="593" t="s">
        <v>368</v>
      </c>
      <c r="C1141" s="52" t="e">
        <f t="shared" si="175"/>
        <v>#VALUE!</v>
      </c>
      <c r="D1141" s="515"/>
      <c r="E1141" s="515"/>
      <c r="F1141" s="556"/>
      <c r="G1141" s="556"/>
      <c r="H1141" s="556"/>
      <c r="I1141" s="556"/>
      <c r="J1141" s="515"/>
      <c r="K1141" s="515"/>
      <c r="L1141" s="515"/>
      <c r="M1141" s="515"/>
      <c r="N1141" s="515">
        <v>550</v>
      </c>
      <c r="O1141" s="515">
        <v>500000</v>
      </c>
      <c r="P1141" s="515"/>
      <c r="Q1141" s="515"/>
      <c r="R1141" s="515"/>
      <c r="S1141" s="515"/>
      <c r="T1141" s="515"/>
      <c r="U1141" s="515"/>
      <c r="V1141" s="565"/>
      <c r="W1141" s="1133" t="s">
        <v>1452</v>
      </c>
      <c r="X1141" s="1568"/>
      <c r="Y1141" s="1568"/>
    </row>
    <row r="1142" spans="1:29" s="561" customFormat="1" hidden="1">
      <c r="A1142" s="1123">
        <f t="shared" si="176"/>
        <v>890</v>
      </c>
      <c r="B1142" s="269" t="s">
        <v>369</v>
      </c>
      <c r="C1142" s="52" t="e">
        <f t="shared" si="175"/>
        <v>#VALUE!</v>
      </c>
      <c r="D1142" s="515"/>
      <c r="E1142" s="515"/>
      <c r="F1142" s="515"/>
      <c r="G1142" s="515"/>
      <c r="H1142" s="515"/>
      <c r="I1142" s="515"/>
      <c r="J1142" s="515"/>
      <c r="K1142" s="515"/>
      <c r="L1142" s="515">
        <v>362</v>
      </c>
      <c r="M1142" s="560">
        <v>721659</v>
      </c>
      <c r="N1142" s="515">
        <v>484</v>
      </c>
      <c r="O1142" s="515">
        <v>218511</v>
      </c>
      <c r="P1142" s="515">
        <v>2605.3000000000002</v>
      </c>
      <c r="Q1142" s="515">
        <v>1046787</v>
      </c>
      <c r="R1142" s="515"/>
      <c r="S1142" s="515"/>
      <c r="T1142" s="515"/>
      <c r="U1142" s="515"/>
      <c r="V1142" s="565"/>
      <c r="W1142" s="1133" t="s">
        <v>1452</v>
      </c>
      <c r="X1142" s="1568"/>
      <c r="Y1142" s="1568"/>
    </row>
    <row r="1143" spans="1:29" s="558" customFormat="1" hidden="1">
      <c r="A1143" s="1123">
        <f t="shared" si="176"/>
        <v>891</v>
      </c>
      <c r="B1143" s="596" t="s">
        <v>370</v>
      </c>
      <c r="C1143" s="52" t="e">
        <f t="shared" si="175"/>
        <v>#VALUE!</v>
      </c>
      <c r="D1143" s="515"/>
      <c r="E1143" s="515"/>
      <c r="F1143" s="556"/>
      <c r="G1143" s="556"/>
      <c r="H1143" s="556"/>
      <c r="I1143" s="556"/>
      <c r="J1143" s="515"/>
      <c r="K1143" s="515"/>
      <c r="L1143" s="515"/>
      <c r="M1143" s="515"/>
      <c r="N1143" s="515">
        <v>242</v>
      </c>
      <c r="O1143" s="557">
        <v>250000</v>
      </c>
      <c r="P1143" s="515">
        <v>1703.7</v>
      </c>
      <c r="Q1143" s="515">
        <v>3000000</v>
      </c>
      <c r="R1143" s="515"/>
      <c r="S1143" s="515"/>
      <c r="T1143" s="515"/>
      <c r="U1143" s="515"/>
      <c r="V1143" s="565"/>
      <c r="W1143" s="1133" t="s">
        <v>1452</v>
      </c>
      <c r="X1143" s="1568"/>
      <c r="Y1143" s="1568"/>
    </row>
    <row r="1144" spans="1:29" s="558" customFormat="1" hidden="1">
      <c r="A1144" s="1123">
        <f t="shared" si="176"/>
        <v>892</v>
      </c>
      <c r="B1144" s="596" t="s">
        <v>371</v>
      </c>
      <c r="C1144" s="52" t="e">
        <f t="shared" si="175"/>
        <v>#VALUE!</v>
      </c>
      <c r="D1144" s="515"/>
      <c r="E1144" s="515"/>
      <c r="F1144" s="556"/>
      <c r="G1144" s="556"/>
      <c r="H1144" s="556"/>
      <c r="I1144" s="556"/>
      <c r="J1144" s="515"/>
      <c r="K1144" s="515"/>
      <c r="L1144" s="515"/>
      <c r="M1144" s="515"/>
      <c r="N1144" s="515">
        <v>590</v>
      </c>
      <c r="O1144" s="557">
        <v>250000</v>
      </c>
      <c r="P1144" s="515">
        <v>1459.5</v>
      </c>
      <c r="Q1144" s="515">
        <v>3000000</v>
      </c>
      <c r="R1144" s="515"/>
      <c r="S1144" s="515"/>
      <c r="T1144" s="515"/>
      <c r="U1144" s="515"/>
      <c r="V1144" s="565"/>
      <c r="W1144" s="1133" t="s">
        <v>1452</v>
      </c>
      <c r="X1144" s="1568"/>
      <c r="Y1144" s="1568"/>
    </row>
    <row r="1145" spans="1:29" s="558" customFormat="1" hidden="1">
      <c r="A1145" s="1123">
        <f t="shared" si="176"/>
        <v>893</v>
      </c>
      <c r="B1145" s="596" t="s">
        <v>372</v>
      </c>
      <c r="C1145" s="52" t="e">
        <f t="shared" si="175"/>
        <v>#VALUE!</v>
      </c>
      <c r="D1145" s="515"/>
      <c r="E1145" s="515"/>
      <c r="F1145" s="556"/>
      <c r="G1145" s="556"/>
      <c r="H1145" s="556"/>
      <c r="I1145" s="556"/>
      <c r="J1145" s="515"/>
      <c r="K1145" s="515"/>
      <c r="L1145" s="515">
        <v>717.9</v>
      </c>
      <c r="M1145" s="515">
        <v>3000000</v>
      </c>
      <c r="N1145" s="515">
        <v>590</v>
      </c>
      <c r="O1145" s="557">
        <v>250000</v>
      </c>
      <c r="P1145" s="515">
        <v>1459.5</v>
      </c>
      <c r="Q1145" s="515">
        <v>2000000</v>
      </c>
      <c r="R1145" s="515"/>
      <c r="S1145" s="515"/>
      <c r="T1145" s="515"/>
      <c r="U1145" s="515"/>
      <c r="V1145" s="565"/>
      <c r="W1145" s="1133" t="s">
        <v>1452</v>
      </c>
      <c r="X1145" s="1568"/>
      <c r="Y1145" s="1568"/>
    </row>
    <row r="1146" spans="1:29" s="558" customFormat="1" hidden="1">
      <c r="A1146" s="1123">
        <f t="shared" si="176"/>
        <v>894</v>
      </c>
      <c r="B1146" s="596" t="s">
        <v>373</v>
      </c>
      <c r="C1146" s="52" t="e">
        <f t="shared" si="175"/>
        <v>#VALUE!</v>
      </c>
      <c r="D1146" s="515"/>
      <c r="E1146" s="515"/>
      <c r="F1146" s="556"/>
      <c r="G1146" s="556"/>
      <c r="H1146" s="556"/>
      <c r="I1146" s="556"/>
      <c r="J1146" s="515"/>
      <c r="K1146" s="515"/>
      <c r="L1146" s="515"/>
      <c r="M1146" s="515"/>
      <c r="N1146" s="515"/>
      <c r="O1146" s="515"/>
      <c r="P1146" s="515">
        <v>1459.5</v>
      </c>
      <c r="Q1146" s="515">
        <v>2000000</v>
      </c>
      <c r="R1146" s="515"/>
      <c r="S1146" s="515"/>
      <c r="T1146" s="515"/>
      <c r="U1146" s="515"/>
      <c r="V1146" s="565"/>
      <c r="W1146" s="1133" t="s">
        <v>1452</v>
      </c>
      <c r="X1146" s="1568"/>
      <c r="Y1146" s="1568"/>
    </row>
    <row r="1147" spans="1:29" s="7" customFormat="1" ht="18" hidden="1" customHeight="1">
      <c r="A1147" s="1123">
        <f t="shared" si="176"/>
        <v>895</v>
      </c>
      <c r="B1147" s="42" t="s">
        <v>853</v>
      </c>
      <c r="C1147" s="52">
        <f>D1147+K1147+M1147+O1147+Q1147+S1147+U1147+V1147+W1147+X1147</f>
        <v>2979247.48</v>
      </c>
      <c r="D1147" s="52">
        <f>SUM(E1147:I1147)</f>
        <v>2979247.48</v>
      </c>
      <c r="E1147" s="52">
        <v>2979247.48</v>
      </c>
      <c r="F1147" s="66"/>
      <c r="G1147" s="73"/>
      <c r="H1147" s="66"/>
      <c r="I1147" s="66"/>
      <c r="J1147" s="75"/>
      <c r="K1147" s="66"/>
      <c r="L1147" s="52"/>
      <c r="M1147" s="52"/>
      <c r="N1147" s="73"/>
      <c r="O1147" s="73"/>
      <c r="P1147" s="73"/>
      <c r="Q1147" s="52"/>
      <c r="R1147" s="73"/>
      <c r="S1147" s="73"/>
      <c r="T1147" s="73"/>
      <c r="U1147" s="73"/>
      <c r="V1147" s="73"/>
      <c r="W1147" s="40"/>
      <c r="X1147" s="40"/>
      <c r="Y1147" s="9" t="s">
        <v>889</v>
      </c>
      <c r="Z1147" s="8"/>
      <c r="AA1147" s="8"/>
      <c r="AB1147" s="8"/>
      <c r="AC1147" s="28"/>
    </row>
    <row r="1148" spans="1:29" s="558" customFormat="1" hidden="1">
      <c r="A1148" s="1123">
        <f t="shared" si="176"/>
        <v>896</v>
      </c>
      <c r="B1148" s="594" t="s">
        <v>401</v>
      </c>
      <c r="C1148" s="52" t="e">
        <f t="shared" si="175"/>
        <v>#VALUE!</v>
      </c>
      <c r="D1148" s="515"/>
      <c r="E1148" s="515"/>
      <c r="F1148" s="556"/>
      <c r="G1148" s="556"/>
      <c r="H1148" s="556"/>
      <c r="I1148" s="556"/>
      <c r="J1148" s="515"/>
      <c r="K1148" s="515"/>
      <c r="L1148" s="515">
        <v>2035</v>
      </c>
      <c r="M1148" s="515">
        <v>3000000</v>
      </c>
      <c r="N1148" s="515"/>
      <c r="O1148" s="515"/>
      <c r="P1148" s="515"/>
      <c r="Q1148" s="515"/>
      <c r="R1148" s="515"/>
      <c r="S1148" s="515"/>
      <c r="T1148" s="515"/>
      <c r="U1148" s="515"/>
      <c r="V1148" s="565"/>
      <c r="W1148" s="1133" t="s">
        <v>1452</v>
      </c>
      <c r="X1148" s="1568"/>
      <c r="Y1148" s="1568"/>
    </row>
    <row r="1149" spans="1:29" s="566" customFormat="1" hidden="1">
      <c r="A1149" s="1123">
        <f t="shared" si="176"/>
        <v>897</v>
      </c>
      <c r="B1149" s="594" t="s">
        <v>402</v>
      </c>
      <c r="C1149" s="277" t="e">
        <f t="shared" si="175"/>
        <v>#VALUE!</v>
      </c>
      <c r="D1149" s="324"/>
      <c r="E1149" s="324"/>
      <c r="F1149" s="550"/>
      <c r="G1149" s="550"/>
      <c r="H1149" s="550"/>
      <c r="I1149" s="550"/>
      <c r="J1149" s="324"/>
      <c r="K1149" s="324"/>
      <c r="L1149" s="324"/>
      <c r="M1149" s="324"/>
      <c r="N1149" s="324"/>
      <c r="O1149" s="324"/>
      <c r="P1149" s="324" t="s">
        <v>352</v>
      </c>
      <c r="Q1149" s="324">
        <v>3000000</v>
      </c>
      <c r="R1149" s="324"/>
      <c r="S1149" s="324"/>
      <c r="T1149" s="324"/>
      <c r="U1149" s="324"/>
      <c r="V1149" s="1130"/>
      <c r="W1149" s="1131" t="s">
        <v>1235</v>
      </c>
      <c r="X1149" s="1567"/>
      <c r="Y1149" s="1603"/>
    </row>
    <row r="1150" spans="1:29" s="566" customFormat="1" hidden="1">
      <c r="A1150" s="1123">
        <f t="shared" si="176"/>
        <v>898</v>
      </c>
      <c r="B1150" s="594" t="s">
        <v>403</v>
      </c>
      <c r="C1150" s="277">
        <f t="shared" si="175"/>
        <v>2000000</v>
      </c>
      <c r="D1150" s="324"/>
      <c r="E1150" s="324"/>
      <c r="F1150" s="550"/>
      <c r="G1150" s="550"/>
      <c r="H1150" s="550"/>
      <c r="I1150" s="550"/>
      <c r="J1150" s="324"/>
      <c r="K1150" s="324"/>
      <c r="L1150" s="324"/>
      <c r="M1150" s="324"/>
      <c r="N1150" s="324"/>
      <c r="O1150" s="324"/>
      <c r="P1150" s="324">
        <v>4037.8</v>
      </c>
      <c r="Q1150" s="324">
        <v>2000000</v>
      </c>
      <c r="R1150" s="324"/>
      <c r="S1150" s="324"/>
      <c r="T1150" s="324"/>
      <c r="U1150" s="324"/>
      <c r="V1150" s="1130"/>
      <c r="W1150" s="1131"/>
      <c r="X1150" s="1567"/>
      <c r="Y1150" s="1603"/>
    </row>
    <row r="1151" spans="1:29" s="558" customFormat="1" ht="13.15" hidden="1" customHeight="1">
      <c r="A1151" s="1123">
        <f t="shared" si="176"/>
        <v>899</v>
      </c>
      <c r="B1151" s="593" t="s">
        <v>382</v>
      </c>
      <c r="C1151" s="52" t="e">
        <f t="shared" si="175"/>
        <v>#VALUE!</v>
      </c>
      <c r="D1151" s="515"/>
      <c r="E1151" s="515"/>
      <c r="F1151" s="556"/>
      <c r="G1151" s="556"/>
      <c r="H1151" s="556"/>
      <c r="I1151" s="556"/>
      <c r="J1151" s="515"/>
      <c r="K1151" s="515"/>
      <c r="L1151" s="515"/>
      <c r="M1151" s="515"/>
      <c r="N1151" s="515"/>
      <c r="O1151" s="515"/>
      <c r="P1151" s="515">
        <v>1923</v>
      </c>
      <c r="Q1151" s="515">
        <v>2000000</v>
      </c>
      <c r="R1151" s="515"/>
      <c r="S1151" s="515"/>
      <c r="T1151" s="515"/>
      <c r="U1151" s="515"/>
      <c r="V1151" s="565"/>
      <c r="W1151" s="1133" t="s">
        <v>1452</v>
      </c>
      <c r="X1151" s="1568"/>
      <c r="Y1151" s="1568"/>
    </row>
    <row r="1152" spans="1:29" s="558" customFormat="1" hidden="1">
      <c r="A1152" s="1123">
        <f t="shared" si="176"/>
        <v>900</v>
      </c>
      <c r="B1152" s="593" t="s">
        <v>383</v>
      </c>
      <c r="C1152" s="52" t="e">
        <f t="shared" si="175"/>
        <v>#VALUE!</v>
      </c>
      <c r="D1152" s="515"/>
      <c r="E1152" s="515"/>
      <c r="F1152" s="556"/>
      <c r="G1152" s="556"/>
      <c r="H1152" s="556"/>
      <c r="I1152" s="556"/>
      <c r="J1152" s="515"/>
      <c r="K1152" s="515"/>
      <c r="L1152" s="515"/>
      <c r="M1152" s="515"/>
      <c r="N1152" s="515">
        <v>558.79999999999995</v>
      </c>
      <c r="O1152" s="557">
        <v>250000</v>
      </c>
      <c r="P1152" s="515">
        <v>1992</v>
      </c>
      <c r="Q1152" s="515">
        <v>2500000</v>
      </c>
      <c r="R1152" s="515"/>
      <c r="S1152" s="515"/>
      <c r="T1152" s="515">
        <v>1992</v>
      </c>
      <c r="U1152" s="515">
        <v>2500000</v>
      </c>
      <c r="V1152" s="565"/>
      <c r="W1152" s="1133" t="s">
        <v>1452</v>
      </c>
      <c r="X1152" s="1568"/>
      <c r="Y1152" s="1568"/>
    </row>
    <row r="1153" spans="1:31" s="558" customFormat="1" hidden="1">
      <c r="A1153" s="1123">
        <f t="shared" si="176"/>
        <v>901</v>
      </c>
      <c r="B1153" s="596" t="s">
        <v>384</v>
      </c>
      <c r="C1153" s="52" t="e">
        <f t="shared" si="175"/>
        <v>#VALUE!</v>
      </c>
      <c r="D1153" s="515"/>
      <c r="E1153" s="515"/>
      <c r="F1153" s="556"/>
      <c r="G1153" s="556"/>
      <c r="H1153" s="556"/>
      <c r="I1153" s="556"/>
      <c r="J1153" s="515">
        <v>3</v>
      </c>
      <c r="K1153" s="515">
        <f>2750000*J1153</f>
        <v>8250000</v>
      </c>
      <c r="L1153" s="515"/>
      <c r="M1153" s="515"/>
      <c r="N1153" s="515">
        <v>690</v>
      </c>
      <c r="O1153" s="515">
        <v>500000</v>
      </c>
      <c r="P1153" s="515">
        <v>3832.4</v>
      </c>
      <c r="Q1153" s="515">
        <v>3000000</v>
      </c>
      <c r="R1153" s="515"/>
      <c r="S1153" s="515"/>
      <c r="T1153" s="515"/>
      <c r="U1153" s="515"/>
      <c r="V1153" s="565"/>
      <c r="W1153" s="1133" t="s">
        <v>1452</v>
      </c>
      <c r="X1153" s="1568"/>
      <c r="Y1153" s="1568"/>
    </row>
    <row r="1154" spans="1:31" s="558" customFormat="1" hidden="1">
      <c r="A1154" s="1123">
        <f t="shared" si="176"/>
        <v>902</v>
      </c>
      <c r="B1154" s="596" t="s">
        <v>385</v>
      </c>
      <c r="C1154" s="52" t="e">
        <f t="shared" si="175"/>
        <v>#REF!</v>
      </c>
      <c r="D1154" s="515" t="e">
        <f>E1154+F1154+#REF!+G1154+H1154+I1154</f>
        <v>#REF!</v>
      </c>
      <c r="E1154" s="515">
        <v>1000000</v>
      </c>
      <c r="F1154" s="556"/>
      <c r="G1154" s="556"/>
      <c r="H1154" s="556"/>
      <c r="I1154" s="556"/>
      <c r="J1154" s="515"/>
      <c r="K1154" s="515"/>
      <c r="L1154" s="515"/>
      <c r="M1154" s="515"/>
      <c r="N1154" s="515"/>
      <c r="O1154" s="515"/>
      <c r="P1154" s="515"/>
      <c r="Q1154" s="515"/>
      <c r="R1154" s="515"/>
      <c r="S1154" s="515"/>
      <c r="T1154" s="515"/>
      <c r="U1154" s="515"/>
      <c r="V1154" s="565"/>
      <c r="W1154" s="1133" t="s">
        <v>1452</v>
      </c>
      <c r="X1154" s="1568">
        <v>250000</v>
      </c>
      <c r="Y1154" s="1568"/>
    </row>
    <row r="1155" spans="1:31" s="558" customFormat="1" hidden="1">
      <c r="A1155" s="1123">
        <f t="shared" si="176"/>
        <v>903</v>
      </c>
      <c r="B1155" s="594" t="s">
        <v>397</v>
      </c>
      <c r="C1155" s="52" t="e">
        <f t="shared" si="175"/>
        <v>#VALUE!</v>
      </c>
      <c r="D1155" s="515"/>
      <c r="E1155" s="515"/>
      <c r="F1155" s="556"/>
      <c r="G1155" s="556"/>
      <c r="H1155" s="556"/>
      <c r="I1155" s="556"/>
      <c r="J1155" s="515"/>
      <c r="K1155" s="515"/>
      <c r="L1155" s="515"/>
      <c r="M1155" s="515"/>
      <c r="N1155" s="515">
        <v>1101.2</v>
      </c>
      <c r="O1155" s="515">
        <v>750000</v>
      </c>
      <c r="P1155" s="515"/>
      <c r="Q1155" s="515"/>
      <c r="R1155" s="515"/>
      <c r="S1155" s="515"/>
      <c r="T1155" s="515"/>
      <c r="U1155" s="515"/>
      <c r="V1155" s="565"/>
      <c r="W1155" s="1133" t="s">
        <v>1452</v>
      </c>
      <c r="X1155" s="1568"/>
      <c r="Y1155" s="1568"/>
    </row>
    <row r="1156" spans="1:31" s="558" customFormat="1" hidden="1">
      <c r="A1156" s="1123">
        <f t="shared" si="176"/>
        <v>904</v>
      </c>
      <c r="B1156" s="596" t="s">
        <v>398</v>
      </c>
      <c r="C1156" s="52" t="e">
        <f t="shared" si="175"/>
        <v>#VALUE!</v>
      </c>
      <c r="D1156" s="515"/>
      <c r="E1156" s="515"/>
      <c r="F1156" s="556"/>
      <c r="G1156" s="556"/>
      <c r="H1156" s="556"/>
      <c r="I1156" s="556"/>
      <c r="J1156" s="515">
        <v>3</v>
      </c>
      <c r="K1156" s="515">
        <f>2750000*J1156</f>
        <v>8250000</v>
      </c>
      <c r="L1156" s="515"/>
      <c r="M1156" s="515"/>
      <c r="N1156" s="515"/>
      <c r="O1156" s="515"/>
      <c r="P1156" s="515"/>
      <c r="Q1156" s="515"/>
      <c r="R1156" s="515"/>
      <c r="S1156" s="515"/>
      <c r="T1156" s="515"/>
      <c r="U1156" s="515"/>
      <c r="V1156" s="565"/>
      <c r="W1156" s="1133" t="s">
        <v>1452</v>
      </c>
      <c r="X1156" s="1568"/>
      <c r="Y1156" s="1568"/>
    </row>
    <row r="1157" spans="1:31" s="558" customFormat="1" hidden="1">
      <c r="A1157" s="1123">
        <f t="shared" si="176"/>
        <v>905</v>
      </c>
      <c r="B1157" s="596" t="s">
        <v>399</v>
      </c>
      <c r="C1157" s="52" t="e">
        <f t="shared" si="175"/>
        <v>#VALUE!</v>
      </c>
      <c r="D1157" s="564"/>
      <c r="E1157" s="565"/>
      <c r="F1157" s="515"/>
      <c r="G1157" s="515"/>
      <c r="H1157" s="515"/>
      <c r="I1157" s="515"/>
      <c r="J1157" s="515">
        <v>4</v>
      </c>
      <c r="K1157" s="515">
        <f>2750000*J1157</f>
        <v>11000000</v>
      </c>
      <c r="L1157" s="515"/>
      <c r="M1157" s="515"/>
      <c r="N1157" s="515"/>
      <c r="O1157" s="515"/>
      <c r="P1157" s="515"/>
      <c r="Q1157" s="515"/>
      <c r="R1157" s="515"/>
      <c r="S1157" s="515"/>
      <c r="T1157" s="515"/>
      <c r="U1157" s="515"/>
      <c r="V1157" s="565"/>
      <c r="W1157" s="1133" t="s">
        <v>1452</v>
      </c>
      <c r="X1157" s="1568"/>
      <c r="Y1157" s="1568"/>
    </row>
    <row r="1158" spans="1:31" s="558" customFormat="1" hidden="1">
      <c r="A1158" s="1123">
        <f t="shared" si="176"/>
        <v>906</v>
      </c>
      <c r="B1158" s="594" t="s">
        <v>400</v>
      </c>
      <c r="C1158" s="52" t="e">
        <f t="shared" si="175"/>
        <v>#VALUE!</v>
      </c>
      <c r="D1158" s="515"/>
      <c r="E1158" s="515"/>
      <c r="F1158" s="556"/>
      <c r="G1158" s="556"/>
      <c r="H1158" s="556"/>
      <c r="I1158" s="556"/>
      <c r="J1158" s="515"/>
      <c r="K1158" s="515"/>
      <c r="L1158" s="515">
        <v>1200</v>
      </c>
      <c r="M1158" s="515">
        <v>3000000</v>
      </c>
      <c r="N1158" s="515"/>
      <c r="O1158" s="515"/>
      <c r="P1158" s="515"/>
      <c r="Q1158" s="515"/>
      <c r="R1158" s="515"/>
      <c r="S1158" s="515"/>
      <c r="T1158" s="515"/>
      <c r="U1158" s="515"/>
      <c r="V1158" s="565"/>
      <c r="W1158" s="1133" t="s">
        <v>1452</v>
      </c>
      <c r="X1158" s="1568"/>
      <c r="Y1158" s="1568"/>
    </row>
    <row r="1159" spans="1:31" s="552" customFormat="1" hidden="1">
      <c r="A1159" s="1123">
        <f t="shared" si="176"/>
        <v>907</v>
      </c>
      <c r="B1159" s="593" t="s">
        <v>353</v>
      </c>
      <c r="C1159" s="52" t="e">
        <f t="shared" si="175"/>
        <v>#VALUE!</v>
      </c>
      <c r="D1159" s="324"/>
      <c r="E1159" s="324"/>
      <c r="F1159" s="550"/>
      <c r="G1159" s="550"/>
      <c r="H1159" s="550"/>
      <c r="I1159" s="550"/>
      <c r="J1159" s="324"/>
      <c r="K1159" s="324"/>
      <c r="L1159" s="324"/>
      <c r="M1159" s="324"/>
      <c r="N1159" s="324"/>
      <c r="O1159" s="324"/>
      <c r="P1159" s="551">
        <v>3425</v>
      </c>
      <c r="Q1159" s="324">
        <v>2500000</v>
      </c>
      <c r="R1159" s="324"/>
      <c r="S1159" s="324"/>
      <c r="T1159" s="324">
        <v>3425</v>
      </c>
      <c r="U1159" s="324">
        <v>2500000</v>
      </c>
      <c r="V1159" s="1132"/>
      <c r="W1159" s="1132" t="s">
        <v>1235</v>
      </c>
      <c r="X1159" s="1566"/>
      <c r="Y1159" s="1566"/>
    </row>
    <row r="1160" spans="1:31" s="552" customFormat="1" hidden="1">
      <c r="A1160" s="1123">
        <f t="shared" si="176"/>
        <v>908</v>
      </c>
      <c r="B1160" s="593" t="s">
        <v>354</v>
      </c>
      <c r="C1160" s="52" t="e">
        <f t="shared" si="175"/>
        <v>#VALUE!</v>
      </c>
      <c r="D1160" s="324"/>
      <c r="E1160" s="324"/>
      <c r="F1160" s="550"/>
      <c r="G1160" s="550"/>
      <c r="H1160" s="550"/>
      <c r="I1160" s="550"/>
      <c r="J1160" s="324"/>
      <c r="K1160" s="324"/>
      <c r="L1160" s="324"/>
      <c r="M1160" s="324"/>
      <c r="N1160" s="324"/>
      <c r="O1160" s="324"/>
      <c r="P1160" s="551">
        <v>3096.2</v>
      </c>
      <c r="Q1160" s="324">
        <v>2500000</v>
      </c>
      <c r="R1160" s="324"/>
      <c r="S1160" s="324"/>
      <c r="T1160" s="324">
        <v>3096.2</v>
      </c>
      <c r="U1160" s="324">
        <v>2500000</v>
      </c>
      <c r="V1160" s="1132"/>
      <c r="W1160" s="1132" t="s">
        <v>1235</v>
      </c>
      <c r="X1160" s="1566"/>
      <c r="Y1160" s="1566"/>
    </row>
    <row r="1161" spans="1:31" s="552" customFormat="1" hidden="1">
      <c r="A1161" s="1123">
        <f t="shared" si="176"/>
        <v>909</v>
      </c>
      <c r="B1161" s="594" t="s">
        <v>355</v>
      </c>
      <c r="C1161" s="52" t="e">
        <f t="shared" si="175"/>
        <v>#VALUE!</v>
      </c>
      <c r="D1161" s="324"/>
      <c r="E1161" s="324"/>
      <c r="F1161" s="550"/>
      <c r="G1161" s="550"/>
      <c r="H1161" s="550"/>
      <c r="I1161" s="550"/>
      <c r="J1161" s="324"/>
      <c r="K1161" s="324"/>
      <c r="L1161" s="324"/>
      <c r="M1161" s="324"/>
      <c r="N1161" s="324">
        <v>904.3</v>
      </c>
      <c r="O1161" s="553">
        <v>500000</v>
      </c>
      <c r="P1161" s="554">
        <v>2387.6</v>
      </c>
      <c r="Q1161" s="553">
        <v>3000000</v>
      </c>
      <c r="R1161" s="324"/>
      <c r="S1161" s="324"/>
      <c r="T1161" s="324"/>
      <c r="U1161" s="324"/>
      <c r="V1161" s="1132"/>
      <c r="W1161" s="1132" t="s">
        <v>1235</v>
      </c>
      <c r="X1161" s="1566"/>
      <c r="Y1161" s="1566"/>
    </row>
    <row r="1162" spans="1:31" s="552" customFormat="1" hidden="1">
      <c r="A1162" s="1123">
        <f t="shared" si="176"/>
        <v>910</v>
      </c>
      <c r="B1162" s="595" t="s">
        <v>356</v>
      </c>
      <c r="C1162" s="52" t="e">
        <f t="shared" si="175"/>
        <v>#VALUE!</v>
      </c>
      <c r="D1162" s="324"/>
      <c r="E1162" s="324"/>
      <c r="F1162" s="550"/>
      <c r="G1162" s="550"/>
      <c r="H1162" s="550"/>
      <c r="I1162" s="550"/>
      <c r="J1162" s="324"/>
      <c r="K1162" s="324"/>
      <c r="L1162" s="324"/>
      <c r="M1162" s="324"/>
      <c r="N1162" s="324">
        <v>919</v>
      </c>
      <c r="O1162" s="324">
        <v>500000</v>
      </c>
      <c r="P1162" s="551">
        <v>2380</v>
      </c>
      <c r="Q1162" s="553">
        <v>3000000</v>
      </c>
      <c r="R1162" s="324"/>
      <c r="S1162" s="324"/>
      <c r="T1162" s="324"/>
      <c r="U1162" s="324"/>
      <c r="V1162" s="1132"/>
      <c r="W1162" s="1132" t="s">
        <v>1235</v>
      </c>
      <c r="X1162" s="1566"/>
      <c r="Y1162" s="1566"/>
    </row>
    <row r="1163" spans="1:31" s="7" customFormat="1" ht="18" hidden="1" customHeight="1">
      <c r="A1163" s="1565" t="s">
        <v>887</v>
      </c>
      <c r="B1163" s="1565"/>
      <c r="C1163" s="74" t="e">
        <f t="shared" ref="C1163:X1163" si="178">SUM(C1105:C1150)</f>
        <v>#VALUE!</v>
      </c>
      <c r="D1163" s="74" t="e">
        <f t="shared" si="178"/>
        <v>#REF!</v>
      </c>
      <c r="E1163" s="74">
        <f t="shared" si="178"/>
        <v>9530514.8599999994</v>
      </c>
      <c r="F1163" s="74">
        <f t="shared" si="178"/>
        <v>5733545.6600000001</v>
      </c>
      <c r="G1163" s="74">
        <f t="shared" si="178"/>
        <v>1642128.12</v>
      </c>
      <c r="H1163" s="74">
        <f t="shared" si="178"/>
        <v>1509434.76</v>
      </c>
      <c r="I1163" s="74">
        <f t="shared" si="178"/>
        <v>0</v>
      </c>
      <c r="J1163" s="74">
        <f t="shared" si="178"/>
        <v>8</v>
      </c>
      <c r="K1163" s="74">
        <f t="shared" si="178"/>
        <v>22000000</v>
      </c>
      <c r="L1163" s="74">
        <f t="shared" si="178"/>
        <v>5412.9</v>
      </c>
      <c r="M1163" s="74">
        <f t="shared" si="178"/>
        <v>12721659</v>
      </c>
      <c r="N1163" s="74">
        <f t="shared" si="178"/>
        <v>13586.2</v>
      </c>
      <c r="O1163" s="74">
        <f t="shared" si="178"/>
        <v>7868511</v>
      </c>
      <c r="P1163" s="74">
        <f t="shared" si="178"/>
        <v>40419.5</v>
      </c>
      <c r="Q1163" s="74">
        <f t="shared" si="178"/>
        <v>79012053.640000001</v>
      </c>
      <c r="R1163" s="74">
        <f t="shared" si="178"/>
        <v>0</v>
      </c>
      <c r="S1163" s="74">
        <f t="shared" si="178"/>
        <v>0</v>
      </c>
      <c r="T1163" s="74">
        <f t="shared" si="178"/>
        <v>0</v>
      </c>
      <c r="U1163" s="74">
        <f t="shared" si="178"/>
        <v>0</v>
      </c>
      <c r="V1163" s="74">
        <f t="shared" si="178"/>
        <v>0</v>
      </c>
      <c r="W1163" s="74">
        <f t="shared" si="178"/>
        <v>0</v>
      </c>
      <c r="X1163" s="74">
        <f t="shared" si="178"/>
        <v>1000000</v>
      </c>
      <c r="Y1163" s="9"/>
      <c r="Z1163" s="8"/>
      <c r="AA1163" s="8"/>
      <c r="AB1163" s="8"/>
      <c r="AC1163" s="28"/>
      <c r="AE1163" s="28"/>
    </row>
    <row r="1164" spans="1:31" s="7" customFormat="1" ht="18" customHeight="1">
      <c r="A1164" s="1591" t="s">
        <v>635</v>
      </c>
      <c r="B1164" s="1591"/>
      <c r="C1164" s="1591"/>
      <c r="D1164" s="1591"/>
      <c r="E1164" s="1591"/>
      <c r="F1164" s="1591"/>
      <c r="G1164" s="1591"/>
      <c r="H1164" s="1591"/>
      <c r="I1164" s="1591"/>
      <c r="J1164" s="1591"/>
      <c r="K1164" s="1591"/>
      <c r="L1164" s="1591"/>
      <c r="M1164" s="1591"/>
      <c r="N1164" s="1591"/>
      <c r="O1164" s="1591"/>
      <c r="P1164" s="1591"/>
      <c r="Q1164" s="1591"/>
      <c r="R1164" s="1591"/>
      <c r="S1164" s="1591"/>
      <c r="T1164" s="1591"/>
      <c r="U1164" s="1591"/>
      <c r="V1164" s="1591"/>
      <c r="W1164" s="1591"/>
      <c r="X1164" s="1591"/>
      <c r="Y1164" s="9"/>
      <c r="Z1164" s="8"/>
      <c r="AA1164" s="5"/>
      <c r="AB1164" s="8"/>
      <c r="AC1164" s="28"/>
    </row>
    <row r="1165" spans="1:31" s="184" customFormat="1" ht="23.25" customHeight="1">
      <c r="A1165" s="1146"/>
      <c r="B1165" s="1146" t="s">
        <v>404</v>
      </c>
      <c r="C1165" s="315"/>
      <c r="D1165" s="315"/>
      <c r="E1165" s="315"/>
      <c r="F1165" s="600"/>
      <c r="G1165" s="600"/>
      <c r="H1165" s="600"/>
      <c r="I1165" s="600"/>
      <c r="J1165" s="600"/>
      <c r="K1165" s="600"/>
      <c r="L1165" s="600"/>
      <c r="M1165" s="600"/>
      <c r="N1165" s="600"/>
      <c r="O1165" s="600"/>
      <c r="P1165" s="600"/>
      <c r="Q1165" s="600"/>
      <c r="R1165" s="600"/>
      <c r="S1165" s="600"/>
      <c r="T1165" s="600"/>
      <c r="U1165" s="600"/>
      <c r="V1165" s="600"/>
      <c r="W1165" s="600"/>
      <c r="X1165" s="600"/>
    </row>
    <row r="1166" spans="1:31" s="184" customFormat="1">
      <c r="A1166" s="1136">
        <f>A1162+1</f>
        <v>911</v>
      </c>
      <c r="B1166" s="602" t="s">
        <v>405</v>
      </c>
      <c r="C1166" s="601">
        <v>4073000</v>
      </c>
      <c r="D1166" s="188">
        <f>E1166+F1166+G1166+H1166+I1166</f>
        <v>373000</v>
      </c>
      <c r="E1166" s="178">
        <v>373000</v>
      </c>
      <c r="F1166" s="188"/>
      <c r="G1166" s="188"/>
      <c r="H1166" s="188"/>
      <c r="I1166" s="188"/>
      <c r="J1166" s="188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6">
        <v>560</v>
      </c>
      <c r="U1166" s="186">
        <v>3700000</v>
      </c>
      <c r="V1166" s="186"/>
      <c r="W1166" s="186"/>
      <c r="X1166" s="188">
        <v>0</v>
      </c>
    </row>
    <row r="1167" spans="1:31" s="184" customFormat="1">
      <c r="A1167" s="1136">
        <f>A1166+1</f>
        <v>912</v>
      </c>
      <c r="B1167" s="602" t="s">
        <v>406</v>
      </c>
      <c r="C1167" s="601">
        <v>3873000</v>
      </c>
      <c r="D1167" s="188">
        <f>E1167+F1167+G1167+H1167+I1167</f>
        <v>373000</v>
      </c>
      <c r="E1167" s="178">
        <v>373000</v>
      </c>
      <c r="F1167" s="188"/>
      <c r="G1167" s="188"/>
      <c r="H1167" s="188"/>
      <c r="I1167" s="188"/>
      <c r="J1167" s="188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6">
        <v>526</v>
      </c>
      <c r="U1167" s="186">
        <v>3500000</v>
      </c>
      <c r="V1167" s="186"/>
      <c r="W1167" s="186"/>
      <c r="X1167" s="188">
        <v>0</v>
      </c>
    </row>
    <row r="1168" spans="1:31" s="184" customFormat="1">
      <c r="A1168" s="1136">
        <f>A1167+1</f>
        <v>913</v>
      </c>
      <c r="B1168" s="602" t="s">
        <v>407</v>
      </c>
      <c r="C1168" s="601">
        <v>6000000</v>
      </c>
      <c r="D1168" s="188">
        <f>E1168+F1168+G1168+H1168+I1168</f>
        <v>0</v>
      </c>
      <c r="E1168" s="188"/>
      <c r="F1168" s="188"/>
      <c r="G1168" s="188"/>
      <c r="H1168" s="188"/>
      <c r="I1168" s="188"/>
      <c r="J1168" s="188"/>
      <c r="K1168" s="188"/>
      <c r="L1168" s="188">
        <v>464</v>
      </c>
      <c r="M1168" s="188">
        <v>2400000</v>
      </c>
      <c r="N1168" s="188"/>
      <c r="O1168" s="188"/>
      <c r="P1168" s="188"/>
      <c r="Q1168" s="188"/>
      <c r="R1168" s="188"/>
      <c r="S1168" s="188"/>
      <c r="T1168" s="186">
        <v>542</v>
      </c>
      <c r="U1168" s="186">
        <v>3600000</v>
      </c>
      <c r="V1168" s="186"/>
      <c r="W1168" s="186"/>
      <c r="X1168" s="188">
        <v>0</v>
      </c>
    </row>
    <row r="1169" spans="1:29" s="184" customFormat="1">
      <c r="A1169" s="1136">
        <f>A1168+1</f>
        <v>914</v>
      </c>
      <c r="B1169" s="595" t="s">
        <v>408</v>
      </c>
      <c r="C1169" s="601">
        <f>D1169+M1169+O1169+Q1169+S1169+U1169+V1169+W1169+X1169</f>
        <v>3893000</v>
      </c>
      <c r="D1169" s="178">
        <v>373000</v>
      </c>
      <c r="E1169" s="178">
        <v>373000</v>
      </c>
      <c r="F1169" s="188"/>
      <c r="G1169" s="188"/>
      <c r="H1169" s="188"/>
      <c r="I1169" s="188"/>
      <c r="J1169" s="188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6">
        <v>532</v>
      </c>
      <c r="U1169" s="186">
        <v>3520000</v>
      </c>
      <c r="V1169" s="186"/>
      <c r="W1169" s="186"/>
      <c r="X1169" s="188">
        <v>0</v>
      </c>
    </row>
    <row r="1170" spans="1:29" s="184" customFormat="1">
      <c r="A1170" s="1136">
        <f>A1169+1</f>
        <v>915</v>
      </c>
      <c r="B1170" s="595" t="s">
        <v>409</v>
      </c>
      <c r="C1170" s="601">
        <v>4800000</v>
      </c>
      <c r="D1170" s="188">
        <v>0</v>
      </c>
      <c r="E1170" s="188"/>
      <c r="F1170" s="188"/>
      <c r="G1170" s="188"/>
      <c r="H1170" s="188"/>
      <c r="I1170" s="188"/>
      <c r="J1170" s="188"/>
      <c r="K1170" s="188"/>
      <c r="L1170" s="188">
        <v>593</v>
      </c>
      <c r="M1170" s="188">
        <v>3350000</v>
      </c>
      <c r="N1170" s="188"/>
      <c r="O1170" s="188"/>
      <c r="P1170" s="188">
        <v>529</v>
      </c>
      <c r="Q1170" s="188">
        <v>1450000</v>
      </c>
      <c r="R1170" s="188"/>
      <c r="S1170" s="188"/>
      <c r="T1170" s="186"/>
      <c r="U1170" s="186"/>
      <c r="V1170" s="186"/>
      <c r="W1170" s="186"/>
      <c r="X1170" s="188"/>
    </row>
    <row r="1171" spans="1:29" s="599" customFormat="1" ht="31.5" hidden="1" customHeight="1">
      <c r="A1171" s="1574" t="s">
        <v>518</v>
      </c>
      <c r="B1171" s="1574"/>
      <c r="C1171" s="598">
        <f t="shared" ref="C1171:X1171" si="179">SUM(C1166:C1170)</f>
        <v>22639000</v>
      </c>
      <c r="D1171" s="598">
        <f t="shared" si="179"/>
        <v>1119000</v>
      </c>
      <c r="E1171" s="598">
        <f>SUM(E1166:E1170)</f>
        <v>1119000</v>
      </c>
      <c r="F1171" s="598">
        <f t="shared" si="179"/>
        <v>0</v>
      </c>
      <c r="G1171" s="598">
        <f t="shared" si="179"/>
        <v>0</v>
      </c>
      <c r="H1171" s="598">
        <f t="shared" si="179"/>
        <v>0</v>
      </c>
      <c r="I1171" s="598">
        <f t="shared" si="179"/>
        <v>0</v>
      </c>
      <c r="J1171" s="598">
        <f t="shared" si="179"/>
        <v>0</v>
      </c>
      <c r="K1171" s="598">
        <f t="shared" si="179"/>
        <v>0</v>
      </c>
      <c r="L1171" s="598">
        <f t="shared" si="179"/>
        <v>1057</v>
      </c>
      <c r="M1171" s="598">
        <f t="shared" si="179"/>
        <v>5750000</v>
      </c>
      <c r="N1171" s="598">
        <f t="shared" si="179"/>
        <v>0</v>
      </c>
      <c r="O1171" s="598">
        <f t="shared" si="179"/>
        <v>0</v>
      </c>
      <c r="P1171" s="598">
        <f t="shared" si="179"/>
        <v>529</v>
      </c>
      <c r="Q1171" s="598">
        <f t="shared" si="179"/>
        <v>1450000</v>
      </c>
      <c r="R1171" s="598">
        <f t="shared" si="179"/>
        <v>0</v>
      </c>
      <c r="S1171" s="598">
        <f t="shared" si="179"/>
        <v>0</v>
      </c>
      <c r="T1171" s="598">
        <f t="shared" si="179"/>
        <v>2160</v>
      </c>
      <c r="U1171" s="598">
        <f t="shared" si="179"/>
        <v>14320000</v>
      </c>
      <c r="V1171" s="598">
        <f t="shared" si="179"/>
        <v>0</v>
      </c>
      <c r="W1171" s="598">
        <f t="shared" si="179"/>
        <v>0</v>
      </c>
      <c r="X1171" s="598">
        <f t="shared" si="179"/>
        <v>0</v>
      </c>
    </row>
    <row r="1172" spans="1:29" s="184" customFormat="1" hidden="1">
      <c r="A1172" s="315" t="s">
        <v>410</v>
      </c>
      <c r="B1172" s="315"/>
      <c r="C1172" s="315"/>
      <c r="D1172" s="315"/>
      <c r="E1172" s="315"/>
      <c r="F1172" s="600"/>
      <c r="G1172" s="600"/>
      <c r="H1172" s="600"/>
      <c r="I1172" s="600"/>
      <c r="J1172" s="600"/>
      <c r="K1172" s="600"/>
      <c r="L1172" s="600"/>
      <c r="M1172" s="600"/>
      <c r="N1172" s="600"/>
      <c r="O1172" s="600"/>
      <c r="P1172" s="600"/>
      <c r="Q1172" s="600"/>
      <c r="R1172" s="600"/>
      <c r="S1172" s="600"/>
      <c r="T1172" s="600"/>
      <c r="U1172" s="600"/>
      <c r="V1172" s="600"/>
      <c r="W1172" s="600"/>
      <c r="X1172" s="600"/>
      <c r="Y1172" s="603"/>
      <c r="Z1172" s="604"/>
      <c r="AA1172" s="604"/>
      <c r="AB1172" s="604"/>
      <c r="AC1172" s="604"/>
    </row>
    <row r="1173" spans="1:29" s="184" customFormat="1" ht="20.25" hidden="1" customHeight="1">
      <c r="A1173" s="1123">
        <f>A1170+1</f>
        <v>916</v>
      </c>
      <c r="B1173" s="275" t="s">
        <v>411</v>
      </c>
      <c r="C1173" s="601">
        <v>2850000</v>
      </c>
      <c r="D1173" s="188">
        <f>E1173+F1173+G1173+H1173+I1173</f>
        <v>0</v>
      </c>
      <c r="E1173" s="188">
        <v>0</v>
      </c>
      <c r="F1173" s="188">
        <v>0</v>
      </c>
      <c r="G1173" s="188">
        <v>0</v>
      </c>
      <c r="H1173" s="188">
        <v>0</v>
      </c>
      <c r="I1173" s="188">
        <v>0</v>
      </c>
      <c r="J1173" s="188">
        <v>0</v>
      </c>
      <c r="K1173" s="188">
        <v>0</v>
      </c>
      <c r="L1173" s="85">
        <v>892.8</v>
      </c>
      <c r="M1173" s="85">
        <v>2850000</v>
      </c>
      <c r="N1173" s="188">
        <v>0</v>
      </c>
      <c r="O1173" s="188">
        <v>0</v>
      </c>
      <c r="P1173" s="188">
        <v>0</v>
      </c>
      <c r="Q1173" s="188">
        <v>0</v>
      </c>
      <c r="R1173" s="188">
        <v>0</v>
      </c>
      <c r="S1173" s="188">
        <v>0</v>
      </c>
      <c r="T1173" s="186">
        <v>0</v>
      </c>
      <c r="U1173" s="186">
        <v>0</v>
      </c>
      <c r="V1173" s="186">
        <v>0</v>
      </c>
      <c r="W1173" s="186">
        <v>0</v>
      </c>
      <c r="X1173" s="188">
        <v>0</v>
      </c>
    </row>
    <row r="1174" spans="1:29" s="606" customFormat="1" ht="24" hidden="1" customHeight="1">
      <c r="A1174" s="1577" t="s">
        <v>518</v>
      </c>
      <c r="B1174" s="1577"/>
      <c r="C1174" s="605">
        <f t="shared" ref="C1174:X1174" si="180">SUM(C1173:C1173)</f>
        <v>2850000</v>
      </c>
      <c r="D1174" s="605">
        <f t="shared" si="180"/>
        <v>0</v>
      </c>
      <c r="E1174" s="605">
        <f t="shared" si="180"/>
        <v>0</v>
      </c>
      <c r="F1174" s="605">
        <f t="shared" si="180"/>
        <v>0</v>
      </c>
      <c r="G1174" s="605">
        <f t="shared" si="180"/>
        <v>0</v>
      </c>
      <c r="H1174" s="605">
        <f t="shared" si="180"/>
        <v>0</v>
      </c>
      <c r="I1174" s="605">
        <f t="shared" si="180"/>
        <v>0</v>
      </c>
      <c r="J1174" s="605">
        <f t="shared" si="180"/>
        <v>0</v>
      </c>
      <c r="K1174" s="605">
        <f t="shared" si="180"/>
        <v>0</v>
      </c>
      <c r="L1174" s="605">
        <f t="shared" si="180"/>
        <v>892.8</v>
      </c>
      <c r="M1174" s="605">
        <f t="shared" si="180"/>
        <v>2850000</v>
      </c>
      <c r="N1174" s="605">
        <f t="shared" si="180"/>
        <v>0</v>
      </c>
      <c r="O1174" s="605">
        <f t="shared" si="180"/>
        <v>0</v>
      </c>
      <c r="P1174" s="605">
        <f t="shared" si="180"/>
        <v>0</v>
      </c>
      <c r="Q1174" s="605">
        <f t="shared" si="180"/>
        <v>0</v>
      </c>
      <c r="R1174" s="605">
        <f t="shared" si="180"/>
        <v>0</v>
      </c>
      <c r="S1174" s="605">
        <f t="shared" si="180"/>
        <v>0</v>
      </c>
      <c r="T1174" s="605">
        <f t="shared" si="180"/>
        <v>0</v>
      </c>
      <c r="U1174" s="605">
        <f t="shared" si="180"/>
        <v>0</v>
      </c>
      <c r="V1174" s="605">
        <f t="shared" si="180"/>
        <v>0</v>
      </c>
      <c r="W1174" s="605">
        <f t="shared" si="180"/>
        <v>0</v>
      </c>
      <c r="X1174" s="605">
        <f t="shared" si="180"/>
        <v>0</v>
      </c>
    </row>
    <row r="1175" spans="1:29" s="184" customFormat="1">
      <c r="A1175" s="1146" t="s">
        <v>636</v>
      </c>
      <c r="B1175" s="641"/>
      <c r="C1175" s="315"/>
      <c r="D1175" s="315"/>
      <c r="E1175" s="315"/>
      <c r="F1175" s="600"/>
      <c r="G1175" s="600"/>
      <c r="H1175" s="600"/>
      <c r="I1175" s="600"/>
      <c r="J1175" s="600"/>
      <c r="K1175" s="600"/>
      <c r="L1175" s="600"/>
      <c r="M1175" s="600"/>
      <c r="N1175" s="600"/>
      <c r="O1175" s="600"/>
      <c r="P1175" s="600"/>
      <c r="Q1175" s="600"/>
      <c r="R1175" s="600"/>
      <c r="S1175" s="600"/>
      <c r="T1175" s="600"/>
      <c r="U1175" s="600"/>
      <c r="V1175" s="600"/>
      <c r="W1175" s="600"/>
      <c r="X1175" s="600"/>
    </row>
    <row r="1176" spans="1:29" s="184" customFormat="1">
      <c r="A1176" s="1136">
        <f>A1173+1</f>
        <v>917</v>
      </c>
      <c r="B1176" s="602" t="s">
        <v>430</v>
      </c>
      <c r="C1176" s="181"/>
      <c r="D1176" s="35"/>
      <c r="E1176" s="35" t="s">
        <v>412</v>
      </c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>
        <v>924</v>
      </c>
      <c r="Q1176" s="35"/>
      <c r="R1176" s="35"/>
      <c r="S1176" s="35"/>
      <c r="T1176" s="36"/>
      <c r="U1176" s="36"/>
      <c r="V1176" s="36"/>
      <c r="W1176" s="36"/>
      <c r="X1176" s="35"/>
    </row>
    <row r="1177" spans="1:29" s="7" customFormat="1" ht="19.5" customHeight="1">
      <c r="A1177" s="1136">
        <f>A1176+1</f>
        <v>918</v>
      </c>
      <c r="B1177" s="656" t="s">
        <v>877</v>
      </c>
      <c r="C1177" s="52">
        <f>D1177+K1177+M1177+O1177+Q1177+S1177+U1177+V1177+W1177+X1177</f>
        <v>10889487.220000001</v>
      </c>
      <c r="D1177" s="52">
        <f>SUM(E1177:I1177)</f>
        <v>0</v>
      </c>
      <c r="E1177" s="52"/>
      <c r="F1177" s="51"/>
      <c r="G1177" s="51"/>
      <c r="H1177" s="51"/>
      <c r="I1177" s="51"/>
      <c r="J1177" s="52"/>
      <c r="K1177" s="52"/>
      <c r="L1177" s="52"/>
      <c r="M1177" s="51"/>
      <c r="N1177" s="52"/>
      <c r="O1177" s="52"/>
      <c r="P1177" s="121"/>
      <c r="Q1177" s="52">
        <v>10889487.220000001</v>
      </c>
      <c r="R1177" s="52"/>
      <c r="S1177" s="52"/>
      <c r="T1177" s="52"/>
      <c r="U1177" s="52"/>
      <c r="V1177" s="52"/>
      <c r="W1177" s="285"/>
      <c r="X1177" s="285"/>
      <c r="Y1177" s="25"/>
      <c r="Z1177" s="8"/>
      <c r="AA1177" s="8"/>
      <c r="AB1177" s="8"/>
      <c r="AC1177" s="28"/>
    </row>
    <row r="1178" spans="1:29" s="7" customFormat="1" ht="19.5" customHeight="1">
      <c r="A1178" s="685">
        <f>A1177+1</f>
        <v>919</v>
      </c>
      <c r="B1178" s="656" t="s">
        <v>878</v>
      </c>
      <c r="C1178" s="52">
        <f>D1178+K1178+M1178+O1178+Q1178+S1178+U1178+V1178+W1178+X1178</f>
        <v>3955022.52</v>
      </c>
      <c r="D1178" s="52">
        <f>SUM(E1178:I1178)</f>
        <v>0</v>
      </c>
      <c r="E1178" s="52"/>
      <c r="F1178" s="51"/>
      <c r="G1178" s="51"/>
      <c r="H1178" s="51"/>
      <c r="I1178" s="51"/>
      <c r="J1178" s="52"/>
      <c r="K1178" s="52"/>
      <c r="L1178" s="52"/>
      <c r="M1178" s="51"/>
      <c r="N1178" s="52"/>
      <c r="O1178" s="52"/>
      <c r="P1178" s="121"/>
      <c r="Q1178" s="52">
        <v>3955022.52</v>
      </c>
      <c r="R1178" s="52"/>
      <c r="S1178" s="52"/>
      <c r="T1178" s="52"/>
      <c r="U1178" s="52"/>
      <c r="V1178" s="52"/>
      <c r="W1178" s="285"/>
      <c r="X1178" s="285"/>
      <c r="Y1178" s="25"/>
      <c r="Z1178" s="8"/>
      <c r="AA1178" s="8"/>
      <c r="AB1178" s="8"/>
      <c r="AC1178" s="28"/>
    </row>
    <row r="1179" spans="1:29" s="184" customFormat="1">
      <c r="A1179" s="685">
        <f t="shared" ref="A1179:A1242" si="181">A1178+1</f>
        <v>920</v>
      </c>
      <c r="B1179" s="602" t="s">
        <v>431</v>
      </c>
      <c r="C1179" s="181"/>
      <c r="D1179" s="35"/>
      <c r="E1179" s="35" t="s">
        <v>413</v>
      </c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6"/>
      <c r="U1179" s="36"/>
      <c r="V1179" s="36"/>
      <c r="W1179" s="36"/>
      <c r="X1179" s="35"/>
    </row>
    <row r="1180" spans="1:29" s="184" customFormat="1">
      <c r="A1180" s="685">
        <f t="shared" si="181"/>
        <v>921</v>
      </c>
      <c r="B1180" s="602" t="s">
        <v>432</v>
      </c>
      <c r="C1180" s="181"/>
      <c r="D1180" s="35"/>
      <c r="E1180" s="35" t="s">
        <v>413</v>
      </c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6"/>
      <c r="U1180" s="36"/>
      <c r="V1180" s="36"/>
      <c r="W1180" s="36"/>
      <c r="X1180" s="35"/>
    </row>
    <row r="1181" spans="1:29" s="184" customFormat="1">
      <c r="A1181" s="685">
        <f t="shared" si="181"/>
        <v>922</v>
      </c>
      <c r="B1181" s="595" t="s">
        <v>433</v>
      </c>
      <c r="C1181" s="181"/>
      <c r="D1181" s="35"/>
      <c r="E1181" s="35" t="s">
        <v>413</v>
      </c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6"/>
      <c r="U1181" s="36"/>
      <c r="V1181" s="36"/>
      <c r="W1181" s="36"/>
      <c r="X1181" s="35"/>
    </row>
    <row r="1182" spans="1:29" s="184" customFormat="1">
      <c r="A1182" s="685">
        <f t="shared" si="181"/>
        <v>923</v>
      </c>
      <c r="B1182" s="595" t="s">
        <v>434</v>
      </c>
      <c r="C1182" s="181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>
        <v>989</v>
      </c>
      <c r="O1182" s="35"/>
      <c r="P1182" s="35">
        <v>2149</v>
      </c>
      <c r="Q1182" s="35"/>
      <c r="R1182" s="35"/>
      <c r="S1182" s="35"/>
      <c r="T1182" s="36"/>
      <c r="U1182" s="36"/>
      <c r="V1182" s="36"/>
      <c r="W1182" s="36"/>
      <c r="X1182" s="35"/>
    </row>
    <row r="1183" spans="1:29" s="184" customFormat="1">
      <c r="A1183" s="685">
        <f t="shared" si="181"/>
        <v>924</v>
      </c>
      <c r="B1183" s="602" t="s">
        <v>435</v>
      </c>
      <c r="C1183" s="181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  <c r="N1183" s="35">
        <v>2681</v>
      </c>
      <c r="O1183" s="35"/>
      <c r="P1183" s="35">
        <v>917</v>
      </c>
      <c r="Q1183" s="35"/>
      <c r="R1183" s="35"/>
      <c r="S1183" s="35"/>
      <c r="T1183" s="36"/>
      <c r="U1183" s="36"/>
      <c r="V1183" s="36"/>
      <c r="W1183" s="36"/>
      <c r="X1183" s="35"/>
    </row>
    <row r="1184" spans="1:29" s="184" customFormat="1">
      <c r="A1184" s="685">
        <f t="shared" si="181"/>
        <v>925</v>
      </c>
      <c r="B1184" s="602" t="s">
        <v>436</v>
      </c>
      <c r="C1184" s="181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>
        <v>2673</v>
      </c>
      <c r="O1184" s="35"/>
      <c r="P1184" s="35">
        <v>907</v>
      </c>
      <c r="Q1184" s="35"/>
      <c r="R1184" s="35"/>
      <c r="S1184" s="35"/>
      <c r="T1184" s="36"/>
      <c r="U1184" s="36"/>
      <c r="V1184" s="36"/>
      <c r="W1184" s="36"/>
      <c r="X1184" s="35"/>
    </row>
    <row r="1185" spans="1:24" s="184" customFormat="1">
      <c r="A1185" s="685">
        <f t="shared" si="181"/>
        <v>926</v>
      </c>
      <c r="B1185" s="602" t="s">
        <v>437</v>
      </c>
      <c r="C1185" s="181"/>
      <c r="D1185" s="35"/>
      <c r="E1185" s="35" t="s">
        <v>412</v>
      </c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6"/>
      <c r="U1185" s="36"/>
      <c r="V1185" s="36"/>
      <c r="W1185" s="36"/>
      <c r="X1185" s="35"/>
    </row>
    <row r="1186" spans="1:24" s="184" customFormat="1">
      <c r="A1186" s="685">
        <f t="shared" si="181"/>
        <v>927</v>
      </c>
      <c r="B1186" s="602" t="s">
        <v>438</v>
      </c>
      <c r="C1186" s="181"/>
      <c r="D1186" s="35"/>
      <c r="E1186" s="35" t="s">
        <v>413</v>
      </c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6"/>
      <c r="U1186" s="36"/>
      <c r="V1186" s="36"/>
      <c r="W1186" s="36"/>
      <c r="X1186" s="35"/>
    </row>
    <row r="1187" spans="1:24" s="184" customFormat="1">
      <c r="A1187" s="685">
        <f t="shared" si="181"/>
        <v>928</v>
      </c>
      <c r="B1187" s="602" t="s">
        <v>439</v>
      </c>
      <c r="C1187" s="181"/>
      <c r="D1187" s="35"/>
      <c r="E1187" s="35" t="s">
        <v>413</v>
      </c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6"/>
      <c r="U1187" s="36"/>
      <c r="V1187" s="36"/>
      <c r="W1187" s="36"/>
      <c r="X1187" s="35"/>
    </row>
    <row r="1188" spans="1:24" s="184" customFormat="1">
      <c r="A1188" s="685">
        <f t="shared" si="181"/>
        <v>929</v>
      </c>
      <c r="B1188" s="602" t="s">
        <v>440</v>
      </c>
      <c r="C1188" s="181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>
        <v>3298</v>
      </c>
      <c r="O1188" s="35"/>
      <c r="P1188" s="35">
        <v>990</v>
      </c>
      <c r="Q1188" s="35"/>
      <c r="R1188" s="35"/>
      <c r="S1188" s="35"/>
      <c r="T1188" s="36"/>
      <c r="U1188" s="36"/>
      <c r="V1188" s="36"/>
      <c r="W1188" s="36"/>
      <c r="X1188" s="35"/>
    </row>
    <row r="1189" spans="1:24" s="184" customFormat="1">
      <c r="A1189" s="685">
        <f t="shared" si="181"/>
        <v>930</v>
      </c>
      <c r="B1189" s="602" t="s">
        <v>441</v>
      </c>
      <c r="C1189" s="181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>
        <v>3273</v>
      </c>
      <c r="O1189" s="35"/>
      <c r="P1189" s="35">
        <v>1000</v>
      </c>
      <c r="Q1189" s="35"/>
      <c r="R1189" s="35"/>
      <c r="S1189" s="35"/>
      <c r="T1189" s="36"/>
      <c r="U1189" s="36"/>
      <c r="V1189" s="36"/>
      <c r="W1189" s="36"/>
      <c r="X1189" s="35"/>
    </row>
    <row r="1190" spans="1:24" s="184" customFormat="1">
      <c r="A1190" s="685">
        <f t="shared" si="181"/>
        <v>931</v>
      </c>
      <c r="B1190" s="602" t="s">
        <v>442</v>
      </c>
      <c r="C1190" s="181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  <c r="N1190" s="35">
        <v>3180</v>
      </c>
      <c r="O1190" s="35"/>
      <c r="P1190" s="35">
        <v>1069</v>
      </c>
      <c r="Q1190" s="35"/>
      <c r="R1190" s="35"/>
      <c r="S1190" s="35"/>
      <c r="T1190" s="36"/>
      <c r="U1190" s="36"/>
      <c r="V1190" s="36"/>
      <c r="W1190" s="36"/>
      <c r="X1190" s="35"/>
    </row>
    <row r="1191" spans="1:24" s="184" customFormat="1">
      <c r="A1191" s="685">
        <f t="shared" si="181"/>
        <v>932</v>
      </c>
      <c r="B1191" s="602" t="s">
        <v>443</v>
      </c>
      <c r="C1191" s="181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  <c r="N1191" s="35">
        <v>3951</v>
      </c>
      <c r="O1191" s="35"/>
      <c r="P1191" s="35">
        <v>1422</v>
      </c>
      <c r="Q1191" s="35"/>
      <c r="R1191" s="35"/>
      <c r="S1191" s="35"/>
      <c r="T1191" s="36"/>
      <c r="U1191" s="36"/>
      <c r="V1191" s="36"/>
      <c r="W1191" s="36"/>
      <c r="X1191" s="35"/>
    </row>
    <row r="1192" spans="1:24" s="184" customFormat="1">
      <c r="A1192" s="685">
        <f t="shared" si="181"/>
        <v>933</v>
      </c>
      <c r="B1192" s="602" t="s">
        <v>444</v>
      </c>
      <c r="C1192" s="181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>
        <v>3222</v>
      </c>
      <c r="O1192" s="35"/>
      <c r="P1192" s="35">
        <v>1069</v>
      </c>
      <c r="Q1192" s="35"/>
      <c r="R1192" s="35"/>
      <c r="S1192" s="35"/>
      <c r="T1192" s="36"/>
      <c r="U1192" s="36"/>
      <c r="V1192" s="36"/>
      <c r="W1192" s="36"/>
      <c r="X1192" s="35"/>
    </row>
    <row r="1193" spans="1:24" s="184" customFormat="1">
      <c r="A1193" s="685">
        <f t="shared" si="181"/>
        <v>934</v>
      </c>
      <c r="B1193" s="602" t="s">
        <v>445</v>
      </c>
      <c r="C1193" s="181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>
        <v>4301</v>
      </c>
      <c r="O1193" s="35"/>
      <c r="P1193" s="35">
        <v>1239</v>
      </c>
      <c r="Q1193" s="35"/>
      <c r="R1193" s="35"/>
      <c r="S1193" s="35"/>
      <c r="T1193" s="36"/>
      <c r="U1193" s="36"/>
      <c r="V1193" s="36"/>
      <c r="W1193" s="36"/>
      <c r="X1193" s="35"/>
    </row>
    <row r="1194" spans="1:24" s="184" customFormat="1">
      <c r="A1194" s="685">
        <f t="shared" si="181"/>
        <v>935</v>
      </c>
      <c r="B1194" s="602" t="s">
        <v>446</v>
      </c>
      <c r="C1194" s="181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  <c r="N1194" s="35">
        <v>4165</v>
      </c>
      <c r="O1194" s="35"/>
      <c r="P1194" s="35">
        <v>942</v>
      </c>
      <c r="Q1194" s="35"/>
      <c r="R1194" s="35"/>
      <c r="S1194" s="35"/>
      <c r="T1194" s="36"/>
      <c r="U1194" s="36"/>
      <c r="V1194" s="36"/>
      <c r="W1194" s="36"/>
      <c r="X1194" s="35"/>
    </row>
    <row r="1195" spans="1:24" s="184" customFormat="1">
      <c r="A1195" s="685">
        <f t="shared" si="181"/>
        <v>936</v>
      </c>
      <c r="B1195" s="602" t="s">
        <v>447</v>
      </c>
      <c r="C1195" s="181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  <c r="N1195" s="35">
        <v>4165</v>
      </c>
      <c r="O1195" s="35"/>
      <c r="P1195" s="35">
        <v>938</v>
      </c>
      <c r="Q1195" s="35"/>
      <c r="R1195" s="35"/>
      <c r="S1195" s="35"/>
      <c r="T1195" s="36"/>
      <c r="U1195" s="36"/>
      <c r="V1195" s="36"/>
      <c r="W1195" s="36"/>
      <c r="X1195" s="35"/>
    </row>
    <row r="1196" spans="1:24" s="184" customFormat="1">
      <c r="A1196" s="685">
        <f t="shared" si="181"/>
        <v>937</v>
      </c>
      <c r="B1196" s="602" t="s">
        <v>448</v>
      </c>
      <c r="C1196" s="181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>
        <v>2395</v>
      </c>
      <c r="O1196" s="35"/>
      <c r="P1196" s="35">
        <v>934</v>
      </c>
      <c r="Q1196" s="35"/>
      <c r="R1196" s="35"/>
      <c r="S1196" s="35"/>
      <c r="T1196" s="36"/>
      <c r="U1196" s="36"/>
      <c r="V1196" s="36"/>
      <c r="W1196" s="36"/>
      <c r="X1196" s="35"/>
    </row>
    <row r="1197" spans="1:24" s="184" customFormat="1">
      <c r="A1197" s="685">
        <f t="shared" si="181"/>
        <v>938</v>
      </c>
      <c r="B1197" s="602" t="s">
        <v>449</v>
      </c>
      <c r="C1197" s="181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  <c r="N1197" s="35">
        <v>4042</v>
      </c>
      <c r="O1197" s="35"/>
      <c r="P1197" s="35">
        <v>1339</v>
      </c>
      <c r="Q1197" s="35"/>
      <c r="R1197" s="35"/>
      <c r="S1197" s="35"/>
      <c r="T1197" s="36"/>
      <c r="U1197" s="36"/>
      <c r="V1197" s="36"/>
      <c r="W1197" s="36"/>
      <c r="X1197" s="35"/>
    </row>
    <row r="1198" spans="1:24" s="184" customFormat="1">
      <c r="A1198" s="685">
        <f t="shared" si="181"/>
        <v>939</v>
      </c>
      <c r="B1198" s="602" t="s">
        <v>450</v>
      </c>
      <c r="C1198" s="181"/>
      <c r="D1198" s="35"/>
      <c r="E1198" s="35" t="s">
        <v>413</v>
      </c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6"/>
      <c r="U1198" s="36"/>
      <c r="V1198" s="36"/>
      <c r="W1198" s="36"/>
      <c r="X1198" s="35"/>
    </row>
    <row r="1199" spans="1:24" s="184" customFormat="1">
      <c r="A1199" s="685">
        <f t="shared" si="181"/>
        <v>940</v>
      </c>
      <c r="B1199" s="602" t="s">
        <v>451</v>
      </c>
      <c r="C1199" s="181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  <c r="N1199" s="35">
        <v>1950</v>
      </c>
      <c r="O1199" s="35"/>
      <c r="P1199" s="35">
        <v>470</v>
      </c>
      <c r="Q1199" s="35"/>
      <c r="R1199" s="35"/>
      <c r="S1199" s="35"/>
      <c r="T1199" s="36"/>
      <c r="U1199" s="36"/>
      <c r="V1199" s="36"/>
      <c r="W1199" s="36"/>
      <c r="X1199" s="35"/>
    </row>
    <row r="1200" spans="1:24" s="184" customFormat="1">
      <c r="A1200" s="685">
        <f t="shared" si="181"/>
        <v>941</v>
      </c>
      <c r="B1200" s="602" t="s">
        <v>452</v>
      </c>
      <c r="C1200" s="181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>
        <v>4175</v>
      </c>
      <c r="O1200" s="35"/>
      <c r="P1200" s="35">
        <v>1327</v>
      </c>
      <c r="Q1200" s="35"/>
      <c r="R1200" s="35"/>
      <c r="S1200" s="35"/>
      <c r="T1200" s="36"/>
      <c r="U1200" s="36"/>
      <c r="V1200" s="36"/>
      <c r="W1200" s="36"/>
      <c r="X1200" s="35"/>
    </row>
    <row r="1201" spans="1:24" s="184" customFormat="1">
      <c r="A1201" s="685">
        <f t="shared" si="181"/>
        <v>942</v>
      </c>
      <c r="B1201" s="602" t="s">
        <v>453</v>
      </c>
      <c r="C1201" s="181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  <c r="N1201" s="35">
        <v>4229</v>
      </c>
      <c r="O1201" s="35"/>
      <c r="P1201" s="35">
        <v>1365</v>
      </c>
      <c r="Q1201" s="35"/>
      <c r="R1201" s="35"/>
      <c r="S1201" s="35"/>
      <c r="T1201" s="36"/>
      <c r="U1201" s="36"/>
      <c r="V1201" s="36"/>
      <c r="W1201" s="36"/>
      <c r="X1201" s="35"/>
    </row>
    <row r="1202" spans="1:24" s="184" customFormat="1">
      <c r="A1202" s="685">
        <f t="shared" si="181"/>
        <v>943</v>
      </c>
      <c r="B1202" s="602" t="s">
        <v>454</v>
      </c>
      <c r="C1202" s="181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>
        <v>3225</v>
      </c>
      <c r="O1202" s="35"/>
      <c r="P1202" s="35">
        <v>1015</v>
      </c>
      <c r="Q1202" s="35"/>
      <c r="R1202" s="35"/>
      <c r="S1202" s="35"/>
      <c r="T1202" s="36"/>
      <c r="U1202" s="36"/>
      <c r="V1202" s="36"/>
      <c r="W1202" s="36"/>
      <c r="X1202" s="35"/>
    </row>
    <row r="1203" spans="1:24" s="184" customFormat="1">
      <c r="A1203" s="685">
        <f t="shared" si="181"/>
        <v>944</v>
      </c>
      <c r="B1203" s="602" t="s">
        <v>455</v>
      </c>
      <c r="C1203" s="181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  <c r="N1203" s="35">
        <v>3182</v>
      </c>
      <c r="O1203" s="35"/>
      <c r="P1203" s="35">
        <v>1027</v>
      </c>
      <c r="Q1203" s="35"/>
      <c r="R1203" s="35"/>
      <c r="S1203" s="35"/>
      <c r="T1203" s="36"/>
      <c r="U1203" s="36"/>
      <c r="V1203" s="36"/>
      <c r="W1203" s="36"/>
      <c r="X1203" s="35"/>
    </row>
    <row r="1204" spans="1:24" s="184" customFormat="1">
      <c r="A1204" s="685">
        <f t="shared" si="181"/>
        <v>945</v>
      </c>
      <c r="B1204" s="602" t="s">
        <v>456</v>
      </c>
      <c r="C1204" s="181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>
        <v>3228</v>
      </c>
      <c r="O1204" s="35"/>
      <c r="P1204" s="35">
        <v>856</v>
      </c>
      <c r="Q1204" s="35"/>
      <c r="R1204" s="35"/>
      <c r="S1204" s="35"/>
      <c r="T1204" s="36"/>
      <c r="U1204" s="36"/>
      <c r="V1204" s="36"/>
      <c r="W1204" s="36"/>
      <c r="X1204" s="35"/>
    </row>
    <row r="1205" spans="1:24" s="184" customFormat="1">
      <c r="A1205" s="685">
        <f t="shared" si="181"/>
        <v>946</v>
      </c>
      <c r="B1205" s="602" t="s">
        <v>457</v>
      </c>
      <c r="C1205" s="181"/>
      <c r="D1205" s="35"/>
      <c r="E1205" s="35" t="s">
        <v>413</v>
      </c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6"/>
      <c r="U1205" s="36"/>
      <c r="V1205" s="36"/>
      <c r="W1205" s="36"/>
      <c r="X1205" s="35"/>
    </row>
    <row r="1206" spans="1:24" s="184" customFormat="1">
      <c r="A1206" s="685">
        <f t="shared" si="181"/>
        <v>947</v>
      </c>
      <c r="B1206" s="602" t="s">
        <v>458</v>
      </c>
      <c r="C1206" s="181"/>
      <c r="D1206" s="35"/>
      <c r="E1206" s="35" t="s">
        <v>413</v>
      </c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6"/>
      <c r="U1206" s="36"/>
      <c r="V1206" s="36"/>
      <c r="W1206" s="36"/>
      <c r="X1206" s="35"/>
    </row>
    <row r="1207" spans="1:24" s="184" customFormat="1">
      <c r="A1207" s="685">
        <f t="shared" si="181"/>
        <v>948</v>
      </c>
      <c r="B1207" s="602" t="s">
        <v>459</v>
      </c>
      <c r="C1207" s="181"/>
      <c r="D1207" s="35"/>
      <c r="E1207" s="35" t="s">
        <v>413</v>
      </c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6"/>
      <c r="U1207" s="36"/>
      <c r="V1207" s="36"/>
      <c r="W1207" s="36"/>
      <c r="X1207" s="35"/>
    </row>
    <row r="1208" spans="1:24" s="184" customFormat="1">
      <c r="A1208" s="685">
        <f t="shared" si="181"/>
        <v>949</v>
      </c>
      <c r="B1208" s="602" t="s">
        <v>460</v>
      </c>
      <c r="C1208" s="181"/>
      <c r="D1208" s="35"/>
      <c r="E1208" s="35" t="s">
        <v>413</v>
      </c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6"/>
      <c r="U1208" s="36"/>
      <c r="V1208" s="36"/>
      <c r="W1208" s="36"/>
      <c r="X1208" s="35"/>
    </row>
    <row r="1209" spans="1:24" s="184" customFormat="1">
      <c r="A1209" s="685">
        <f t="shared" si="181"/>
        <v>950</v>
      </c>
      <c r="B1209" s="602" t="s">
        <v>461</v>
      </c>
      <c r="C1209" s="181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  <c r="N1209" s="35">
        <v>3480</v>
      </c>
      <c r="O1209" s="35"/>
      <c r="P1209" s="35">
        <v>1016</v>
      </c>
      <c r="Q1209" s="35"/>
      <c r="R1209" s="35"/>
      <c r="S1209" s="35"/>
      <c r="T1209" s="36"/>
      <c r="U1209" s="36"/>
      <c r="V1209" s="36"/>
      <c r="W1209" s="36"/>
      <c r="X1209" s="35"/>
    </row>
    <row r="1210" spans="1:24" s="184" customFormat="1">
      <c r="A1210" s="685">
        <f t="shared" si="181"/>
        <v>951</v>
      </c>
      <c r="B1210" s="602" t="s">
        <v>462</v>
      </c>
      <c r="C1210" s="181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  <c r="N1210" s="35">
        <v>8974</v>
      </c>
      <c r="O1210" s="35"/>
      <c r="P1210" s="35">
        <v>1663</v>
      </c>
      <c r="Q1210" s="35"/>
      <c r="R1210" s="35"/>
      <c r="S1210" s="35"/>
      <c r="T1210" s="36"/>
      <c r="U1210" s="36"/>
      <c r="V1210" s="36"/>
      <c r="W1210" s="36"/>
      <c r="X1210" s="35"/>
    </row>
    <row r="1211" spans="1:24" s="184" customFormat="1">
      <c r="A1211" s="685">
        <f t="shared" si="181"/>
        <v>952</v>
      </c>
      <c r="B1211" s="602" t="s">
        <v>463</v>
      </c>
      <c r="C1211" s="181"/>
      <c r="D1211" s="35"/>
      <c r="E1211" s="35"/>
      <c r="F1211" s="35"/>
      <c r="G1211" s="35"/>
      <c r="H1211" s="35"/>
      <c r="I1211" s="35"/>
      <c r="J1211" s="35"/>
      <c r="K1211" s="35"/>
      <c r="L1211" s="35">
        <v>2345</v>
      </c>
      <c r="M1211" s="35"/>
      <c r="N1211" s="35">
        <v>9240</v>
      </c>
      <c r="O1211" s="35"/>
      <c r="P1211" s="35"/>
      <c r="Q1211" s="35"/>
      <c r="R1211" s="35"/>
      <c r="S1211" s="35"/>
      <c r="T1211" s="36"/>
      <c r="U1211" s="36"/>
      <c r="V1211" s="36"/>
      <c r="W1211" s="36"/>
      <c r="X1211" s="35"/>
    </row>
    <row r="1212" spans="1:24" s="184" customFormat="1">
      <c r="A1212" s="685">
        <f t="shared" si="181"/>
        <v>953</v>
      </c>
      <c r="B1212" s="602" t="s">
        <v>464</v>
      </c>
      <c r="C1212" s="181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  <c r="N1212" s="35">
        <v>3190</v>
      </c>
      <c r="O1212" s="35"/>
      <c r="P1212" s="35">
        <v>995</v>
      </c>
      <c r="Q1212" s="35"/>
      <c r="R1212" s="35"/>
      <c r="S1212" s="35"/>
      <c r="T1212" s="36"/>
      <c r="U1212" s="36"/>
      <c r="V1212" s="36"/>
      <c r="W1212" s="36"/>
      <c r="X1212" s="35"/>
    </row>
    <row r="1213" spans="1:24" s="184" customFormat="1">
      <c r="A1213" s="685">
        <f t="shared" si="181"/>
        <v>954</v>
      </c>
      <c r="B1213" s="602" t="s">
        <v>465</v>
      </c>
      <c r="C1213" s="181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  <c r="N1213" s="35">
        <v>3109</v>
      </c>
      <c r="O1213" s="35"/>
      <c r="P1213" s="35">
        <v>992</v>
      </c>
      <c r="Q1213" s="35"/>
      <c r="R1213" s="35"/>
      <c r="S1213" s="35"/>
      <c r="T1213" s="36"/>
      <c r="U1213" s="36"/>
      <c r="V1213" s="36"/>
      <c r="W1213" s="36"/>
      <c r="X1213" s="35"/>
    </row>
    <row r="1214" spans="1:24" s="184" customFormat="1">
      <c r="A1214" s="685">
        <f t="shared" si="181"/>
        <v>955</v>
      </c>
      <c r="B1214" s="602" t="s">
        <v>466</v>
      </c>
      <c r="C1214" s="181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  <c r="N1214" s="35">
        <v>1784</v>
      </c>
      <c r="O1214" s="35"/>
      <c r="P1214" s="35">
        <v>274</v>
      </c>
      <c r="Q1214" s="35"/>
      <c r="R1214" s="35"/>
      <c r="S1214" s="35"/>
      <c r="T1214" s="36"/>
      <c r="U1214" s="36"/>
      <c r="V1214" s="36"/>
      <c r="W1214" s="36"/>
      <c r="X1214" s="35"/>
    </row>
    <row r="1215" spans="1:24" s="184" customFormat="1">
      <c r="A1215" s="685">
        <f t="shared" si="181"/>
        <v>956</v>
      </c>
      <c r="B1215" s="602" t="s">
        <v>467</v>
      </c>
      <c r="C1215" s="181"/>
      <c r="D1215" s="35"/>
      <c r="E1215" s="35"/>
      <c r="F1215" s="35"/>
      <c r="G1215" s="35"/>
      <c r="H1215" s="35"/>
      <c r="I1215" s="35"/>
      <c r="J1215" s="35"/>
      <c r="K1215" s="35"/>
      <c r="L1215" s="35">
        <v>1006</v>
      </c>
      <c r="M1215" s="35"/>
      <c r="N1215" s="35">
        <v>2482</v>
      </c>
      <c r="O1215" s="35"/>
      <c r="P1215" s="35"/>
      <c r="Q1215" s="35"/>
      <c r="R1215" s="35"/>
      <c r="S1215" s="35"/>
      <c r="T1215" s="36"/>
      <c r="U1215" s="36"/>
      <c r="V1215" s="36"/>
      <c r="W1215" s="36"/>
      <c r="X1215" s="35"/>
    </row>
    <row r="1216" spans="1:24" s="184" customFormat="1">
      <c r="A1216" s="685">
        <f t="shared" si="181"/>
        <v>957</v>
      </c>
      <c r="B1216" s="602" t="s">
        <v>468</v>
      </c>
      <c r="C1216" s="181"/>
      <c r="D1216" s="35"/>
      <c r="E1216" s="35" t="s">
        <v>413</v>
      </c>
      <c r="F1216" s="35" t="s">
        <v>412</v>
      </c>
      <c r="G1216" s="35" t="s">
        <v>412</v>
      </c>
      <c r="H1216" s="608"/>
      <c r="I1216" s="35"/>
      <c r="J1216" s="35"/>
      <c r="K1216" s="35"/>
      <c r="L1216" s="35"/>
      <c r="M1216" s="35"/>
      <c r="N1216" s="35">
        <v>2000</v>
      </c>
      <c r="O1216" s="35"/>
      <c r="P1216" s="35">
        <v>300</v>
      </c>
      <c r="Q1216" s="35"/>
      <c r="R1216" s="35"/>
      <c r="S1216" s="35"/>
      <c r="T1216" s="36"/>
      <c r="U1216" s="36"/>
      <c r="V1216" s="36"/>
      <c r="W1216" s="36"/>
      <c r="X1216" s="35"/>
    </row>
    <row r="1217" spans="1:24" s="184" customFormat="1">
      <c r="A1217" s="685">
        <f t="shared" si="181"/>
        <v>958</v>
      </c>
      <c r="B1217" s="602" t="s">
        <v>1386</v>
      </c>
      <c r="C1217" s="181"/>
      <c r="D1217" s="35"/>
      <c r="E1217" s="35"/>
      <c r="F1217" s="35"/>
      <c r="G1217" s="35"/>
      <c r="H1217" s="35"/>
      <c r="I1217" s="35"/>
      <c r="J1217" s="35"/>
      <c r="K1217" s="35"/>
      <c r="L1217" s="35">
        <v>2599</v>
      </c>
      <c r="M1217" s="35"/>
      <c r="N1217" s="35">
        <v>5867</v>
      </c>
      <c r="O1217" s="35"/>
      <c r="P1217" s="35"/>
      <c r="Q1217" s="35"/>
      <c r="R1217" s="35"/>
      <c r="S1217" s="35"/>
      <c r="T1217" s="36"/>
      <c r="U1217" s="36"/>
      <c r="V1217" s="36"/>
      <c r="W1217" s="36"/>
      <c r="X1217" s="35"/>
    </row>
    <row r="1218" spans="1:24" s="184" customFormat="1">
      <c r="A1218" s="685">
        <f t="shared" si="181"/>
        <v>959</v>
      </c>
      <c r="B1218" s="602" t="s">
        <v>1387</v>
      </c>
      <c r="C1218" s="181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>
        <v>1661</v>
      </c>
      <c r="Q1218" s="35"/>
      <c r="R1218" s="35"/>
      <c r="S1218" s="35"/>
      <c r="T1218" s="36"/>
      <c r="U1218" s="36"/>
      <c r="V1218" s="36"/>
      <c r="W1218" s="36"/>
      <c r="X1218" s="35"/>
    </row>
    <row r="1219" spans="1:24" s="184" customFormat="1">
      <c r="A1219" s="685">
        <f t="shared" si="181"/>
        <v>960</v>
      </c>
      <c r="B1219" s="595" t="s">
        <v>1388</v>
      </c>
      <c r="C1219" s="181"/>
      <c r="D1219" s="35"/>
      <c r="E1219" s="35"/>
      <c r="F1219" s="35"/>
      <c r="G1219" s="35"/>
      <c r="H1219" s="35"/>
      <c r="I1219" s="35"/>
      <c r="J1219" s="35"/>
      <c r="K1219" s="35"/>
      <c r="L1219" s="35">
        <v>592</v>
      </c>
      <c r="M1219" s="35"/>
      <c r="N1219" s="35">
        <v>2594</v>
      </c>
      <c r="O1219" s="35"/>
      <c r="P1219" s="35">
        <v>438</v>
      </c>
      <c r="Q1219" s="35"/>
      <c r="R1219" s="35"/>
      <c r="S1219" s="35"/>
      <c r="T1219" s="36"/>
      <c r="U1219" s="36"/>
      <c r="V1219" s="36"/>
      <c r="W1219" s="36"/>
      <c r="X1219" s="35"/>
    </row>
    <row r="1220" spans="1:24" s="184" customFormat="1">
      <c r="A1220" s="685">
        <f t="shared" si="181"/>
        <v>961</v>
      </c>
      <c r="B1220" s="595" t="s">
        <v>1389</v>
      </c>
      <c r="C1220" s="181"/>
      <c r="D1220" s="35"/>
      <c r="E1220" s="35"/>
      <c r="F1220" s="35"/>
      <c r="G1220" s="35"/>
      <c r="H1220" s="35"/>
      <c r="I1220" s="35"/>
      <c r="J1220" s="35"/>
      <c r="K1220" s="35"/>
      <c r="L1220" s="35">
        <v>592</v>
      </c>
      <c r="M1220" s="35"/>
      <c r="N1220" s="35">
        <v>2594</v>
      </c>
      <c r="O1220" s="35"/>
      <c r="P1220" s="35">
        <v>438</v>
      </c>
      <c r="Q1220" s="35"/>
      <c r="R1220" s="35"/>
      <c r="S1220" s="35"/>
      <c r="T1220" s="36"/>
      <c r="U1220" s="36"/>
      <c r="V1220" s="36"/>
      <c r="W1220" s="36"/>
      <c r="X1220" s="35"/>
    </row>
    <row r="1221" spans="1:24" s="184" customFormat="1">
      <c r="A1221" s="685">
        <f t="shared" si="181"/>
        <v>962</v>
      </c>
      <c r="B1221" s="595" t="s">
        <v>1390</v>
      </c>
      <c r="C1221" s="181"/>
      <c r="D1221" s="35"/>
      <c r="E1221" s="35"/>
      <c r="F1221" s="35"/>
      <c r="G1221" s="35"/>
      <c r="H1221" s="35"/>
      <c r="I1221" s="35"/>
      <c r="J1221" s="35"/>
      <c r="K1221" s="35"/>
      <c r="L1221" s="35">
        <v>1175</v>
      </c>
      <c r="M1221" s="35"/>
      <c r="N1221" s="35"/>
      <c r="O1221" s="35"/>
      <c r="P1221" s="35"/>
      <c r="Q1221" s="35"/>
      <c r="R1221" s="35"/>
      <c r="S1221" s="35"/>
      <c r="T1221" s="36"/>
      <c r="U1221" s="36"/>
      <c r="V1221" s="36"/>
      <c r="W1221" s="36"/>
      <c r="X1221" s="35"/>
    </row>
    <row r="1222" spans="1:24" s="184" customFormat="1">
      <c r="A1222" s="685">
        <f t="shared" si="181"/>
        <v>963</v>
      </c>
      <c r="B1222" s="602" t="s">
        <v>1391</v>
      </c>
      <c r="C1222" s="181"/>
      <c r="D1222" s="35"/>
      <c r="E1222" s="35" t="s">
        <v>413</v>
      </c>
      <c r="F1222" s="35"/>
      <c r="G1222" s="35"/>
      <c r="H1222" s="35"/>
      <c r="I1222" s="35"/>
      <c r="J1222" s="35"/>
      <c r="K1222" s="35"/>
      <c r="L1222" s="35"/>
      <c r="M1222" s="35"/>
      <c r="N1222" s="35">
        <v>4873</v>
      </c>
      <c r="O1222" s="35"/>
      <c r="P1222" s="35">
        <v>1194</v>
      </c>
      <c r="Q1222" s="35"/>
      <c r="R1222" s="35"/>
      <c r="S1222" s="35"/>
      <c r="T1222" s="36"/>
      <c r="U1222" s="36"/>
      <c r="V1222" s="36"/>
      <c r="W1222" s="36"/>
      <c r="X1222" s="35"/>
    </row>
    <row r="1223" spans="1:24" s="184" customFormat="1">
      <c r="A1223" s="685">
        <f t="shared" si="181"/>
        <v>964</v>
      </c>
      <c r="B1223" s="602" t="s">
        <v>1392</v>
      </c>
      <c r="C1223" s="181"/>
      <c r="D1223" s="35"/>
      <c r="E1223" s="35" t="s">
        <v>413</v>
      </c>
      <c r="F1223" s="35"/>
      <c r="G1223" s="35"/>
      <c r="H1223" s="35"/>
      <c r="I1223" s="35"/>
      <c r="J1223" s="35"/>
      <c r="K1223" s="608"/>
      <c r="L1223" s="35"/>
      <c r="M1223" s="35"/>
      <c r="N1223" s="35">
        <v>1836</v>
      </c>
      <c r="O1223" s="35"/>
      <c r="P1223" s="35">
        <v>332</v>
      </c>
      <c r="Q1223" s="35"/>
      <c r="R1223" s="35"/>
      <c r="S1223" s="35"/>
      <c r="T1223" s="36"/>
      <c r="U1223" s="36"/>
      <c r="V1223" s="36"/>
      <c r="W1223" s="36"/>
      <c r="X1223" s="35"/>
    </row>
    <row r="1224" spans="1:24" s="184" customFormat="1">
      <c r="A1224" s="685">
        <f t="shared" si="181"/>
        <v>965</v>
      </c>
      <c r="B1224" s="602" t="s">
        <v>1393</v>
      </c>
      <c r="C1224" s="181"/>
      <c r="D1224" s="35"/>
      <c r="E1224" s="35" t="s">
        <v>413</v>
      </c>
      <c r="F1224" s="35"/>
      <c r="G1224" s="35"/>
      <c r="H1224" s="35"/>
      <c r="I1224" s="35"/>
      <c r="J1224" s="35"/>
      <c r="K1224" s="608"/>
      <c r="L1224" s="35"/>
      <c r="M1224" s="35"/>
      <c r="N1224" s="35">
        <v>1836</v>
      </c>
      <c r="O1224" s="35"/>
      <c r="P1224" s="35">
        <v>241</v>
      </c>
      <c r="Q1224" s="35"/>
      <c r="R1224" s="35"/>
      <c r="S1224" s="35"/>
      <c r="T1224" s="36"/>
      <c r="U1224" s="36"/>
      <c r="V1224" s="36"/>
      <c r="W1224" s="36"/>
      <c r="X1224" s="35"/>
    </row>
    <row r="1225" spans="1:24" s="184" customFormat="1" ht="15" customHeight="1">
      <c r="A1225" s="685">
        <f t="shared" si="181"/>
        <v>966</v>
      </c>
      <c r="B1225" s="602" t="s">
        <v>1394</v>
      </c>
      <c r="C1225" s="181"/>
      <c r="D1225" s="35"/>
      <c r="E1225" s="35"/>
      <c r="F1225" s="35"/>
      <c r="G1225" s="35"/>
      <c r="H1225" s="35"/>
      <c r="I1225" s="35"/>
      <c r="J1225" s="35"/>
      <c r="K1225" s="608"/>
      <c r="L1225" s="35"/>
      <c r="M1225" s="35"/>
      <c r="N1225" s="35">
        <v>1836</v>
      </c>
      <c r="O1225" s="35"/>
      <c r="P1225" s="35">
        <v>336</v>
      </c>
      <c r="Q1225" s="35"/>
      <c r="R1225" s="35"/>
      <c r="S1225" s="35"/>
      <c r="T1225" s="36"/>
      <c r="U1225" s="36"/>
      <c r="V1225" s="36"/>
      <c r="W1225" s="36"/>
      <c r="X1225" s="35"/>
    </row>
    <row r="1226" spans="1:24" s="184" customFormat="1">
      <c r="A1226" s="685">
        <f t="shared" si="181"/>
        <v>967</v>
      </c>
      <c r="B1226" s="602" t="s">
        <v>1395</v>
      </c>
      <c r="C1226" s="181"/>
      <c r="D1226" s="35"/>
      <c r="E1226" s="35" t="s">
        <v>413</v>
      </c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6"/>
      <c r="U1226" s="36"/>
      <c r="V1226" s="36"/>
      <c r="W1226" s="36"/>
      <c r="X1226" s="35"/>
    </row>
    <row r="1227" spans="1:24" s="184" customFormat="1">
      <c r="A1227" s="685">
        <f t="shared" si="181"/>
        <v>968</v>
      </c>
      <c r="B1227" s="642" t="s">
        <v>1396</v>
      </c>
      <c r="C1227" s="181"/>
      <c r="D1227" s="35"/>
      <c r="E1227" s="35" t="s">
        <v>413</v>
      </c>
      <c r="F1227" s="35"/>
      <c r="G1227" s="35"/>
      <c r="H1227" s="35"/>
      <c r="I1227" s="35"/>
      <c r="J1227" s="35"/>
      <c r="K1227" s="35"/>
      <c r="L1227" s="36"/>
      <c r="M1227" s="36"/>
      <c r="N1227" s="35">
        <v>400</v>
      </c>
      <c r="O1227" s="35"/>
      <c r="P1227" s="35">
        <v>663</v>
      </c>
      <c r="Q1227" s="35"/>
      <c r="R1227" s="35"/>
      <c r="S1227" s="35"/>
      <c r="T1227" s="36"/>
      <c r="U1227" s="36"/>
      <c r="V1227" s="36"/>
      <c r="W1227" s="36"/>
      <c r="X1227" s="35"/>
    </row>
    <row r="1228" spans="1:24" s="184" customFormat="1">
      <c r="A1228" s="685">
        <f t="shared" si="181"/>
        <v>969</v>
      </c>
      <c r="B1228" s="643" t="s">
        <v>1397</v>
      </c>
      <c r="C1228" s="609"/>
      <c r="D1228" s="610"/>
      <c r="E1228" s="610" t="s">
        <v>413</v>
      </c>
      <c r="F1228" s="610"/>
      <c r="G1228" s="610"/>
      <c r="H1228" s="610"/>
      <c r="I1228" s="610"/>
      <c r="J1228" s="610"/>
      <c r="K1228" s="610"/>
      <c r="L1228" s="610"/>
      <c r="M1228" s="35"/>
      <c r="N1228" s="610">
        <v>66</v>
      </c>
      <c r="O1228" s="35"/>
      <c r="P1228" s="610"/>
      <c r="Q1228" s="35"/>
      <c r="R1228" s="35"/>
      <c r="S1228" s="35"/>
      <c r="T1228" s="36"/>
      <c r="U1228" s="36"/>
      <c r="V1228" s="36"/>
      <c r="W1228" s="36"/>
      <c r="X1228" s="35"/>
    </row>
    <row r="1229" spans="1:24" s="184" customFormat="1">
      <c r="A1229" s="685">
        <f t="shared" si="181"/>
        <v>970</v>
      </c>
      <c r="B1229" s="274" t="s">
        <v>1398</v>
      </c>
      <c r="C1229" s="611"/>
      <c r="D1229" s="611"/>
      <c r="E1229" s="611"/>
      <c r="F1229" s="611"/>
      <c r="G1229" s="611"/>
      <c r="H1229" s="611"/>
      <c r="I1229" s="611"/>
      <c r="J1229" s="611"/>
      <c r="K1229" s="611"/>
      <c r="L1229" s="611">
        <v>1649</v>
      </c>
      <c r="M1229" s="612"/>
      <c r="N1229" s="611">
        <v>3159.5</v>
      </c>
      <c r="O1229" s="612"/>
      <c r="P1229" s="611">
        <v>1264.78</v>
      </c>
      <c r="Q1229" s="612"/>
      <c r="R1229" s="35"/>
      <c r="S1229" s="35"/>
      <c r="T1229" s="36"/>
      <c r="U1229" s="36"/>
      <c r="V1229" s="36"/>
      <c r="W1229" s="36"/>
      <c r="X1229" s="35"/>
    </row>
    <row r="1230" spans="1:24" s="184" customFormat="1">
      <c r="A1230" s="685">
        <f t="shared" si="181"/>
        <v>971</v>
      </c>
      <c r="B1230" s="644" t="s">
        <v>1399</v>
      </c>
      <c r="C1230" s="613"/>
      <c r="D1230" s="402"/>
      <c r="E1230" s="614"/>
      <c r="F1230" s="615"/>
      <c r="G1230" s="615"/>
      <c r="H1230" s="615"/>
      <c r="I1230" s="615"/>
      <c r="J1230" s="615"/>
      <c r="K1230" s="616"/>
      <c r="L1230" s="614">
        <v>1331</v>
      </c>
      <c r="M1230" s="617"/>
      <c r="N1230" s="611">
        <v>3159.5</v>
      </c>
      <c r="O1230" s="618"/>
      <c r="P1230" s="611">
        <v>1264.78</v>
      </c>
      <c r="Q1230" s="619"/>
      <c r="R1230" s="188"/>
      <c r="S1230" s="188"/>
      <c r="T1230" s="188"/>
      <c r="U1230" s="402"/>
      <c r="V1230" s="402"/>
      <c r="W1230" s="402"/>
      <c r="X1230" s="188"/>
    </row>
    <row r="1231" spans="1:24" s="184" customFormat="1">
      <c r="A1231" s="685">
        <f t="shared" si="181"/>
        <v>972</v>
      </c>
      <c r="B1231" s="595" t="s">
        <v>1400</v>
      </c>
      <c r="C1231" s="620"/>
      <c r="D1231" s="402"/>
      <c r="E1231" s="614" t="s">
        <v>413</v>
      </c>
      <c r="F1231" s="188"/>
      <c r="G1231" s="188"/>
      <c r="H1231" s="188"/>
      <c r="I1231" s="188"/>
      <c r="J1231" s="188"/>
      <c r="K1231" s="621"/>
      <c r="L1231" s="611"/>
      <c r="M1231" s="617"/>
      <c r="N1231" s="611">
        <v>3308.2</v>
      </c>
      <c r="O1231" s="618"/>
      <c r="P1231" s="611">
        <v>2440.4</v>
      </c>
      <c r="Q1231" s="619"/>
      <c r="R1231" s="188"/>
      <c r="S1231" s="188"/>
      <c r="T1231" s="188"/>
      <c r="U1231" s="402"/>
      <c r="V1231" s="402"/>
      <c r="W1231" s="402"/>
      <c r="X1231" s="188"/>
    </row>
    <row r="1232" spans="1:24" s="184" customFormat="1">
      <c r="A1232" s="685">
        <f t="shared" si="181"/>
        <v>973</v>
      </c>
      <c r="B1232" s="595" t="s">
        <v>1401</v>
      </c>
      <c r="C1232" s="620"/>
      <c r="D1232" s="402"/>
      <c r="E1232" s="614" t="s">
        <v>413</v>
      </c>
      <c r="F1232" s="188"/>
      <c r="G1232" s="188"/>
      <c r="H1232" s="188"/>
      <c r="I1232" s="188"/>
      <c r="J1232" s="188"/>
      <c r="K1232" s="621"/>
      <c r="L1232" s="611"/>
      <c r="M1232" s="617"/>
      <c r="N1232" s="611"/>
      <c r="O1232" s="618"/>
      <c r="P1232" s="611"/>
      <c r="Q1232" s="619"/>
      <c r="R1232" s="188"/>
      <c r="S1232" s="188"/>
      <c r="T1232" s="188"/>
      <c r="U1232" s="402"/>
      <c r="V1232" s="402"/>
      <c r="W1232" s="402"/>
      <c r="X1232" s="188"/>
    </row>
    <row r="1233" spans="1:24" s="184" customFormat="1">
      <c r="A1233" s="685">
        <f t="shared" si="181"/>
        <v>974</v>
      </c>
      <c r="B1233" s="595" t="s">
        <v>1402</v>
      </c>
      <c r="C1233" s="620"/>
      <c r="D1233" s="402"/>
      <c r="E1233" s="614" t="s">
        <v>413</v>
      </c>
      <c r="F1233" s="188"/>
      <c r="G1233" s="188"/>
      <c r="H1233" s="188"/>
      <c r="I1233" s="188"/>
      <c r="J1233" s="188"/>
      <c r="K1233" s="621"/>
      <c r="L1233" s="611"/>
      <c r="M1233" s="617"/>
      <c r="N1233" s="611"/>
      <c r="O1233" s="618"/>
      <c r="P1233" s="611"/>
      <c r="Q1233" s="619"/>
      <c r="R1233" s="188"/>
      <c r="S1233" s="188"/>
      <c r="T1233" s="188"/>
      <c r="U1233" s="402"/>
      <c r="V1233" s="402"/>
      <c r="W1233" s="402"/>
      <c r="X1233" s="188"/>
    </row>
    <row r="1234" spans="1:24" s="184" customFormat="1">
      <c r="A1234" s="685">
        <f t="shared" si="181"/>
        <v>975</v>
      </c>
      <c r="B1234" s="595" t="s">
        <v>1403</v>
      </c>
      <c r="C1234" s="620"/>
      <c r="D1234" s="402"/>
      <c r="E1234" s="614" t="s">
        <v>413</v>
      </c>
      <c r="F1234" s="188"/>
      <c r="G1234" s="188"/>
      <c r="H1234" s="188"/>
      <c r="I1234" s="188"/>
      <c r="J1234" s="188"/>
      <c r="K1234" s="621"/>
      <c r="L1234" s="611"/>
      <c r="M1234" s="617"/>
      <c r="N1234" s="611">
        <v>582</v>
      </c>
      <c r="O1234" s="618"/>
      <c r="P1234" s="611"/>
      <c r="Q1234" s="619"/>
      <c r="R1234" s="188"/>
      <c r="S1234" s="188"/>
      <c r="T1234" s="188"/>
      <c r="U1234" s="402"/>
      <c r="V1234" s="402"/>
      <c r="W1234" s="402"/>
      <c r="X1234" s="188"/>
    </row>
    <row r="1235" spans="1:24" s="184" customFormat="1">
      <c r="A1235" s="685">
        <f t="shared" si="181"/>
        <v>976</v>
      </c>
      <c r="B1235" s="595" t="s">
        <v>1404</v>
      </c>
      <c r="C1235" s="620"/>
      <c r="D1235" s="402"/>
      <c r="E1235" s="614"/>
      <c r="F1235" s="188"/>
      <c r="G1235" s="188"/>
      <c r="H1235" s="188"/>
      <c r="I1235" s="188"/>
      <c r="J1235" s="188"/>
      <c r="K1235" s="621"/>
      <c r="L1235" s="611"/>
      <c r="M1235" s="617"/>
      <c r="N1235" s="611">
        <v>581.78</v>
      </c>
      <c r="O1235" s="618"/>
      <c r="P1235" s="611"/>
      <c r="Q1235" s="619"/>
      <c r="R1235" s="188"/>
      <c r="S1235" s="188"/>
      <c r="T1235" s="188"/>
      <c r="U1235" s="402"/>
      <c r="V1235" s="402"/>
      <c r="W1235" s="402"/>
      <c r="X1235" s="188"/>
    </row>
    <row r="1236" spans="1:24" s="184" customFormat="1">
      <c r="A1236" s="685">
        <f t="shared" si="181"/>
        <v>977</v>
      </c>
      <c r="B1236" s="595" t="s">
        <v>1405</v>
      </c>
      <c r="C1236" s="620"/>
      <c r="D1236" s="402"/>
      <c r="E1236" s="614" t="s">
        <v>413</v>
      </c>
      <c r="F1236" s="188"/>
      <c r="G1236" s="188"/>
      <c r="H1236" s="188"/>
      <c r="I1236" s="188"/>
      <c r="J1236" s="188"/>
      <c r="K1236" s="621"/>
      <c r="L1236" s="611"/>
      <c r="M1236" s="617"/>
      <c r="N1236" s="611">
        <v>503.2</v>
      </c>
      <c r="O1236" s="618"/>
      <c r="P1236" s="611"/>
      <c r="Q1236" s="619"/>
      <c r="R1236" s="188"/>
      <c r="S1236" s="188"/>
      <c r="T1236" s="188"/>
      <c r="U1236" s="402"/>
      <c r="V1236" s="402"/>
      <c r="W1236" s="402"/>
      <c r="X1236" s="188"/>
    </row>
    <row r="1237" spans="1:24" s="184" customFormat="1">
      <c r="A1237" s="685">
        <f t="shared" si="181"/>
        <v>978</v>
      </c>
      <c r="B1237" s="595" t="s">
        <v>1406</v>
      </c>
      <c r="C1237" s="620"/>
      <c r="D1237" s="402"/>
      <c r="E1237" s="614" t="s">
        <v>413</v>
      </c>
      <c r="F1237" s="188"/>
      <c r="G1237" s="188"/>
      <c r="H1237" s="188"/>
      <c r="I1237" s="188"/>
      <c r="J1237" s="188"/>
      <c r="K1237" s="621"/>
      <c r="L1237" s="611"/>
      <c r="M1237" s="617"/>
      <c r="N1237" s="611">
        <v>503.2</v>
      </c>
      <c r="O1237" s="618"/>
      <c r="P1237" s="611"/>
      <c r="Q1237" s="619"/>
      <c r="R1237" s="188"/>
      <c r="S1237" s="188"/>
      <c r="T1237" s="188"/>
      <c r="U1237" s="402"/>
      <c r="V1237" s="402"/>
      <c r="W1237" s="402"/>
      <c r="X1237" s="188"/>
    </row>
    <row r="1238" spans="1:24" s="184" customFormat="1">
      <c r="A1238" s="685">
        <f t="shared" si="181"/>
        <v>979</v>
      </c>
      <c r="B1238" s="595" t="s">
        <v>1407</v>
      </c>
      <c r="C1238" s="620"/>
      <c r="D1238" s="402"/>
      <c r="E1238" s="614" t="s">
        <v>413</v>
      </c>
      <c r="F1238" s="188"/>
      <c r="G1238" s="188"/>
      <c r="H1238" s="188"/>
      <c r="I1238" s="188"/>
      <c r="J1238" s="188"/>
      <c r="K1238" s="621"/>
      <c r="L1238" s="611"/>
      <c r="M1238" s="617"/>
      <c r="N1238" s="611"/>
      <c r="O1238" s="618"/>
      <c r="P1238" s="611"/>
      <c r="Q1238" s="619"/>
      <c r="R1238" s="188"/>
      <c r="S1238" s="188"/>
      <c r="T1238" s="188"/>
      <c r="U1238" s="402"/>
      <c r="V1238" s="402"/>
      <c r="W1238" s="402"/>
      <c r="X1238" s="188"/>
    </row>
    <row r="1239" spans="1:24" s="184" customFormat="1">
      <c r="A1239" s="685">
        <f t="shared" si="181"/>
        <v>980</v>
      </c>
      <c r="B1239" s="595" t="s">
        <v>1408</v>
      </c>
      <c r="C1239" s="620"/>
      <c r="D1239" s="402"/>
      <c r="E1239" s="614" t="s">
        <v>413</v>
      </c>
      <c r="F1239" s="188"/>
      <c r="G1239" s="188"/>
      <c r="H1239" s="188"/>
      <c r="I1239" s="188"/>
      <c r="J1239" s="188"/>
      <c r="K1239" s="621"/>
      <c r="L1239" s="611"/>
      <c r="M1239" s="617"/>
      <c r="N1239" s="611">
        <v>826.9</v>
      </c>
      <c r="O1239" s="618"/>
      <c r="P1239" s="611"/>
      <c r="Q1239" s="619"/>
      <c r="R1239" s="188"/>
      <c r="S1239" s="188"/>
      <c r="T1239" s="188"/>
      <c r="U1239" s="402"/>
      <c r="V1239" s="402"/>
      <c r="W1239" s="402"/>
      <c r="X1239" s="188"/>
    </row>
    <row r="1240" spans="1:24" s="184" customFormat="1">
      <c r="A1240" s="685">
        <f t="shared" si="181"/>
        <v>981</v>
      </c>
      <c r="B1240" s="595" t="s">
        <v>1409</v>
      </c>
      <c r="C1240" s="620"/>
      <c r="D1240" s="402"/>
      <c r="E1240" s="614" t="s">
        <v>413</v>
      </c>
      <c r="F1240" s="188"/>
      <c r="G1240" s="188"/>
      <c r="H1240" s="188"/>
      <c r="I1240" s="188"/>
      <c r="J1240" s="188"/>
      <c r="K1240" s="621"/>
      <c r="L1240" s="611"/>
      <c r="M1240" s="617"/>
      <c r="N1240" s="611">
        <v>460.14</v>
      </c>
      <c r="O1240" s="618"/>
      <c r="P1240" s="611"/>
      <c r="Q1240" s="619"/>
      <c r="R1240" s="188"/>
      <c r="S1240" s="188"/>
      <c r="T1240" s="188"/>
      <c r="U1240" s="402"/>
      <c r="V1240" s="402"/>
      <c r="W1240" s="402"/>
      <c r="X1240" s="188"/>
    </row>
    <row r="1241" spans="1:24" s="184" customFormat="1">
      <c r="A1241" s="685">
        <f t="shared" si="181"/>
        <v>982</v>
      </c>
      <c r="B1241" s="595" t="s">
        <v>1410</v>
      </c>
      <c r="C1241" s="620"/>
      <c r="D1241" s="402"/>
      <c r="E1241" s="614" t="s">
        <v>413</v>
      </c>
      <c r="F1241" s="188"/>
      <c r="G1241" s="188"/>
      <c r="H1241" s="188"/>
      <c r="I1241" s="188"/>
      <c r="J1241" s="188"/>
      <c r="K1241" s="621"/>
      <c r="L1241" s="611"/>
      <c r="M1241" s="617"/>
      <c r="N1241" s="611"/>
      <c r="O1241" s="618"/>
      <c r="P1241" s="611"/>
      <c r="Q1241" s="619"/>
      <c r="R1241" s="188"/>
      <c r="S1241" s="188"/>
      <c r="T1241" s="188"/>
      <c r="U1241" s="402"/>
      <c r="V1241" s="402"/>
      <c r="W1241" s="402"/>
      <c r="X1241" s="188"/>
    </row>
    <row r="1242" spans="1:24" s="184" customFormat="1">
      <c r="A1242" s="685">
        <f t="shared" si="181"/>
        <v>983</v>
      </c>
      <c r="B1242" s="595" t="s">
        <v>1411</v>
      </c>
      <c r="C1242" s="620"/>
      <c r="D1242" s="402"/>
      <c r="E1242" s="614" t="s">
        <v>413</v>
      </c>
      <c r="F1242" s="188"/>
      <c r="G1242" s="188"/>
      <c r="H1242" s="188"/>
      <c r="I1242" s="188"/>
      <c r="J1242" s="188"/>
      <c r="K1242" s="621"/>
      <c r="L1242" s="611"/>
      <c r="M1242" s="617"/>
      <c r="N1242" s="611">
        <v>119.2</v>
      </c>
      <c r="O1242" s="618"/>
      <c r="P1242" s="611"/>
      <c r="Q1242" s="619"/>
      <c r="R1242" s="188"/>
      <c r="S1242" s="188"/>
      <c r="T1242" s="188"/>
      <c r="U1242" s="402"/>
      <c r="V1242" s="402"/>
      <c r="W1242" s="402"/>
      <c r="X1242" s="188"/>
    </row>
    <row r="1243" spans="1:24" s="607" customFormat="1">
      <c r="A1243" s="685">
        <f t="shared" ref="A1243:A1269" si="182">A1242+1</f>
        <v>984</v>
      </c>
      <c r="B1243" s="341" t="s">
        <v>1412</v>
      </c>
      <c r="C1243" s="620"/>
      <c r="D1243" s="188"/>
      <c r="E1243" s="188"/>
      <c r="F1243" s="188"/>
      <c r="G1243" s="188"/>
      <c r="H1243" s="188"/>
      <c r="I1243" s="178" t="s">
        <v>412</v>
      </c>
      <c r="J1243" s="188"/>
      <c r="K1243" s="188"/>
      <c r="L1243" s="188">
        <v>552</v>
      </c>
      <c r="M1243" s="616"/>
      <c r="N1243" s="188">
        <v>494.8</v>
      </c>
      <c r="O1243" s="622"/>
      <c r="P1243" s="615"/>
      <c r="Q1243" s="188"/>
      <c r="R1243" s="188">
        <v>180.2</v>
      </c>
      <c r="S1243" s="188"/>
      <c r="T1243" s="188"/>
      <c r="U1243" s="402"/>
      <c r="V1243" s="402"/>
      <c r="W1243" s="402"/>
      <c r="X1243" s="188"/>
    </row>
    <row r="1244" spans="1:24" s="631" customFormat="1">
      <c r="A1244" s="685">
        <f t="shared" si="182"/>
        <v>985</v>
      </c>
      <c r="B1244" s="265" t="s">
        <v>414</v>
      </c>
      <c r="C1244" s="623"/>
      <c r="D1244" s="624"/>
      <c r="E1244" s="625"/>
      <c r="F1244" s="625"/>
      <c r="G1244" s="625"/>
      <c r="H1244" s="625"/>
      <c r="I1244" s="625"/>
      <c r="J1244" s="625"/>
      <c r="K1244" s="625"/>
      <c r="L1244" s="626">
        <v>1193</v>
      </c>
      <c r="M1244" s="627"/>
      <c r="N1244" s="628">
        <v>2955</v>
      </c>
      <c r="O1244" s="629"/>
      <c r="P1244" s="625">
        <v>835</v>
      </c>
      <c r="Q1244" s="35"/>
      <c r="R1244" s="630"/>
      <c r="S1244" s="35"/>
      <c r="T1244" s="35"/>
      <c r="U1244" s="36"/>
      <c r="V1244" s="36"/>
      <c r="W1244" s="36"/>
      <c r="X1244" s="35"/>
    </row>
    <row r="1245" spans="1:24" s="184" customFormat="1">
      <c r="A1245" s="685">
        <f t="shared" si="182"/>
        <v>986</v>
      </c>
      <c r="B1245" s="265" t="s">
        <v>415</v>
      </c>
      <c r="C1245" s="632"/>
      <c r="D1245" s="621"/>
      <c r="E1245" s="633" t="s">
        <v>412</v>
      </c>
      <c r="F1245" s="252"/>
      <c r="G1245" s="257"/>
      <c r="H1245" s="257"/>
      <c r="I1245" s="257"/>
      <c r="J1245" s="257"/>
      <c r="K1245" s="257"/>
      <c r="L1245" s="257"/>
      <c r="M1245" s="257"/>
      <c r="N1245" s="634">
        <v>487.32</v>
      </c>
      <c r="O1245" s="402"/>
      <c r="P1245" s="625"/>
      <c r="Q1245" s="188"/>
      <c r="R1245" s="619"/>
      <c r="S1245" s="188"/>
      <c r="T1245" s="188"/>
      <c r="U1245" s="402"/>
      <c r="V1245" s="402"/>
      <c r="W1245" s="402"/>
      <c r="X1245" s="188"/>
    </row>
    <row r="1246" spans="1:24" s="184" customFormat="1">
      <c r="A1246" s="685">
        <f t="shared" si="182"/>
        <v>987</v>
      </c>
      <c r="B1246" s="265" t="s">
        <v>416</v>
      </c>
      <c r="C1246" s="632"/>
      <c r="D1246" s="621"/>
      <c r="E1246" s="633" t="s">
        <v>412</v>
      </c>
      <c r="F1246" s="252"/>
      <c r="G1246" s="257"/>
      <c r="H1246" s="257"/>
      <c r="I1246" s="257"/>
      <c r="J1246" s="257"/>
      <c r="K1246" s="257"/>
      <c r="L1246" s="257"/>
      <c r="M1246" s="257"/>
      <c r="N1246" s="635">
        <v>427.68</v>
      </c>
      <c r="O1246" s="402"/>
      <c r="P1246" s="625"/>
      <c r="Q1246" s="188"/>
      <c r="R1246" s="619"/>
      <c r="S1246" s="188"/>
      <c r="T1246" s="188"/>
      <c r="U1246" s="402"/>
      <c r="V1246" s="402"/>
      <c r="W1246" s="402"/>
      <c r="X1246" s="188"/>
    </row>
    <row r="1247" spans="1:24" s="184" customFormat="1">
      <c r="A1247" s="685">
        <f t="shared" si="182"/>
        <v>988</v>
      </c>
      <c r="B1247" s="265" t="s">
        <v>417</v>
      </c>
      <c r="C1247" s="632"/>
      <c r="D1247" s="621"/>
      <c r="E1247" s="252"/>
      <c r="F1247" s="252"/>
      <c r="G1247" s="257"/>
      <c r="H1247" s="257"/>
      <c r="I1247" s="257"/>
      <c r="J1247" s="257"/>
      <c r="K1247" s="257"/>
      <c r="L1247" s="257"/>
      <c r="M1247" s="257"/>
      <c r="N1247" s="635">
        <v>733</v>
      </c>
      <c r="O1247" s="402"/>
      <c r="P1247" s="257"/>
      <c r="Q1247" s="188"/>
      <c r="R1247" s="619"/>
      <c r="S1247" s="188"/>
      <c r="T1247" s="188"/>
      <c r="U1247" s="402"/>
      <c r="V1247" s="402"/>
      <c r="W1247" s="402"/>
      <c r="X1247" s="188"/>
    </row>
    <row r="1248" spans="1:24" s="184" customFormat="1">
      <c r="A1248" s="685">
        <f t="shared" si="182"/>
        <v>989</v>
      </c>
      <c r="B1248" s="265" t="s">
        <v>418</v>
      </c>
      <c r="C1248" s="632"/>
      <c r="D1248" s="621"/>
      <c r="E1248" s="252"/>
      <c r="F1248" s="252"/>
      <c r="G1248" s="257"/>
      <c r="H1248" s="257"/>
      <c r="I1248" s="257"/>
      <c r="J1248" s="257"/>
      <c r="K1248" s="257"/>
      <c r="L1248" s="257"/>
      <c r="M1248" s="257"/>
      <c r="N1248" s="635">
        <v>863</v>
      </c>
      <c r="O1248" s="402"/>
      <c r="P1248" s="257">
        <v>702</v>
      </c>
      <c r="Q1248" s="188"/>
      <c r="R1248" s="619"/>
      <c r="S1248" s="188"/>
      <c r="T1248" s="188"/>
      <c r="U1248" s="402"/>
      <c r="V1248" s="402"/>
      <c r="W1248" s="402"/>
      <c r="X1248" s="188"/>
    </row>
    <row r="1249" spans="1:24" s="184" customFormat="1">
      <c r="A1249" s="685">
        <f t="shared" si="182"/>
        <v>990</v>
      </c>
      <c r="B1249" s="266" t="s">
        <v>419</v>
      </c>
      <c r="C1249" s="632"/>
      <c r="D1249" s="621"/>
      <c r="E1249" s="188" t="s">
        <v>412</v>
      </c>
      <c r="F1249" s="252"/>
      <c r="G1249" s="257"/>
      <c r="H1249" s="257"/>
      <c r="I1249" s="257"/>
      <c r="J1249" s="257"/>
      <c r="K1249" s="257"/>
      <c r="L1249" s="257"/>
      <c r="M1249" s="257"/>
      <c r="N1249" s="35">
        <v>2437</v>
      </c>
      <c r="O1249" s="402"/>
      <c r="P1249" s="35">
        <v>912.6</v>
      </c>
      <c r="Q1249" s="188"/>
      <c r="R1249" s="619"/>
      <c r="S1249" s="188"/>
      <c r="T1249" s="188"/>
      <c r="U1249" s="402"/>
      <c r="V1249" s="402"/>
      <c r="W1249" s="402"/>
      <c r="X1249" s="188"/>
    </row>
    <row r="1250" spans="1:24" s="184" customFormat="1">
      <c r="A1250" s="685">
        <f t="shared" si="182"/>
        <v>991</v>
      </c>
      <c r="B1250" s="595" t="s">
        <v>420</v>
      </c>
      <c r="C1250" s="632"/>
      <c r="D1250" s="621"/>
      <c r="E1250" s="188"/>
      <c r="F1250" s="188"/>
      <c r="G1250" s="188"/>
      <c r="H1250" s="188"/>
      <c r="I1250" s="188"/>
      <c r="J1250" s="188"/>
      <c r="K1250" s="188"/>
      <c r="L1250" s="35">
        <v>1147</v>
      </c>
      <c r="M1250" s="35"/>
      <c r="N1250" s="178">
        <v>2697</v>
      </c>
      <c r="O1250" s="402"/>
      <c r="P1250" s="188">
        <v>766</v>
      </c>
      <c r="Q1250" s="188"/>
      <c r="R1250" s="619"/>
      <c r="S1250" s="188"/>
      <c r="T1250" s="188"/>
      <c r="U1250" s="402"/>
      <c r="V1250" s="402"/>
      <c r="W1250" s="402"/>
      <c r="X1250" s="188"/>
    </row>
    <row r="1251" spans="1:24" s="184" customFormat="1">
      <c r="A1251" s="685">
        <f t="shared" si="182"/>
        <v>992</v>
      </c>
      <c r="B1251" s="595" t="s">
        <v>421</v>
      </c>
      <c r="C1251" s="632"/>
      <c r="D1251" s="621"/>
      <c r="E1251" s="188" t="s">
        <v>412</v>
      </c>
      <c r="F1251" s="180" t="s">
        <v>412</v>
      </c>
      <c r="G1251" s="188"/>
      <c r="H1251" s="188"/>
      <c r="I1251" s="188"/>
      <c r="J1251" s="188"/>
      <c r="K1251" s="188"/>
      <c r="L1251" s="188"/>
      <c r="M1251" s="35"/>
      <c r="N1251" s="35">
        <v>2437.7600000000002</v>
      </c>
      <c r="O1251" s="402"/>
      <c r="P1251" s="35">
        <v>749</v>
      </c>
      <c r="Q1251" s="188"/>
      <c r="R1251" s="619"/>
      <c r="S1251" s="188"/>
      <c r="T1251" s="188"/>
      <c r="U1251" s="402"/>
      <c r="V1251" s="402"/>
      <c r="W1251" s="402"/>
      <c r="X1251" s="188"/>
    </row>
    <row r="1252" spans="1:24" s="184" customFormat="1">
      <c r="A1252" s="685">
        <f t="shared" si="182"/>
        <v>993</v>
      </c>
      <c r="B1252" s="595" t="s">
        <v>422</v>
      </c>
      <c r="C1252" s="632"/>
      <c r="D1252" s="621"/>
      <c r="E1252" s="188" t="s">
        <v>412</v>
      </c>
      <c r="F1252" s="188"/>
      <c r="G1252" s="188"/>
      <c r="H1252" s="188"/>
      <c r="I1252" s="188"/>
      <c r="J1252" s="188"/>
      <c r="K1252" s="188"/>
      <c r="L1252" s="188"/>
      <c r="M1252" s="35"/>
      <c r="N1252" s="35">
        <v>2437.6</v>
      </c>
      <c r="O1252" s="402"/>
      <c r="P1252" s="35">
        <v>749</v>
      </c>
      <c r="Q1252" s="188"/>
      <c r="R1252" s="619"/>
      <c r="S1252" s="188"/>
      <c r="T1252" s="188"/>
      <c r="U1252" s="402"/>
      <c r="V1252" s="402"/>
      <c r="W1252" s="402"/>
      <c r="X1252" s="188"/>
    </row>
    <row r="1253" spans="1:24" s="184" customFormat="1">
      <c r="A1253" s="685">
        <f t="shared" si="182"/>
        <v>994</v>
      </c>
      <c r="B1253" s="595" t="s">
        <v>423</v>
      </c>
      <c r="C1253" s="632"/>
      <c r="D1253" s="621"/>
      <c r="E1253" s="188"/>
      <c r="F1253" s="188"/>
      <c r="G1253" s="188"/>
      <c r="H1253" s="188"/>
      <c r="I1253" s="188"/>
      <c r="J1253" s="188"/>
      <c r="K1253" s="188"/>
      <c r="L1253" s="188"/>
      <c r="M1253" s="188"/>
      <c r="N1253" s="636">
        <v>1988</v>
      </c>
      <c r="O1253" s="637"/>
      <c r="P1253" s="615">
        <v>703</v>
      </c>
      <c r="Q1253" s="188"/>
      <c r="R1253" s="619"/>
      <c r="S1253" s="188"/>
      <c r="T1253" s="188"/>
      <c r="U1253" s="402"/>
      <c r="V1253" s="402"/>
      <c r="W1253" s="402"/>
      <c r="X1253" s="188"/>
    </row>
    <row r="1254" spans="1:24" s="184" customFormat="1">
      <c r="A1254" s="685">
        <f t="shared" si="182"/>
        <v>995</v>
      </c>
      <c r="B1254" s="595" t="s">
        <v>424</v>
      </c>
      <c r="C1254" s="632"/>
      <c r="D1254" s="621"/>
      <c r="E1254" s="188"/>
      <c r="F1254" s="188"/>
      <c r="G1254" s="188"/>
      <c r="H1254" s="188"/>
      <c r="I1254" s="188"/>
      <c r="J1254" s="188"/>
      <c r="K1254" s="188"/>
      <c r="L1254" s="188"/>
      <c r="M1254" s="188"/>
      <c r="N1254" s="180">
        <v>4046.83</v>
      </c>
      <c r="O1254" s="402"/>
      <c r="P1254" s="188">
        <v>1669.12</v>
      </c>
      <c r="Q1254" s="188"/>
      <c r="R1254" s="619"/>
      <c r="S1254" s="188"/>
      <c r="T1254" s="188"/>
      <c r="U1254" s="402"/>
      <c r="V1254" s="402"/>
      <c r="W1254" s="402"/>
      <c r="X1254" s="188"/>
    </row>
    <row r="1255" spans="1:24" s="184" customFormat="1">
      <c r="A1255" s="685">
        <f t="shared" si="182"/>
        <v>996</v>
      </c>
      <c r="B1255" s="595" t="s">
        <v>425</v>
      </c>
      <c r="C1255" s="632"/>
      <c r="D1255" s="621"/>
      <c r="E1255" s="188"/>
      <c r="F1255" s="188"/>
      <c r="G1255" s="188"/>
      <c r="H1255" s="188"/>
      <c r="I1255" s="188"/>
      <c r="J1255" s="188"/>
      <c r="K1255" s="188"/>
      <c r="L1255" s="188">
        <v>1027</v>
      </c>
      <c r="M1255" s="638"/>
      <c r="N1255" s="178">
        <v>2981</v>
      </c>
      <c r="O1255" s="402"/>
      <c r="P1255" s="188">
        <v>660</v>
      </c>
      <c r="Q1255" s="188"/>
      <c r="R1255" s="619"/>
      <c r="S1255" s="188"/>
      <c r="T1255" s="188"/>
      <c r="U1255" s="402"/>
      <c r="V1255" s="402"/>
      <c r="W1255" s="402"/>
      <c r="X1255" s="188"/>
    </row>
    <row r="1256" spans="1:24" s="184" customFormat="1">
      <c r="A1256" s="685">
        <f t="shared" si="182"/>
        <v>997</v>
      </c>
      <c r="B1256" s="595" t="s">
        <v>426</v>
      </c>
      <c r="C1256" s="632"/>
      <c r="D1256" s="621"/>
      <c r="E1256" s="188"/>
      <c r="F1256" s="188"/>
      <c r="G1256" s="188"/>
      <c r="H1256" s="188"/>
      <c r="I1256" s="188"/>
      <c r="J1256" s="188"/>
      <c r="K1256" s="188"/>
      <c r="L1256" s="188"/>
      <c r="M1256" s="188"/>
      <c r="N1256" s="178">
        <v>2511.1999999999998</v>
      </c>
      <c r="O1256" s="402"/>
      <c r="P1256" s="188"/>
      <c r="Q1256" s="188"/>
      <c r="R1256" s="619"/>
      <c r="S1256" s="188"/>
      <c r="T1256" s="188"/>
      <c r="U1256" s="402"/>
      <c r="V1256" s="402"/>
      <c r="W1256" s="402"/>
      <c r="X1256" s="188"/>
    </row>
    <row r="1257" spans="1:24" s="184" customFormat="1">
      <c r="A1257" s="685">
        <f t="shared" si="182"/>
        <v>998</v>
      </c>
      <c r="B1257" s="595" t="s">
        <v>427</v>
      </c>
      <c r="C1257" s="632"/>
      <c r="D1257" s="621"/>
      <c r="E1257" s="188"/>
      <c r="F1257" s="188"/>
      <c r="G1257" s="188"/>
      <c r="H1257" s="188"/>
      <c r="I1257" s="188"/>
      <c r="J1257" s="188"/>
      <c r="K1257" s="188"/>
      <c r="L1257" s="188"/>
      <c r="M1257" s="188"/>
      <c r="N1257" s="178">
        <v>2981</v>
      </c>
      <c r="O1257" s="402"/>
      <c r="P1257" s="188">
        <v>819</v>
      </c>
      <c r="Q1257" s="638"/>
      <c r="R1257" s="619"/>
      <c r="S1257" s="188"/>
      <c r="T1257" s="188"/>
      <c r="U1257" s="402"/>
      <c r="V1257" s="402"/>
      <c r="W1257" s="402"/>
      <c r="X1257" s="188"/>
    </row>
    <row r="1258" spans="1:24" s="184" customFormat="1">
      <c r="A1258" s="685">
        <f t="shared" si="182"/>
        <v>999</v>
      </c>
      <c r="B1258" s="595" t="s">
        <v>428</v>
      </c>
      <c r="C1258" s="632"/>
      <c r="D1258" s="621"/>
      <c r="E1258" s="188"/>
      <c r="F1258" s="188"/>
      <c r="G1258" s="188" t="s">
        <v>412</v>
      </c>
      <c r="H1258" s="188" t="s">
        <v>412</v>
      </c>
      <c r="I1258" s="188" t="s">
        <v>412</v>
      </c>
      <c r="J1258" s="188"/>
      <c r="K1258" s="188"/>
      <c r="L1258" s="188"/>
      <c r="M1258" s="188"/>
      <c r="N1258" s="402"/>
      <c r="O1258" s="188"/>
      <c r="P1258" s="188"/>
      <c r="Q1258" s="188"/>
      <c r="R1258" s="619"/>
      <c r="S1258" s="188"/>
      <c r="T1258" s="188"/>
      <c r="U1258" s="402"/>
      <c r="V1258" s="402"/>
      <c r="W1258" s="402"/>
      <c r="X1258" s="188"/>
    </row>
    <row r="1259" spans="1:24" s="184" customFormat="1">
      <c r="A1259" s="685">
        <f t="shared" si="182"/>
        <v>1000</v>
      </c>
      <c r="B1259" s="595" t="s">
        <v>429</v>
      </c>
      <c r="C1259" s="632"/>
      <c r="D1259" s="621"/>
      <c r="E1259" s="188"/>
      <c r="F1259" s="188"/>
      <c r="G1259" s="188"/>
      <c r="H1259" s="188"/>
      <c r="I1259" s="188"/>
      <c r="J1259" s="188"/>
      <c r="K1259" s="188"/>
      <c r="L1259" s="188"/>
      <c r="M1259" s="188"/>
      <c r="N1259" s="402"/>
      <c r="O1259" s="188"/>
      <c r="P1259" s="188">
        <v>840</v>
      </c>
      <c r="Q1259" s="188"/>
      <c r="R1259" s="619"/>
      <c r="S1259" s="188"/>
      <c r="T1259" s="188"/>
      <c r="U1259" s="402"/>
      <c r="V1259" s="402"/>
      <c r="W1259" s="402"/>
      <c r="X1259" s="188"/>
    </row>
    <row r="1260" spans="1:24" s="184" customFormat="1">
      <c r="A1260" s="685">
        <f t="shared" si="182"/>
        <v>1001</v>
      </c>
      <c r="B1260" s="645" t="s">
        <v>1413</v>
      </c>
      <c r="C1260" s="639"/>
      <c r="D1260" s="188"/>
      <c r="E1260" s="615"/>
      <c r="F1260" s="615"/>
      <c r="G1260" s="615"/>
      <c r="H1260" s="615"/>
      <c r="I1260" s="615"/>
      <c r="J1260" s="615"/>
      <c r="K1260" s="615"/>
      <c r="L1260" s="375">
        <v>513</v>
      </c>
      <c r="M1260" s="392"/>
      <c r="N1260" s="188"/>
      <c r="O1260" s="615"/>
      <c r="P1260" s="615"/>
      <c r="Q1260" s="615"/>
      <c r="R1260" s="188"/>
      <c r="S1260" s="188"/>
      <c r="T1260" s="188"/>
      <c r="U1260" s="402"/>
      <c r="V1260" s="402"/>
      <c r="W1260" s="402"/>
      <c r="X1260" s="188"/>
    </row>
    <row r="1261" spans="1:24" s="184" customFormat="1">
      <c r="A1261" s="685">
        <f t="shared" si="182"/>
        <v>1002</v>
      </c>
      <c r="B1261" s="645" t="s">
        <v>1414</v>
      </c>
      <c r="C1261" s="639"/>
      <c r="D1261" s="188"/>
      <c r="E1261" s="615"/>
      <c r="F1261" s="615"/>
      <c r="G1261" s="615"/>
      <c r="H1261" s="615"/>
      <c r="I1261" s="615"/>
      <c r="J1261" s="615"/>
      <c r="K1261" s="615"/>
      <c r="L1261" s="375">
        <v>255</v>
      </c>
      <c r="M1261" s="392"/>
      <c r="N1261" s="615"/>
      <c r="O1261" s="615"/>
      <c r="P1261" s="615"/>
      <c r="Q1261" s="615"/>
      <c r="R1261" s="188"/>
      <c r="S1261" s="188"/>
      <c r="T1261" s="188"/>
      <c r="U1261" s="402"/>
      <c r="V1261" s="402"/>
      <c r="W1261" s="402"/>
      <c r="X1261" s="188"/>
    </row>
    <row r="1262" spans="1:24" s="184" customFormat="1">
      <c r="A1262" s="685">
        <f t="shared" si="182"/>
        <v>1003</v>
      </c>
      <c r="B1262" s="645" t="s">
        <v>1415</v>
      </c>
      <c r="C1262" s="639"/>
      <c r="D1262" s="188"/>
      <c r="E1262" s="615"/>
      <c r="F1262" s="615"/>
      <c r="G1262" s="615"/>
      <c r="H1262" s="615"/>
      <c r="I1262" s="615"/>
      <c r="J1262" s="615"/>
      <c r="K1262" s="615"/>
      <c r="L1262" s="375">
        <v>326</v>
      </c>
      <c r="M1262" s="392"/>
      <c r="N1262" s="615"/>
      <c r="O1262" s="615"/>
      <c r="P1262" s="615"/>
      <c r="Q1262" s="615"/>
      <c r="R1262" s="188"/>
      <c r="S1262" s="188"/>
      <c r="T1262" s="188"/>
      <c r="U1262" s="402"/>
      <c r="V1262" s="402"/>
      <c r="W1262" s="402"/>
      <c r="X1262" s="188"/>
    </row>
    <row r="1263" spans="1:24" s="184" customFormat="1">
      <c r="A1263" s="685">
        <f t="shared" si="182"/>
        <v>1004</v>
      </c>
      <c r="B1263" s="645" t="s">
        <v>1416</v>
      </c>
      <c r="C1263" s="639"/>
      <c r="D1263" s="188"/>
      <c r="E1263" s="615"/>
      <c r="F1263" s="615"/>
      <c r="G1263" s="615"/>
      <c r="H1263" s="615"/>
      <c r="I1263" s="615"/>
      <c r="J1263" s="615"/>
      <c r="K1263" s="615"/>
      <c r="L1263" s="375">
        <v>291</v>
      </c>
      <c r="M1263" s="392"/>
      <c r="N1263" s="615"/>
      <c r="O1263" s="615"/>
      <c r="P1263" s="615"/>
      <c r="Q1263" s="615"/>
      <c r="R1263" s="188"/>
      <c r="S1263" s="188"/>
      <c r="T1263" s="188"/>
      <c r="U1263" s="402"/>
      <c r="V1263" s="402"/>
      <c r="W1263" s="402"/>
      <c r="X1263" s="188"/>
    </row>
    <row r="1264" spans="1:24" s="184" customFormat="1">
      <c r="A1264" s="685">
        <f t="shared" si="182"/>
        <v>1005</v>
      </c>
      <c r="B1264" s="645" t="s">
        <v>1417</v>
      </c>
      <c r="C1264" s="639"/>
      <c r="D1264" s="188"/>
      <c r="E1264" s="615"/>
      <c r="F1264" s="615"/>
      <c r="G1264" s="615"/>
      <c r="H1264" s="615"/>
      <c r="I1264" s="615"/>
      <c r="J1264" s="615"/>
      <c r="K1264" s="615"/>
      <c r="L1264" s="375">
        <v>285</v>
      </c>
      <c r="M1264" s="392"/>
      <c r="N1264" s="615"/>
      <c r="O1264" s="615"/>
      <c r="P1264" s="615"/>
      <c r="Q1264" s="615"/>
      <c r="R1264" s="188"/>
      <c r="S1264" s="188"/>
      <c r="T1264" s="188"/>
      <c r="U1264" s="402"/>
      <c r="V1264" s="402"/>
      <c r="W1264" s="402"/>
      <c r="X1264" s="188"/>
    </row>
    <row r="1265" spans="1:31" s="184" customFormat="1">
      <c r="A1265" s="685">
        <f t="shared" si="182"/>
        <v>1006</v>
      </c>
      <c r="B1265" s="645" t="s">
        <v>1418</v>
      </c>
      <c r="C1265" s="639"/>
      <c r="D1265" s="188"/>
      <c r="E1265" s="615"/>
      <c r="F1265" s="615"/>
      <c r="G1265" s="615"/>
      <c r="H1265" s="615"/>
      <c r="I1265" s="615"/>
      <c r="J1265" s="615"/>
      <c r="K1265" s="615"/>
      <c r="L1265" s="375">
        <v>181</v>
      </c>
      <c r="M1265" s="392"/>
      <c r="N1265" s="615"/>
      <c r="O1265" s="615"/>
      <c r="P1265" s="615"/>
      <c r="Q1265" s="615"/>
      <c r="R1265" s="188"/>
      <c r="S1265" s="188"/>
      <c r="T1265" s="188"/>
      <c r="U1265" s="402"/>
      <c r="V1265" s="402"/>
      <c r="W1265" s="402"/>
      <c r="X1265" s="188"/>
    </row>
    <row r="1266" spans="1:31" s="184" customFormat="1">
      <c r="A1266" s="685">
        <f t="shared" si="182"/>
        <v>1007</v>
      </c>
      <c r="B1266" s="645" t="s">
        <v>1419</v>
      </c>
      <c r="C1266" s="639"/>
      <c r="D1266" s="188"/>
      <c r="E1266" s="615"/>
      <c r="F1266" s="615"/>
      <c r="G1266" s="615"/>
      <c r="H1266" s="615"/>
      <c r="I1266" s="615"/>
      <c r="J1266" s="615"/>
      <c r="K1266" s="615"/>
      <c r="L1266" s="375">
        <v>219</v>
      </c>
      <c r="M1266" s="392"/>
      <c r="N1266" s="615"/>
      <c r="O1266" s="615"/>
      <c r="P1266" s="615"/>
      <c r="Q1266" s="615"/>
      <c r="R1266" s="188"/>
      <c r="S1266" s="188"/>
      <c r="T1266" s="188"/>
      <c r="U1266" s="402"/>
      <c r="V1266" s="402"/>
      <c r="W1266" s="402"/>
      <c r="X1266" s="188"/>
    </row>
    <row r="1267" spans="1:31" s="184" customFormat="1">
      <c r="A1267" s="685">
        <f t="shared" si="182"/>
        <v>1008</v>
      </c>
      <c r="B1267" s="645" t="s">
        <v>1420</v>
      </c>
      <c r="C1267" s="639"/>
      <c r="D1267" s="188"/>
      <c r="E1267" s="188"/>
      <c r="F1267" s="188"/>
      <c r="G1267" s="188"/>
      <c r="H1267" s="188"/>
      <c r="I1267" s="188"/>
      <c r="J1267" s="188"/>
      <c r="K1267" s="188"/>
      <c r="L1267" s="375">
        <v>219</v>
      </c>
      <c r="M1267" s="392"/>
      <c r="N1267" s="188"/>
      <c r="O1267" s="188"/>
      <c r="P1267" s="188"/>
      <c r="Q1267" s="188"/>
      <c r="R1267" s="188"/>
      <c r="S1267" s="188"/>
      <c r="T1267" s="188"/>
      <c r="U1267" s="402"/>
      <c r="V1267" s="402"/>
      <c r="W1267" s="402"/>
      <c r="X1267" s="188"/>
    </row>
    <row r="1268" spans="1:31" s="184" customFormat="1">
      <c r="A1268" s="685">
        <f t="shared" si="182"/>
        <v>1009</v>
      </c>
      <c r="B1268" s="645" t="s">
        <v>1421</v>
      </c>
      <c r="C1268" s="639"/>
      <c r="D1268" s="188"/>
      <c r="E1268" s="188"/>
      <c r="F1268" s="188"/>
      <c r="G1268" s="188"/>
      <c r="H1268" s="188"/>
      <c r="I1268" s="188"/>
      <c r="J1268" s="188"/>
      <c r="K1268" s="188"/>
      <c r="L1268" s="375">
        <v>376.4</v>
      </c>
      <c r="M1268" s="392"/>
      <c r="N1268" s="188"/>
      <c r="O1268" s="188"/>
      <c r="P1268" s="188"/>
      <c r="Q1268" s="188"/>
      <c r="R1268" s="188"/>
      <c r="S1268" s="188"/>
      <c r="T1268" s="188"/>
      <c r="U1268" s="402"/>
      <c r="V1268" s="402"/>
      <c r="W1268" s="402"/>
      <c r="X1268" s="188"/>
    </row>
    <row r="1269" spans="1:31" s="7" customFormat="1" ht="19.5" hidden="1" customHeight="1">
      <c r="A1269" s="56">
        <f t="shared" si="182"/>
        <v>1010</v>
      </c>
      <c r="B1269" s="42" t="s">
        <v>854</v>
      </c>
      <c r="C1269" s="52">
        <f>D1269+K1269+M1269+O1269+Q1269+S1269+U1269+V1269+W1269+X1269</f>
        <v>2383024.16</v>
      </c>
      <c r="D1269" s="52">
        <f>SUM(E1269:I1269)</f>
        <v>0</v>
      </c>
      <c r="E1269" s="51"/>
      <c r="F1269" s="51"/>
      <c r="G1269" s="51"/>
      <c r="H1269" s="51"/>
      <c r="I1269" s="51"/>
      <c r="J1269" s="52"/>
      <c r="K1269" s="52"/>
      <c r="L1269" s="120"/>
      <c r="M1269" s="52">
        <v>2383024.16</v>
      </c>
      <c r="N1269" s="51"/>
      <c r="O1269" s="51"/>
      <c r="P1269" s="51"/>
      <c r="Q1269" s="51"/>
      <c r="R1269" s="52"/>
      <c r="S1269" s="52"/>
      <c r="T1269" s="52"/>
      <c r="U1269" s="52"/>
      <c r="V1269" s="52"/>
      <c r="W1269" s="284"/>
      <c r="X1269" s="284"/>
      <c r="Y1269" s="9"/>
      <c r="Z1269" s="8"/>
      <c r="AA1269" s="5"/>
      <c r="AB1269" s="8"/>
      <c r="AC1269" s="28"/>
    </row>
    <row r="1270" spans="1:31" s="7" customFormat="1" ht="19.5" hidden="1" customHeight="1">
      <c r="A1270" s="1475" t="s">
        <v>518</v>
      </c>
      <c r="B1270" s="1475"/>
      <c r="C1270" s="52">
        <f t="shared" ref="C1270:X1270" si="183">SUM(C1177:C1269)</f>
        <v>17227533.899999999</v>
      </c>
      <c r="D1270" s="52">
        <f t="shared" si="183"/>
        <v>0</v>
      </c>
      <c r="E1270" s="52">
        <f t="shared" si="183"/>
        <v>0</v>
      </c>
      <c r="F1270" s="52">
        <f t="shared" si="183"/>
        <v>0</v>
      </c>
      <c r="G1270" s="52">
        <f t="shared" si="183"/>
        <v>0</v>
      </c>
      <c r="H1270" s="52">
        <f t="shared" si="183"/>
        <v>0</v>
      </c>
      <c r="I1270" s="52">
        <f t="shared" si="183"/>
        <v>0</v>
      </c>
      <c r="J1270" s="52">
        <f t="shared" si="183"/>
        <v>0</v>
      </c>
      <c r="K1270" s="52">
        <f t="shared" si="183"/>
        <v>0</v>
      </c>
      <c r="L1270" s="52">
        <f t="shared" si="183"/>
        <v>17873.400000000001</v>
      </c>
      <c r="M1270" s="52">
        <f t="shared" si="183"/>
        <v>2383024.16</v>
      </c>
      <c r="N1270" s="52">
        <f t="shared" si="183"/>
        <v>162166.81000000003</v>
      </c>
      <c r="O1270" s="52">
        <f t="shared" si="183"/>
        <v>0</v>
      </c>
      <c r="P1270" s="52">
        <f t="shared" si="183"/>
        <v>45892.68</v>
      </c>
      <c r="Q1270" s="52">
        <f t="shared" si="183"/>
        <v>14844509.74</v>
      </c>
      <c r="R1270" s="52">
        <f t="shared" si="183"/>
        <v>180.2</v>
      </c>
      <c r="S1270" s="52">
        <f t="shared" si="183"/>
        <v>0</v>
      </c>
      <c r="T1270" s="52">
        <f t="shared" si="183"/>
        <v>0</v>
      </c>
      <c r="U1270" s="52">
        <f t="shared" si="183"/>
        <v>0</v>
      </c>
      <c r="V1270" s="52">
        <f t="shared" si="183"/>
        <v>0</v>
      </c>
      <c r="W1270" s="52">
        <f t="shared" si="183"/>
        <v>0</v>
      </c>
      <c r="X1270" s="52">
        <f t="shared" si="183"/>
        <v>0</v>
      </c>
      <c r="Y1270" s="9"/>
      <c r="Z1270" s="8"/>
      <c r="AA1270" s="8"/>
      <c r="AB1270" s="8"/>
      <c r="AC1270" s="28"/>
      <c r="AE1270" s="28"/>
    </row>
    <row r="1271" spans="1:31" s="17" customFormat="1" ht="20.25" hidden="1" customHeight="1">
      <c r="A1271" s="1479" t="s">
        <v>637</v>
      </c>
      <c r="B1271" s="1479"/>
      <c r="C1271" s="61">
        <f>C1270</f>
        <v>17227533.899999999</v>
      </c>
      <c r="D1271" s="61">
        <f t="shared" ref="D1271:X1271" si="184">D1270</f>
        <v>0</v>
      </c>
      <c r="E1271" s="61">
        <f t="shared" si="184"/>
        <v>0</v>
      </c>
      <c r="F1271" s="61">
        <f t="shared" si="184"/>
        <v>0</v>
      </c>
      <c r="G1271" s="61">
        <f t="shared" si="184"/>
        <v>0</v>
      </c>
      <c r="H1271" s="61">
        <f t="shared" si="184"/>
        <v>0</v>
      </c>
      <c r="I1271" s="61">
        <f t="shared" si="184"/>
        <v>0</v>
      </c>
      <c r="J1271" s="61">
        <f t="shared" si="184"/>
        <v>0</v>
      </c>
      <c r="K1271" s="61">
        <f t="shared" si="184"/>
        <v>0</v>
      </c>
      <c r="L1271" s="61">
        <f t="shared" si="184"/>
        <v>17873.400000000001</v>
      </c>
      <c r="M1271" s="61">
        <f t="shared" si="184"/>
        <v>2383024.16</v>
      </c>
      <c r="N1271" s="61">
        <f t="shared" si="184"/>
        <v>162166.81000000003</v>
      </c>
      <c r="O1271" s="61">
        <f t="shared" si="184"/>
        <v>0</v>
      </c>
      <c r="P1271" s="61">
        <f t="shared" si="184"/>
        <v>45892.68</v>
      </c>
      <c r="Q1271" s="61">
        <f t="shared" si="184"/>
        <v>14844509.74</v>
      </c>
      <c r="R1271" s="61">
        <f t="shared" si="184"/>
        <v>180.2</v>
      </c>
      <c r="S1271" s="61">
        <f t="shared" si="184"/>
        <v>0</v>
      </c>
      <c r="T1271" s="61">
        <f t="shared" si="184"/>
        <v>0</v>
      </c>
      <c r="U1271" s="61">
        <f t="shared" si="184"/>
        <v>0</v>
      </c>
      <c r="V1271" s="61">
        <f t="shared" si="184"/>
        <v>0</v>
      </c>
      <c r="W1271" s="61">
        <f t="shared" si="184"/>
        <v>0</v>
      </c>
      <c r="X1271" s="61">
        <f t="shared" si="184"/>
        <v>0</v>
      </c>
      <c r="Y1271" s="9"/>
      <c r="Z1271" s="8"/>
      <c r="AA1271" s="8"/>
      <c r="AB1271" s="8"/>
      <c r="AC1271" s="28"/>
    </row>
    <row r="1272" spans="1:31" s="7" customFormat="1" ht="18" hidden="1" customHeight="1">
      <c r="A1272" s="1487" t="s">
        <v>882</v>
      </c>
      <c r="B1272" s="1487"/>
      <c r="C1272" s="1487"/>
      <c r="D1272" s="1487"/>
      <c r="E1272" s="1487"/>
      <c r="F1272" s="1487"/>
      <c r="G1272" s="1487"/>
      <c r="H1272" s="1487"/>
      <c r="I1272" s="1487"/>
      <c r="J1272" s="1487"/>
      <c r="K1272" s="1487"/>
      <c r="L1272" s="1487"/>
      <c r="M1272" s="1487"/>
      <c r="N1272" s="1487"/>
      <c r="O1272" s="1487"/>
      <c r="P1272" s="1487"/>
      <c r="Q1272" s="1487"/>
      <c r="R1272" s="1487"/>
      <c r="S1272" s="1487"/>
      <c r="T1272" s="1487"/>
      <c r="U1272" s="1487"/>
      <c r="V1272" s="1487"/>
      <c r="W1272" s="1487"/>
      <c r="X1272" s="1487"/>
      <c r="Y1272" s="9"/>
      <c r="Z1272" s="8"/>
      <c r="AB1272" s="8"/>
      <c r="AC1272" s="28"/>
    </row>
    <row r="1273" spans="1:31" s="7" customFormat="1" ht="18" hidden="1" customHeight="1">
      <c r="A1273" s="657"/>
      <c r="B1273" s="679" t="s">
        <v>1432</v>
      </c>
      <c r="C1273" s="657"/>
      <c r="D1273" s="657"/>
      <c r="E1273" s="680"/>
      <c r="F1273" s="657"/>
      <c r="G1273" s="657"/>
      <c r="H1273" s="657"/>
      <c r="I1273" s="657"/>
      <c r="J1273" s="657"/>
      <c r="K1273" s="657"/>
      <c r="L1273" s="680"/>
      <c r="M1273" s="680"/>
      <c r="N1273" s="680"/>
      <c r="O1273" s="680"/>
      <c r="P1273" s="680"/>
      <c r="Q1273" s="680"/>
      <c r="R1273" s="657"/>
      <c r="S1273" s="657"/>
      <c r="T1273" s="657"/>
      <c r="U1273" s="657"/>
      <c r="V1273" s="657"/>
      <c r="W1273" s="657"/>
      <c r="X1273" s="657"/>
      <c r="Y1273" s="9"/>
      <c r="Z1273" s="8"/>
      <c r="AB1273" s="8"/>
      <c r="AC1273" s="28"/>
    </row>
    <row r="1274" spans="1:31" s="7" customFormat="1" ht="18" hidden="1" customHeight="1">
      <c r="A1274" s="1137"/>
      <c r="B1274" s="657" t="s">
        <v>1431</v>
      </c>
      <c r="C1274" s="657"/>
      <c r="D1274" s="657"/>
      <c r="E1274" s="657"/>
      <c r="F1274" s="657"/>
      <c r="G1274" s="657"/>
      <c r="H1274" s="657"/>
      <c r="I1274" s="657"/>
      <c r="J1274" s="657"/>
      <c r="K1274" s="657"/>
      <c r="L1274" s="657"/>
      <c r="M1274" s="657"/>
      <c r="N1274" s="657"/>
      <c r="O1274" s="657"/>
      <c r="P1274" s="657"/>
      <c r="Q1274" s="657"/>
      <c r="R1274" s="657"/>
      <c r="S1274" s="657"/>
      <c r="T1274" s="657"/>
      <c r="U1274" s="657"/>
      <c r="V1274" s="657"/>
      <c r="W1274" s="657"/>
      <c r="X1274" s="657"/>
      <c r="Y1274" s="9"/>
      <c r="Z1274" s="8"/>
      <c r="AB1274" s="8"/>
      <c r="AC1274" s="28"/>
    </row>
    <row r="1275" spans="1:31" s="7" customFormat="1" ht="18" hidden="1" customHeight="1">
      <c r="A1275" s="657"/>
      <c r="B1275" s="657"/>
      <c r="C1275" s="657"/>
      <c r="D1275" s="657"/>
      <c r="E1275" s="657"/>
      <c r="F1275" s="657"/>
      <c r="G1275" s="657"/>
      <c r="H1275" s="657"/>
      <c r="I1275" s="657"/>
      <c r="J1275" s="657"/>
      <c r="K1275" s="657"/>
      <c r="L1275" s="657"/>
      <c r="M1275" s="657"/>
      <c r="N1275" s="657"/>
      <c r="O1275" s="657"/>
      <c r="P1275" s="657"/>
      <c r="Q1275" s="657"/>
      <c r="R1275" s="657"/>
      <c r="S1275" s="657"/>
      <c r="T1275" s="657"/>
      <c r="U1275" s="657"/>
      <c r="V1275" s="657"/>
      <c r="W1275" s="657"/>
      <c r="X1275" s="657"/>
      <c r="Y1275" s="9"/>
      <c r="Z1275" s="8"/>
      <c r="AB1275" s="8"/>
      <c r="AC1275" s="28"/>
    </row>
    <row r="1276" spans="1:31" s="7" customFormat="1" ht="18" hidden="1" customHeight="1">
      <c r="A1276" s="1575" t="s">
        <v>875</v>
      </c>
      <c r="B1276" s="1575"/>
      <c r="C1276" s="1575"/>
      <c r="D1276" s="1575"/>
      <c r="E1276" s="1575"/>
      <c r="F1276" s="61"/>
      <c r="G1276" s="61"/>
      <c r="H1276" s="61"/>
      <c r="I1276" s="61"/>
      <c r="J1276" s="61"/>
      <c r="K1276" s="61"/>
      <c r="L1276" s="61"/>
      <c r="M1276" s="61"/>
      <c r="N1276" s="61"/>
      <c r="O1276" s="61"/>
      <c r="P1276" s="61"/>
      <c r="Q1276" s="61"/>
      <c r="R1276" s="61"/>
      <c r="S1276" s="61"/>
      <c r="T1276" s="61"/>
      <c r="U1276" s="61"/>
      <c r="V1276" s="61"/>
      <c r="W1276" s="657"/>
      <c r="X1276" s="657"/>
      <c r="Y1276" s="9"/>
      <c r="Z1276" s="8"/>
      <c r="AB1276" s="8"/>
      <c r="AC1276" s="28"/>
    </row>
    <row r="1277" spans="1:31" s="22" customFormat="1" ht="18" hidden="1" customHeight="1">
      <c r="A1277" s="56">
        <f>A1269+1</f>
        <v>1011</v>
      </c>
      <c r="B1277" s="83" t="s">
        <v>876</v>
      </c>
      <c r="C1277" s="52">
        <f>D1277+K1277+M1277+O1277+Q1277+S1277+U1277+V1277+W1277+X1277</f>
        <v>11724343.470000001</v>
      </c>
      <c r="D1277" s="52">
        <f>SUM(E1277:I1277)</f>
        <v>0</v>
      </c>
      <c r="E1277" s="61"/>
      <c r="F1277" s="61"/>
      <c r="G1277" s="61"/>
      <c r="H1277" s="61"/>
      <c r="I1277" s="61"/>
      <c r="J1277" s="61"/>
      <c r="K1277" s="61"/>
      <c r="L1277" s="61"/>
      <c r="M1277" s="61"/>
      <c r="N1277" s="61"/>
      <c r="O1277" s="61"/>
      <c r="P1277" s="61"/>
      <c r="Q1277" s="52">
        <v>11724343.470000001</v>
      </c>
      <c r="R1277" s="61"/>
      <c r="S1277" s="61"/>
      <c r="T1277" s="61"/>
      <c r="U1277" s="61"/>
      <c r="V1277" s="61"/>
      <c r="W1277" s="284"/>
      <c r="X1277" s="657"/>
      <c r="Y1277" s="9"/>
      <c r="Z1277" s="23"/>
      <c r="AB1277" s="8"/>
      <c r="AC1277" s="27"/>
    </row>
    <row r="1278" spans="1:31" s="7" customFormat="1" ht="18" hidden="1" customHeight="1">
      <c r="A1278" s="1576" t="s">
        <v>518</v>
      </c>
      <c r="B1278" s="1576"/>
      <c r="C1278" s="52">
        <f>SUM(C1277)</f>
        <v>11724343.470000001</v>
      </c>
      <c r="D1278" s="52">
        <f t="shared" ref="D1278:X1278" si="185">SUM(D1277)</f>
        <v>0</v>
      </c>
      <c r="E1278" s="52">
        <f t="shared" si="185"/>
        <v>0</v>
      </c>
      <c r="F1278" s="52">
        <f t="shared" si="185"/>
        <v>0</v>
      </c>
      <c r="G1278" s="52">
        <f t="shared" si="185"/>
        <v>0</v>
      </c>
      <c r="H1278" s="52">
        <f t="shared" si="185"/>
        <v>0</v>
      </c>
      <c r="I1278" s="52">
        <f t="shared" si="185"/>
        <v>0</v>
      </c>
      <c r="J1278" s="52">
        <f t="shared" si="185"/>
        <v>0</v>
      </c>
      <c r="K1278" s="52">
        <f t="shared" si="185"/>
        <v>0</v>
      </c>
      <c r="L1278" s="52">
        <f t="shared" si="185"/>
        <v>0</v>
      </c>
      <c r="M1278" s="52">
        <f t="shared" si="185"/>
        <v>0</v>
      </c>
      <c r="N1278" s="52">
        <f t="shared" si="185"/>
        <v>0</v>
      </c>
      <c r="O1278" s="52">
        <f t="shared" si="185"/>
        <v>0</v>
      </c>
      <c r="P1278" s="52">
        <f t="shared" si="185"/>
        <v>0</v>
      </c>
      <c r="Q1278" s="52">
        <f t="shared" si="185"/>
        <v>11724343.470000001</v>
      </c>
      <c r="R1278" s="52">
        <f t="shared" si="185"/>
        <v>0</v>
      </c>
      <c r="S1278" s="52">
        <f t="shared" si="185"/>
        <v>0</v>
      </c>
      <c r="T1278" s="52">
        <f t="shared" si="185"/>
        <v>0</v>
      </c>
      <c r="U1278" s="52">
        <f t="shared" si="185"/>
        <v>0</v>
      </c>
      <c r="V1278" s="52">
        <f t="shared" si="185"/>
        <v>0</v>
      </c>
      <c r="W1278" s="52">
        <f t="shared" si="185"/>
        <v>0</v>
      </c>
      <c r="X1278" s="52">
        <f t="shared" si="185"/>
        <v>0</v>
      </c>
      <c r="Y1278" s="9"/>
      <c r="Z1278" s="8"/>
      <c r="AB1278" s="8"/>
      <c r="AC1278" s="28"/>
    </row>
    <row r="1279" spans="1:31" s="7" customFormat="1" ht="18" hidden="1" customHeight="1">
      <c r="A1279" s="1479" t="s">
        <v>574</v>
      </c>
      <c r="B1279" s="1479"/>
      <c r="C1279" s="1479"/>
      <c r="D1279" s="1452"/>
      <c r="E1279" s="1452"/>
      <c r="F1279" s="1452"/>
      <c r="G1279" s="1452"/>
      <c r="H1279" s="1452"/>
      <c r="I1279" s="1452"/>
      <c r="J1279" s="1452"/>
      <c r="K1279" s="1452"/>
      <c r="L1279" s="1452"/>
      <c r="M1279" s="1452"/>
      <c r="N1279" s="1452"/>
      <c r="O1279" s="1452"/>
      <c r="P1279" s="1452"/>
      <c r="Q1279" s="1452"/>
      <c r="R1279" s="1452"/>
      <c r="S1279" s="1452"/>
      <c r="T1279" s="1452"/>
      <c r="U1279" s="1452"/>
      <c r="V1279" s="1452"/>
      <c r="W1279" s="1452"/>
      <c r="X1279" s="1452"/>
      <c r="Y1279" s="9"/>
      <c r="Z1279" s="8"/>
      <c r="AB1279" s="8"/>
      <c r="AC1279" s="28"/>
    </row>
    <row r="1280" spans="1:31" s="7" customFormat="1" ht="18" hidden="1" customHeight="1">
      <c r="A1280" s="56">
        <f>A1277+1</f>
        <v>1012</v>
      </c>
      <c r="B1280" s="49" t="s">
        <v>592</v>
      </c>
      <c r="C1280" s="52" t="e">
        <f>D1280+K1280+M1280+#REF!+#REF!+S1280+U1280+V1280+#REF!+X1280</f>
        <v>#REF!</v>
      </c>
      <c r="D1280" s="52">
        <f>SUM(E1280:I1280)</f>
        <v>8677683.4199999999</v>
      </c>
      <c r="E1280" s="51"/>
      <c r="F1280" s="52">
        <v>6369768.6200000001</v>
      </c>
      <c r="G1280" s="52">
        <v>626368.78</v>
      </c>
      <c r="H1280" s="52">
        <v>1315432.1399999999</v>
      </c>
      <c r="I1280" s="52">
        <v>366113.88</v>
      </c>
      <c r="J1280" s="52"/>
      <c r="K1280" s="52"/>
      <c r="L1280" s="52"/>
      <c r="M1280" s="52"/>
      <c r="N1280" s="52"/>
      <c r="O1280" s="653" t="s">
        <v>1422</v>
      </c>
      <c r="P1280" s="52"/>
      <c r="Q1280" s="653" t="s">
        <v>1422</v>
      </c>
      <c r="R1280" s="52"/>
      <c r="S1280" s="52"/>
      <c r="T1280" s="52"/>
      <c r="U1280" s="52"/>
      <c r="V1280" s="52">
        <f>36310.96+251684.56</f>
        <v>287995.52000000002</v>
      </c>
      <c r="W1280" s="654">
        <f>778348.02+249147.41</f>
        <v>1027495.43</v>
      </c>
      <c r="X1280" s="284"/>
      <c r="Y1280" s="9" t="s">
        <v>884</v>
      </c>
      <c r="Z1280" s="8"/>
      <c r="AB1280" s="8"/>
      <c r="AC1280" s="28"/>
    </row>
    <row r="1281" spans="1:31" s="7" customFormat="1" ht="18" hidden="1" customHeight="1">
      <c r="A1281" s="56">
        <f t="shared" ref="A1281:A1286" si="186">A1280+1</f>
        <v>1013</v>
      </c>
      <c r="B1281" s="49" t="s">
        <v>593</v>
      </c>
      <c r="C1281" s="52" t="e">
        <f>D1281+K1281+M1281+#REF!+#REF!+S1281+U1281+V1281+#REF!+X1281</f>
        <v>#REF!</v>
      </c>
      <c r="D1281" s="52">
        <f>SUM(E1281:I1281)</f>
        <v>9637136.6999999993</v>
      </c>
      <c r="E1281" s="51"/>
      <c r="F1281" s="52">
        <v>6629046.4800000004</v>
      </c>
      <c r="G1281" s="52">
        <v>591157.57999999996</v>
      </c>
      <c r="H1281" s="52">
        <v>1241369.44</v>
      </c>
      <c r="I1281" s="52">
        <v>1175563.2</v>
      </c>
      <c r="J1281" s="52"/>
      <c r="K1281" s="52"/>
      <c r="L1281" s="52"/>
      <c r="M1281" s="52"/>
      <c r="N1281" s="52"/>
      <c r="O1281" s="653" t="s">
        <v>1422</v>
      </c>
      <c r="P1281" s="52"/>
      <c r="Q1281" s="653" t="s">
        <v>1422</v>
      </c>
      <c r="R1281" s="52"/>
      <c r="S1281" s="52"/>
      <c r="T1281" s="52"/>
      <c r="U1281" s="52"/>
      <c r="V1281" s="52">
        <f>36310.96+249659.68</f>
        <v>285970.64</v>
      </c>
      <c r="W1281" s="654">
        <f>772662.5+245371.61</f>
        <v>1018034.11</v>
      </c>
      <c r="X1281" s="284"/>
      <c r="Y1281" s="9" t="s">
        <v>884</v>
      </c>
      <c r="Z1281" s="8"/>
      <c r="AB1281" s="8"/>
      <c r="AC1281" s="28"/>
    </row>
    <row r="1282" spans="1:31" s="7" customFormat="1" ht="18" hidden="1" customHeight="1">
      <c r="A1282" s="56">
        <f t="shared" si="186"/>
        <v>1014</v>
      </c>
      <c r="B1282" s="50" t="s">
        <v>855</v>
      </c>
      <c r="C1282" s="52" t="e">
        <f>D1282+K1282+M1282+O1282+#REF!+S1282+U1282+V1282+#REF!+X1282</f>
        <v>#REF!</v>
      </c>
      <c r="D1282" s="52">
        <f>SUM(E1282:I1282)</f>
        <v>7640108.2400000002</v>
      </c>
      <c r="E1282" s="51"/>
      <c r="F1282" s="52">
        <v>7640108.2400000002</v>
      </c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653" t="s">
        <v>1422</v>
      </c>
      <c r="R1282" s="52"/>
      <c r="S1282" s="52"/>
      <c r="T1282" s="52"/>
      <c r="U1282" s="52"/>
      <c r="V1282" s="52"/>
      <c r="W1282" s="654">
        <v>1026041.64</v>
      </c>
      <c r="X1282" s="284"/>
      <c r="Y1282" s="9"/>
      <c r="Z1282" s="8"/>
      <c r="AB1282" s="8"/>
      <c r="AC1282" s="28"/>
    </row>
    <row r="1283" spans="1:31" s="7" customFormat="1" ht="18" hidden="1" customHeight="1">
      <c r="A1283" s="56">
        <f t="shared" si="186"/>
        <v>1015</v>
      </c>
      <c r="B1283" s="50" t="s">
        <v>856</v>
      </c>
      <c r="C1283" s="52" t="e">
        <f>D1283+K1283+M1283+O1283+#REF!+S1283+U1283+V1283+#REF!+X1283</f>
        <v>#REF!</v>
      </c>
      <c r="D1283" s="52">
        <f>SUM(E1283:I1283)</f>
        <v>0</v>
      </c>
      <c r="E1283" s="52"/>
      <c r="F1283" s="52"/>
      <c r="G1283" s="52"/>
      <c r="H1283" s="52"/>
      <c r="I1283" s="52"/>
      <c r="J1283" s="52"/>
      <c r="K1283" s="52"/>
      <c r="L1283" s="52"/>
      <c r="M1283" s="52"/>
      <c r="N1283" s="121"/>
      <c r="O1283" s="52">
        <v>1605188.22</v>
      </c>
      <c r="P1283" s="52"/>
      <c r="Q1283" s="653" t="s">
        <v>1422</v>
      </c>
      <c r="R1283" s="121"/>
      <c r="S1283" s="52">
        <v>1913515.14</v>
      </c>
      <c r="T1283" s="52"/>
      <c r="U1283" s="52"/>
      <c r="V1283" s="52"/>
      <c r="W1283" s="654">
        <v>782544.06</v>
      </c>
      <c r="X1283" s="284"/>
      <c r="Y1283" s="9"/>
      <c r="Z1283" s="8"/>
      <c r="AB1283" s="8"/>
      <c r="AC1283" s="28"/>
    </row>
    <row r="1284" spans="1:31" customFormat="1" ht="15.75" hidden="1">
      <c r="A1284" s="687">
        <f t="shared" si="186"/>
        <v>1016</v>
      </c>
      <c r="B1284" s="652" t="s">
        <v>1424</v>
      </c>
      <c r="C1284" s="646"/>
      <c r="D1284" s="646"/>
      <c r="E1284" s="646"/>
      <c r="F1284" s="646"/>
      <c r="G1284" s="646"/>
      <c r="H1284" s="646"/>
      <c r="I1284" s="646"/>
      <c r="J1284" s="646"/>
      <c r="K1284" s="646"/>
      <c r="L1284" s="646"/>
      <c r="M1284" s="646"/>
      <c r="N1284" s="134"/>
      <c r="O1284" s="650"/>
      <c r="P1284" s="134"/>
      <c r="Q1284" s="647" t="s">
        <v>1422</v>
      </c>
      <c r="R1284" s="646"/>
      <c r="S1284" s="646"/>
      <c r="T1284" s="646"/>
      <c r="U1284" s="646"/>
      <c r="V1284" s="646"/>
      <c r="W1284" s="646">
        <v>421564.84</v>
      </c>
      <c r="X1284" s="646"/>
      <c r="Y1284" s="648" t="s">
        <v>1423</v>
      </c>
      <c r="Z1284" s="649"/>
    </row>
    <row r="1285" spans="1:31" customFormat="1" ht="15.75" hidden="1">
      <c r="A1285" s="687">
        <f t="shared" si="186"/>
        <v>1017</v>
      </c>
      <c r="B1285" s="652" t="s">
        <v>1425</v>
      </c>
      <c r="C1285" s="646"/>
      <c r="D1285" s="646"/>
      <c r="E1285" s="646"/>
      <c r="F1285" s="646"/>
      <c r="G1285" s="646"/>
      <c r="H1285" s="646"/>
      <c r="I1285" s="646"/>
      <c r="J1285" s="646"/>
      <c r="K1285" s="646"/>
      <c r="M1285" s="647" t="s">
        <v>1422</v>
      </c>
      <c r="N1285" s="134"/>
      <c r="O1285" s="647" t="s">
        <v>1422</v>
      </c>
      <c r="P1285" s="134"/>
      <c r="Q1285" s="647" t="s">
        <v>1422</v>
      </c>
      <c r="R1285" s="646"/>
      <c r="S1285" s="646"/>
      <c r="T1285" s="646"/>
      <c r="U1285" s="646"/>
      <c r="V1285" s="646"/>
      <c r="W1285" s="646">
        <f>589346.91+311878.12+272598.47</f>
        <v>1173823.5</v>
      </c>
      <c r="X1285" s="646"/>
      <c r="Y1285" s="648" t="s">
        <v>1426</v>
      </c>
      <c r="Z1285" s="649"/>
    </row>
    <row r="1286" spans="1:31" customFormat="1" ht="40.5" hidden="1" customHeight="1">
      <c r="A1286" s="687">
        <f t="shared" si="186"/>
        <v>1018</v>
      </c>
      <c r="B1286" s="652" t="s">
        <v>1427</v>
      </c>
      <c r="C1286" s="646"/>
      <c r="D1286" s="646"/>
      <c r="E1286" s="647" t="s">
        <v>1422</v>
      </c>
      <c r="F1286" s="647" t="s">
        <v>1422</v>
      </c>
      <c r="G1286" s="647" t="s">
        <v>1422</v>
      </c>
      <c r="H1286" s="647" t="s">
        <v>1422</v>
      </c>
      <c r="I1286" s="647" t="s">
        <v>1422</v>
      </c>
      <c r="J1286" s="646"/>
      <c r="K1286" s="646"/>
      <c r="L1286" s="646"/>
      <c r="M1286" s="646"/>
      <c r="O1286" s="647"/>
      <c r="P1286" s="134"/>
      <c r="Q1286" s="647" t="s">
        <v>1422</v>
      </c>
      <c r="R1286" s="650"/>
      <c r="S1286" s="647" t="s">
        <v>1422</v>
      </c>
      <c r="T1286" s="646"/>
      <c r="U1286" s="646"/>
      <c r="V1286" s="650"/>
      <c r="W1286" s="646">
        <f>104675.88+114960.27+214378.38+114960.27+117108.25</f>
        <v>666083.05000000005</v>
      </c>
      <c r="X1286" s="646"/>
      <c r="Y1286" s="651" t="s">
        <v>1428</v>
      </c>
      <c r="Z1286" s="649"/>
    </row>
    <row r="1287" spans="1:31" s="7" customFormat="1" ht="18" hidden="1" customHeight="1">
      <c r="A1287" s="1475" t="s">
        <v>518</v>
      </c>
      <c r="B1287" s="1475"/>
      <c r="C1287" s="52" t="e">
        <f t="shared" ref="C1287:P1287" si="187">SUM(C1280:C1283)</f>
        <v>#REF!</v>
      </c>
      <c r="D1287" s="52">
        <f t="shared" si="187"/>
        <v>25954928.359999999</v>
      </c>
      <c r="E1287" s="52">
        <f t="shared" si="187"/>
        <v>0</v>
      </c>
      <c r="F1287" s="52">
        <f t="shared" si="187"/>
        <v>20638923.340000004</v>
      </c>
      <c r="G1287" s="52">
        <f t="shared" si="187"/>
        <v>1217526.3599999999</v>
      </c>
      <c r="H1287" s="52">
        <f t="shared" si="187"/>
        <v>2556801.58</v>
      </c>
      <c r="I1287" s="52">
        <f t="shared" si="187"/>
        <v>1541677.08</v>
      </c>
      <c r="J1287" s="52">
        <f t="shared" si="187"/>
        <v>0</v>
      </c>
      <c r="K1287" s="52">
        <f t="shared" si="187"/>
        <v>0</v>
      </c>
      <c r="L1287" s="52">
        <f t="shared" si="187"/>
        <v>0</v>
      </c>
      <c r="M1287" s="52">
        <f t="shared" si="187"/>
        <v>0</v>
      </c>
      <c r="N1287" s="52">
        <f t="shared" si="187"/>
        <v>0</v>
      </c>
      <c r="O1287" s="52">
        <f t="shared" si="187"/>
        <v>1605188.22</v>
      </c>
      <c r="P1287" s="52">
        <f t="shared" si="187"/>
        <v>0</v>
      </c>
      <c r="Q1287" s="52" t="e">
        <f>SUM(#REF!)</f>
        <v>#REF!</v>
      </c>
      <c r="R1287" s="52">
        <f>SUM(R1280:R1283)</f>
        <v>0</v>
      </c>
      <c r="S1287" s="52">
        <f>SUM(S1280:S1283)</f>
        <v>1913515.14</v>
      </c>
      <c r="T1287" s="52">
        <f>SUM(T1280:T1283)</f>
        <v>0</v>
      </c>
      <c r="U1287" s="52">
        <f>SUM(U1280:U1283)</f>
        <v>0</v>
      </c>
      <c r="V1287" s="52">
        <f>SUM(V1280:V1283)</f>
        <v>573966.16</v>
      </c>
      <c r="W1287" s="52" t="e">
        <f>SUM(#REF!)</f>
        <v>#REF!</v>
      </c>
      <c r="X1287" s="52">
        <f>SUM(X1280:X1283)</f>
        <v>0</v>
      </c>
      <c r="Y1287" s="9"/>
      <c r="Z1287" s="8"/>
      <c r="AB1287" s="8"/>
      <c r="AC1287" s="28"/>
      <c r="AE1287" s="28"/>
    </row>
    <row r="1288" spans="1:31" s="22" customFormat="1" ht="18" hidden="1" customHeight="1">
      <c r="A1288" s="1479" t="s">
        <v>594</v>
      </c>
      <c r="B1288" s="1479"/>
      <c r="C1288" s="1479"/>
      <c r="D1288" s="1452"/>
      <c r="E1288" s="1452"/>
      <c r="F1288" s="1452"/>
      <c r="G1288" s="1452"/>
      <c r="H1288" s="1452"/>
      <c r="I1288" s="1452"/>
      <c r="J1288" s="1452"/>
      <c r="K1288" s="1452"/>
      <c r="L1288" s="1452"/>
      <c r="M1288" s="1452"/>
      <c r="N1288" s="1452"/>
      <c r="O1288" s="1452"/>
      <c r="P1288" s="1452"/>
      <c r="Q1288" s="1452"/>
      <c r="R1288" s="1452"/>
      <c r="S1288" s="1452"/>
      <c r="T1288" s="1452"/>
      <c r="U1288" s="1452"/>
      <c r="V1288" s="1452"/>
      <c r="W1288" s="1452"/>
      <c r="X1288" s="1452"/>
      <c r="Y1288" s="24"/>
      <c r="Z1288" s="23"/>
      <c r="AB1288" s="8"/>
      <c r="AC1288" s="27"/>
    </row>
    <row r="1289" spans="1:31" s="7" customFormat="1" ht="18" hidden="1" customHeight="1">
      <c r="A1289" s="55">
        <f>A1286+1</f>
        <v>1019</v>
      </c>
      <c r="B1289" s="42" t="s">
        <v>857</v>
      </c>
      <c r="C1289" s="52">
        <f>D1289+K1289+M1289+O1289+Q1289+S1289+U1289+V1289+W1289+X1289</f>
        <v>871053.58000000007</v>
      </c>
      <c r="D1289" s="52">
        <f>SUM(E1289:I1289)</f>
        <v>871053.58000000007</v>
      </c>
      <c r="E1289" s="51">
        <v>488822.08</v>
      </c>
      <c r="F1289" s="51"/>
      <c r="G1289" s="51"/>
      <c r="H1289" s="51"/>
      <c r="I1289" s="51">
        <v>382231.5</v>
      </c>
      <c r="J1289" s="55"/>
      <c r="K1289" s="51"/>
      <c r="L1289" s="51"/>
      <c r="M1289" s="52"/>
      <c r="N1289" s="52"/>
      <c r="O1289" s="52"/>
      <c r="P1289" s="51"/>
      <c r="Q1289" s="52"/>
      <c r="R1289" s="51"/>
      <c r="S1289" s="52"/>
      <c r="T1289" s="52"/>
      <c r="U1289" s="52"/>
      <c r="V1289" s="52"/>
      <c r="W1289" s="284"/>
      <c r="X1289" s="284"/>
      <c r="Y1289" s="9"/>
      <c r="Z1289" s="8"/>
      <c r="AA1289" s="8"/>
      <c r="AB1289" s="8"/>
      <c r="AC1289" s="28"/>
    </row>
    <row r="1290" spans="1:31" s="7" customFormat="1" ht="18" hidden="1" customHeight="1">
      <c r="A1290" s="55">
        <f>A1289+1</f>
        <v>1020</v>
      </c>
      <c r="B1290" s="42" t="s">
        <v>858</v>
      </c>
      <c r="C1290" s="52">
        <f>D1290+K1290+M1290+O1290+Q1290+S1290+U1290+V1290+W1290+X1290</f>
        <v>931466.04</v>
      </c>
      <c r="D1290" s="52">
        <f>SUM(E1290:I1290)</f>
        <v>931466.04</v>
      </c>
      <c r="E1290" s="51">
        <v>491309.52</v>
      </c>
      <c r="F1290" s="51"/>
      <c r="G1290" s="51"/>
      <c r="H1290" s="51"/>
      <c r="I1290" s="51">
        <v>440156.52</v>
      </c>
      <c r="J1290" s="55"/>
      <c r="K1290" s="51"/>
      <c r="L1290" s="51"/>
      <c r="M1290" s="52"/>
      <c r="N1290" s="52"/>
      <c r="O1290" s="52"/>
      <c r="P1290" s="51"/>
      <c r="Q1290" s="52"/>
      <c r="R1290" s="51"/>
      <c r="S1290" s="52"/>
      <c r="T1290" s="52"/>
      <c r="U1290" s="52"/>
      <c r="V1290" s="52"/>
      <c r="W1290" s="284"/>
      <c r="X1290" s="284"/>
      <c r="Y1290" s="9"/>
      <c r="Z1290" s="8"/>
      <c r="AA1290" s="8"/>
      <c r="AB1290" s="8"/>
      <c r="AC1290" s="28"/>
    </row>
    <row r="1291" spans="1:31" s="7" customFormat="1" ht="18" hidden="1" customHeight="1">
      <c r="A1291" s="55">
        <f>A1290+1</f>
        <v>1021</v>
      </c>
      <c r="B1291" s="42" t="s">
        <v>859</v>
      </c>
      <c r="C1291" s="52">
        <f>D1291+K1291+M1291+O1291+Q1291+S1291+U1291+V1291+W1291+X1291</f>
        <v>1016547.5800000001</v>
      </c>
      <c r="D1291" s="52">
        <f>SUM(E1291:I1291)</f>
        <v>1016547.5800000001</v>
      </c>
      <c r="E1291" s="51">
        <v>576391.06000000006</v>
      </c>
      <c r="F1291" s="51"/>
      <c r="G1291" s="51"/>
      <c r="H1291" s="51"/>
      <c r="I1291" s="51">
        <v>440156.52</v>
      </c>
      <c r="J1291" s="55"/>
      <c r="K1291" s="51"/>
      <c r="L1291" s="51"/>
      <c r="M1291" s="52"/>
      <c r="N1291" s="52"/>
      <c r="O1291" s="52"/>
      <c r="P1291" s="51"/>
      <c r="Q1291" s="52"/>
      <c r="R1291" s="51"/>
      <c r="S1291" s="52"/>
      <c r="T1291" s="52"/>
      <c r="U1291" s="52"/>
      <c r="V1291" s="52"/>
      <c r="W1291" s="284"/>
      <c r="X1291" s="284"/>
      <c r="Y1291" s="9"/>
      <c r="Z1291" s="8"/>
      <c r="AA1291" s="8"/>
      <c r="AB1291" s="8"/>
      <c r="AC1291" s="28"/>
    </row>
    <row r="1292" spans="1:31" s="7" customFormat="1" ht="18" hidden="1" customHeight="1">
      <c r="A1292" s="55">
        <f>A1291+1</f>
        <v>1022</v>
      </c>
      <c r="B1292" s="42" t="s">
        <v>860</v>
      </c>
      <c r="C1292" s="52">
        <f>D1292+K1292+M1292+O1292+Q1292+S1292+U1292+V1292+W1292+X1292</f>
        <v>904187.98</v>
      </c>
      <c r="D1292" s="52">
        <f>SUM(E1292:I1292)</f>
        <v>904187.98</v>
      </c>
      <c r="E1292" s="51">
        <v>464031.46</v>
      </c>
      <c r="F1292" s="51"/>
      <c r="G1292" s="51"/>
      <c r="H1292" s="51"/>
      <c r="I1292" s="51">
        <v>440156.52</v>
      </c>
      <c r="J1292" s="55"/>
      <c r="K1292" s="51"/>
      <c r="L1292" s="51"/>
      <c r="M1292" s="52"/>
      <c r="N1292" s="52"/>
      <c r="O1292" s="52"/>
      <c r="P1292" s="51"/>
      <c r="Q1292" s="52"/>
      <c r="R1292" s="51"/>
      <c r="S1292" s="52"/>
      <c r="T1292" s="52"/>
      <c r="U1292" s="52"/>
      <c r="V1292" s="52"/>
      <c r="W1292" s="284"/>
      <c r="X1292" s="284"/>
      <c r="Y1292" s="9"/>
      <c r="Z1292" s="8"/>
      <c r="AA1292" s="8"/>
      <c r="AB1292" s="8"/>
      <c r="AC1292" s="28"/>
    </row>
    <row r="1293" spans="1:31" s="7" customFormat="1" ht="18" hidden="1" customHeight="1">
      <c r="A1293" s="55">
        <f>A1292+1</f>
        <v>1023</v>
      </c>
      <c r="B1293" s="42" t="s">
        <v>861</v>
      </c>
      <c r="C1293" s="52">
        <f>D1293+K1293+M1293+O1293+Q1293+S1293+U1293+V1293+W1293+X1293</f>
        <v>1018564.2000000001</v>
      </c>
      <c r="D1293" s="52">
        <f>SUM(E1293:I1293)</f>
        <v>1018564.2000000001</v>
      </c>
      <c r="E1293" s="51">
        <v>578407.68000000005</v>
      </c>
      <c r="F1293" s="51"/>
      <c r="G1293" s="51"/>
      <c r="H1293" s="51"/>
      <c r="I1293" s="51">
        <v>440156.52</v>
      </c>
      <c r="J1293" s="55"/>
      <c r="K1293" s="51"/>
      <c r="L1293" s="51"/>
      <c r="M1293" s="52"/>
      <c r="N1293" s="52"/>
      <c r="O1293" s="52"/>
      <c r="P1293" s="51"/>
      <c r="Q1293" s="52"/>
      <c r="R1293" s="51"/>
      <c r="S1293" s="52"/>
      <c r="T1293" s="52"/>
      <c r="U1293" s="52"/>
      <c r="V1293" s="52"/>
      <c r="W1293" s="284"/>
      <c r="X1293" s="284"/>
      <c r="Y1293" s="9"/>
      <c r="Z1293" s="8"/>
      <c r="AA1293" s="8"/>
      <c r="AB1293" s="8"/>
      <c r="AC1293" s="28"/>
    </row>
    <row r="1294" spans="1:31" s="7" customFormat="1" ht="18" hidden="1" customHeight="1">
      <c r="A1294" s="1475" t="s">
        <v>518</v>
      </c>
      <c r="B1294" s="1475"/>
      <c r="C1294" s="52">
        <f t="shared" ref="C1294:X1294" si="188">SUM(C1289:C1293)</f>
        <v>4741819.38</v>
      </c>
      <c r="D1294" s="52">
        <f t="shared" si="188"/>
        <v>4741819.38</v>
      </c>
      <c r="E1294" s="52">
        <f t="shared" si="188"/>
        <v>2598961.8000000003</v>
      </c>
      <c r="F1294" s="52">
        <f t="shared" si="188"/>
        <v>0</v>
      </c>
      <c r="G1294" s="52">
        <f t="shared" si="188"/>
        <v>0</v>
      </c>
      <c r="H1294" s="52">
        <f t="shared" si="188"/>
        <v>0</v>
      </c>
      <c r="I1294" s="52">
        <f t="shared" si="188"/>
        <v>2142857.58</v>
      </c>
      <c r="J1294" s="52">
        <f t="shared" si="188"/>
        <v>0</v>
      </c>
      <c r="K1294" s="52">
        <f t="shared" si="188"/>
        <v>0</v>
      </c>
      <c r="L1294" s="52">
        <f t="shared" si="188"/>
        <v>0</v>
      </c>
      <c r="M1294" s="52">
        <f t="shared" si="188"/>
        <v>0</v>
      </c>
      <c r="N1294" s="52">
        <f t="shared" si="188"/>
        <v>0</v>
      </c>
      <c r="O1294" s="52">
        <f t="shared" si="188"/>
        <v>0</v>
      </c>
      <c r="P1294" s="52">
        <f t="shared" si="188"/>
        <v>0</v>
      </c>
      <c r="Q1294" s="52">
        <f t="shared" si="188"/>
        <v>0</v>
      </c>
      <c r="R1294" s="52">
        <f t="shared" si="188"/>
        <v>0</v>
      </c>
      <c r="S1294" s="52">
        <f t="shared" si="188"/>
        <v>0</v>
      </c>
      <c r="T1294" s="52">
        <f t="shared" si="188"/>
        <v>0</v>
      </c>
      <c r="U1294" s="52">
        <f t="shared" si="188"/>
        <v>0</v>
      </c>
      <c r="V1294" s="52">
        <f t="shared" si="188"/>
        <v>0</v>
      </c>
      <c r="W1294" s="52">
        <f t="shared" si="188"/>
        <v>0</v>
      </c>
      <c r="X1294" s="52">
        <f t="shared" si="188"/>
        <v>0</v>
      </c>
      <c r="Y1294" s="9"/>
      <c r="Z1294" s="8"/>
      <c r="AA1294" s="8"/>
      <c r="AB1294" s="8"/>
      <c r="AC1294" s="28"/>
      <c r="AE1294" s="28"/>
    </row>
    <row r="1295" spans="1:31" s="22" customFormat="1" ht="18" hidden="1" customHeight="1">
      <c r="A1295" s="1479" t="s">
        <v>595</v>
      </c>
      <c r="B1295" s="1479"/>
      <c r="C1295" s="1479"/>
      <c r="D1295" s="1452"/>
      <c r="E1295" s="1452"/>
      <c r="F1295" s="1452"/>
      <c r="G1295" s="1452"/>
      <c r="H1295" s="1452"/>
      <c r="I1295" s="1452"/>
      <c r="J1295" s="1452"/>
      <c r="K1295" s="1452"/>
      <c r="L1295" s="1452"/>
      <c r="M1295" s="1452"/>
      <c r="N1295" s="1452"/>
      <c r="O1295" s="1452"/>
      <c r="P1295" s="1452"/>
      <c r="Q1295" s="1452"/>
      <c r="R1295" s="1452"/>
      <c r="S1295" s="1452"/>
      <c r="T1295" s="1452"/>
      <c r="U1295" s="1452"/>
      <c r="V1295" s="1452"/>
      <c r="W1295" s="1452"/>
      <c r="X1295" s="1452"/>
      <c r="Y1295" s="24"/>
      <c r="Z1295" s="23"/>
      <c r="AB1295" s="8"/>
      <c r="AC1295" s="27"/>
    </row>
    <row r="1296" spans="1:31" s="7" customFormat="1" ht="18" hidden="1" customHeight="1">
      <c r="A1296" s="55">
        <f>A1293+1</f>
        <v>1024</v>
      </c>
      <c r="B1296" s="42" t="s">
        <v>862</v>
      </c>
      <c r="C1296" s="52">
        <f t="shared" ref="C1296:C1301" si="189">D1296+K1296+M1296+O1296+Q1296+S1296+U1296+V1296+W1296+X1296</f>
        <v>659451.26</v>
      </c>
      <c r="D1296" s="52">
        <f>SUM(E1296:I1296)</f>
        <v>659451.26</v>
      </c>
      <c r="E1296" s="52">
        <v>659451.26</v>
      </c>
      <c r="F1296" s="52"/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284"/>
      <c r="X1296" s="284"/>
      <c r="Y1296" s="9"/>
      <c r="Z1296" s="8"/>
      <c r="AA1296" s="8"/>
      <c r="AB1296" s="8"/>
      <c r="AC1296" s="28"/>
    </row>
    <row r="1297" spans="1:31" s="7" customFormat="1" ht="18" hidden="1" customHeight="1">
      <c r="A1297" s="55">
        <f t="shared" ref="A1297:A1302" si="190">A1296+1</f>
        <v>1025</v>
      </c>
      <c r="B1297" s="42" t="s">
        <v>863</v>
      </c>
      <c r="C1297" s="52">
        <f t="shared" si="189"/>
        <v>589041.84</v>
      </c>
      <c r="D1297" s="52">
        <f t="shared" ref="D1297:D1302" si="191">SUM(E1297:I1297)</f>
        <v>589041.84</v>
      </c>
      <c r="E1297" s="52">
        <v>589041.84</v>
      </c>
      <c r="F1297" s="52"/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284"/>
      <c r="X1297" s="284"/>
      <c r="Y1297" s="9"/>
      <c r="Z1297" s="8"/>
      <c r="AA1297" s="8"/>
      <c r="AB1297" s="8"/>
      <c r="AC1297" s="28"/>
    </row>
    <row r="1298" spans="1:31" s="7" customFormat="1" ht="18" hidden="1" customHeight="1">
      <c r="A1298" s="55">
        <f t="shared" si="190"/>
        <v>1026</v>
      </c>
      <c r="B1298" s="42" t="s">
        <v>864</v>
      </c>
      <c r="C1298" s="52">
        <f t="shared" si="189"/>
        <v>265607.38</v>
      </c>
      <c r="D1298" s="52">
        <f t="shared" si="191"/>
        <v>265607.38</v>
      </c>
      <c r="E1298" s="52">
        <v>265607.38</v>
      </c>
      <c r="F1298" s="52"/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284"/>
      <c r="X1298" s="284"/>
      <c r="Y1298" s="9"/>
      <c r="Z1298" s="8"/>
      <c r="AB1298" s="8"/>
      <c r="AC1298" s="28"/>
    </row>
    <row r="1299" spans="1:31" s="7" customFormat="1" ht="18" hidden="1" customHeight="1">
      <c r="A1299" s="55">
        <f t="shared" si="190"/>
        <v>1027</v>
      </c>
      <c r="B1299" s="42" t="s">
        <v>865</v>
      </c>
      <c r="C1299" s="52">
        <f t="shared" si="189"/>
        <v>11806085.26</v>
      </c>
      <c r="D1299" s="52">
        <f t="shared" si="191"/>
        <v>507801.19999999995</v>
      </c>
      <c r="E1299" s="52">
        <v>347335.36</v>
      </c>
      <c r="F1299" s="52"/>
      <c r="G1299" s="52"/>
      <c r="H1299" s="52"/>
      <c r="I1299" s="52">
        <v>160465.84</v>
      </c>
      <c r="J1299" s="52"/>
      <c r="K1299" s="52"/>
      <c r="L1299" s="121"/>
      <c r="M1299" s="52">
        <v>2645244.94</v>
      </c>
      <c r="N1299" s="52"/>
      <c r="O1299" s="52"/>
      <c r="P1299" s="121"/>
      <c r="Q1299" s="52">
        <v>4974798.58</v>
      </c>
      <c r="R1299" s="121"/>
      <c r="S1299" s="52">
        <v>3678240.54</v>
      </c>
      <c r="T1299" s="52"/>
      <c r="U1299" s="52"/>
      <c r="V1299" s="52"/>
      <c r="W1299" s="284"/>
      <c r="X1299" s="284"/>
      <c r="Y1299" s="9"/>
      <c r="Z1299" s="8"/>
      <c r="AB1299" s="8"/>
      <c r="AC1299" s="28"/>
    </row>
    <row r="1300" spans="1:31" s="7" customFormat="1" ht="18" hidden="1" customHeight="1">
      <c r="A1300" s="55">
        <f t="shared" si="190"/>
        <v>1028</v>
      </c>
      <c r="B1300" s="42" t="s">
        <v>866</v>
      </c>
      <c r="C1300" s="52">
        <f t="shared" si="189"/>
        <v>11458749.899999999</v>
      </c>
      <c r="D1300" s="52">
        <f t="shared" si="191"/>
        <v>160465.84</v>
      </c>
      <c r="E1300" s="52"/>
      <c r="F1300" s="52"/>
      <c r="G1300" s="52"/>
      <c r="H1300" s="52"/>
      <c r="I1300" s="52">
        <v>160465.84</v>
      </c>
      <c r="J1300" s="52"/>
      <c r="K1300" s="52"/>
      <c r="L1300" s="121"/>
      <c r="M1300" s="52">
        <v>2645244.94</v>
      </c>
      <c r="N1300" s="52"/>
      <c r="O1300" s="52"/>
      <c r="P1300" s="121"/>
      <c r="Q1300" s="52">
        <v>4974798.58</v>
      </c>
      <c r="R1300" s="121"/>
      <c r="S1300" s="52">
        <v>3678240.54</v>
      </c>
      <c r="T1300" s="52"/>
      <c r="U1300" s="52"/>
      <c r="V1300" s="52"/>
      <c r="W1300" s="284"/>
      <c r="X1300" s="284"/>
      <c r="Y1300" s="9"/>
      <c r="Z1300" s="8"/>
      <c r="AB1300" s="8"/>
      <c r="AC1300" s="28"/>
    </row>
    <row r="1301" spans="1:31" s="7" customFormat="1" ht="18" hidden="1" customHeight="1">
      <c r="A1301" s="55">
        <f t="shared" si="190"/>
        <v>1029</v>
      </c>
      <c r="B1301" s="42" t="s">
        <v>867</v>
      </c>
      <c r="C1301" s="52">
        <f t="shared" si="189"/>
        <v>11458749.899999999</v>
      </c>
      <c r="D1301" s="52">
        <f t="shared" si="191"/>
        <v>160465.84</v>
      </c>
      <c r="E1301" s="52"/>
      <c r="F1301" s="52"/>
      <c r="G1301" s="52"/>
      <c r="H1301" s="52"/>
      <c r="I1301" s="52">
        <v>160465.84</v>
      </c>
      <c r="J1301" s="52"/>
      <c r="K1301" s="52"/>
      <c r="L1301" s="121"/>
      <c r="M1301" s="52">
        <v>2645244.94</v>
      </c>
      <c r="N1301" s="52"/>
      <c r="O1301" s="52"/>
      <c r="P1301" s="121"/>
      <c r="Q1301" s="52">
        <v>4974798.58</v>
      </c>
      <c r="R1301" s="121"/>
      <c r="S1301" s="52">
        <v>3678240.54</v>
      </c>
      <c r="T1301" s="52"/>
      <c r="U1301" s="52"/>
      <c r="V1301" s="52"/>
      <c r="W1301" s="284"/>
      <c r="X1301" s="284"/>
      <c r="Y1301" s="9"/>
      <c r="Z1301" s="8"/>
      <c r="AB1301" s="8"/>
      <c r="AC1301" s="28"/>
    </row>
    <row r="1302" spans="1:31" s="7" customFormat="1" ht="18" hidden="1" customHeight="1">
      <c r="A1302" s="55">
        <f t="shared" si="190"/>
        <v>1030</v>
      </c>
      <c r="B1302" s="42" t="s">
        <v>868</v>
      </c>
      <c r="C1302" s="52">
        <f>D1302+K1302+M1302+O1302+Q1302+S1302+U1302+V1302+W1302+X1302</f>
        <v>375651.82</v>
      </c>
      <c r="D1302" s="52">
        <f t="shared" si="191"/>
        <v>375651.82</v>
      </c>
      <c r="E1302" s="52">
        <f>368490.4+7161.42</f>
        <v>375651.82</v>
      </c>
      <c r="F1302" s="52"/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284"/>
      <c r="X1302" s="284"/>
      <c r="Y1302" s="9" t="s">
        <v>889</v>
      </c>
      <c r="Z1302" s="8"/>
      <c r="AA1302" s="8"/>
      <c r="AB1302" s="8"/>
      <c r="AC1302" s="28"/>
    </row>
    <row r="1303" spans="1:31" s="7" customFormat="1" ht="18" hidden="1" customHeight="1">
      <c r="A1303" s="1475" t="s">
        <v>518</v>
      </c>
      <c r="B1303" s="1475"/>
      <c r="C1303" s="52">
        <f t="shared" ref="C1303:X1303" si="192">SUM(C1296:C1302)</f>
        <v>36613337.359999999</v>
      </c>
      <c r="D1303" s="52">
        <f t="shared" si="192"/>
        <v>2718485.1799999997</v>
      </c>
      <c r="E1303" s="52">
        <f t="shared" si="192"/>
        <v>2237087.6599999997</v>
      </c>
      <c r="F1303" s="52">
        <f t="shared" si="192"/>
        <v>0</v>
      </c>
      <c r="G1303" s="52">
        <f t="shared" si="192"/>
        <v>0</v>
      </c>
      <c r="H1303" s="52">
        <f t="shared" si="192"/>
        <v>0</v>
      </c>
      <c r="I1303" s="52">
        <f t="shared" si="192"/>
        <v>481397.52</v>
      </c>
      <c r="J1303" s="52">
        <f t="shared" si="192"/>
        <v>0</v>
      </c>
      <c r="K1303" s="52">
        <f t="shared" si="192"/>
        <v>0</v>
      </c>
      <c r="L1303" s="52">
        <f t="shared" si="192"/>
        <v>0</v>
      </c>
      <c r="M1303" s="52">
        <f t="shared" si="192"/>
        <v>7935734.8200000003</v>
      </c>
      <c r="N1303" s="52">
        <f t="shared" si="192"/>
        <v>0</v>
      </c>
      <c r="O1303" s="52">
        <f t="shared" si="192"/>
        <v>0</v>
      </c>
      <c r="P1303" s="52">
        <f t="shared" si="192"/>
        <v>0</v>
      </c>
      <c r="Q1303" s="52">
        <f t="shared" si="192"/>
        <v>14924395.74</v>
      </c>
      <c r="R1303" s="52">
        <f t="shared" si="192"/>
        <v>0</v>
      </c>
      <c r="S1303" s="52">
        <f t="shared" si="192"/>
        <v>11034721.620000001</v>
      </c>
      <c r="T1303" s="52">
        <f t="shared" si="192"/>
        <v>0</v>
      </c>
      <c r="U1303" s="52">
        <f t="shared" si="192"/>
        <v>0</v>
      </c>
      <c r="V1303" s="52">
        <f t="shared" si="192"/>
        <v>0</v>
      </c>
      <c r="W1303" s="52">
        <f t="shared" si="192"/>
        <v>0</v>
      </c>
      <c r="X1303" s="52">
        <f t="shared" si="192"/>
        <v>0</v>
      </c>
      <c r="Y1303" s="9"/>
      <c r="Z1303" s="8"/>
      <c r="AA1303" s="8"/>
      <c r="AB1303" s="8"/>
      <c r="AC1303" s="28"/>
      <c r="AE1303" s="28"/>
    </row>
    <row r="1304" spans="1:31" s="17" customFormat="1" ht="18" hidden="1" customHeight="1">
      <c r="A1304" s="1479" t="s">
        <v>596</v>
      </c>
      <c r="B1304" s="1479"/>
      <c r="C1304" s="61" t="e">
        <f t="shared" ref="C1304:X1304" si="193">C1303+C1294+C1287+C1278</f>
        <v>#REF!</v>
      </c>
      <c r="D1304" s="61">
        <f t="shared" si="193"/>
        <v>33415232.919999998</v>
      </c>
      <c r="E1304" s="61">
        <f t="shared" si="193"/>
        <v>4836049.46</v>
      </c>
      <c r="F1304" s="61">
        <f t="shared" si="193"/>
        <v>20638923.340000004</v>
      </c>
      <c r="G1304" s="61">
        <f t="shared" si="193"/>
        <v>1217526.3599999999</v>
      </c>
      <c r="H1304" s="61">
        <f t="shared" si="193"/>
        <v>2556801.58</v>
      </c>
      <c r="I1304" s="61">
        <f t="shared" si="193"/>
        <v>4165932.18</v>
      </c>
      <c r="J1304" s="61">
        <f t="shared" si="193"/>
        <v>0</v>
      </c>
      <c r="K1304" s="61">
        <f t="shared" si="193"/>
        <v>0</v>
      </c>
      <c r="L1304" s="61">
        <f t="shared" si="193"/>
        <v>0</v>
      </c>
      <c r="M1304" s="61">
        <f t="shared" si="193"/>
        <v>7935734.8200000003</v>
      </c>
      <c r="N1304" s="61">
        <f t="shared" si="193"/>
        <v>0</v>
      </c>
      <c r="O1304" s="61">
        <f t="shared" si="193"/>
        <v>1605188.22</v>
      </c>
      <c r="P1304" s="61">
        <f t="shared" si="193"/>
        <v>0</v>
      </c>
      <c r="Q1304" s="61" t="e">
        <f t="shared" si="193"/>
        <v>#REF!</v>
      </c>
      <c r="R1304" s="61">
        <f t="shared" si="193"/>
        <v>0</v>
      </c>
      <c r="S1304" s="61">
        <f t="shared" si="193"/>
        <v>12948236.760000002</v>
      </c>
      <c r="T1304" s="61">
        <f t="shared" si="193"/>
        <v>0</v>
      </c>
      <c r="U1304" s="61">
        <f t="shared" si="193"/>
        <v>0</v>
      </c>
      <c r="V1304" s="61">
        <f t="shared" si="193"/>
        <v>573966.16</v>
      </c>
      <c r="W1304" s="61" t="e">
        <f t="shared" si="193"/>
        <v>#REF!</v>
      </c>
      <c r="X1304" s="61">
        <f t="shared" si="193"/>
        <v>0</v>
      </c>
      <c r="Y1304" s="9"/>
      <c r="Z1304" s="8"/>
      <c r="AA1304" s="8"/>
      <c r="AB1304" s="8"/>
      <c r="AC1304" s="28"/>
    </row>
    <row r="1305" spans="1:31" s="7" customFormat="1" ht="18" hidden="1" customHeight="1">
      <c r="A1305" s="1485" t="s">
        <v>597</v>
      </c>
      <c r="B1305" s="1485"/>
      <c r="C1305" s="61" t="e">
        <f t="shared" ref="C1305:X1305" si="194">C1304+C1271+C1163+C1103+C1055+C1020+C977+C889+C834+C777+C624+C612+C577+C413+C322+C236+C144+C80</f>
        <v>#REF!</v>
      </c>
      <c r="D1305" s="61" t="e">
        <f t="shared" si="194"/>
        <v>#REF!</v>
      </c>
      <c r="E1305" s="61">
        <f t="shared" si="194"/>
        <v>117433816.25999999</v>
      </c>
      <c r="F1305" s="61">
        <f t="shared" si="194"/>
        <v>348701348.56999999</v>
      </c>
      <c r="G1305" s="61">
        <f t="shared" si="194"/>
        <v>56865389.059999995</v>
      </c>
      <c r="H1305" s="61">
        <f t="shared" si="194"/>
        <v>69478899.159999996</v>
      </c>
      <c r="I1305" s="61">
        <f t="shared" si="194"/>
        <v>48991026.339999996</v>
      </c>
      <c r="J1305" s="61">
        <f t="shared" si="194"/>
        <v>13</v>
      </c>
      <c r="K1305" s="61">
        <f t="shared" si="194"/>
        <v>35381806</v>
      </c>
      <c r="L1305" s="61">
        <f t="shared" si="194"/>
        <v>76100.875</v>
      </c>
      <c r="M1305" s="61">
        <f t="shared" si="194"/>
        <v>251047658.48000002</v>
      </c>
      <c r="N1305" s="61">
        <f t="shared" si="194"/>
        <v>181553.91000000003</v>
      </c>
      <c r="O1305" s="61">
        <f t="shared" si="194"/>
        <v>313621299.48000002</v>
      </c>
      <c r="P1305" s="61">
        <f t="shared" si="194"/>
        <v>172382.36</v>
      </c>
      <c r="Q1305" s="61" t="e">
        <f t="shared" si="194"/>
        <v>#REF!</v>
      </c>
      <c r="R1305" s="61">
        <f t="shared" si="194"/>
        <v>180.2</v>
      </c>
      <c r="S1305" s="61">
        <f t="shared" si="194"/>
        <v>50142523.520000003</v>
      </c>
      <c r="T1305" s="61">
        <f t="shared" si="194"/>
        <v>6674.76</v>
      </c>
      <c r="U1305" s="61">
        <f t="shared" si="194"/>
        <v>28883954.620000001</v>
      </c>
      <c r="V1305" s="61">
        <f t="shared" si="194"/>
        <v>6762999.2799999993</v>
      </c>
      <c r="W1305" s="61" t="e">
        <f t="shared" si="194"/>
        <v>#REF!</v>
      </c>
      <c r="X1305" s="61">
        <f t="shared" si="194"/>
        <v>1000000</v>
      </c>
      <c r="Y1305" s="9"/>
      <c r="Z1305" s="8"/>
      <c r="AA1305" s="8"/>
      <c r="AB1305" s="8"/>
      <c r="AC1305" s="28"/>
    </row>
    <row r="1306" spans="1:31" s="7" customFormat="1" ht="18" hidden="1" customHeight="1">
      <c r="A1306" s="1578" t="s">
        <v>639</v>
      </c>
      <c r="B1306" s="1578"/>
      <c r="C1306" s="67" t="e">
        <f>C1305*2.14%</f>
        <v>#REF!</v>
      </c>
      <c r="D1306" s="52"/>
      <c r="E1306" s="52"/>
      <c r="F1306" s="52"/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284"/>
      <c r="X1306" s="284"/>
      <c r="Y1306" s="9"/>
      <c r="Z1306" s="8"/>
      <c r="AB1306" s="8"/>
      <c r="AC1306" s="28"/>
    </row>
    <row r="1307" spans="1:31" s="7" customFormat="1" ht="18" hidden="1" customHeight="1">
      <c r="A1307" s="1479" t="s">
        <v>638</v>
      </c>
      <c r="B1307" s="1479"/>
      <c r="C1307" s="78" t="e">
        <f>C1305+C1306</f>
        <v>#REF!</v>
      </c>
      <c r="D1307" s="52"/>
      <c r="E1307" s="52"/>
      <c r="F1307" s="52"/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284"/>
      <c r="X1307" s="284"/>
      <c r="Y1307" s="9"/>
      <c r="Z1307" s="8"/>
      <c r="AB1307" s="8"/>
      <c r="AC1307" s="28"/>
      <c r="AE1307" s="28"/>
    </row>
    <row r="1308" spans="1:31" s="7" customFormat="1">
      <c r="A1308" s="57"/>
      <c r="B1308" s="57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41"/>
      <c r="X1308" s="41"/>
      <c r="Y1308" s="15"/>
      <c r="AC1308" s="28"/>
    </row>
    <row r="1309" spans="1:31" s="7" customFormat="1">
      <c r="A1309" s="57"/>
      <c r="B1309" s="57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41"/>
      <c r="X1309" s="41"/>
      <c r="Y1309" s="15"/>
      <c r="AC1309" s="28"/>
    </row>
    <row r="1310" spans="1:31" s="7" customFormat="1">
      <c r="A1310" s="57"/>
      <c r="B1310" s="57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41"/>
      <c r="X1310" s="41"/>
      <c r="Y1310" s="15"/>
      <c r="AC1310" s="28"/>
    </row>
    <row r="1311" spans="1:31" s="7" customFormat="1">
      <c r="A1311" s="57"/>
      <c r="B1311" s="57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41"/>
      <c r="X1311" s="41"/>
      <c r="Y1311" s="15"/>
      <c r="AC1311" s="28"/>
    </row>
    <row r="1312" spans="1:31" s="7" customFormat="1">
      <c r="A1312" s="57"/>
      <c r="B1312" s="57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41"/>
      <c r="X1312" s="41"/>
      <c r="Y1312" s="15"/>
      <c r="AC1312" s="28"/>
    </row>
    <row r="1313" spans="1:29" s="4" customFormat="1">
      <c r="A1313" s="57"/>
      <c r="B1313" s="57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41"/>
      <c r="X1313" s="41"/>
      <c r="Y1313" s="6"/>
      <c r="AC1313" s="31"/>
    </row>
    <row r="1314" spans="1:29" s="4" customFormat="1">
      <c r="A1314" s="57"/>
      <c r="B1314" s="57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41"/>
      <c r="X1314" s="41"/>
      <c r="Y1314" s="6"/>
      <c r="AC1314" s="31"/>
    </row>
    <row r="1315" spans="1:29" s="4" customFormat="1">
      <c r="A1315" s="57"/>
      <c r="B1315" s="57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41"/>
      <c r="X1315" s="41"/>
      <c r="Y1315" s="6"/>
      <c r="AC1315" s="31"/>
    </row>
    <row r="1316" spans="1:29" s="4" customFormat="1">
      <c r="A1316" s="57"/>
      <c r="B1316" s="57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41"/>
      <c r="X1316" s="41"/>
      <c r="Y1316" s="6"/>
      <c r="AC1316" s="31"/>
    </row>
    <row r="1317" spans="1:29" s="4" customFormat="1">
      <c r="A1317" s="57"/>
      <c r="B1317" s="57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41"/>
      <c r="X1317" s="41"/>
      <c r="Y1317" s="6"/>
      <c r="AC1317" s="31"/>
    </row>
    <row r="1318" spans="1:29" s="4" customFormat="1">
      <c r="A1318" s="57"/>
      <c r="B1318" s="57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41"/>
      <c r="X1318" s="41"/>
      <c r="Y1318" s="6"/>
      <c r="AC1318" s="31"/>
    </row>
    <row r="1319" spans="1:29" s="3" customFormat="1">
      <c r="A1319" s="57"/>
      <c r="B1319" s="57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41"/>
      <c r="X1319" s="41"/>
      <c r="Y1319" s="1"/>
      <c r="AC1319" s="32"/>
    </row>
    <row r="1320" spans="1:29" s="3" customFormat="1">
      <c r="A1320" s="57"/>
      <c r="B1320" s="57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41"/>
      <c r="X1320" s="41"/>
      <c r="Y1320" s="1"/>
      <c r="AC1320" s="32"/>
    </row>
    <row r="1321" spans="1:29" s="3" customFormat="1">
      <c r="A1321" s="57"/>
      <c r="B1321" s="57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41"/>
      <c r="X1321" s="41"/>
      <c r="Y1321" s="1"/>
      <c r="AC1321" s="32"/>
    </row>
    <row r="1322" spans="1:29" s="3" customFormat="1">
      <c r="A1322" s="57"/>
      <c r="B1322" s="57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41"/>
      <c r="X1322" s="41"/>
      <c r="Y1322" s="1"/>
      <c r="AC1322" s="32"/>
    </row>
    <row r="1323" spans="1:29" s="3" customFormat="1">
      <c r="A1323" s="57"/>
      <c r="B1323" s="57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41"/>
      <c r="X1323" s="41"/>
      <c r="Y1323" s="1"/>
      <c r="AC1323" s="32"/>
    </row>
    <row r="1324" spans="1:29" s="3" customFormat="1">
      <c r="A1324" s="57"/>
      <c r="B1324" s="57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41"/>
      <c r="X1324" s="41"/>
      <c r="Y1324" s="1"/>
      <c r="AC1324" s="32"/>
    </row>
    <row r="1325" spans="1:29" s="3" customFormat="1">
      <c r="A1325" s="57"/>
      <c r="B1325" s="57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41"/>
      <c r="X1325" s="41"/>
      <c r="Y1325" s="1"/>
      <c r="AC1325" s="32"/>
    </row>
    <row r="1326" spans="1:29" s="3" customFormat="1">
      <c r="A1326" s="57"/>
      <c r="B1326" s="57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41"/>
      <c r="X1326" s="41"/>
      <c r="Y1326" s="1"/>
      <c r="AC1326" s="32"/>
    </row>
    <row r="1327" spans="1:29" s="3" customFormat="1">
      <c r="A1327" s="57"/>
      <c r="B1327" s="57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41"/>
      <c r="X1327" s="41"/>
      <c r="Y1327" s="1"/>
      <c r="AC1327" s="32"/>
    </row>
    <row r="1328" spans="1:29" s="3" customFormat="1">
      <c r="A1328" s="57"/>
      <c r="B1328" s="57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41"/>
      <c r="X1328" s="41"/>
      <c r="Y1328" s="1"/>
      <c r="AC1328" s="32"/>
    </row>
    <row r="1329" spans="1:29" s="3" customFormat="1">
      <c r="A1329" s="57"/>
      <c r="B1329" s="57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41"/>
      <c r="X1329" s="41"/>
      <c r="Y1329" s="1"/>
      <c r="AC1329" s="32"/>
    </row>
    <row r="1330" spans="1:29" s="3" customFormat="1">
      <c r="A1330" s="57"/>
      <c r="B1330" s="57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41"/>
      <c r="X1330" s="41"/>
      <c r="Y1330" s="1"/>
      <c r="AC1330" s="32"/>
    </row>
    <row r="1331" spans="1:29" s="3" customFormat="1">
      <c r="A1331" s="57"/>
      <c r="B1331" s="57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41"/>
      <c r="X1331" s="41"/>
      <c r="Y1331" s="1"/>
      <c r="AC1331" s="32"/>
    </row>
    <row r="1332" spans="1:29" s="3" customFormat="1">
      <c r="A1332" s="57"/>
      <c r="B1332" s="57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41"/>
      <c r="X1332" s="41"/>
      <c r="Y1332" s="1"/>
      <c r="AC1332" s="32"/>
    </row>
    <row r="1333" spans="1:29" s="3" customFormat="1">
      <c r="A1333" s="57"/>
      <c r="B1333" s="57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41"/>
      <c r="X1333" s="41"/>
      <c r="Y1333" s="1"/>
      <c r="AC1333" s="32"/>
    </row>
    <row r="1334" spans="1:29" s="3" customFormat="1">
      <c r="A1334" s="57"/>
      <c r="B1334" s="57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41"/>
      <c r="X1334" s="41"/>
      <c r="Y1334" s="1"/>
      <c r="AC1334" s="32"/>
    </row>
    <row r="1335" spans="1:29" s="3" customFormat="1">
      <c r="A1335" s="57"/>
      <c r="B1335" s="57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41"/>
      <c r="X1335" s="41"/>
      <c r="Y1335" s="1"/>
      <c r="AC1335" s="32"/>
    </row>
    <row r="1336" spans="1:29" s="3" customFormat="1">
      <c r="A1336" s="57"/>
      <c r="B1336" s="57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41"/>
      <c r="X1336" s="41"/>
      <c r="Y1336" s="1"/>
      <c r="AC1336" s="32"/>
    </row>
    <row r="1337" spans="1:29" s="3" customFormat="1">
      <c r="A1337" s="57"/>
      <c r="B1337" s="57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41"/>
      <c r="X1337" s="41"/>
      <c r="Y1337" s="1"/>
      <c r="AC1337" s="32"/>
    </row>
    <row r="1338" spans="1:29" s="3" customFormat="1">
      <c r="A1338" s="57"/>
      <c r="B1338" s="57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41"/>
      <c r="X1338" s="41"/>
      <c r="Y1338" s="1"/>
      <c r="AC1338" s="32"/>
    </row>
    <row r="1339" spans="1:29" s="3" customFormat="1">
      <c r="A1339" s="57"/>
      <c r="B1339" s="57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41"/>
      <c r="X1339" s="41"/>
      <c r="Y1339" s="1"/>
      <c r="AC1339" s="32"/>
    </row>
    <row r="1340" spans="1:29" s="3" customFormat="1">
      <c r="A1340" s="57"/>
      <c r="B1340" s="57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41"/>
      <c r="X1340" s="41"/>
      <c r="Y1340" s="1"/>
      <c r="AC1340" s="32"/>
    </row>
    <row r="1341" spans="1:29" s="3" customFormat="1">
      <c r="A1341" s="57"/>
      <c r="B1341" s="57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41"/>
      <c r="X1341" s="41"/>
      <c r="Y1341" s="1"/>
      <c r="AC1341" s="32"/>
    </row>
    <row r="1342" spans="1:29" s="3" customFormat="1">
      <c r="A1342" s="57"/>
      <c r="B1342" s="57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41"/>
      <c r="X1342" s="41"/>
      <c r="Y1342" s="1"/>
      <c r="AC1342" s="32"/>
    </row>
    <row r="1343" spans="1:29" s="3" customFormat="1">
      <c r="A1343" s="57"/>
      <c r="B1343" s="57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41"/>
      <c r="X1343" s="41"/>
      <c r="Y1343" s="1"/>
      <c r="AC1343" s="32"/>
    </row>
    <row r="1344" spans="1:29" s="3" customFormat="1">
      <c r="A1344" s="57"/>
      <c r="B1344" s="57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41"/>
      <c r="X1344" s="41"/>
      <c r="Y1344" s="1"/>
      <c r="AC1344" s="32"/>
    </row>
    <row r="1345" spans="1:29" s="3" customFormat="1">
      <c r="A1345" s="57"/>
      <c r="B1345" s="57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41"/>
      <c r="X1345" s="41"/>
      <c r="Y1345" s="1"/>
      <c r="AC1345" s="32"/>
    </row>
    <row r="1346" spans="1:29" s="3" customFormat="1">
      <c r="A1346" s="57"/>
      <c r="B1346" s="57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41"/>
      <c r="X1346" s="41"/>
      <c r="Y1346" s="1"/>
      <c r="AC1346" s="32"/>
    </row>
    <row r="1347" spans="1:29" s="3" customFormat="1">
      <c r="A1347" s="57"/>
      <c r="B1347" s="57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41"/>
      <c r="X1347" s="41"/>
      <c r="Y1347" s="1"/>
      <c r="AC1347" s="32"/>
    </row>
    <row r="1348" spans="1:29" s="3" customFormat="1">
      <c r="A1348" s="57"/>
      <c r="B1348" s="57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41"/>
      <c r="X1348" s="41"/>
      <c r="Y1348" s="1"/>
      <c r="AC1348" s="32"/>
    </row>
    <row r="1349" spans="1:29" s="3" customFormat="1">
      <c r="A1349" s="57"/>
      <c r="B1349" s="57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41"/>
      <c r="X1349" s="41"/>
      <c r="Y1349" s="1"/>
      <c r="AC1349" s="32"/>
    </row>
    <row r="1350" spans="1:29" s="3" customFormat="1">
      <c r="A1350" s="57"/>
      <c r="B1350" s="57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41"/>
      <c r="X1350" s="41"/>
      <c r="Y1350" s="1"/>
      <c r="AC1350" s="32"/>
    </row>
    <row r="1351" spans="1:29" s="3" customFormat="1">
      <c r="A1351" s="57"/>
      <c r="B1351" s="57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41"/>
      <c r="X1351" s="41"/>
      <c r="Y1351" s="1"/>
      <c r="AC1351" s="32"/>
    </row>
    <row r="1352" spans="1:29" s="3" customFormat="1">
      <c r="A1352" s="57"/>
      <c r="B1352" s="57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41"/>
      <c r="X1352" s="41"/>
      <c r="Y1352" s="1"/>
      <c r="AC1352" s="32"/>
    </row>
    <row r="1353" spans="1:29" s="3" customFormat="1">
      <c r="A1353" s="57"/>
      <c r="B1353" s="57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41"/>
      <c r="X1353" s="41"/>
      <c r="Y1353" s="1"/>
      <c r="AC1353" s="32"/>
    </row>
    <row r="1354" spans="1:29" s="3" customFormat="1">
      <c r="A1354" s="57"/>
      <c r="B1354" s="57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41"/>
      <c r="X1354" s="41"/>
      <c r="Y1354" s="1"/>
      <c r="AC1354" s="32"/>
    </row>
    <row r="1355" spans="1:29" s="3" customFormat="1">
      <c r="A1355" s="57"/>
      <c r="B1355" s="57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41"/>
      <c r="X1355" s="41"/>
      <c r="Y1355" s="1"/>
      <c r="AC1355" s="32"/>
    </row>
    <row r="1356" spans="1:29" s="3" customFormat="1">
      <c r="A1356" s="57"/>
      <c r="B1356" s="57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41"/>
      <c r="X1356" s="41"/>
      <c r="Y1356" s="1"/>
      <c r="AC1356" s="32"/>
    </row>
    <row r="1357" spans="1:29" s="3" customFormat="1">
      <c r="A1357" s="57"/>
      <c r="B1357" s="57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41"/>
      <c r="X1357" s="41"/>
      <c r="Y1357" s="1"/>
      <c r="AC1357" s="32"/>
    </row>
    <row r="1358" spans="1:29" s="3" customFormat="1">
      <c r="A1358" s="57"/>
      <c r="B1358" s="57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41"/>
      <c r="X1358" s="41"/>
      <c r="Y1358" s="1"/>
      <c r="AC1358" s="32"/>
    </row>
    <row r="1359" spans="1:29" s="3" customFormat="1">
      <c r="A1359" s="57"/>
      <c r="B1359" s="57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41"/>
      <c r="X1359" s="41"/>
      <c r="Y1359" s="1"/>
      <c r="AC1359" s="32"/>
    </row>
    <row r="1360" spans="1:29" s="3" customFormat="1">
      <c r="A1360" s="57"/>
      <c r="B1360" s="57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41"/>
      <c r="X1360" s="41"/>
      <c r="Y1360" s="1"/>
      <c r="AC1360" s="32"/>
    </row>
    <row r="1361" spans="1:29" s="3" customFormat="1">
      <c r="A1361" s="57"/>
      <c r="B1361" s="57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41"/>
      <c r="X1361" s="41"/>
      <c r="Y1361" s="1"/>
      <c r="AC1361" s="32"/>
    </row>
    <row r="1362" spans="1:29" s="3" customFormat="1">
      <c r="A1362" s="57"/>
      <c r="B1362" s="57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41"/>
      <c r="X1362" s="41"/>
      <c r="Y1362" s="1"/>
      <c r="AC1362" s="32"/>
    </row>
    <row r="1363" spans="1:29" s="3" customFormat="1">
      <c r="A1363" s="57"/>
      <c r="B1363" s="57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41"/>
      <c r="X1363" s="41"/>
      <c r="Y1363" s="1"/>
      <c r="AC1363" s="32"/>
    </row>
    <row r="1364" spans="1:29" s="3" customFormat="1">
      <c r="A1364" s="57"/>
      <c r="B1364" s="57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41"/>
      <c r="X1364" s="41"/>
      <c r="Y1364" s="1"/>
      <c r="AC1364" s="32"/>
    </row>
    <row r="1365" spans="1:29" s="3" customFormat="1">
      <c r="A1365" s="57"/>
      <c r="B1365" s="57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41"/>
      <c r="X1365" s="41"/>
      <c r="Y1365" s="1"/>
      <c r="AC1365" s="32"/>
    </row>
    <row r="1366" spans="1:29" s="3" customFormat="1">
      <c r="A1366" s="57"/>
      <c r="B1366" s="57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41"/>
      <c r="X1366" s="41"/>
      <c r="Y1366" s="1"/>
      <c r="AC1366" s="32"/>
    </row>
    <row r="1367" spans="1:29" s="3" customFormat="1">
      <c r="A1367" s="57"/>
      <c r="B1367" s="57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41"/>
      <c r="X1367" s="41"/>
      <c r="Y1367" s="1"/>
      <c r="AC1367" s="32"/>
    </row>
    <row r="1368" spans="1:29" s="3" customFormat="1">
      <c r="A1368" s="57"/>
      <c r="B1368" s="57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41"/>
      <c r="X1368" s="41"/>
      <c r="Y1368" s="1"/>
      <c r="AC1368" s="32"/>
    </row>
    <row r="1369" spans="1:29" s="3" customFormat="1">
      <c r="A1369" s="57"/>
      <c r="B1369" s="57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41"/>
      <c r="X1369" s="41"/>
      <c r="Y1369" s="1"/>
      <c r="AC1369" s="32"/>
    </row>
    <row r="1370" spans="1:29" s="3" customFormat="1">
      <c r="A1370" s="57"/>
      <c r="B1370" s="57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41"/>
      <c r="X1370" s="41"/>
      <c r="Y1370" s="1"/>
      <c r="AC1370" s="32"/>
    </row>
  </sheetData>
  <autoFilter ref="A8:AE1307">
    <filterColumn colId="0">
      <colorFilter dxfId="1"/>
    </filterColumn>
  </autoFilter>
  <mergeCells count="371">
    <mergeCell ref="D44:X44"/>
    <mergeCell ref="A1:X1"/>
    <mergeCell ref="D5:D6"/>
    <mergeCell ref="E5:I5"/>
    <mergeCell ref="A9:X9"/>
    <mergeCell ref="A10:C10"/>
    <mergeCell ref="P4:Q6"/>
    <mergeCell ref="R4:S6"/>
    <mergeCell ref="L4:M6"/>
    <mergeCell ref="AC1:AC10"/>
    <mergeCell ref="A3:A7"/>
    <mergeCell ref="B3:B7"/>
    <mergeCell ref="C3:C6"/>
    <mergeCell ref="D3:X3"/>
    <mergeCell ref="X4:X6"/>
    <mergeCell ref="D89:X89"/>
    <mergeCell ref="A43:B43"/>
    <mergeCell ref="D10:X10"/>
    <mergeCell ref="J4:K6"/>
    <mergeCell ref="T4:U6"/>
    <mergeCell ref="V4:V6"/>
    <mergeCell ref="W4:W6"/>
    <mergeCell ref="D4:I4"/>
    <mergeCell ref="N4:O6"/>
    <mergeCell ref="A44:C44"/>
    <mergeCell ref="D53:X53"/>
    <mergeCell ref="D99:X99"/>
    <mergeCell ref="A48:B48"/>
    <mergeCell ref="A49:C49"/>
    <mergeCell ref="D49:X49"/>
    <mergeCell ref="A86:C86"/>
    <mergeCell ref="D86:X86"/>
    <mergeCell ref="A65:B65"/>
    <mergeCell ref="A66:C66"/>
    <mergeCell ref="D66:X66"/>
    <mergeCell ref="A120:B120"/>
    <mergeCell ref="A117:B117"/>
    <mergeCell ref="A118:C118"/>
    <mergeCell ref="A80:B80"/>
    <mergeCell ref="A52:B52"/>
    <mergeCell ref="A53:C53"/>
    <mergeCell ref="A79:B79"/>
    <mergeCell ref="A81:X81"/>
    <mergeCell ref="A82:C82"/>
    <mergeCell ref="A85:B85"/>
    <mergeCell ref="D113:X113"/>
    <mergeCell ref="A131:B131"/>
    <mergeCell ref="A88:B88"/>
    <mergeCell ref="A89:C89"/>
    <mergeCell ref="A102:B102"/>
    <mergeCell ref="A103:C103"/>
    <mergeCell ref="A109:C109"/>
    <mergeCell ref="A112:B112"/>
    <mergeCell ref="A105:B105"/>
    <mergeCell ref="A106:C106"/>
    <mergeCell ref="A132:C132"/>
    <mergeCell ref="A136:B136"/>
    <mergeCell ref="A98:B98"/>
    <mergeCell ref="A99:C99"/>
    <mergeCell ref="A108:B108"/>
    <mergeCell ref="A137:C137"/>
    <mergeCell ref="A121:C121"/>
    <mergeCell ref="A123:B123"/>
    <mergeCell ref="A124:C124"/>
    <mergeCell ref="A113:C113"/>
    <mergeCell ref="D118:X118"/>
    <mergeCell ref="A126:B126"/>
    <mergeCell ref="A127:C127"/>
    <mergeCell ref="A151:B151"/>
    <mergeCell ref="D141:X141"/>
    <mergeCell ref="A143:B143"/>
    <mergeCell ref="A144:B144"/>
    <mergeCell ref="A141:C141"/>
    <mergeCell ref="D137:X137"/>
    <mergeCell ref="A140:B140"/>
    <mergeCell ref="D179:X179"/>
    <mergeCell ref="A171:B171"/>
    <mergeCell ref="A172:C172"/>
    <mergeCell ref="A145:X145"/>
    <mergeCell ref="A146:C146"/>
    <mergeCell ref="D146:X146"/>
    <mergeCell ref="A214:B214"/>
    <mergeCell ref="A193:C193"/>
    <mergeCell ref="D193:X193"/>
    <mergeCell ref="D172:X172"/>
    <mergeCell ref="A175:B175"/>
    <mergeCell ref="A192:B192"/>
    <mergeCell ref="A176:C176"/>
    <mergeCell ref="D176:X176"/>
    <mergeCell ref="A178:B178"/>
    <mergeCell ref="A179:C179"/>
    <mergeCell ref="D225:X225"/>
    <mergeCell ref="A215:C215"/>
    <mergeCell ref="A227:B227"/>
    <mergeCell ref="A272:C272"/>
    <mergeCell ref="D272:X272"/>
    <mergeCell ref="A235:B235"/>
    <mergeCell ref="A236:B236"/>
    <mergeCell ref="A237:X237"/>
    <mergeCell ref="G220:Y220"/>
    <mergeCell ref="A224:B224"/>
    <mergeCell ref="A225:C225"/>
    <mergeCell ref="D215:X215"/>
    <mergeCell ref="A238:C238"/>
    <mergeCell ref="A251:B251"/>
    <mergeCell ref="A219:B219"/>
    <mergeCell ref="A220:F220"/>
    <mergeCell ref="D228:X228"/>
    <mergeCell ref="A228:C228"/>
    <mergeCell ref="D302:X302"/>
    <mergeCell ref="A321:B321"/>
    <mergeCell ref="D253:X253"/>
    <mergeCell ref="A265:B265"/>
    <mergeCell ref="D266:X266"/>
    <mergeCell ref="D276:X276"/>
    <mergeCell ref="A253:C253"/>
    <mergeCell ref="A275:B275"/>
    <mergeCell ref="A276:C276"/>
    <mergeCell ref="A389:B389"/>
    <mergeCell ref="A266:C266"/>
    <mergeCell ref="A271:B271"/>
    <mergeCell ref="A301:B301"/>
    <mergeCell ref="A356:C356"/>
    <mergeCell ref="A302:C302"/>
    <mergeCell ref="A322:B322"/>
    <mergeCell ref="A323:X323"/>
    <mergeCell ref="A324:C324"/>
    <mergeCell ref="D324:X324"/>
    <mergeCell ref="A355:B355"/>
    <mergeCell ref="D356:X356"/>
    <mergeCell ref="A384:B384"/>
    <mergeCell ref="A385:C385"/>
    <mergeCell ref="A393:B393"/>
    <mergeCell ref="A405:B405"/>
    <mergeCell ref="A547:B547"/>
    <mergeCell ref="A394:C394"/>
    <mergeCell ref="A390:C390"/>
    <mergeCell ref="D390:X390"/>
    <mergeCell ref="A548:C548"/>
    <mergeCell ref="D394:X394"/>
    <mergeCell ref="A397:C397"/>
    <mergeCell ref="D397:X397"/>
    <mergeCell ref="A535:B535"/>
    <mergeCell ref="A406:C406"/>
    <mergeCell ref="D406:X406"/>
    <mergeCell ref="A412:B412"/>
    <mergeCell ref="A413:B413"/>
    <mergeCell ref="A614:C614"/>
    <mergeCell ref="A569:F569"/>
    <mergeCell ref="A574:F574"/>
    <mergeCell ref="A577:B577"/>
    <mergeCell ref="A536:C536"/>
    <mergeCell ref="D536:X536"/>
    <mergeCell ref="A554:B554"/>
    <mergeCell ref="A555:F555"/>
    <mergeCell ref="A558:F558"/>
    <mergeCell ref="A562:F562"/>
    <mergeCell ref="A414:X414"/>
    <mergeCell ref="A415:C415"/>
    <mergeCell ref="D415:X415"/>
    <mergeCell ref="A418:B418"/>
    <mergeCell ref="A419:B419"/>
    <mergeCell ref="A420:C420"/>
    <mergeCell ref="D420:X420"/>
    <mergeCell ref="A623:B623"/>
    <mergeCell ref="A624:B624"/>
    <mergeCell ref="A625:X625"/>
    <mergeCell ref="A626:C626"/>
    <mergeCell ref="D626:X626"/>
    <mergeCell ref="D548:X548"/>
    <mergeCell ref="A578:X578"/>
    <mergeCell ref="A579:C579"/>
    <mergeCell ref="D579:X579"/>
    <mergeCell ref="D614:X614"/>
    <mergeCell ref="A618:C618"/>
    <mergeCell ref="A584:B584"/>
    <mergeCell ref="A585:F585"/>
    <mergeCell ref="A606:B606"/>
    <mergeCell ref="A607:C607"/>
    <mergeCell ref="D607:X607"/>
    <mergeCell ref="A617:B617"/>
    <mergeCell ref="A611:B611"/>
    <mergeCell ref="A612:B612"/>
    <mergeCell ref="A613:X613"/>
    <mergeCell ref="A704:B704"/>
    <mergeCell ref="A683:B683"/>
    <mergeCell ref="A684:C684"/>
    <mergeCell ref="D684:X684"/>
    <mergeCell ref="A701:B701"/>
    <mergeCell ref="A702:C702"/>
    <mergeCell ref="D702:X702"/>
    <mergeCell ref="A705:C705"/>
    <mergeCell ref="D705:X705"/>
    <mergeCell ref="A707:B707"/>
    <mergeCell ref="A708:C708"/>
    <mergeCell ref="D708:X708"/>
    <mergeCell ref="D852:X852"/>
    <mergeCell ref="A777:B777"/>
    <mergeCell ref="A778:X778"/>
    <mergeCell ref="D779:X779"/>
    <mergeCell ref="A833:B833"/>
    <mergeCell ref="A852:C852"/>
    <mergeCell ref="A715:B715"/>
    <mergeCell ref="A716:C716"/>
    <mergeCell ref="D716:X716"/>
    <mergeCell ref="A888:B888"/>
    <mergeCell ref="A845:B845"/>
    <mergeCell ref="A855:B855"/>
    <mergeCell ref="A834:B834"/>
    <mergeCell ref="A835:X835"/>
    <mergeCell ref="A836:C836"/>
    <mergeCell ref="A723:B723"/>
    <mergeCell ref="A775:B775"/>
    <mergeCell ref="A849:C849"/>
    <mergeCell ref="D849:X849"/>
    <mergeCell ref="A779:C779"/>
    <mergeCell ref="A851:B851"/>
    <mergeCell ref="D836:X836"/>
    <mergeCell ref="A848:B848"/>
    <mergeCell ref="A846:C846"/>
    <mergeCell ref="D846:X846"/>
    <mergeCell ref="A890:X890"/>
    <mergeCell ref="A891:C891"/>
    <mergeCell ref="D891:X891"/>
    <mergeCell ref="A899:B899"/>
    <mergeCell ref="A889:B889"/>
    <mergeCell ref="D880:X880"/>
    <mergeCell ref="A880:C880"/>
    <mergeCell ref="A912:C912"/>
    <mergeCell ref="D912:X912"/>
    <mergeCell ref="A856:C856"/>
    <mergeCell ref="A960:C960"/>
    <mergeCell ref="D960:X960"/>
    <mergeCell ref="A927:B927"/>
    <mergeCell ref="A928:C928"/>
    <mergeCell ref="D928:X928"/>
    <mergeCell ref="A933:B933"/>
    <mergeCell ref="A934:C934"/>
    <mergeCell ref="D934:X934"/>
    <mergeCell ref="A911:B911"/>
    <mergeCell ref="D856:X856"/>
    <mergeCell ref="A859:B859"/>
    <mergeCell ref="A860:C860"/>
    <mergeCell ref="A900:C900"/>
    <mergeCell ref="A885:B885"/>
    <mergeCell ref="D900:X900"/>
    <mergeCell ref="A879:B879"/>
    <mergeCell ref="A886:C886"/>
    <mergeCell ref="D997:X997"/>
    <mergeCell ref="D1001:X1001"/>
    <mergeCell ref="A997:C997"/>
    <mergeCell ref="A1022:C1022"/>
    <mergeCell ref="A1000:B1000"/>
    <mergeCell ref="A1001:C1001"/>
    <mergeCell ref="A979:B979"/>
    <mergeCell ref="A996:B996"/>
    <mergeCell ref="A950:B950"/>
    <mergeCell ref="A951:C951"/>
    <mergeCell ref="D951:X951"/>
    <mergeCell ref="A959:B959"/>
    <mergeCell ref="A974:C974"/>
    <mergeCell ref="D974:X974"/>
    <mergeCell ref="A1050:B1050"/>
    <mergeCell ref="A1051:C1051"/>
    <mergeCell ref="A968:B968"/>
    <mergeCell ref="A969:C969"/>
    <mergeCell ref="A973:B973"/>
    <mergeCell ref="A1035:B1035"/>
    <mergeCell ref="A990:B990"/>
    <mergeCell ref="A976:B976"/>
    <mergeCell ref="A977:B977"/>
    <mergeCell ref="A978:X978"/>
    <mergeCell ref="A1019:B1019"/>
    <mergeCell ref="A1020:B1020"/>
    <mergeCell ref="A1021:X1021"/>
    <mergeCell ref="D1022:X1022"/>
    <mergeCell ref="A1036:C1036"/>
    <mergeCell ref="D1036:X1036"/>
    <mergeCell ref="A1027:B1027"/>
    <mergeCell ref="A1028:C1028"/>
    <mergeCell ref="A1025:C1025"/>
    <mergeCell ref="D1025:X1025"/>
    <mergeCell ref="D1028:X1028"/>
    <mergeCell ref="X1115:Y1115"/>
    <mergeCell ref="A1065:B1065"/>
    <mergeCell ref="A1066:C1066"/>
    <mergeCell ref="D1066:X1066"/>
    <mergeCell ref="A1102:B1102"/>
    <mergeCell ref="A1103:B1103"/>
    <mergeCell ref="A1059:B1059"/>
    <mergeCell ref="A1104:X1104"/>
    <mergeCell ref="D1051:X1051"/>
    <mergeCell ref="A1054:B1054"/>
    <mergeCell ref="A1055:B1055"/>
    <mergeCell ref="A1056:X1056"/>
    <mergeCell ref="A1057:C1057"/>
    <mergeCell ref="D1057:X1057"/>
    <mergeCell ref="A1060:C1060"/>
    <mergeCell ref="D1060:X1060"/>
    <mergeCell ref="X1105:Y1105"/>
    <mergeCell ref="X1106:Y1106"/>
    <mergeCell ref="X1117:Y1117"/>
    <mergeCell ref="X1118:Y1118"/>
    <mergeCell ref="X1107:Y1107"/>
    <mergeCell ref="X1108:Y1108"/>
    <mergeCell ref="X1116:Y1116"/>
    <mergeCell ref="X1137:Y1137"/>
    <mergeCell ref="X1138:Y1138"/>
    <mergeCell ref="X1121:Y1121"/>
    <mergeCell ref="X1122:Y1122"/>
    <mergeCell ref="X1123:Y1123"/>
    <mergeCell ref="X1124:Y1124"/>
    <mergeCell ref="X1125:Y1125"/>
    <mergeCell ref="X1126:Y1126"/>
    <mergeCell ref="X1127:Y1127"/>
    <mergeCell ref="X1128:Y1128"/>
    <mergeCell ref="X1119:Y1119"/>
    <mergeCell ref="X1120:Y1120"/>
    <mergeCell ref="X1109:Y1109"/>
    <mergeCell ref="X1110:Y1110"/>
    <mergeCell ref="X1111:Y1111"/>
    <mergeCell ref="X1112:Y1112"/>
    <mergeCell ref="X1113:Y1113"/>
    <mergeCell ref="X1114:Y1114"/>
    <mergeCell ref="X1129:Y1129"/>
    <mergeCell ref="X1133:Y1133"/>
    <mergeCell ref="X1145:Y1145"/>
    <mergeCell ref="X1146:Y1146"/>
    <mergeCell ref="X1139:Y1139"/>
    <mergeCell ref="X1140:Y1140"/>
    <mergeCell ref="X1141:Y1141"/>
    <mergeCell ref="X1142:Y1142"/>
    <mergeCell ref="X1143:Y1143"/>
    <mergeCell ref="X1144:Y1144"/>
    <mergeCell ref="X1148:Y1148"/>
    <mergeCell ref="X1149:Y1149"/>
    <mergeCell ref="X1160:Y1160"/>
    <mergeCell ref="X1161:Y1161"/>
    <mergeCell ref="X1150:Y1150"/>
    <mergeCell ref="X1151:Y1151"/>
    <mergeCell ref="X1159:Y1159"/>
    <mergeCell ref="A1271:B1271"/>
    <mergeCell ref="X1162:Y1162"/>
    <mergeCell ref="A1163:B1163"/>
    <mergeCell ref="X1152:Y1152"/>
    <mergeCell ref="X1153:Y1153"/>
    <mergeCell ref="X1154:Y1154"/>
    <mergeCell ref="X1155:Y1155"/>
    <mergeCell ref="X1156:Y1156"/>
    <mergeCell ref="X1157:Y1157"/>
    <mergeCell ref="X1158:Y1158"/>
    <mergeCell ref="D1279:X1279"/>
    <mergeCell ref="D1288:X1288"/>
    <mergeCell ref="A1305:B1305"/>
    <mergeCell ref="A1306:B1306"/>
    <mergeCell ref="A1307:B1307"/>
    <mergeCell ref="A1294:B1294"/>
    <mergeCell ref="A1295:C1295"/>
    <mergeCell ref="A1304:B1304"/>
    <mergeCell ref="D1295:X1295"/>
    <mergeCell ref="A1303:B1303"/>
    <mergeCell ref="A1287:B1287"/>
    <mergeCell ref="A1288:C1288"/>
    <mergeCell ref="A1164:X1164"/>
    <mergeCell ref="A1171:B1171"/>
    <mergeCell ref="A1174:B1174"/>
    <mergeCell ref="A1270:B1270"/>
    <mergeCell ref="A1272:X1272"/>
    <mergeCell ref="A1276:E1276"/>
    <mergeCell ref="A1278:B1278"/>
    <mergeCell ref="A1279:C1279"/>
  </mergeCells>
  <phoneticPr fontId="21" type="noConversion"/>
  <printOptions horizontalCentered="1"/>
  <pageMargins left="0.15748031496062992" right="0.15748031496062992" top="0.35433070866141736" bottom="0.23622047244094491" header="0.15748031496062992" footer="0.15748031496062992"/>
  <pageSetup paperSize="9" scale="42" fitToHeight="0" orientation="landscape" cellComments="asDisplayed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16</vt:i4>
      </vt:variant>
    </vt:vector>
  </HeadingPairs>
  <TitlesOfParts>
    <vt:vector size="27" baseType="lpstr">
      <vt:lpstr>характеристика мкд</vt:lpstr>
      <vt:lpstr>виды работ</vt:lpstr>
      <vt:lpstr>надо</vt:lpstr>
      <vt:lpstr>идеально</vt:lpstr>
      <vt:lpstr>замечания</vt:lpstr>
      <vt:lpstr>НЕ ПРИСЛАЛИ</vt:lpstr>
      <vt:lpstr>Красные</vt:lpstr>
      <vt:lpstr>НЕ ПРИСЛАЛИ 2</vt:lpstr>
      <vt:lpstr>не прислали1</vt:lpstr>
      <vt:lpstr>Отсутствуют в предложениях</vt:lpstr>
      <vt:lpstr>Нет характеристик от МО</vt:lpstr>
      <vt:lpstr>'виды работ'!Заголовки_для_печати</vt:lpstr>
      <vt:lpstr>Красные!Заголовки_для_печати</vt:lpstr>
      <vt:lpstr>'НЕ ПРИСЛАЛИ'!Заголовки_для_печати</vt:lpstr>
      <vt:lpstr>'НЕ ПРИСЛАЛИ 2'!Заголовки_для_печати</vt:lpstr>
      <vt:lpstr>'не прислали1'!Заголовки_для_печати</vt:lpstr>
      <vt:lpstr>'Нет характеристик от МО'!Заголовки_для_печати</vt:lpstr>
      <vt:lpstr>'Отсутствуют в предложениях'!Заголовки_для_печати</vt:lpstr>
      <vt:lpstr>'характеристика мкд'!Заголовки_для_печати</vt:lpstr>
      <vt:lpstr>'виды работ'!Область_печати</vt:lpstr>
      <vt:lpstr>Красные!Область_печати</vt:lpstr>
      <vt:lpstr>'НЕ ПРИСЛАЛИ'!Область_печати</vt:lpstr>
      <vt:lpstr>'НЕ ПРИСЛАЛИ 2'!Область_печати</vt:lpstr>
      <vt:lpstr>'не прислали1'!Область_печати</vt:lpstr>
      <vt:lpstr>'Нет характеристик от МО'!Область_печати</vt:lpstr>
      <vt:lpstr>'Отсутствуют в предложениях'!Область_печати</vt:lpstr>
      <vt:lpstr>'характеристика мкд'!Область_печати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2017-08-02T11:32:34Z</dcterms:modified>
</cp:coreProperties>
</file>